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ность закр." sheetId="4" state="visible" r:id="rId5"/>
    <sheet name="Доход" sheetId="5" state="visible" r:id="rId6"/>
    <sheet name="Сделки" sheetId="6" state="visible" r:id="rId7"/>
    <sheet name="Дивиденды" sheetId="7" state="visible" r:id="rId8"/>
    <sheet name="Купоны" sheetId="8" state="visible" r:id="rId9"/>
    <sheet name="Возраст" sheetId="9" state="visible" r:id="rId10"/>
    <sheet name="FIFO" sheetId="10" state="visible" r:id="rId11"/>
  </sheets>
  <calcPr iterateCount="100" refMode="A1" iterate="false" iterateDelta="0.001"/>
</workbook>
</file>

<file path=xl/sharedStrings.xml><?xml version="1.0" encoding="utf-8"?>
<sst xmlns="http://schemas.openxmlformats.org/spreadsheetml/2006/main" count="7674" uniqueCount="1280">
  <si>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</si>
  <si>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</si>
  <si>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</si>
  <si>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</si>
  <si>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</si>
  <si>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</si>
  <si>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</si>
  <si>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</si>
  <si>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</si>
  <si>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</si>
  <si>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</si>
  <si>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</si>
  <si>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</si>
  <si>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</si>
  <si>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</si>
  <si>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</si>
  <si>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GMKN</t>
  </si>
  <si>
    <t>share</t>
  </si>
  <si>
    <t>ГМКНорНик</t>
  </si>
  <si>
    <t>RUR</t>
  </si>
  <si>
    <t>AMD</t>
  </si>
  <si>
    <t>YDEX</t>
  </si>
  <si>
    <t>ЯНДЕКС</t>
  </si>
  <si>
    <t>BYN</t>
  </si>
  <si>
    <t>MTSS</t>
  </si>
  <si>
    <t>МТС-ао</t>
  </si>
  <si>
    <t>CAD</t>
  </si>
  <si>
    <t>LKOH</t>
  </si>
  <si>
    <t>ЛУКОЙЛ</t>
  </si>
  <si>
    <t>CHF</t>
  </si>
  <si>
    <t>SBERP</t>
  </si>
  <si>
    <t>Сбербанк-п</t>
  </si>
  <si>
    <t>CNY</t>
  </si>
  <si>
    <t>LSRG</t>
  </si>
  <si>
    <t>ЛСР ао</t>
  </si>
  <si>
    <t>EUR</t>
  </si>
  <si>
    <t>GAZP</t>
  </si>
  <si>
    <t>ГАЗПРОМ ао</t>
  </si>
  <si>
    <t>GBP</t>
  </si>
  <si>
    <t>ALRS</t>
  </si>
  <si>
    <t>АЛРОСА ао</t>
  </si>
  <si>
    <t>GLD</t>
  </si>
  <si>
    <t>NMTP</t>
  </si>
  <si>
    <t>НМТП ао</t>
  </si>
  <si>
    <t>HKD</t>
  </si>
  <si>
    <t>NLMK</t>
  </si>
  <si>
    <t>НЛМК ао</t>
  </si>
  <si>
    <t>JPY</t>
  </si>
  <si>
    <t>ROSN</t>
  </si>
  <si>
    <t>Роснефть</t>
  </si>
  <si>
    <t>KZT</t>
  </si>
  <si>
    <t>OGKB</t>
  </si>
  <si>
    <t>ОГК-2 ао</t>
  </si>
  <si>
    <t>X5</t>
  </si>
  <si>
    <t>КЦ ИКС 5</t>
  </si>
  <si>
    <t>SLV</t>
  </si>
  <si>
    <t>TGKA</t>
  </si>
  <si>
    <t>ТГК-1</t>
  </si>
  <si>
    <t>TRY</t>
  </si>
  <si>
    <t>TATN</t>
  </si>
  <si>
    <t>Татнфт 3ао</t>
  </si>
  <si>
    <t>UAH</t>
  </si>
  <si>
    <t>MVID</t>
  </si>
  <si>
    <t>М.видео</t>
  </si>
  <si>
    <t>USD</t>
  </si>
  <si>
    <t>MOEX</t>
  </si>
  <si>
    <t>МосБиржа</t>
  </si>
  <si>
    <t>HYDR</t>
  </si>
  <si>
    <t>РусГидро</t>
  </si>
  <si>
    <t>RUAL</t>
  </si>
  <si>
    <t>РУСАЛ ао</t>
  </si>
  <si>
    <t>RTKMP</t>
  </si>
  <si>
    <t>Ростел -ап</t>
  </si>
  <si>
    <t>VTBR</t>
  </si>
  <si>
    <t>ВТБ ао</t>
  </si>
  <si>
    <t>MAGN</t>
  </si>
  <si>
    <t>ММК</t>
  </si>
  <si>
    <t>GEMA</t>
  </si>
  <si>
    <t>iММЦБ ао</t>
  </si>
  <si>
    <t>AFLT</t>
  </si>
  <si>
    <t>Аэрофлот</t>
  </si>
  <si>
    <t>OZPH</t>
  </si>
  <si>
    <t>iОзонФарм</t>
  </si>
  <si>
    <t>SNGSP</t>
  </si>
  <si>
    <t>Сургнфгз-п</t>
  </si>
  <si>
    <t>SGZH</t>
  </si>
  <si>
    <t>Сегежа</t>
  </si>
  <si>
    <t>Сумма по акциям:</t>
  </si>
  <si>
    <t>FXCN</t>
  </si>
  <si>
    <t>etf</t>
  </si>
  <si>
    <t>FXCN ETF</t>
  </si>
  <si>
    <t>FXGD</t>
  </si>
  <si>
    <t>FXGD ETF</t>
  </si>
  <si>
    <t>FXDE</t>
  </si>
  <si>
    <t>FXDE ETF</t>
  </si>
  <si>
    <t>FXRU</t>
  </si>
  <si>
    <t>FXRU ETF</t>
  </si>
  <si>
    <t>FXUS</t>
  </si>
  <si>
    <t>FXUS ETF</t>
  </si>
  <si>
    <t>FXES</t>
  </si>
  <si>
    <t>FXES ETF</t>
  </si>
  <si>
    <t>RU000A1099U0</t>
  </si>
  <si>
    <t>ЗПИФСовр 9</t>
  </si>
  <si>
    <t>Сумма по фондам:</t>
  </si>
  <si>
    <t>SU26233RMFS5</t>
  </si>
  <si>
    <t>bond</t>
  </si>
  <si>
    <t>ОФЗ 26233</t>
  </si>
  <si>
    <t>2035-07-18</t>
  </si>
  <si>
    <t>RU000A105KR6</t>
  </si>
  <si>
    <t>ВСК 1P-03R</t>
  </si>
  <si>
    <t>2027-11-30</t>
  </si>
  <si>
    <t>RU000A104V75</t>
  </si>
  <si>
    <t>ПочтаР2P01</t>
  </si>
  <si>
    <t>2032-05-26</t>
  </si>
  <si>
    <t>RU000A105VC5</t>
  </si>
  <si>
    <t>Полюс Б1P3</t>
  </si>
  <si>
    <t>2028-02-11</t>
  </si>
  <si>
    <t>RU000A10AZY5</t>
  </si>
  <si>
    <t>АПРИ 2Р9</t>
  </si>
  <si>
    <t>2030-02-06</t>
  </si>
  <si>
    <t>RU000A10BBG1</t>
  </si>
  <si>
    <t>ТЕХЛиз 1P7</t>
  </si>
  <si>
    <t>2030-03-16</t>
  </si>
  <si>
    <t>RU000A106UW3</t>
  </si>
  <si>
    <t>iКарРус1P3</t>
  </si>
  <si>
    <t>2027-08-18</t>
  </si>
  <si>
    <t>SU26244RMFS2</t>
  </si>
  <si>
    <t>ОФЗ 26244</t>
  </si>
  <si>
    <t>2034-03-15</t>
  </si>
  <si>
    <t>RU000A104Y15</t>
  </si>
  <si>
    <t>БелугаБП5</t>
  </si>
  <si>
    <t>2027-07-06</t>
  </si>
  <si>
    <t>RU000A105CM4</t>
  </si>
  <si>
    <t>Новотр 1Р3</t>
  </si>
  <si>
    <t>2027-10-26</t>
  </si>
  <si>
    <t>SU26238RMFS4</t>
  </si>
  <si>
    <t>ОФЗ 26238</t>
  </si>
  <si>
    <t>2041-05-15</t>
  </si>
  <si>
    <t>RU000A109NC4</t>
  </si>
  <si>
    <t>РКСЭталон4</t>
  </si>
  <si>
    <t>2032-12-01</t>
  </si>
  <si>
    <t>RU000A10AHU1</t>
  </si>
  <si>
    <t>ОйлРес1P1</t>
  </si>
  <si>
    <t>2029-12-02</t>
  </si>
  <si>
    <t>Сумма по облигациям:</t>
  </si>
  <si>
    <t>Рубль</t>
  </si>
  <si>
    <t>Сумма по валютам:</t>
  </si>
  <si>
    <t>Сумма:</t>
  </si>
  <si>
    <t>Дата</t>
  </si>
  <si>
    <t>Примечание</t>
  </si>
  <si>
    <t>.</t>
  </si>
  <si>
    <t>..</t>
  </si>
  <si>
    <t>d</t>
  </si>
  <si>
    <t>s</t>
  </si>
  <si>
    <t>ds</t>
  </si>
  <si>
    <t>Зачисление д/с</t>
  </si>
  <si>
    <t>Дивиденд по RTKMP - Ростел -ап 10шт. по 5.45 RUR - налог 7 RUR (данные из БД)</t>
  </si>
  <si>
    <t>Дивиденд по DSKY - ДетскийМир 10шт. по 5.08 RUR - налог 7 RUR (данные из БД)</t>
  </si>
  <si>
    <t>Дивиденды по акциям ПАО Детский мир за 9 месяцев 2020 года. Налог удержан.  Без НДС. (данные из сделок)</t>
  </si>
  <si>
    <t>Купон по RU000A100D30 - Беларусь03 1шт. по 43.13 RUR - налог 6 RUR (данные из БД)</t>
  </si>
  <si>
    <t>Купон по SU26233RMFS5 - ОФЗ 26233 2шт. по 30.42 RUR - налог 8 RUR (данные из БД)</t>
  </si>
  <si>
    <t>Зачисление д/с (купон 3 по Беларусь03) (данные из сделок)</t>
  </si>
  <si>
    <t>Зачисление д/с (купон 2 по 26233). Налог удержан. (данные из сделок)</t>
  </si>
  <si>
    <t>Купон по SU26223RMFS6 - ОФЗ 26223 1шт. по 32.41 RUR - налог 4 RUR (данные из БД)</t>
  </si>
  <si>
    <t>Зачисление д/с (купон 6 по 26223). Налог удержан. (данные из сделок)</t>
  </si>
  <si>
    <t>Купон по RU000A0ZYFC6 - МТС 001P-3 1шт. по 38.39 RUR - налог 5 RUR (данные из БД)</t>
  </si>
  <si>
    <t>Дивиденд по POLY - Solidcore 2шт. по 65.41 RUR - налог 0 RUR (данные из БД)</t>
  </si>
  <si>
    <t>Зачисление д/с (купон 7 по МТС 001P-3). Налог удержан. (данные из сделок)</t>
  </si>
  <si>
    <t>Дивиденд по LSRG - ЛСР ао 2шт. по 39 RUR - налог 10 RUR (данные из БД)</t>
  </si>
  <si>
    <t>Дивиденд по NLMK - НЛМК ао 10шт. по 7.25 RUR - налог 9 RUR (данные из БД)</t>
  </si>
  <si>
    <t>Дивиденд по SBERP - Сбербанк-п 10шт. по 18.7 RUR - налог 24 RUR (данные из БД)</t>
  </si>
  <si>
    <t>Дивиденд по MOEX - МосБиржа 10шт. по 9.45 RUR - налог 12 RUR (данные из БД)</t>
  </si>
  <si>
    <t>Дивиденд по MVID - М.видео 3шт. по 38 RUR - налог 15 RUR (данные из БД)</t>
  </si>
  <si>
    <t>Дивиденды по акциям ПАО Группа ЛСР за 2020 г. Налог удержан.  Без НДС. (данные из сделок)</t>
  </si>
  <si>
    <t>Дивиденды по акциям ПАО НЛМК за 2020 год. Налог удержан.  Без НДС. (данные из сделок)</t>
  </si>
  <si>
    <t>Дивиденд по X5 - КЦ ИКС 5 1шт. по 110.73 RUR - налог 18.09 RUR (данные из БД)</t>
  </si>
  <si>
    <t>Дивиденды по акциям ПАО Сбербанк за 2020 год. Налог удержан.  Без НДС. (данные из сделок)</t>
  </si>
  <si>
    <t>Дивиденды по акциям ПАО Московская Биржа за 2020 год. Налог удержан.  Без НДС. (данные из сделок)</t>
  </si>
  <si>
    <t>Дивиденды по акциям ПАО М.видео за 2020 г. Налог удержан.  Без НДС. (данные из сделок)</t>
  </si>
  <si>
    <t>Дивиденды по акциям Polymetal International plc ISIN  JE00B6T5S470. Без НДС.  Курс Банка России на дату выплаты 73.4979 руб. Доп (данные из сделок)</t>
  </si>
  <si>
    <t>Дивиденд по GEMA - iММЦБ ао 1шт. по 28.6 RUR - налог 4 RUR (данные из БД)</t>
  </si>
  <si>
    <t>Дивиденд по MAGN - ММК 10шт. по 0.95 RUR - налог 1 RUR (данные из БД)</t>
  </si>
  <si>
    <t>Дивиденд по MAGN - ММК 10шт. по 1.8 RUR - налог 2 RUR (данные из БД)</t>
  </si>
  <si>
    <t>Дивиденд по NLMK - НЛМК ао 10шт. по 7.71 RUR - налог 10 RUR (данные из БД)</t>
  </si>
  <si>
    <t>Дивиденды по акциям ПАО ММЦБ за  2020 г. Налог удержан.  Без НДС. (данные из сделок)</t>
  </si>
  <si>
    <t>Дивиденды по X5 RETAIL GROUP NV - REG S GDR (ISIN US98387E2054), удерж. Dividend fees 0.02 USD на 1ц.б.. Без НДС. Внеш.налог 0.2 (данные из сделок)</t>
  </si>
  <si>
    <t>Дивиденд по OGKB - ОГК-2 ао 2000шт. по 0.06 RUR - налог 16 RUR (данные из БД)</t>
  </si>
  <si>
    <t>Дивиденды по акциям ПАО ММК за 2020 год. Налог удержан.  Без НДС. (данные из сделок)</t>
  </si>
  <si>
    <t>Дивиденд по ALRS - АЛРОСА ао 20шт. по 9.54 RUR - налог 24 RUR (данные из БД)</t>
  </si>
  <si>
    <t>Купон по RU000A102Y58 - Брус 1P02 1шт. по 23.93 RUR - налог 3 RUR (данные из БД)</t>
  </si>
  <si>
    <t>Дивиденд по TGKA - ТГК-1 100000шт. по 0 RUR - налог 14 RUR (данные из БД)</t>
  </si>
  <si>
    <t>Дивиденды по акциям ПАО ММК за 1 квартал 2021 года. Налог удержан.  Без НДС. (данные из сделок)</t>
  </si>
  <si>
    <t>Зачисление д/с (купон 1 по Брус 1P02). Налог удержан. (данные из сделок)</t>
  </si>
  <si>
    <t>Дивиденд по MTSS - МТС-ао 20шт. по 26.51 RUR - налог 65 RUR (данные из БД)</t>
  </si>
  <si>
    <t>Дивиденд по TATN - Татнфт 3ао 1шт. по 12.3 RUR - налог 2 RUR (данные из БД)</t>
  </si>
  <si>
    <t>Дивиденды по акциям ПАО НЛМК за 1 квартал 2021 года. Налог удержан.  Без НДС. (данные из сделок)</t>
  </si>
  <si>
    <t>Дивиденд по HYDR - РусГидро 1000шт. по 0.05 RUR - налог 7 RUR (данные из БД)</t>
  </si>
  <si>
    <t>Дивиденд по DSKY - ДетскийМир 10шт. по 6.07 RUR - налог 8 RUR (данные из БД)</t>
  </si>
  <si>
    <t>Дивиденд по RTKMP - Ростел -ап 10шт. по 5 RUR - налог 7 RUR (данные из БД)</t>
  </si>
  <si>
    <t>Дивиденд по NMTP - НМТП ао 300шт. по 0.06 RUR - налог 2 RUR (данные из БД)</t>
  </si>
  <si>
    <t>Дивиденд по GAZP - ГАЗПРОМ ао 10шт. по 12.55 RUR - налог 15 RUR (данные из БД)</t>
  </si>
  <si>
    <t>Дивиденды по акциям АК АЛРОСА (ПАО) за 2020 год. Налог удержан.  Без НДС. (данные из сделок)</t>
  </si>
  <si>
    <t>Дивиденды по акциям ПАО ОГК-2 за 2020 год. Налог удержан.  Без НДС. (данные из сделок)</t>
  </si>
  <si>
    <t>Дивиденды по акциям ПАО Детский мир за 12 месяцев 2020 г. Налог удержан.  Без НДС. (данные из сделок)</t>
  </si>
  <si>
    <t>Дивиденды по акциям ПАО МТС за 2020 год. Налог удержан.  Без НДС. (данные из сделок)</t>
  </si>
  <si>
    <t>Дивиденды по акциям ПАО ТГК-1 за 2020 год. Налог удержан.  Без НДС. (данные из сделок)</t>
  </si>
  <si>
    <t>Дивиденды по акциям ПАО Татнефть им. В.Д. Шашина за 12 месяцев 2020 г. Налог удержан.  Без НДС. (данные из сделок)</t>
  </si>
  <si>
    <t>Дивиденды по акциям ПАО НМТП за 12 месяцев 2020 г. Налог удержан.  Без НДС. (данные из сделок)</t>
  </si>
  <si>
    <t>Дивиденды по акциям ПАО РусГидро за 12 месяцев 2020 г. Налог удержан.  Без НДС. (данные из сделок)</t>
  </si>
  <si>
    <t>Дивиденды по акциям ПАО Ростелеком за 12 месяцев 2020 г. Налог удержан.  Без НДС. (данные из сделок)</t>
  </si>
  <si>
    <t>Купон по SU26233RMFS5 - ОФЗ 26233 3шт. по 30.42 RUR - налог 12 RUR (данные из БД)</t>
  </si>
  <si>
    <t>Дивиденды по акциям ПАО Газпром за 2020 год. Налог удержан.  Без НДС. (данные из сделок)</t>
  </si>
  <si>
    <t>Зачисление д/с (купон 3 по 26233). Налог удержан. (данные из сделок)</t>
  </si>
  <si>
    <t>Зачисление д/с (купон 4 по Беларусь03) (данные из сделок)</t>
  </si>
  <si>
    <t>Дивиденд по POLY - Solidcore 2шт. по 32.82 RUR - налог 0 RUR (данные из БД)</t>
  </si>
  <si>
    <t>Зачисление д/с (купон 7 по 26223). Налог удержан. (данные из сделок)</t>
  </si>
  <si>
    <t>Дивиденд по NLMK - НЛМК ао 10шт. по 13.62 RUR - налог 18 RUR (данные из БД)</t>
  </si>
  <si>
    <t>Дивиденды по акциям ПАО НЛМК за 1 полугодие 2021 года. Налог удержан.  Без НДС. (данные из сделок)</t>
  </si>
  <si>
    <t>Дивиденд по MAGN - ММК 10шт. по 3.53 RUR - налог 5 RUR (данные из БД)</t>
  </si>
  <si>
    <t>Дивиденды по акциям ПАО ММК за 1 полугодие 2021 года. Налог удержан.  Без НДС. (данные из сделок)</t>
  </si>
  <si>
    <t>Дивиденды по акциям Polymetal International plc ISIN JE00B6T5S470. Без НДС.  Курс Банка России на дату выплаты 72.9215 руб. Допо (данные из сделок)</t>
  </si>
  <si>
    <t>Зачисление д/с (купон 2 по Брус 1P02). Налог удержан. (данные из сделок)</t>
  </si>
  <si>
    <t>Дивиденд по GEMA - iММЦБ ао 1шт. по 45 RUR - налог 6 RUR (данные из БД)</t>
  </si>
  <si>
    <t>Дивиденд по TATN - Татнфт 3ао 2шт. по 16.52 RUR - налог 4 RUR (данные из БД)</t>
  </si>
  <si>
    <t>Дивиденд по MTSS - МТС-ао 20шт. по 10.55 RUR - налог 26 RUR (данные из БД)</t>
  </si>
  <si>
    <t>Дивиденд по ALRS - АЛРОСА ао 20шт. по 8.79 RUR - налог 22 RUR (данные из БД)</t>
  </si>
  <si>
    <t>Дивиденды по акциям ПАО ММЦБ за 6 месяцев 2021 г. Налог удержан.  Без НДС. (данные из сделок)</t>
  </si>
  <si>
    <t>Дивиденды по акциям ПАО МТС за 1 полугодие 2021 года. Налог удержан.  Без НДС. (данные из сделок)</t>
  </si>
  <si>
    <t>Дивиденды по акциям ПАО Татнефть им. В.Д. Шашина за 2021 год. Налог удержан.  Без НДС. (данные из сделок)</t>
  </si>
  <si>
    <t>Дивиденды по акциям АК АЛРОСА (ПАО) за 1 полугодие 2021 года. Налог удержан.  Без НДС. (данные из сделок)</t>
  </si>
  <si>
    <t>Купон по RU000A100D89 - Беларусь07 3шт. по 42.38 RUR - налог 17 RUR (данные из БД)</t>
  </si>
  <si>
    <t>Зачисление д/с (купон 3 по Беларусь07) (данные из сделок)</t>
  </si>
  <si>
    <t>Зачисление д/с (купон 8 по МТС 001P-3). Налог удержан. (данные из сделок)</t>
  </si>
  <si>
    <t>Купон по SU26229RMFS3 - ОФЗ 26229 1шт. по 35.65 RUR - налог 5 RUR (данные из БД)</t>
  </si>
  <si>
    <t>Зачисление д/с (купон 5 по 26229). Налог удержан. (данные из сделок)</t>
  </si>
  <si>
    <t>Зачисление денежных средств</t>
  </si>
  <si>
    <t>Дивиденд по NLMK - НЛМК ао 10шт. по 13.33 RUR - налог 17 RUR (данные из БД)</t>
  </si>
  <si>
    <t>Дивиденды по акциям ПАО НЛМК за 9 месяцев 2021 года. Налог удержан.  Без НДС. (данные из сделок)</t>
  </si>
  <si>
    <t>Дивиденд по MVID - М.видео 6шт. по 35 RUR - налог 27 RUR (данные из БД)</t>
  </si>
  <si>
    <t>Дивиденд по X5 - КЦ ИКС 5 1шт. по 73.65 RUR - налог 12.73 RUR (данные из БД)</t>
  </si>
  <si>
    <t>Дивиденды по акциям ПАО М.видео за 9 месяцев 2021 г. Налог удержан.  Без НДС. (данные из сделок)</t>
  </si>
  <si>
    <t>Дивиденд по DSKY - ДетскийМир 20шт. по 5.2 RUR - налог 14 RUR (данные из БД)</t>
  </si>
  <si>
    <t>Дивиденды по акциям ПАО Детский мир за 9 месяцев 2021 г. Налог удержан.  Без НДС. (данные из сделок)</t>
  </si>
  <si>
    <t>Дивиденды по Депозитарная расписка ГДР X5 Retail Group N.V. ORD SHS (ISIN US98387E2054). Без НДС. Внеш.налог 0.15 USD, ставка 15 (данные из сделок)</t>
  </si>
  <si>
    <t>Дивиденд по GEMA - iММЦБ ао 1шт. по 23.5 RUR - налог 3 RUR (данные из БД)</t>
  </si>
  <si>
    <t>Дивиденд по TATN - Татнфт 3ао 3шт. по 9.98 RUR - налог 4 RUR (данные из БД)</t>
  </si>
  <si>
    <t>Зачисление д/с (купон 3 по Брус 1P02). Налог удержан. (данные из сделок)</t>
  </si>
  <si>
    <t>Дивиденд по MAGN - ММК 10шт. по 2.66 RUR - налог 3 RUR (данные из БД)</t>
  </si>
  <si>
    <t>Дивиденд по GMKN - ГМКНорНик 1шт. по 1523.17 RUR - налог 198 RUR (данные из БД)</t>
  </si>
  <si>
    <t>Дивиденды по акциям ПАО ГМК Норильский никель за 9 месяцев 2021 года. Налог удержан.  Без НДС. (данные из сделок)</t>
  </si>
  <si>
    <t>Дивиденды по акциям ПАО ММЦБ за 9 месяцев 2021 г. Налог удержан.  Без НДС. (данные из сделок)</t>
  </si>
  <si>
    <t>Дивиденды по акциям ПАО Татнефть им. В.Д. Шашина за 9 месяцев 2021 года. Налог удержан.  Без НДС. (данные из сделок)</t>
  </si>
  <si>
    <t>Дивиденды по акциям ПАО ММК за 9 месяцев 2021 года. Налог удержан.  Без НДС. (данные из сделок)</t>
  </si>
  <si>
    <t>Купон по SU26233RMFS5 - ОФЗ 26233 4шт. по 30.42 RUR - налог 16 RUR (данные из БД)</t>
  </si>
  <si>
    <t>Зачисление д/с (купон 4 по 26233). Налог удержан. (данные из сделок)</t>
  </si>
  <si>
    <t>Зачисление д/с (купон 5 по Беларусь03) (данные из сделок)</t>
  </si>
  <si>
    <t>Зачисление д/с (купон 8 по 26223). Налог удержан. (данные из сделок)</t>
  </si>
  <si>
    <t>Зачисление д/с (купон 4 по Брус 1P02). Налог удержан. (данные из сделок)</t>
  </si>
  <si>
    <t>Зачисление д/с (купон 9 по МТС 001P-3). Налог удержан. (данные из сделок)</t>
  </si>
  <si>
    <t>Зачисление д/с (купон 4 по Беларусь07) (данные из сделок)</t>
  </si>
  <si>
    <t>Зачисление д/с (купон 6 по 26229). Налог удержан. (данные из сделок)</t>
  </si>
  <si>
    <t>Дивиденд по GMKN - ГМКНорНик 1шт. по 1166.22 RUR - налог 152 RUR (данные из БД)</t>
  </si>
  <si>
    <t>Дивиденды по акциям ПАО ГМК Норильский никель за 2021 г. Налог удержан. (данные из сделок)</t>
  </si>
  <si>
    <t>Дивиденд по GEMA - iММЦБ ао 1шт. по 18 RUR - налог 2 RUR (данные из БД)</t>
  </si>
  <si>
    <t>Зачисление д/с (купон 5 по Брус 1P02). Налог удержан. (данные из сделок)</t>
  </si>
  <si>
    <t>Дивиденды по акциям ПАО ММЦБ за 12 месяцев 2021 г. Налог удержан. (данные из сделок)</t>
  </si>
  <si>
    <t>Дивиденд по TATN - Татнфт 3ао 3шт. по 16.14 RUR - налог 6 RUR (данные из БД)</t>
  </si>
  <si>
    <t>Дивиденд по HYDR - РусГидро 2000шт. по 0.05 RUR - налог 14 RUR (данные из БД)</t>
  </si>
  <si>
    <t>Дивиденд по OGKB - ОГК-2 ао 4000шт. по 0.1 RUR - налог 50 RUR (данные из БД)</t>
  </si>
  <si>
    <t>Дивиденд по NMTP - НМТП ао 300шт. по 0.54 RUR - налог 21 RUR (данные из БД)</t>
  </si>
  <si>
    <t>Дивиденд по MTSS - МТС-ао 20шт. по 33.85 RUR - налог 84 RUR (данные из БД)</t>
  </si>
  <si>
    <t>Дивиденд по RTKMP - Ростел -ап 10шт. по 4.56 RUR - налог 6 RUR (данные из БД)</t>
  </si>
  <si>
    <t>Дивиденды по акциям ПАО РусГидро за 12 месяцев 2021 г. Налог удержан.  Без НДС. (данные из сделок)</t>
  </si>
  <si>
    <t>Дивиденды по акциям ПАО Татнефть им. В.Д. Шашина за 12 месяцев 2021 г. Налог удержан.  Без НДС. (данные из сделок)</t>
  </si>
  <si>
    <t>Дивиденды по акциям ПАО ОГК-2 за 12 месяцев 2021 г. Налог удержан.  Без НДС. (данные из сделок)</t>
  </si>
  <si>
    <t>Дивиденды по акциям ПАО НМТП за 12 месяцев 2021 г. Налог удержан.  Без НДС. (данные из сделок)</t>
  </si>
  <si>
    <t>Дивиденды по акциям ПАО МТС за 12 месяцев 2021 г. Налог удержан.  Без НДС. (данные из сделок)</t>
  </si>
  <si>
    <t>Купон по RU000A100D30 - Беларусь03 1шт. по 43.13 RUR - налог 5 RUR (данные из БД)</t>
  </si>
  <si>
    <t>Амортизация Беларусь03: 1 шт. по 5 RUR.  (данные из БД)</t>
  </si>
  <si>
    <t>погашение Беларусь03 (данные из сделок)</t>
  </si>
  <si>
    <t>Зачисление д/с (купон 5 по 26233). Налог удержан. (данные из сделок)</t>
  </si>
  <si>
    <t>Зачисление д/с (купон 6 по Беларусь03) (данные из сделок)</t>
  </si>
  <si>
    <t>Байбэк Беларусь03: 1 шт. по 1000 RUR.  (данные из БД)</t>
  </si>
  <si>
    <t>Дивиденды по акциям ПАО Ростелеком за 12 месяцев 2021 г. Налог удержан.  Без НДС. (данные из сделок)</t>
  </si>
  <si>
    <t>Зачисление д/с (купон 9 по 26223). Налог удержан. (данные из сделок)</t>
  </si>
  <si>
    <t>Зачисление д/с (купон 6 по Брус 1P02) (данные из сделок)</t>
  </si>
  <si>
    <t>Дивиденд по TATN - Татнфт 3ао 3шт. по 32.71 RUR - налог 13 RUR (данные из БД)</t>
  </si>
  <si>
    <t>Дивиденд по GAZP - ГАЗПРОМ ао 10шт. по 51.03 RUR - налог 65 RUR (данные из БД)</t>
  </si>
  <si>
    <t>Дивиденд по GEMA - iММЦБ ао 1шт. по 53 RUR - налог 7 RUR (данные из БД)</t>
  </si>
  <si>
    <t>Дивиденд по RUAL - РУСАЛ ао 20шт. по 1.23 RUR - налог 3 RUR (данные из БД)</t>
  </si>
  <si>
    <t>Дивиденды по акциям ПАО Газпром за 6 месяцев 2022 г. Налог удержан.  Без НДС. (данные из сделок)</t>
  </si>
  <si>
    <t>Дивиденды по акциям ПАО Татнефть им. В.Д. Шашина за 6 месяцев 2022 г. Налог удержан. (данные из сделок)</t>
  </si>
  <si>
    <t>Дивиденды по акциям ПАО ММЦБ за 6 месяцев 2022 г. Налог удержан.  Без НДС. (данные из сделок)</t>
  </si>
  <si>
    <t>Дивиденды по акциям МКПАО ОК РУСАЛ за 6 месяцев 2022 г. Налог удержан.  Без НДС. (данные из сделок)</t>
  </si>
  <si>
    <t>Купон по RU000A0ZYFC6 - МТС 001P-3 1шт. по 38.39 RUR - налог 4 RUR (данные из БД)</t>
  </si>
  <si>
    <t>Амортизация МТС 001P-3: 1 шт. по 1000 RUR.  (данные из БД)</t>
  </si>
  <si>
    <t>погашение МТС 001P-3 (данные из сделок)</t>
  </si>
  <si>
    <t>Зачисление д/с (купон 5 по Беларусь07) (данные из сделок)</t>
  </si>
  <si>
    <t>Зачисление д/с (купон 10 по МТС 001P-3) (данные из сделок)</t>
  </si>
  <si>
    <t>Зачисление д/с (купон 7 по 26229) (данные из сделок)</t>
  </si>
  <si>
    <t>Купон по RU000A102Y58 - Брус 1P02 1шт. по 23.93 RUR (данные из БД)</t>
  </si>
  <si>
    <t>Дивиденд по TATN - Татнфт 3ао 3шт. по 6.86 RUR - налог 3 RUR (данные из БД)</t>
  </si>
  <si>
    <t>Зачисление д/с (купон 7 по Брус 1P02) (данные из сделок)</t>
  </si>
  <si>
    <t>Дивиденды по акциям ПАО Татнефть им. В.Д. Шашина за 9 месяцев 2022 г. Налог удержан.  Без НДС. (данные из сделок)</t>
  </si>
  <si>
    <t>Купон по SU26233RMFS5 - ОФЗ 26233 4шт. по 30.42 RUR (данные из БД)</t>
  </si>
  <si>
    <t>Зачисление д/с (купон 6 по 26233) (данные из сделок)</t>
  </si>
  <si>
    <t>Купон по SU26223RMFS6 - ОФЗ 26223 1шт. по 32.41 RUR (данные из БД)</t>
  </si>
  <si>
    <t>Зачисление д/с (купон 10 по 26223) (данные из сделок)</t>
  </si>
  <si>
    <t>Зачисление д/с (купон 8 по Брус 1P02) (данные из сделок)</t>
  </si>
  <si>
    <t>Купон по RU000A100D89 - Беларусь07 3шт. по 42.38 RUR (данные из БД)</t>
  </si>
  <si>
    <t>Зачисление д/с (купон 6 по Беларусь07) (данные из сделок)</t>
  </si>
  <si>
    <t>Дивиденд по SBERP - Сбербанк-п 10шт. по 25 RUR - налог 33 RUR (данные из БД)</t>
  </si>
  <si>
    <t>Купон по SU26229RMFS3 - ОФЗ 26229 1шт. по 35.65 RUR (данные из БД)</t>
  </si>
  <si>
    <t>Зачисление д/с (купон 8 по 26229) (данные из сделок)</t>
  </si>
  <si>
    <t>Дивиденды по акциям ПАО Сбербанк за 12 месяцев 2022 г. Налог удержан.  Без НДС. (данные из сделок)</t>
  </si>
  <si>
    <t>Дивиденд по MOEX - МосБиржа 10шт. по 4.84 RUR - налог 6 RUR (данные из БД)</t>
  </si>
  <si>
    <t>Дивиденд по MTSS - МТС-ао 20шт. по 34.29 RUR - налог 83 RUR (данные из БД)</t>
  </si>
  <si>
    <t>Дивиденды по акциям 05 выпуск, ISIN RU000A0JR4A1,   ПАО Московская Биржа за 12 месяцев 2022 г. Налог удержан.  Без НДС. (данные из сделок)</t>
  </si>
  <si>
    <t>Зачисление д/с (купон 9 по Брус 1P02) (данные из сделок)</t>
  </si>
  <si>
    <t>Дивиденд по LSRG - ЛСР ао 5шт. по 78 RUR - налог 51 RUR (данные из БД)</t>
  </si>
  <si>
    <t>Дивиденд по OGKB - ОГК-2 ао 4000шт. по 0.06 RUR - налог 30 RUR (данные из БД)</t>
  </si>
  <si>
    <t>Дивиденд по GEMA - iММЦБ ао 1шт. по 27.22 RUR - налог 4 RUR (данные из БД)</t>
  </si>
  <si>
    <t>Дивиденд по TATN - Татнфт 3ао 3шт. по 27.71 RUR - налог 11 RUR (данные из БД)</t>
  </si>
  <si>
    <t>Дивиденд по HYDR - РусГидро 2000шт. по 0.05 RUR - налог 13 RUR (данные из БД)</t>
  </si>
  <si>
    <t>Дивиденд по NMTP - НМТП ао 300шт. по 0.8 RUR - налог 31 RUR (данные из БД)</t>
  </si>
  <si>
    <t>Дивиденды по акциям 1 выпуск, ISIN RU000A0JPFP0,   ПАО Группа ЛСР за 12 месяцев 2022 г. Налог удержан.  Без НДС. (данные из сделок)</t>
  </si>
  <si>
    <t>Дивиденды по акциям 1 выпуск, ISIN RU0007775219,   ПАО МТС за 12 месяцев 2022 г. Налог удержан.  Без НДС. (данные из сделок)</t>
  </si>
  <si>
    <t>Дивиденды по акциям 001 выпуск, ISIN RU000A100GC7,   ПАО ММЦБ за 12 месяцев 2022 г. Налог удержан.  Без НДС. (данные из сделок)</t>
  </si>
  <si>
    <t>Дивиденды по акциям 1 выпуск, ISIN RU000A0JPKH7,   ПАО РусГидро за 12 месяцев 2022 г. Налог удержан.  Без НДС. (данные из сделок)</t>
  </si>
  <si>
    <t>Дивиденды по акциям 2 выпуск, ISIN RU000A0JNG55,   ПАО ОГК-2 за 12 месяцев 2022 г. Налог удержан.  Без НДС. (данные из сделок)</t>
  </si>
  <si>
    <t>Дивиденды по акциям ПАО Татнефть им. В.Д. Шашина за 12 месяцев 2022 г. Налог удержан.  Без НДС. (данные из сделок)</t>
  </si>
  <si>
    <t>Дивиденды по акциям 1 выпуск, ISIN RU0009084446,   ПАО НМТП за 12 месяцев 2022 г. Налог удержан.  Без НДС. (данные из сделок)</t>
  </si>
  <si>
    <t>Зачисление д/с (купон 7 по 26233) (данные из сделок)</t>
  </si>
  <si>
    <t>Купон по RU000A105VC5 - Полюс Б1P3 1шт. по 51.86 RUR (данные из БД)</t>
  </si>
  <si>
    <t>Зачисление д/с (купон 1 по Полюс Б1P3) (данные из сделок)</t>
  </si>
  <si>
    <t>Зачисление д/с (купон 11 по 26223) (данные из сделок)</t>
  </si>
  <si>
    <t>Дивиденд по GEMA - iММЦБ ао 1шт. по 42 RUR - налог 4 RUR (данные из БД)</t>
  </si>
  <si>
    <t>Зачисление д/с (купон 10 по Брус 1P02) (данные из сделок)</t>
  </si>
  <si>
    <t>Дивиденды по акциям 001 выпуск, ISIN RU000A100GC7,   ПАО ММЦБ за 6 месяцев 2023 г. Налог удержан.  Без НДС. (данные из сделок)</t>
  </si>
  <si>
    <t>Дивиденд по TATN - Татнфт 3ао 3шт. по 27.54 RUR - налог 11 RUR (данные из БД)</t>
  </si>
  <si>
    <t>Дивиденд по ALRS - АЛРОСА ао 30шт. по 3.77 RUR - налог 15 RUR (данные из БД)</t>
  </si>
  <si>
    <t>Купон по RU000A106540 - МВ ФИН 1Р4 1шт. по 32.54 RUR (данные из БД)</t>
  </si>
  <si>
    <t>Зачисление д/с (купон 2 по МВ ФИН 1Р4) (данные из сделок)</t>
  </si>
  <si>
    <t>Дивиденды по акциям 3 выпуск  ПАО Татнефть им. В.Д. Шашина за 6 месяцев 2023 г. Налог удержан.  Без НДС. (данные из сделок)</t>
  </si>
  <si>
    <t>Купон по RU000A105CM4 - Новотр 1Р3 1шт. по 29.17 RUR (данные из БД)</t>
  </si>
  <si>
    <t>Зачисление д/с (купон 4 по Новотр 1Р3) (данные из сделок)</t>
  </si>
  <si>
    <t>Зачисление д/с (купон 7 по Беларусь07) (данные из сделок)</t>
  </si>
  <si>
    <t>Дивиденды по акциям 3 выпуск, ISIN RU0007252813,   АК АЛРОСА (ПАО) за 6 месяцев 2023 г. Налог удержан.  Без НДС. (данные из сделок)</t>
  </si>
  <si>
    <t>Зачисление д/с (купон 9 по 26229) (данные из сделок)</t>
  </si>
  <si>
    <t>Купон по RU000A105KR6 - ВСК 1P-03R 1шт. по 56.1 RUR (данные из БД)</t>
  </si>
  <si>
    <t>Зачисление д/с (купон 2 по ВСК 1P-03R) (данные из сделок)</t>
  </si>
  <si>
    <t>Купон по RU000A104V75 - ПочтаР2P01 1шт. по 56.84 RUR (данные из БД)</t>
  </si>
  <si>
    <t>Зачисление д/с (купон 3 по ПочтаР2P01) (данные из сделок)</t>
  </si>
  <si>
    <t>Дивиденды по акциям ПАО Ростелеком за 12 месяцев 2022 г. Налог удержан.  Без НДС. (данные из сделок)</t>
  </si>
  <si>
    <t>Дивиденд по GEMA - iММЦБ ао 1шт. по 20 RUR - налог 3 RUR (данные из БД)</t>
  </si>
  <si>
    <t>Дивиденд по GMKN - ГМКНорНик 1шт. по 915.33 RUR - налог 119 RUR (данные из БД)</t>
  </si>
  <si>
    <t>Купон по RU000A104Y15 - БелугаБП5 1шт. по 54.1 RUR (данные из БД)</t>
  </si>
  <si>
    <t>Дивиденд по TATN - Татнфт 3ао 3шт. по 35.17 RUR - налог 14 RUR (данные из БД)</t>
  </si>
  <si>
    <t>Зачисление д/с (купон 11 по Брус 1P02) (данные из сделок)</t>
  </si>
  <si>
    <t>Зачисление д/с (купон 3 по БелугаБП5) (данные из сделок)</t>
  </si>
  <si>
    <t>Дивиденды по акциям 001 выпуск, ISIN RU000A100GC7,   ПАО ММЦБ за 9 месяцев 2023 г. Налог удержан.  Без НДС. (данные из сделок)</t>
  </si>
  <si>
    <t>Дивиденды по акциям 1 выпуск, ISIN RU0007288411,ПАО ГМК Норильский никель за 9 месяцев 2023 г. Налог удержан.  Без НДС. (данные из сделок)</t>
  </si>
  <si>
    <t>Зачисление д/с (купон 3 по МВ ФИН 1Р4) (данные из сделок)</t>
  </si>
  <si>
    <t>Дивиденды по акциям 3 выпуск, ISIN RU0006944147,   ПАО Татнефть им. В.Д. Шашина за 9 месяцев 2023 г. Налог удержан.  Без НДС. (данные из сделок)</t>
  </si>
  <si>
    <t>Зачисление д/с (купон 5 по Новотр 1Р3) (данные из сделок)</t>
  </si>
  <si>
    <t>Купон по SU26233RMFS5 - ОФЗ 26233 5шт. по 30.42 RUR (данные из БД)</t>
  </si>
  <si>
    <t>Зачисление д/с (купон 8 по 26233) (данные из сделок)</t>
  </si>
  <si>
    <t>Зачисление д/с (купон 2 по Полюс Б1P3) (данные из сделок)</t>
  </si>
  <si>
    <t>Амортизация ОФЗ 26223: 1 шт. по 1000 RUR.  (данные из БД)</t>
  </si>
  <si>
    <t>Зачисление д/с (купон 12 по 26223) (данные из сделок)</t>
  </si>
  <si>
    <t>Погашение ОФЗ 26223 (данные из сделок)</t>
  </si>
  <si>
    <t>Купон по RU000A106UW3 - iКарРус1P3 1шт. по 11.26 RUR (данные из БД)</t>
  </si>
  <si>
    <t>Зачисление д/с (купон 6 по Каршеринг Руссия-001Р-03) (данные из сделок)</t>
  </si>
  <si>
    <t>Купон по SU26244RMFS2 - ОФЗ 26244 1шт. по 47.47 RUR (данные из БД)</t>
  </si>
  <si>
    <t>Зачисление д/с (купон 1 по ОФЗ 26244) (данные из сделок)</t>
  </si>
  <si>
    <t>Амортизация Брус 1P02: 1 шт. по 1000 RUR.  (данные из БД)</t>
  </si>
  <si>
    <t>погашение Брус 1P02 (данные из сделок)</t>
  </si>
  <si>
    <t>Зачисление д/с (купон 12 по Брус 1P02) (данные из сделок)</t>
  </si>
  <si>
    <t>Зачисление д/с (купон 7 по Каршеринг Руссия-001Р-03) (данные из сделок)</t>
  </si>
  <si>
    <t>Зачисление д/с (купон 4 по МВ ФИН 1Р4) (данные из сделок)</t>
  </si>
  <si>
    <t>Дивиденд по LSRG - ЛСР ао 5шт. по 100 RUR - налог 65 RUR (данные из БД)</t>
  </si>
  <si>
    <t>Зачисление д/с (купон 8 по Беларусь07) (данные из сделок)</t>
  </si>
  <si>
    <t>Зачисление д/с (купон 6 по Новотр 1Р3) (данные из сделок)</t>
  </si>
  <si>
    <t>Зачисление д/с (купон 8 по Каршеринг Руссия-001Р-03) (данные из сделок)</t>
  </si>
  <si>
    <t>Дивиденды ЛСР ао; ISIN RU000A0JPFP0; Дата Фиксации 02/05/2024; Кол-во 5; Ставка Выплаты 100; Курс конвертации 1.0000; Налог удер (данные из сделок)</t>
  </si>
  <si>
    <t>Зачисление д/с (купон 10 по 26229) (данные из сделок)</t>
  </si>
  <si>
    <t>Дивиденд по NLMK - НЛМК ао 10шт. по 25.43 RUR - налог 33 RUR (данные из БД)</t>
  </si>
  <si>
    <t>Дивиденд по ALRS - АЛРОСА ао 40шт. по 2.02 RUR - налог 11 RUR (данные из БД)</t>
  </si>
  <si>
    <t>Зачисление д/с (купон 9 по Каршеринг Руссия-001Р-03) (данные из сделок)</t>
  </si>
  <si>
    <t>Зачисление д/с (купон 3 по ВСК 1P-03R) (данные из сделок)</t>
  </si>
  <si>
    <t>Купон по SU26238RMFS4 - ОФЗ 26238 1шт. по 35.4 RUR (данные из БД)</t>
  </si>
  <si>
    <t>Зачисление д/с (купон 6 по ОФЗ 26238) (данные из сделок)</t>
  </si>
  <si>
    <t>Зачисление д/с (купон 4 по ПочтаР2P01) (данные из сделок)</t>
  </si>
  <si>
    <t>Дивиденд по MAGN - ММК 20шт. по 2.75 RUR - налог 7 RUR (данные из БД)</t>
  </si>
  <si>
    <t>Дивиденды НЛМК ао; ISIN RU0009046452; Дата Фиксации 27/05/2024; Кол-во 10; Ставка Выплаты 25.4300000000; Курс конвертации 1.0000 (данные из сделок)</t>
  </si>
  <si>
    <t>Дивиденд по MOEX - МосБиржа 10шт. по 17.35 RUR - налог 23 RUR (данные из БД)</t>
  </si>
  <si>
    <t>Дивиденды АЛРОСА ао; ISIN RU0007252813; Дата Фиксации 31/05/2024; Кол-во 40; Ставка Выплаты 2.0200000000; Курс конвертации 1.000 (данные из сделок)</t>
  </si>
  <si>
    <t>Дивиденд по GEMA - iММЦБ ао 10шт. по 2.2 RUR - налог 3 RUR (данные из БД)</t>
  </si>
  <si>
    <t>Дивиденды ММК; ISIN RU0009084396; Дата Фиксации 10/06/2024; Кол-во 20; Ставка Выплаты 2.7520000000; Курс конвертации 1.0000; Нал (данные из сделок)</t>
  </si>
  <si>
    <t>Дивиденды iММЦБ ао; ISIN RU000A100GC7; Дата Фиксации 24/06/2024; Кол-во 10; Ставка Выплаты 2.2000000000; Курс конвертации 1.0000 (данные из сделок)</t>
  </si>
  <si>
    <t>Дивиденды МосБиржа; ISIN RU000A0JR4A1; Дата Фиксации 14/06/2024; Кол-во 10; Ставка Выплаты 17.3500000000; Курс конвертации 1.000 (данные из сделок)</t>
  </si>
  <si>
    <t>Зачисление д/с (купон 10 по Каршеринг Руссия-001Р-03) (данные из сделок)</t>
  </si>
  <si>
    <t>Дивиденд по TATN - Татнфт 3ао 3шт. по 25.17 RUR - налог 10 RUR (данные из БД)</t>
  </si>
  <si>
    <t>Зачисление д/с (купон 4 по БелугаБП5) (данные из сделок)</t>
  </si>
  <si>
    <t>Дивиденд по NMTP - НМТП ао 300шт. по 0.77 RUR - налог 30 RUR (данные из БД)</t>
  </si>
  <si>
    <t>Дивиденд по SBERP - Сбербанк-п 10шт. по 33.3 RUR - налог 43 RUR (данные из БД)</t>
  </si>
  <si>
    <t>Дивиденд по MTSS - МТС-ао 20шт. по 35 RUR - налог 85 RUR (данные из БД)</t>
  </si>
  <si>
    <t>Зачисление д/с (купон 5 по МВ ФИН 1Р4) (данные из сделок)</t>
  </si>
  <si>
    <t>Дивиденды Татнфт 3ао; ISIN RU0009033591; Дата Фиксации 09/07/2024; Кол-во 3; Ставка Выплаты 25.1700000000; Курс конвертации 1.00 (данные из сделок)</t>
  </si>
  <si>
    <t>Дивиденды НМТП ао; ISIN RU0009084446; Дата Фиксации 10/07/2024; Кол-во 300; Ставка Выплаты 0.7720000000; Курс конвертации 1.0000 (данные из сделок)</t>
  </si>
  <si>
    <t>Дивиденды Сбербанк-п; ISIN RU0009029557; Дата Фиксации 11/07/2024; Кол-во 10; Ставка Выплаты 33.3000000000; Курс конвертации 1.0 (данные из сделок)</t>
  </si>
  <si>
    <t>Дивиденды МТС-ао; ISIN RU0007775219; Дата Фиксации 16/07/2024; Кол-во 20; Ставка Выплаты 35; Курс конвертации 1.0000; Налог удер (данные из сделок)</t>
  </si>
  <si>
    <t>Зачисление д/с (купон 7 по Новотр 1Р3) (данные из сделок)</t>
  </si>
  <si>
    <t>Купон по SU26233RMFS5 - ОФЗ 26233 6шт. по 30.42 RUR (данные из БД)</t>
  </si>
  <si>
    <t>Зачисление д/с (купон 9 по 26233) (данные из сделок)</t>
  </si>
  <si>
    <t>Зачисление д/с (купон 11 по Каршеринг Руссия-001Р-03) (данные из сделок)</t>
  </si>
  <si>
    <t>Зачисление д/с (купон 3 по Полюс Б1P3) (данные из сделок)</t>
  </si>
  <si>
    <t>Вывод ДС</t>
  </si>
  <si>
    <t>Зачисление д/с (купон 12 по Каршеринг Руссия-001Р-03) (данные из сделок)</t>
  </si>
  <si>
    <t>Дивиденд по GEMA - iММЦБ ао 10шт. по 5 RUR - налог 7 RUR (данные из БД)</t>
  </si>
  <si>
    <t>Дивиденд по YDEX - ЯНДЕКС 1шт. по 80 RUR - налог 10 RUR (данные из БД)</t>
  </si>
  <si>
    <t>Купон по SU26244RMFS2 - ОФЗ 26244 1шт. по 56.1 RUR (данные из БД)</t>
  </si>
  <si>
    <t>Зачисление д/с (купон 2 по ОФЗ 26244) (данные из сделок)</t>
  </si>
  <si>
    <t>Дивиденды за 1 полугодие 2024 года по акциям МКПАО ЯНДЕКС. Без НДС. Кол-во ЦБ: 1 (данные из сделок)</t>
  </si>
  <si>
    <t>Дивиденды iММЦБ ао; ISIN RU000A100GC7; Дата Фиксации 16/09/2024; Кол-во 10; Ставка Выплаты 5; Курс конвертации 1.0000; Налог уде (данные из сделок)</t>
  </si>
  <si>
    <t>Дивиденд по RTKMP - Ростел -ап 10шт. по 6.06 RUR - налог 8 RUR (данные из БД)</t>
  </si>
  <si>
    <t>Зачисление д/с (купон 13 по Каршеринг Руссия-001Р-03) (данные из сделок)</t>
  </si>
  <si>
    <t>Дивиденд по TATN - Татнфт 3ао 3шт. по 38.2 RUR - налог 15 RUR (данные из БД)</t>
  </si>
  <si>
    <t>Дивиденды Ростел -ап; ISIN RU0009046700; Дата Фиксации 27/09/2024; Кол-во 10; Ставка Выплаты 6.0600000000; Курс конвертации 1.00 (данные из сделок)</t>
  </si>
  <si>
    <t>Дивиденд по MAGN - ММК 20шт. по 2.49 RUR - налог 6 RUR (данные из БД)</t>
  </si>
  <si>
    <t>Зачисление д/с (купон 6 по МВ ФИН 1Р4) (данные из сделок)</t>
  </si>
  <si>
    <t>Дивиденд по ALRS - АЛРОСА ао 60шт. по 2.49 RUR - налог 19 RUR (данные из БД)</t>
  </si>
  <si>
    <t>Дивиденды Татнфт 3ао; ISIN RU0009033591; Дата Фиксации 08/10/2024; Кол-во 3; Ставка Выплаты 38.2000000000; Курс конвертации 1.00 (данные из сделок)</t>
  </si>
  <si>
    <t>Дивиденды ММК; ISIN RU0009084396; Дата Фиксации 17/10/2024; Кол-во 20; Ставка Выплаты 2.4940000000; Курс конвертации 1.0000; Нал (данные из сделок)</t>
  </si>
  <si>
    <t>Зачисление д/с (купон 8 по Новотр 1Р3) (данные из сделок)</t>
  </si>
  <si>
    <t>Зачисление д/с (купон 9 по Беларусь07) (данные из сделок)</t>
  </si>
  <si>
    <t>Зачисление д/с (купон 14 по Каршеринг Руссия-001Р-03) (данные из сделок)</t>
  </si>
  <si>
    <t>Дивиденды АЛРОСА ао; ISIN RU0007252813; Дата Фиксации 19/10/2024; Кол-во 60; Ставка Выплаты 2.4900000000; Курс конвертации 1.000 (данные из сделок)</t>
  </si>
  <si>
    <t>Зачисление д/с (купон 11 по 26229) (данные из сделок)</t>
  </si>
  <si>
    <t>Амортизация РКСЭталон4: 1 шт. по 35.48 RUR.  (данные из БД)</t>
  </si>
  <si>
    <t>Купон по RU000A109NC4 - РКСЭталон4 1шт. по 32.4 RUR (данные из БД)</t>
  </si>
  <si>
    <t>Зачисление д/с (купон 15 по Каршеринг Руссия-001Р-03) (данные из сделок)</t>
  </si>
  <si>
    <t>Зачисление д/с (купон 1 по РКСЭталон4) (данные из сделок)</t>
  </si>
  <si>
    <t>Зачисление д/с (амортизация РКСЭталон4) (данные из сделок)</t>
  </si>
  <si>
    <t>Зачисление д/с (купон 4 по ВСК 1P-03R) (данные из сделок)</t>
  </si>
  <si>
    <t>Зачисление д/с (купон 7 по ОФЗ 26238) (данные из сделок)</t>
  </si>
  <si>
    <t>Зачисление д/с (купон 5 по ПочтаР2P01) (данные из сделок)</t>
  </si>
  <si>
    <t>Дивиденд по GEMA - iММЦБ ао 10шт. по 2.7 RUR - налог 4 RUR (данные из БД)</t>
  </si>
  <si>
    <t>Дивиденды iММЦБ ао; ISIN RU000A100GC7; Дата Фиксации 17/12/2024; Кол-во 10; Ставка Выплаты 2.7000000000; Курс конвертации 1.0000 (данные из сделок)</t>
  </si>
  <si>
    <t>Дивиденд по OZPH - iОзонФарм 10шт. по 0.18 RUR - налог 0 RUR (данные из БД)</t>
  </si>
  <si>
    <t>Амортизация РКСЭталон4: 1 шт. по 43.33 RUR.  (данные из БД)</t>
  </si>
  <si>
    <t>Купон по RU000A109NC4 - РКСЭталон4 1шт. по 17.61 RUR (данные из БД)</t>
  </si>
  <si>
    <t>Дивиденд по TATN - Татнфт 3ао 3шт. по 17.39 RUR - налог 7 RUR (данные из БД)</t>
  </si>
  <si>
    <t>Зачисление д/с (купон 5 по БелугаБП5) (данные из сделок)</t>
  </si>
  <si>
    <t>Зачисление д/с (купон 16 по Каршеринг Руссия-001Р-03) (данные из сделок)</t>
  </si>
  <si>
    <t>Зачисление д/с (купон 2 по РКСЭталон4) (данные из сделок)</t>
  </si>
  <si>
    <t>Дивиденды за 9 месяцев 2024 года по акциям ПАО Озон Фармацевтика. Без НДС. Кол-во ЦБ: 10 (данные из сделок)</t>
  </si>
  <si>
    <t>Зачисление д/с (купон 7 по МВ ФИН 1Р4) (данные из сделок)</t>
  </si>
  <si>
    <t>Дивиденды Татнфт 3ао; ISIN RU0009033591; Дата Фиксации 08/01/2025; Кол-во 3; Ставка Выплаты 17.3900000000; Курс конвертации 1.00 (данные из сделок)</t>
  </si>
  <si>
    <t>Зачисление д/с (купон 9 по Новотр 1Р3) (данные из сделок)</t>
  </si>
  <si>
    <t>Зачисление д/с (купон 10 по 26233) (данные из сделок)</t>
  </si>
  <si>
    <t>Зачисление д/с (купон 17 по Каршеринг Руссия-001Р-03) (данные из сделок)</t>
  </si>
  <si>
    <t>Амортизация РКСЭталон4: 1 шт. по 44.26 RUR.  (данные из БД)</t>
  </si>
  <si>
    <t>Купон по RU000A109NC4 - РКСЭталон4 1шт. по 16.82 RUR (данные из БД)</t>
  </si>
  <si>
    <t>Зачисление д/с (купон 3 по РКСЭталон4) (данные из сделок)</t>
  </si>
  <si>
    <t>Зачисление д/с (купон 4 по Полюс Б1P3) (данные из сделок)</t>
  </si>
  <si>
    <t>Амортизация РКСЭталон4: 1 шт. по 41.67 RUR.  (данные из БД)</t>
  </si>
  <si>
    <t>Купон по RU000A109NC4 - РКСЭталон4 1шт. по 14.46 RUR (данные из БД)</t>
  </si>
  <si>
    <t>Зачисление д/с (купон 18 по Каршеринг Руссия-001Р-03) (данные из сделок)</t>
  </si>
  <si>
    <t>Зачисление д/с (купон 4 по РКСЭталон4) (данные из сделок)</t>
  </si>
  <si>
    <t>Зачисление д/с (купон 3 по ОФЗ 26244) (данные из сделок)</t>
  </si>
  <si>
    <t>Зачисление д/с (купон 19 по iКарРус1P3) (данные из сделок)</t>
  </si>
  <si>
    <t>Амортизация РКСЭталон4: 1 шт. по 41.38 RUR.  (данные из БД)</t>
  </si>
  <si>
    <t>Купон по RU000A109NC4 - РКСЭталон4 1шт. по 15.25 RUR (данные из БД)</t>
  </si>
  <si>
    <t>Зачисление д/с (купон 5 по РКСЭталон4) (данные из сделок)</t>
  </si>
  <si>
    <t>Зачисление д/с (купон 8 по МВ ФИН 1Р4) (данные из сделок)</t>
  </si>
  <si>
    <t>Дивиденд по YDEX - ЯНДЕКС 2шт. по 80 RUR - налог 21 RUR (данные из БД)</t>
  </si>
  <si>
    <t>Зачисление д/с (купон 10 по Новотр 1Р3) (данные из сделок)</t>
  </si>
  <si>
    <t>Дивиденды за 2024 год по акциям МКПАО ЯНДЕКС. Без НДС. Кол-во ЦБ: 2 (данные из сделок)</t>
  </si>
  <si>
    <t>Зачисление д/с (купон 20 по iКарРус1P3) (данные из сделок)</t>
  </si>
  <si>
    <t>Амортизация Беларусь07: 3 шт. по 1000 RUR.  (данные из БД)</t>
  </si>
  <si>
    <t>Амортизация РКСЭталон4: 1 шт. по 40.65 RUR.  (данные из БД)</t>
  </si>
  <si>
    <t>Купон по RU000A109NC4 - РКСЭталон4 1шт. по 14.03 RUR (данные из БД)</t>
  </si>
  <si>
    <t>Зачисление д/с (купон 6 по РКСЭталон4) (данные из сделок)</t>
  </si>
  <si>
    <t>Зачисление д/с (купон 10 по Беларусь07) (данные из сделок)</t>
  </si>
  <si>
    <t>Зачисление д/с (погашение Беларусь07) (данные из сделок)</t>
  </si>
  <si>
    <t>Дивиденды ЛСР ао; ISIN RU000A0JPFP0; Дата Фиксации 29/04/2025; Кол-во 5; Ставка Выплаты 78; Курс конвертации 1.0000; Налог удерж (данные из сделок)</t>
  </si>
  <si>
    <t>Купон по RU000A10BBG1 - ТЕХЛиз 1P7 1шт. по 22.19 RUR (данные из БД)</t>
  </si>
  <si>
    <t>Зачисление д/с (купон 1 по ТЕХЛиз 1P7) (данные из сделок)</t>
  </si>
  <si>
    <t>Зачисление д/с (купон 12 по 26229) (данные из сделок)</t>
  </si>
  <si>
    <t>Купон по RU000A10AHU1 - ОйлРес1P1 1шт. по 27.12 RUR (данные из БД)</t>
  </si>
  <si>
    <t>Зачисление д/с (купон 5 по ОйлРес1P1) (данные из сделок)</t>
  </si>
  <si>
    <t>Зачисление д/с (купон 21 по iКарРус1P3) (данные из сделок)</t>
  </si>
  <si>
    <t>Амортизация РКСЭталон4: 1 шт. по 40.67 RUR.  (данные из БД)</t>
  </si>
  <si>
    <t>Купон по RU000A109NC4 - РКСЭталон4 1шт. по 13.75 RUR (данные из БД)</t>
  </si>
  <si>
    <t>Дивиденд по TATN - Татнфт 3ао 3шт. по 43.11 RUR - налог 17 RUR (данные из БД)</t>
  </si>
  <si>
    <t>Купон по RU000A10AZY5 - АПРИ 2Р9 1шт. по 26.3 RUR (данные из БД)</t>
  </si>
  <si>
    <t>Зачисление д/с (купон 3 по АПРИ 2Р9) (данные из сделок)</t>
  </si>
  <si>
    <t>Зачисление д/с (купон 7 по РКСЭталон4) (данные из сделок)</t>
  </si>
  <si>
    <t>Зачисление д/с (купон 5 по ВСК 1P-03R) (данные из сделок)</t>
  </si>
  <si>
    <t>Зачисление д/с (купон 6 по ПочтаР2P01) (данные из сделок)</t>
  </si>
  <si>
    <t>Зачисление д/с (купон 8 по ОФЗ 26238) (данные из сделок)</t>
  </si>
  <si>
    <t>Дивиденд по OZPH - iОзонФарм 10шт. по 0.26 RUR - налог 0 RUR (данные из БД)</t>
  </si>
  <si>
    <t>Дивиденды за 2024 год по акциям ПАО Озон Фармацевтика. Без НДС. Кол-во ЦБ: 10 (данные из сделок)</t>
  </si>
  <si>
    <t>Зачисление д/с (купон 2 по ТЕХЛиз 1P7) (данные из сделок)</t>
  </si>
  <si>
    <t>Дивиденд по GEMA - iММЦБ ао 10шт. по 2.4 RUR - налог 3 RUR (данные из БД)</t>
  </si>
  <si>
    <t>Дивиденды Татнфт 3ао; ISIN RU0009033591; Дата Фиксации 02/06/2025; Кол-во 3; Ставка Выплаты 43.1100000000; Курс конвертации 1.00 (данные из сделок)</t>
  </si>
  <si>
    <t>Зачисление д/с (купон 6 по ОйлРес1P1) (данные из сделок)</t>
  </si>
  <si>
    <t>Дивиденды iММЦБ ао; ISIN RU000A100GC7; Дата Фиксации 16/06/2025; Кол-во 10; Ставка Выплаты 2.4000000000; Курс конвертации 1.0000 (данные из сделок)</t>
  </si>
  <si>
    <t>Зачисление д/с (купон 22 по iКарРус1P3) (данные из сделок)</t>
  </si>
  <si>
    <t>Амортизация РКСЭталон4: 1 шт. по 39.47 RUR.  (данные из БД)</t>
  </si>
  <si>
    <t>Купон по RU000A109NC4 - РКСЭталон4 1шт. по 12.59 RUR (данные из БД)</t>
  </si>
  <si>
    <t>Зачисление д/с (купон 8 по РКСЭталон4) (данные из сделок)</t>
  </si>
  <si>
    <t>Зачисление д/с (купон 4 по АПРИ 2Р9) (данные из сделок)</t>
  </si>
  <si>
    <t>Дивиденд по OZPH - iОзонФарм 10шт. по 0.28 RUR - налог 0 RUR (данные из БД)</t>
  </si>
  <si>
    <t>Дивиденд по MTSS - МТС-ао 30шт. по 35 RUR - налог 126 RUR (данные из БД)</t>
  </si>
  <si>
    <t>Дивиденды за 1 квартал 2025 года по акциям ПАО Озон Фармацевтика. Без НДС. Кол-во ЦБ: 10 (данные из сделок)</t>
  </si>
  <si>
    <t>Зачисление д/с (купон 6 по БелугаБП5) (данные из сделок)</t>
  </si>
  <si>
    <t>Дивиденд по X5 - КЦ ИКС 5 1шт. по 648 RUR - налог 84 RUR (данные из БД)</t>
  </si>
  <si>
    <t>Дивиденд по MOEX - МосБиржа 10шт. по 26.11 RUR - налог 34 RUR (данные из БД)</t>
  </si>
  <si>
    <t>Зачисление д/с (купон 3 по ТЕХЛиз 1P7) (данные из сделок)</t>
  </si>
  <si>
    <t>Дивиденд по VTBR - ВТБ ао 24шт. по 25.58 RUR - налог 74 RUR (данные из БД)</t>
  </si>
  <si>
    <t>Дивиденд по NMTP - НМТП ао 300шт. по 0.96 RUR - налог 37 RUR (данные из БД)</t>
  </si>
  <si>
    <t>Дивиденды за 2024 год по акциям ПАО Корпоративный центр ИКС 5. Без НДС. Кол-во ЦБ: 1 (данные из сделок)</t>
  </si>
  <si>
    <t>Дивиденд по AFLT - Аэрофлот 30шт. по 5.27 RUR - налог 19 RUR (данные из БД)</t>
  </si>
  <si>
    <t>Купон по RU000A106540 - МВ ФИН 1Р4 1шт. по 62.33 RUR (данные из БД)</t>
  </si>
  <si>
    <t>Дивиденд по SBERP - Сбербанк-п 10шт. по 34.84 RUR - налог 45 RUR (данные из БД)</t>
  </si>
  <si>
    <t>Зачисление д/с (купон 9 по МВ ФИН 1Р4) (данные из сделок)</t>
  </si>
  <si>
    <t>Дивиденд по ROSN - Роснефть 3шт. по 14.68 RUR - налог 6 RUR (данные из БД)</t>
  </si>
  <si>
    <t>Дивиденды МТС-ао; ISIN RU0007775219; Дата Фиксации 07/07/2025; Кол-во 30; Ставка Выплаты 35; Курс конвертации 1.0000; Налог удер (данные из сделок)</t>
  </si>
  <si>
    <t>Дивиденды ВТБ ао; ISIN RU000A0JP5V6; Дата Фиксации 11/07/2025; Кол-во 24; Ставка Выплаты 25.5800000000; Курс конвертации 1.0000; (данные из сделок)</t>
  </si>
  <si>
    <t>Дивиденды МосБиржа; ISIN RU000A0JR4A1; Дата Фиксации 10/07/2025; Кол-во 10; Ставка Выплаты 26.1100000000; Курс конвертации 1.000 (данные из сделок)</t>
  </si>
  <si>
    <t>Зачисление д/с (купон 7 по ОилРес1P1) (данные из сделок)</t>
  </si>
  <si>
    <t>Дивиденды НМТП ао; ISIN RU0009084446; Дата Фиксации 14/07/2025; Кол-во 300; Ставка Выплаты 0.9573000000; Курс конвертации 1.0000 (данные из сделок)</t>
  </si>
  <si>
    <t>Зачисление д/с (купон 11 по Новотр 1Р3) (данные из сделок)</t>
  </si>
  <si>
    <t>Зачисление д/с (купон 23 по iКарРус1P3) (данные из сделок)</t>
  </si>
  <si>
    <t>Зачисление д/с (купон 11 по 26233) (данные из сделок)</t>
  </si>
  <si>
    <t>Дивиденды Аэрофлот; ISIN RU0009062285; Дата Фиксации 18/07/2025; Кол-во 30; Ставка Выплаты 5.2700000000; Курс конвертации 1.0000 (данные из сделок)</t>
  </si>
  <si>
    <t>Амортизация РКСЭталон4: 1 шт. по 36.01 RUR.  (данные из БД)</t>
  </si>
  <si>
    <t>Купон по RU000A109NC4 - РКСЭталон4 1шт. по 12.29 RUR (данные из БД)</t>
  </si>
  <si>
    <t>Зачисление д/с (купон 9 по РКСЭталон4) (данные из сделок)</t>
  </si>
  <si>
    <t>Зачисление д/с (купон 5 по АПРИ 2Р9) (данные из сделок)</t>
  </si>
  <si>
    <t>Дивиденды за 2024 год по акциям ПАО НК Роснефть. Без НДС. Кол-во ЦБ: 3 (данные из сделок)</t>
  </si>
  <si>
    <t>Дивиденды Сбербанк-п; ISIN RU0009029557; Дата Фиксации 18/07/2025; Кол-во 10; Ставка Выплаты 34.8400000000; Курс конвертации 1.0 (данные из сделок)</t>
  </si>
  <si>
    <t>Зачисление д/с (купон 4 по ТЕХЛиз 1P7) (данные из сделок)</t>
  </si>
  <si>
    <t>Дивиденд по RTKMP - Ростел -ап 30шт. по 6.25 RUR - налог 21 RUR (данные из БД)</t>
  </si>
  <si>
    <t>Зачисление д/с (купон 5 по Полюс Б1P3) (данные из сделок)</t>
  </si>
  <si>
    <t>Зачисление д/с (купон 8 по ОилРес1P1) (данные из сделок)</t>
  </si>
  <si>
    <t>Дивиденды Ростел -ап; ISIN RU0009046700; Дата Фиксации 13/08/2025; Кол-во 30; Ставка Выплаты 6.2500000000; Курс конвертации 1.00 (данные из сделок)</t>
  </si>
  <si>
    <t>Зачисление д/с (купон 24 по iКарРус1P3) (данные из сделок)</t>
  </si>
  <si>
    <t>Амортизация РКСЭталон4: 1 шт. по 35.13 RUR.  (данные из БД)</t>
  </si>
  <si>
    <t>Купон по RU000A109NC4 - РКСЭталон4 1шт. по 11.63 RUR (данные из БД)</t>
  </si>
  <si>
    <t>Зачисление д/с (купон 10 по РКСЭталон4) (данные из сделок)</t>
  </si>
  <si>
    <t>Зачисление д/с (купон 6 по АПРИ 2Р9) (данные из сделок)</t>
  </si>
  <si>
    <t>Зачисление д/с (купон 5 по ТЕХЛиз 1P7) (данные из сделок)</t>
  </si>
  <si>
    <t>Зачисление д/с (купон 4 по ОФЗ 26244) (данные из сделок)</t>
  </si>
  <si>
    <t>Зачисление д/с (купон 9 по ОилРес1P1) (данные из сделок)</t>
  </si>
  <si>
    <t>Зачисление д/с (купон 25 по iКарРус1P3) (данные из сделок)</t>
  </si>
  <si>
    <t>Амортизация РКСЭталон4: 1 шт. по 32.66 RUR.  (данные из БД)</t>
  </si>
  <si>
    <t>Купон по RU000A109NC4 - РКСЭталон4 1шт. по 10.64 RUR (данные из БД)</t>
  </si>
  <si>
    <t>Зачисление д/с (купон 7 по АПРИ 2Р9) (данные из сделок)</t>
  </si>
  <si>
    <t>Зачисление д/с (купон 11 по РКСЭталон4) (данные из сделок)</t>
  </si>
  <si>
    <t>Дивиденды за 1 полугодие 2025 года по акциям МКПАО ЯНДЕКС. Без НДС. Кол-во ЦБ: 2 (данные из сделок)</t>
  </si>
  <si>
    <t>Дивиденд по OZPH - iОзонФарм 10шт. по 0.24 RUR - налог 0 RUR (данные из БД)</t>
  </si>
  <si>
    <t>Дивиденды iММЦБ ао; ISIN RU000A100GC7; Дата Фиксации 29/09/2025; Кол-во 10; Ставка Выплаты 5; Курс конвертации 1.0000; Налог уде (данные из сделок)</t>
  </si>
  <si>
    <t>Зачисление д/с (купон 6 по ТЕХЛиз 1P7) (данные из сделок)</t>
  </si>
  <si>
    <t>Дивиденды за полугодие 2025 года по акциям ПАО Озон Фармацевтика. Без НДС. Кол-во ЦБ: 10 (данные из сделок)</t>
  </si>
  <si>
    <t>Дивиденд по TATN - Татнфт 3ао 3шт. по 14.35 RUR - налог 6 RUR (данные из БД)</t>
  </si>
  <si>
    <t>Зачисление д/с (купон 10 по МВ ФИН 1Р4) (данные из сделок)</t>
  </si>
  <si>
    <t>Зачисление д/с (купон 10 по ОилРес1P1) (данные из сделок)</t>
  </si>
  <si>
    <t>Зачисление д/с (купон 26 по iКарРус1P3) (данные из сделок)</t>
  </si>
  <si>
    <t>Зачисление д/с (купон 12 по Новотр 1Р3) (данные из сделок)</t>
  </si>
  <si>
    <t>Дивиденды Татнфт 3ао; ISIN RU0009033591; Дата Фиксации 14/10/2025; Кол-во 3; Ставка Выплаты 14.3500000000; Курс конвертации 1.00 (данные из сделок)</t>
  </si>
  <si>
    <t>Зачисление д/с (купон 8 по АПРИ 2Р9) (данные из сделок)</t>
  </si>
  <si>
    <t>Амортизация РКСЭталон4: 1 шт. по 38.68 RUR.  (данные из БД)</t>
  </si>
  <si>
    <t>Купон по RU000A109NC4 - РКСЭталон4 1шт. по 10.4 RUR (данные из БД)</t>
  </si>
  <si>
    <t>Зачисление д/с (купон 12 по РКСЭталон4) (данные из сделок)</t>
  </si>
  <si>
    <t>Дивиденд по OGKB - ОГК-2 ао 8000шт. по 0.06 RUR - налог 62 RUR (данные из БД)</t>
  </si>
  <si>
    <t>Зачисление д/с (купон 7 по ТЕХЛиз 1P7) (данные из сделок)</t>
  </si>
  <si>
    <t>Амортизация ОФЗ 26229: 1 шт. по 1000 RUR.  (данные из БД)</t>
  </si>
  <si>
    <t>Зачисление д/с (купон 13 по 26229) (данные из сделок)</t>
  </si>
  <si>
    <t>Зачисление д/с (погашение 26229) (данные из сделок)</t>
  </si>
  <si>
    <t>Дивиденды ОГК-2 ао; ISIN RU000A0JNG55; Дата Фиксации 05/11/2025; Кол-во 8000; Ставка Выплаты 0.0598167018; Курс конвертации 1.00 (данные из сделок)</t>
  </si>
  <si>
    <t>Зачисление д/с (купон 11 по ОилРес1P1) (данные из сделок)</t>
  </si>
  <si>
    <t>Зачисление д/с (купон 27 по iКарРус1P3) (данные из сделок)</t>
  </si>
  <si>
    <t>Амортизация РКСЭталон4: 1 шт. по 34.22 RUR.  (данные из БД)</t>
  </si>
  <si>
    <t>Купон по RU000A109NC4 - РКСЭталон4 1шт. по 9.38 RUR (данные из БД)</t>
  </si>
  <si>
    <t>Зачисление д/с (купон 9 по АПРИ 2Р9) (данные из сделок)</t>
  </si>
  <si>
    <t>Зачисление д/с (купон 13 по РКСЭталон4) (данные из сделок)</t>
  </si>
  <si>
    <t>Зачисление д/с (купон 6 по ВСК 1P-03R) (данные из сделок)</t>
  </si>
  <si>
    <t>Зачисление д/с (купон 9 по ОФЗ 26238) (данные из сделок)</t>
  </si>
  <si>
    <t>Зачисление д/с (купон 7 по ПочтаР2P01) (данные из сделок)</t>
  </si>
  <si>
    <t>Зачисление д/с (купон 8 по ТЕХЛиз 1P7) (данные из сделок)</t>
  </si>
  <si>
    <t>Выплата купонов Ойл Ресурс Групп-001P-01, номер купона 12 (данные из сделок)</t>
  </si>
  <si>
    <t>Выплата купонов iКарРус1P3, номер купона 28 (данные из сделок)</t>
  </si>
  <si>
    <t>Выплата купонов АПРИ-БО-002Р-09, номер купона 10 (данные из сделок)</t>
  </si>
  <si>
    <t>Дивиденд по GEMA - iММЦБ ао 10шт. по 3 RUR - налог 4 RUR (данные из БД)</t>
  </si>
  <si>
    <t>Амортизация РКСЭталон4: 1 шт. по 33.53 RUR.  (данные из БД)</t>
  </si>
  <si>
    <t>Купон по RU000A109NC4 - РКСЭталон4 1шт. по 9.06 RUR (данные из БД)</t>
  </si>
  <si>
    <t>Дивиденд по X5 - КЦ ИКС 5 1шт. по 368 RUR (данные из БД)</t>
  </si>
  <si>
    <t>Дивиденд по TATN - Татнфт 3ао 3шт. по 8.13 RUR - налог 3 RUR (данные из БД)</t>
  </si>
  <si>
    <t>Дивиденд по OZPH - iОзонФарм 20шт. по 0.27 RUR (данные из БД)</t>
  </si>
  <si>
    <t>Дивиденд по ROSN - Роснефть 3шт. по 11.56 RUR (данные из БД)</t>
  </si>
  <si>
    <t>Зачисление д/с (погашение РКСЭталон4) (данные из сделок)</t>
  </si>
  <si>
    <t>Выплата купонов РКСЭталон4, номер купона 14 (данные из сделок)</t>
  </si>
  <si>
    <t>Выплата купонов ТЕХЛиз 1P7, номер купона 9 (данные из сделок)</t>
  </si>
  <si>
    <t>Выплата купонов НоваБевБП5, номер купона 7 (данные из сделок)</t>
  </si>
  <si>
    <t>Дивиденды за 9 месяцев 2025 года по акциям ПАО Озон Фармацевтика. Без НДС. Кол-во ЦБ: 20 (данные из сделок)</t>
  </si>
  <si>
    <t>Выплата купонов МВ Финанс-001Р-04, номер купона 11 (данные из сделок)</t>
  </si>
  <si>
    <t>Выплата дивидендов iММЦБ ао. Налог удержан. (данные из сделок)</t>
  </si>
  <si>
    <t>Дивиденды за 9 месяцев 2025 года по акциям ПАО Корпоративный центр ИКС 5. Без НДС. Кол-во ЦБ: 1 (данные из сделок)</t>
  </si>
  <si>
    <t>Выплата купонов ОилРес1P1, номер купона 13 (данные из сделок)</t>
  </si>
  <si>
    <t>Выплата купонов iКарРус1P3, номер купона 29 (данные из сделок)</t>
  </si>
  <si>
    <t>Выплата дивидендов Татнфт 3ао. Налог удержан. (данные из сделок)</t>
  </si>
  <si>
    <t>Амортизация Новотр 1Р3: 1 шт. по 125 RUR.  (данные из БД)</t>
  </si>
  <si>
    <t>Дивиденды за 9 месяцев 2025 года по акциям ПАО НК Роснефть. Без НДС. Кол-во ЦБ: 3 (данные из сделок)</t>
  </si>
  <si>
    <t>Выплата купонов ОФЗ-26233-ПД, номер купона 12 (данные из сделок)</t>
  </si>
  <si>
    <t>Выплата купонов АПРИ 2Р9, номер купона 11 (данные из сделок)</t>
  </si>
  <si>
    <t>Зачисление д/с (погашение Новотранс ХК-001Р-03) (данные из сделок)</t>
  </si>
  <si>
    <t>Выплата купонов Новотранс ХК-001Р-03, номер купона 13 (данные из сделок)</t>
  </si>
  <si>
    <t>Амортизация РКСЭталон4: 1 шт. по 37.29 RUR.  (данные из БД)</t>
  </si>
  <si>
    <t>Купон по RU000A109NC4 - РКСЭталон4 1шт. по 8.45 RUR (данные из БД)</t>
  </si>
  <si>
    <t>Выплата купонов РКСЭталон4, номер купона 15 (данные из сделок)</t>
  </si>
  <si>
    <t>Выплата купонов ТЕХЛиз 1P7, номер купона 10 (данные из сделок)</t>
  </si>
  <si>
    <t>Выплата купонов Полюс Б1P3, номер купона 6 (данные из сделок)</t>
  </si>
  <si>
    <t>Выплата купонов ОилРес1P1, номер купона 14 (данные из сделок)</t>
  </si>
  <si>
    <t>Выплата купонов iКарРус1P3, номер купона 30 (данные из сделок)</t>
  </si>
  <si>
    <t>Выплата купонов АПРИ 2Р9, номер купона 12 (данные из сделок)</t>
  </si>
  <si>
    <t>Амортизация РКСЭталон4: 1 шт. по 27.55 RUR.  (данные из БД)</t>
  </si>
  <si>
    <t>Купон по RU000A109NC4 - РКСЭталон4 1шт. по 7.02 RUR (данные из БД)</t>
  </si>
  <si>
    <t>Выплата купонов РКСЭталон4, номер купона 16 (данные из сделок)</t>
  </si>
  <si>
    <t>Выплата купонов ТЕХЛиз 1P7, номер купона 11 (данные из сделок)</t>
  </si>
  <si>
    <t>Выплата купонов ОилРес1P1, номер купона 15 (данные из сделок)</t>
  </si>
  <si>
    <t>Выплата купонов ОФЗ 26244, номер купона 5 (данные из сделок)</t>
  </si>
  <si>
    <t>Выплата купонов iКарРус1P3, номер купона 31 (данные из сделок)</t>
  </si>
  <si>
    <t>Купон по RU000A10AZY5 - АПРИ 2Р9 1шт. по 19.73 RUR (данные из БД)</t>
  </si>
  <si>
    <t>Выплата купонов АПРИ 2Р9, номер купона 13 (данные из сделок)</t>
  </si>
  <si>
    <t>Амортизация РКСЭталон4: 1 шт. по 29.42 RUR.  (данные из БД)</t>
  </si>
  <si>
    <t>Купон по RU000A109NC4 - РКСЭталон4 1шт. по 7.27 RUR (данные из БД)</t>
  </si>
  <si>
    <t>Выплата купонов РКСЭталон4, номер купона 17 (данные из сделок)</t>
  </si>
  <si>
    <t>Выплата купонов ТЕХЛиз 1P7, номер купона 12 (данные из сделок)</t>
  </si>
  <si>
    <t>Амортизация МВ ФИН 1Р4: 1 шт. по 1000 RUR.  (данные из БД)</t>
  </si>
  <si>
    <t>Выплата купонов МВ ФИН 1Р4, номер купона 12 (данные из сделок)</t>
  </si>
  <si>
    <t>Зачисление д/с (погашение МВ ФИН 1Р4) (данные из сделок)</t>
  </si>
  <si>
    <t>Выплата купонов ОилРес1P1, номер купона 16 (данные из сделок)</t>
  </si>
  <si>
    <t>Дивиденд по YDEX - ЯНДЕКС 2шт. по 110 RUR (данные из БД)</t>
  </si>
  <si>
    <t>Выплата купонов Делимобиль 1P-03, номер купона 32 (данные из сделок)</t>
  </si>
  <si>
    <t>Купон по RU000A105CM4 - Новотр 1Р3 1шт. по 25.52 RUR (данные из БД)</t>
  </si>
  <si>
    <t>Выплата купонов АПРИ 2Р9, номер купона 14 (данные из сделок)</t>
  </si>
  <si>
    <t>Выплата купонов Новотр 1Р3, номер купона 14 (данные из сделок)</t>
  </si>
  <si>
    <t>Зачисление д/с (амортизация Новотр 1Р3) (данные из сделок)</t>
  </si>
  <si>
    <t>Дивиденды за 2025 год по акциям МКПАО ЯНДЕКС. Без НДС. Кол-во ЦБ: 2 (данные из сделок)</t>
  </si>
  <si>
    <t>Амортизация РКСЭталон4: 1 шт. по 35.03 RUR.  (данные из БД)</t>
  </si>
  <si>
    <t>Купон по RU000A109NC4 - РКСЭталон4 1шт. по 6.51 RUR (данные из БД)</t>
  </si>
  <si>
    <t>Дивиденд по LKOH - ЛУКОЙЛ 1шт. по 278 RUR - налог 36 RUR (данные из БД)</t>
  </si>
  <si>
    <t>Выплата купонов РКСЭталон4, номер купона 18 (данные из сделок)</t>
  </si>
  <si>
    <t>Выплата купонов ТЕХЛиз 1P7, номер купона 13 (данные из сделок)</t>
  </si>
  <si>
    <t>Выплата дивидендов ЛУКОЙЛ. Налог удержан. (данные из сделок)</t>
  </si>
  <si>
    <t>Выплата купонов ОилРес1P1, номер купона 17 (данные из сделок)</t>
  </si>
  <si>
    <t>Выплата купонов Делимобиль 1P-03, номер купона 33 (данные из сделок)</t>
  </si>
  <si>
    <t>Выплата купонов АПРИ 2Р9, номер купона 15 (данные из сделок)</t>
  </si>
  <si>
    <t>Амортизация РКСЭталон4: 1 шт. по 29.9 RUR.  (данные из БД)</t>
  </si>
  <si>
    <t>Купон по RU000A109NC4 - РКСЭталон4 1шт. по 6.09 RUR (данные из БД)</t>
  </si>
  <si>
    <t>Выплата купонов РКСЭталон4, номер купона 19 (данные из сделок)</t>
  </si>
  <si>
    <t>Выплата купонов ВСК 1P-03R, номер купона 7 (данные из сделок)</t>
  </si>
  <si>
    <t>Выплата купонов ОФЗ 26238, номер купона 10 (данные из сделок)</t>
  </si>
  <si>
    <t>Выплата купонов ПочтаР2P01, номер купона 8 (данные из сделок)</t>
  </si>
  <si>
    <t>Выплата купонов ТЕХЛиз 1P7, номер купона 14 (данные из сделок)</t>
  </si>
  <si>
    <t>Дивиденды за 2025 год по акциям ПАО Озон Фармацевтика. Без НДС. Кол-во ЦБ: 20 (данные из сделок)</t>
  </si>
  <si>
    <t>Дивиденд по GEMA - iММЦБ ао 10шт. по 2.8 RUR - налог 4 RUR (данные из БД)</t>
  </si>
  <si>
    <t>Выплата купонов ОилРес1P1, номер купона 18 (данные из сделок)</t>
  </si>
  <si>
    <t>Выплата купонов Делимобиль 1P-03, номер купона 34 (данные из сделок)</t>
  </si>
  <si>
    <t>Выплата дивидендов RU000A100GC7. Налог удержан. (данные из сделок)</t>
  </si>
  <si>
    <t>Выплата купонов АПРИ 2Р9, номер купона 16 (данные из сделок)</t>
  </si>
  <si>
    <t>Амортизация РКСЭталон4: 1 шт. по 27.13 RUR.  (данные из БД)</t>
  </si>
  <si>
    <t>Купон по RU000A109NC4 - РКСЭталон4 1шт. по 5.37 RUR (данные из БД)</t>
  </si>
  <si>
    <t>Выплата купонов РКСЭталон4, номер купона 20 (данные из сделок)</t>
  </si>
  <si>
    <t>Амортизация ТЕХЛиз 1P7: 1 шт. по 100 RUR.  (данные из БД)</t>
  </si>
  <si>
    <t>Выплата купонов ТЕХЛиз 1P7, номер купона 15 (данные из сделок)</t>
  </si>
  <si>
    <t>Зачисление д/с (амортизация ТЕХЛиз 1P7) (данные из сделок)</t>
  </si>
  <si>
    <t>Амортизация БелугаБП5: 1 шт. по 250 RUR.  (данные из БД)</t>
  </si>
  <si>
    <t>Дивиденд по X5 - КЦ ИКС 5 1шт. по 245 RUR (данные из БД)</t>
  </si>
  <si>
    <t>Зачисление д/с (амортизация НоваБевБП5) (данные из сделок)</t>
  </si>
  <si>
    <t>Выплата купонов НоваБевБП5, номер купона 8 (данные из сделок)</t>
  </si>
  <si>
    <t>Дивиденд по MTSS - МТС-ао 30шт. по 35 RUR - налог 128 RUR (данные из БД)</t>
  </si>
  <si>
    <t>Дивиденд по MOEX - МосБиржа 10шт. по 19.57 RUR - налог 25 RUR (данные из БД)</t>
  </si>
  <si>
    <t>Дивиденд по ROSN - Роснефть 6шт. по 2.27 RUR (данные из БД)</t>
  </si>
  <si>
    <t>Дивиденд по NMTP - НМТП ао 300шт. по 1.14 RUR - налог 45 RUR (данные из БД)</t>
  </si>
  <si>
    <t>Дивиденды за 1 квартал 2026 года по акциям ПАО Озон Фармацевтика. Без НДС. Кол-во ЦБ: 20 (данные из сделок)</t>
  </si>
  <si>
    <t>Дивиденд по TATN - Татнфт 3ао 3шт. по 11.61 RUR - налог 5 RUR (данные из БД)</t>
  </si>
  <si>
    <t>Выплата дивидендов Группа ЛСР. Налог удержан. (данные из сделок)</t>
  </si>
  <si>
    <t>Дивиденд по SNGSP - Сургнфгз-п 20шт. по 0.85 RUR - налог 2 RUR (данные из БД)</t>
  </si>
  <si>
    <t>Дивиденд по AFLT - Аэрофлот 30шт. по 5.29 RUR - налог 21 RUR (данные из БД)</t>
  </si>
  <si>
    <t>Дивиденд по VTBR - ВТБ ао 24шт. по 9.71 RUR - налог 29 RUR (данные из БД)</t>
  </si>
  <si>
    <t>Дивиденд по RTKMP - Ростел -ап 30шт. по 2.71 RUR - налог 10 RUR (данные из БД)</t>
  </si>
  <si>
    <t>Дивиденд по SBERP - Сбербанк-п 10шт. по 37.64 RUR - налог 49 RUR (данные из БД)</t>
  </si>
  <si>
    <t>Дивиденды за 2025 год по акциям ПАО Корпоративный центр ИКС 5. Без НДС. Кол-во ЦБ: 1 (данные из сделок)</t>
  </si>
  <si>
    <t>Выплата купонов ОилРес1P1, номер купона 19 (данные из сделок)</t>
  </si>
  <si>
    <t>Выплата дивидендов Московская Биржа. Налог удержан. (данные из сделок)</t>
  </si>
  <si>
    <t>Выплата купонов Делимобиль 1P-03, номер купона 35 (данные из сделок)</t>
  </si>
  <si>
    <t>Выплата дивидендов МТС. Налог удержан. (данные из сделок)</t>
  </si>
  <si>
    <t>Дивиденды за 2025 год по акциям ПАО НК Роснефть. Без НДС. Кол-во ЦБ: 6 (данные из сделок)</t>
  </si>
  <si>
    <t>Выплата купонов АПРИ 2Р9, номер купона 17 (данные из сделок)</t>
  </si>
  <si>
    <t>Купон по RU000A105CM4 - Новотр 1Р3 1шт. по 21.88 RUR (данные из БД)</t>
  </si>
  <si>
    <t>Выплата дивидендов НМТП. Налог удержан. (данные из сделок)</t>
  </si>
  <si>
    <t>Выплата купонов ОФЗ 26233, номер купона 13 (данные из сделок)</t>
  </si>
  <si>
    <t>Выплата купонов Новотр 1Р3, номер купона 15 (данные из сделок)</t>
  </si>
  <si>
    <t>Выплата дивидендов Татнефть. Налог удержан. (данные из сделок)</t>
  </si>
  <si>
    <t>Выплата дивидендов Аэрофлот. Налог удержан. (данные из сделок)</t>
  </si>
  <si>
    <t>Выплата дивидендов Сургутнефтегаз ап. Налог удержан. (данные из сделок)</t>
  </si>
  <si>
    <t>Амортизация РКСЭталон4: 1 шт. по 28.33 RUR.  (данные из БД)</t>
  </si>
  <si>
    <t>Купон по RU000A109NC4 - РКСЭталон4 1шт. по 5.05 RUR (данные из БД)</t>
  </si>
  <si>
    <t>Выплата купонов РКСЭталон4, номер купона 21 (данные из сделок)</t>
  </si>
  <si>
    <t>Купон по RU000A10BBG1 - ТЕХЛиз 1P7 1шт. по 19.97 RUR (данные из БД)</t>
  </si>
  <si>
    <t>Выплата дивидендов Сбербанк России ап. Налог удержан. (данные из сделок)</t>
  </si>
  <si>
    <t>Выплата дивидендов Ростелеком ап. Налог удержан. (данные из сделок)</t>
  </si>
  <si>
    <t>Выплата купонов ТЕХЛиз 1P7, номер купона 16 (данные из сделок)</t>
  </si>
  <si>
    <t>Выплата дивидендов Банк ВТБ. Налог удержан. (данные из сделок)</t>
  </si>
  <si>
    <t>Выплата купонов Полюс Б1P3, номер купона 7 (данные из сделок)</t>
  </si>
  <si>
    <t>Выплата купонов Делимобиль 1P-03, номер купона 36 (данные из сделок)</t>
  </si>
  <si>
    <t>Баланс сейчас</t>
  </si>
  <si>
    <t>XIRR</t>
  </si>
  <si>
    <t>Сред.взвеш.сумм.</t>
  </si>
  <si>
    <t>Полный доход, RUR</t>
  </si>
  <si>
    <t>Сред.год.дох.</t>
  </si>
  <si>
    <t>buy</t>
  </si>
  <si>
    <t>sell</t>
  </si>
  <si>
    <t>Стоимость сейчас</t>
  </si>
  <si>
    <t>Полный доход</t>
  </si>
  <si>
    <t>FXRB</t>
  </si>
  <si>
    <t>FXTB</t>
  </si>
  <si>
    <t>RU000A100D30</t>
  </si>
  <si>
    <t>SU26223RMFS6</t>
  </si>
  <si>
    <t>RU000A0ZYFC6</t>
  </si>
  <si>
    <t>DSKY</t>
  </si>
  <si>
    <t>FXIM</t>
  </si>
  <si>
    <t>POLY</t>
  </si>
  <si>
    <t>RU000A0JW5C7</t>
  </si>
  <si>
    <t>FXWO</t>
  </si>
  <si>
    <t>FXDM</t>
  </si>
  <si>
    <t>RU000A100D89</t>
  </si>
  <si>
    <t>RU000A102Y58</t>
  </si>
  <si>
    <t>SU26229RMFS3</t>
  </si>
  <si>
    <t>YNDX</t>
  </si>
  <si>
    <t>RU000A106540</t>
  </si>
  <si>
    <t>GMKN
ГМКНорНик</t>
  </si>
  <si>
    <t>YDEX
ЯНДЕКС</t>
  </si>
  <si>
    <t>MTSS
МТС-ао</t>
  </si>
  <si>
    <t>LKOH
ЛУКОЙЛ</t>
  </si>
  <si>
    <t>SBERP
Сбербанк-п</t>
  </si>
  <si>
    <t>LSRG
ЛСР ао</t>
  </si>
  <si>
    <t>GAZP
ГАЗПРОМ ао</t>
  </si>
  <si>
    <t>ALRS
АЛРОСА ао</t>
  </si>
  <si>
    <t>NMTP
НМТП ао</t>
  </si>
  <si>
    <t>NLMK
НЛМК ао</t>
  </si>
  <si>
    <t>ROSN
Роснефть</t>
  </si>
  <si>
    <t>OGKB
ОГК-2 ао</t>
  </si>
  <si>
    <t>X5
КЦ ИКС 5</t>
  </si>
  <si>
    <t>TGKA
ТГК-1</t>
  </si>
  <si>
    <t>TATN
Татнфт 3ао</t>
  </si>
  <si>
    <t>MVID
М.видео</t>
  </si>
  <si>
    <t>MOEX
МосБиржа</t>
  </si>
  <si>
    <t>HYDR
РусГидро</t>
  </si>
  <si>
    <t>RUAL
РУСАЛ ао</t>
  </si>
  <si>
    <t>RTKMP
Ростел -ап</t>
  </si>
  <si>
    <t>VTBR
ВТБ ао</t>
  </si>
  <si>
    <t>MAGN
ММК</t>
  </si>
  <si>
    <t>GEMA
iММЦБ ао</t>
  </si>
  <si>
    <t>AFLT
Аэрофлот</t>
  </si>
  <si>
    <t>OZPH
iОзонФарм</t>
  </si>
  <si>
    <t>SNGSP
Сургнфгз-п</t>
  </si>
  <si>
    <t>SGZH
Сегежа</t>
  </si>
  <si>
    <t>FXCN
FXCN ETF</t>
  </si>
  <si>
    <t>FXGD
FXGD ETF</t>
  </si>
  <si>
    <t>FXDE
FXDE ETF</t>
  </si>
  <si>
    <t>FXRU
FXRU ETF</t>
  </si>
  <si>
    <t>FXUS
FXUS ETF</t>
  </si>
  <si>
    <t>FXES
FXES ETF</t>
  </si>
  <si>
    <t>RU000A1099U0
ЗПИФСовр 9</t>
  </si>
  <si>
    <t>SU26233RMFS5
ОФЗ 26233</t>
  </si>
  <si>
    <t>RU000A105KR6
ВСК 1P-03R</t>
  </si>
  <si>
    <t>RU000A104V75
ПочтаР2P01</t>
  </si>
  <si>
    <t>RU000A105VC5
Полюс Б1P3</t>
  </si>
  <si>
    <t>RU000A10AZY5
АПРИ 2Р9</t>
  </si>
  <si>
    <t>RU000A10BBG1
ТЕХЛиз 1P7</t>
  </si>
  <si>
    <t>RU000A106UW3
iКарРус1P3</t>
  </si>
  <si>
    <t>SU26244RMFS2
ОФЗ 26244</t>
  </si>
  <si>
    <t>RU000A104Y15
БелугаБП5</t>
  </si>
  <si>
    <t>RU000A105CM4
Новотр 1Р3</t>
  </si>
  <si>
    <t>SU26238RMFS4
ОФЗ 26238</t>
  </si>
  <si>
    <t>RU000A109NC4
РКСЭталон4</t>
  </si>
  <si>
    <t>RU000A10AHU1
ОйлРес1P1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</si>
  <si>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</si>
  <si>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</si>
  <si>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</si>
  <si>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</si>
  <si>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</si>
  <si>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</si>
  <si>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</si>
  <si>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input</t>
  </si>
  <si>
    <t>custom</t>
  </si>
  <si>
    <t>FinEx USA UCITS ETF</t>
  </si>
  <si>
    <t>FINEX GERMANY UCITS ETF</t>
  </si>
  <si>
    <t>FinEx Rus Eurobonds ETF (RUB)</t>
  </si>
  <si>
    <t>FinEx Gold ETF USD</t>
  </si>
  <si>
    <t>FINEX CHINA UCITS ETF</t>
  </si>
  <si>
    <t>FinEx Rus Eurobonds ETF (USD)</t>
  </si>
  <si>
    <t>FinEx USD CASH EQUIVALENTS ETF</t>
  </si>
  <si>
    <t>ПАО Московская Биржа</t>
  </si>
  <si>
    <t>Сбербанк России ПАО ап</t>
  </si>
  <si>
    <t>Мобильные ТелеСистемы ПАО ао</t>
  </si>
  <si>
    <t>НМТП (ПАО) ао</t>
  </si>
  <si>
    <t>Аэрофлот-росс.авиалин(ПАО)ао</t>
  </si>
  <si>
    <t>Республика Беларусь 03</t>
  </si>
  <si>
    <t>ОФЗ-ПД 26223 28/02/24</t>
  </si>
  <si>
    <t>ОФЗ-ПД 26233 18/07/2035</t>
  </si>
  <si>
    <t>Мобильные ТелеСистемы 001P-03</t>
  </si>
  <si>
    <t>Группа ЛСР ПАО ао</t>
  </si>
  <si>
    <t>ОГК-2 ПАО ао</t>
  </si>
  <si>
    <t>ПАО Детский мир</t>
  </si>
  <si>
    <t>РУСАЛ ОК МКПАО ао</t>
  </si>
  <si>
    <t>ПАО "Татнефть" ао</t>
  </si>
  <si>
    <t>АЛРОСА ПАО ао</t>
  </si>
  <si>
    <t>FINEX USA INF TECH UCITS ETF</t>
  </si>
  <si>
    <t>Polymetal International plc</t>
  </si>
  <si>
    <t>ГМК Нор.Никель ПАО об БО-05</t>
  </si>
  <si>
    <t>Ростелеком (ПАО) ап.</t>
  </si>
  <si>
    <t>FinEx USD GLOBAL EQUITY UC ETF</t>
  </si>
  <si>
    <t>dohod</t>
  </si>
  <si>
    <t>Дивиденды по акциям ПАО Детский мир за 9 месяцев 2020 года. Налог удержан.  Без НДС.</t>
  </si>
  <si>
    <t>Зачисление д/с (купон 3 по Беларусь03)</t>
  </si>
  <si>
    <t>Зачисление д/с (купон 2 по 26233). Налог удержан.</t>
  </si>
  <si>
    <t>"Магнитогорск.мет.комб" ПАО ао</t>
  </si>
  <si>
    <t>ПАО "НЛМК" ао</t>
  </si>
  <si>
    <t>"Газпром" (ПАО) ао</t>
  </si>
  <si>
    <t>Зачисление д/с (купон 6 по 26223). Налог удержан.</t>
  </si>
  <si>
    <t>ао ПАО "ТГК-1"</t>
  </si>
  <si>
    <t>"М.видео" ПАО ао</t>
  </si>
  <si>
    <t>ПАО ММЦБ ао</t>
  </si>
  <si>
    <t>ПАО "РусГидро"</t>
  </si>
  <si>
    <t>ГДР X5 RetailGroup N.V.ORD SHS</t>
  </si>
  <si>
    <t>FinEx Ex-USA ETF USD</t>
  </si>
  <si>
    <t>Зачисление д/с (купон 7 по МТС 001P-3). Налог удержан.</t>
  </si>
  <si>
    <t>Республика Беларусь 07</t>
  </si>
  <si>
    <t>Дивиденды по акциям ПАО Группа ЛСР за 2020 г. Налог удержан.  Без НДС.</t>
  </si>
  <si>
    <t>Брусника 001P-02</t>
  </si>
  <si>
    <t>Дивиденды по акциям ПАО НЛМК за 2020 год. Налог удержан.  Без НДС.</t>
  </si>
  <si>
    <t>Дивиденды по акциям ПАО Сбербанк за 2020 год. Налог удержан.  Без НДС.</t>
  </si>
  <si>
    <t>Дивиденды по акциям ПАО Московская Биржа за 2020 год. Налог удержан.  Без НДС.</t>
  </si>
  <si>
    <t>Дивиденды по акциям ПАО М.видео за 2020 г. Налог удержан.  Без НДС.</t>
  </si>
  <si>
    <t>Дивиденды по акциям Polymetal International plc ISIN  JE00B6T5S470. Без НДС.  Курс Банка России на дату выплаты 73.4979 руб. Доп</t>
  </si>
  <si>
    <t>Дивиденды по акциям ПАО ММЦБ за  2020 г. Налог удержан.  Без НДС.</t>
  </si>
  <si>
    <t>Дивиденды по X5 RETAIL GROUP NV - REG S GDR (ISIN US98387E2054), удерж. Dividend fees 0.02 USD на 1ц.б.. Без НДС. Внеш.налог 0.2</t>
  </si>
  <si>
    <t>Дивиденды по акциям ПАО ММК за 2020 год. Налог удержан.  Без НДС.</t>
  </si>
  <si>
    <t>Дивиденды по акциям ПАО ММК за 1 квартал 2021 года. Налог удержан.  Без НДС.</t>
  </si>
  <si>
    <t>Зачисление д/с (купон 1 по Брус 1P02). Налог удержан.</t>
  </si>
  <si>
    <t>Дивиденды по акциям ПАО НЛМК за 1 квартал 2021 года. Налог удержан.  Без НДС.</t>
  </si>
  <si>
    <t>ао ПАО Банк ВТБ</t>
  </si>
  <si>
    <t>Дивиденды по акциям АК АЛРОСА (ПАО) за 2020 год. Налог удержан.  Без НДС.</t>
  </si>
  <si>
    <t>Дивиденды по акциям ПАО ОГК-2 за 2020 год. Налог удержан.  Без НДС.</t>
  </si>
  <si>
    <t>Дивиденды по акциям ПАО Детский мир за 12 месяцев 2020 г. Налог удержан.  Без НДС.</t>
  </si>
  <si>
    <t>Дивиденды по акциям ПАО МТС за 2020 год. Налог удержан.  Без НДС.</t>
  </si>
  <si>
    <t>Дивиденды по акциям ПАО ТГК-1 за 2020 год. Налог удержан.  Без НДС.</t>
  </si>
  <si>
    <t>FinEx ESports UCITS ETF</t>
  </si>
  <si>
    <t>Дивиденды по акциям ПАО Татнефть им. В.Д. Шашина за 12 месяцев 2020 г. Налог удержан.  Без НДС.</t>
  </si>
  <si>
    <t>Дивиденды по акциям ПАО НМТП за 12 месяцев 2020 г. Налог удержан.  Без НДС.</t>
  </si>
  <si>
    <t>Дивиденды по акциям ПАО РусГидро за 12 месяцев 2020 г. Налог удержан.  Без НДС.</t>
  </si>
  <si>
    <t>Дивиденды по акциям ПАО Ростелеком за 12 месяцев 2020 г. Налог удержан.  Без НДС.</t>
  </si>
  <si>
    <t>Дивиденды по акциям ПАО Газпром за 2020 год. Налог удержан.  Без НДС.</t>
  </si>
  <si>
    <t>Зачисление д/с (купон 3 по 26233). Налог удержан.</t>
  </si>
  <si>
    <t>Зачисление д/с (купон 4 по Беларусь03)</t>
  </si>
  <si>
    <t>Зачисление д/с (купон 7 по 26223). Налог удержан.</t>
  </si>
  <si>
    <t>Дивиденды по акциям ПАО НЛМК за 1 полугодие 2021 года. Налог удержан.  Без НДС.</t>
  </si>
  <si>
    <t>Дивиденды по акциям ПАО ММК за 1 полугодие 2021 года. Налог удержан.  Без НДС.</t>
  </si>
  <si>
    <t>Дивиденды по акциям Polymetal International plc ISIN JE00B6T5S470. Без НДС.  Курс Банка России на дату выплаты 72.9215 руб. Допо</t>
  </si>
  <si>
    <t>Зачисление д/с (купон 2 по Брус 1P02). Налог удержан.</t>
  </si>
  <si>
    <t>ГМК "Нор.Никель" ПАО ао</t>
  </si>
  <si>
    <t>Дивиденды по акциям ПАО ММЦБ за 6 месяцев 2021 г. Налог удержан.  Без НДС.</t>
  </si>
  <si>
    <t>ОФЗ-ПД 26229 12/11/25</t>
  </si>
  <si>
    <t>Дивиденды по акциям ПАО МТС за 1 полугодие 2021 года. Налог удержан.  Без НДС.</t>
  </si>
  <si>
    <t>Дивиденды по акциям ПАО Татнефть им. В.Д. Шашина за 2021 год. Налог удержан.  Без НДС.</t>
  </si>
  <si>
    <t>Дивиденды по акциям АК АЛРОСА (ПАО) за 1 полугодие 2021 года. Налог удержан.  Без НДС.</t>
  </si>
  <si>
    <t>Зачисление д/с (купон 3 по Беларусь07)</t>
  </si>
  <si>
    <t>Зачисление д/с (купон 8 по МТС 001P-3). Налог удержан.</t>
  </si>
  <si>
    <t>Зачисление д/с (купон 5 по 26229). Налог удержан.</t>
  </si>
  <si>
    <t>Дивиденды по акциям ПАО НЛМК за 9 месяцев 2021 года. Налог удержан.  Без НДС.</t>
  </si>
  <si>
    <t>Дивиденды по акциям ПАО М.видео за 9 месяцев 2021 г. Налог удержан.  Без НДС.</t>
  </si>
  <si>
    <t>PLLC Yandex N.V. class A shs</t>
  </si>
  <si>
    <t>Дивиденды по акциям ПАО Детский мир за 9 месяцев 2021 г. Налог удержан.  Без НДС.</t>
  </si>
  <si>
    <t>Дивиденды по Депозитарная расписка ГДР X5 Retail Group N.V. ORD SHS (ISIN US98387E2054). Без НДС. Внеш.налог 0.15 USD, ставка 15</t>
  </si>
  <si>
    <t>Зачисление д/с (купон 3 по Брус 1P02). Налог удержан.</t>
  </si>
  <si>
    <t>Дивиденды по акциям ПАО ГМК Норильский никель за 9 месяцев 2021 года. Налог удержан.  Без НДС.</t>
  </si>
  <si>
    <t>Дивиденды по акциям ПАО ММЦБ за 9 месяцев 2021 г. Налог удержан.  Без НДС.</t>
  </si>
  <si>
    <t>Дивиденды по акциям ПАО Татнефть им. В.Д. Шашина за 9 месяцев 2021 года. Налог удержан.  Без НДС.</t>
  </si>
  <si>
    <t>Дивиденды по акциям ПАО ММК за 9 месяцев 2021 года. Налог удержан.  Без НДС.</t>
  </si>
  <si>
    <t>Зачисление д/с (купон 4 по 26233). Налог удержан.</t>
  </si>
  <si>
    <t>Зачисление д/с (купон 5 по Беларусь03)</t>
  </si>
  <si>
    <t>Зачисление д/с (купон 8 по 26223). Налог удержан.</t>
  </si>
  <si>
    <t>commission</t>
  </si>
  <si>
    <t>Оплата депозитарных услуг</t>
  </si>
  <si>
    <t>Зачисление д/с (купон 4 по Брус 1P02). Налог удержан.</t>
  </si>
  <si>
    <t>Зачисление д/с (купон 9 по МТС 001P-3). Налог удержан.</t>
  </si>
  <si>
    <t>Зачисление д/с (купон 4 по Беларусь07)</t>
  </si>
  <si>
    <t>Зачисление д/с (купон 6 по 26229). Налог удержан.</t>
  </si>
  <si>
    <t>Дивиденды по акциям ПАО ГМК Норильский никель за 2021 г. Налог удержан.</t>
  </si>
  <si>
    <t>Зачисление д/с (купон 5 по Брус 1P02). Налог удержан.</t>
  </si>
  <si>
    <t>Дивиденды по акциям ПАО ММЦБ за 12 месяцев 2021 г. Налог удержан.</t>
  </si>
  <si>
    <t>Дивиденды по акциям ПАО РусГидро за 12 месяцев 2021 г. Налог удержан.  Без НДС.</t>
  </si>
  <si>
    <t>Дивиденды по акциям ПАО Татнефть им. В.Д. Шашина за 12 месяцев 2021 г. Налог удержан.  Без НДС.</t>
  </si>
  <si>
    <t>Дивиденды по акциям ПАО ОГК-2 за 12 месяцев 2021 г. Налог удержан.  Без НДС.</t>
  </si>
  <si>
    <t>Дивиденды по акциям ПАО НМТП за 12 месяцев 2021 г. Налог удержан.  Без НДС.</t>
  </si>
  <si>
    <t>Дивиденды по акциям ПАО МТС за 12 месяцев 2021 г. Налог удержан.  Без НДС.</t>
  </si>
  <si>
    <t>amort</t>
  </si>
  <si>
    <t>погашение Беларусь03</t>
  </si>
  <si>
    <t>Зачисление д/с (купон 5 по 26233). Налог удержан.</t>
  </si>
  <si>
    <t>Зачисление д/с (купон 6 по Беларусь03)</t>
  </si>
  <si>
    <t>Дивиденды по акциям ПАО Ростелеком за 12 месяцев 2021 г. Налог удержан.  Без НДС.</t>
  </si>
  <si>
    <t>Зачисление д/с (купон 9 по 26223). Налог удержан.</t>
  </si>
  <si>
    <t>Зачисление д/с (купон 6 по Брус 1P02)</t>
  </si>
  <si>
    <t>Дивиденды по акциям ПАО Газпром за 6 месяцев 2022 г. Налог удержан.  Без НДС.</t>
  </si>
  <si>
    <t>Дивиденды по акциям ПАО Татнефть им. В.Д. Шашина за 6 месяцев 2022 г. Налог удержан.</t>
  </si>
  <si>
    <t>Дивиденды по акциям ПАО ММЦБ за 6 месяцев 2022 г. Налог удержан.  Без НДС.</t>
  </si>
  <si>
    <t>Дивиденды по акциям МКПАО ОК РУСАЛ за 6 месяцев 2022 г. Налог удержан.  Без НДС.</t>
  </si>
  <si>
    <t>погашение МТС 001P-3</t>
  </si>
  <si>
    <t>Зачисление д/с (купон 5 по Беларусь07)</t>
  </si>
  <si>
    <t>Зачисление д/с (купон 10 по МТС 001P-3)</t>
  </si>
  <si>
    <t>Зачисление д/с (купон 7 по 26229)</t>
  </si>
  <si>
    <t>Зачисление д/с (купон 7 по Брус 1P02)</t>
  </si>
  <si>
    <t>Дивиденды по акциям ПАО Татнефть им. В.Д. Шашина за 9 месяцев 2022 г. Налог удержан.  Без НДС.</t>
  </si>
  <si>
    <t>Зачисление д/с (купон 6 по 26233)</t>
  </si>
  <si>
    <t>Зачисление д/с (купон 10 по 26223)</t>
  </si>
  <si>
    <t>Зачисление д/с (купон 8 по Брус 1P02)</t>
  </si>
  <si>
    <t>Зачисление д/с (купон 6 по Беларусь07)</t>
  </si>
  <si>
    <t>Зачисление д/с (купон 8 по 26229)</t>
  </si>
  <si>
    <t>Дивиденды по акциям ПАО Сбербанк за 12 месяцев 2022 г. Налог удержан.  Без НДС.</t>
  </si>
  <si>
    <t>Дивиденды по акциям 05 выпуск, ISIN RU000A0JR4A1,   ПАО Московская Биржа за 12 месяцев 2022 г. Налог удержан.  Без НДС.</t>
  </si>
  <si>
    <t>Зачисление д/с (купон 9 по Брус 1P02)</t>
  </si>
  <si>
    <t>Дивиденды по акциям 1 выпуск, ISIN RU000A0JPFP0,   ПАО Группа ЛСР за 12 месяцев 2022 г. Налог удержан.  Без НДС.</t>
  </si>
  <si>
    <t>Дивиденды по акциям 1 выпуск, ISIN RU0007775219,   ПАО МТС за 12 месяцев 2022 г. Налог удержан.  Без НДС.</t>
  </si>
  <si>
    <t>yield</t>
  </si>
  <si>
    <t>тест срочного рынка 2000-1971.41</t>
  </si>
  <si>
    <t>Дивиденды по акциям 001 выпуск, ISIN RU000A100GC7,   ПАО ММЦБ за 12 месяцев 2022 г. Налог удержан.  Без НДС.</t>
  </si>
  <si>
    <t>Дивиденды по акциям 1 выпуск, ISIN RU000A0JPKH7,   ПАО РусГидро за 12 месяцев 2022 г. Налог удержан.  Без НДС.</t>
  </si>
  <si>
    <t>Дивиденды по акциям 2 выпуск, ISIN RU000A0JNG55,   ПАО ОГК-2 за 12 месяцев 2022 г. Налог удержан.  Без НДС.</t>
  </si>
  <si>
    <t>Дивиденды по акциям ПАО Татнефть им. В.Д. Шашина за 12 месяцев 2022 г. Налог удержан.  Без НДС.</t>
  </si>
  <si>
    <t>Дивиденды по акциям 1 выпуск, ISIN RU0009084446,   ПАО НМТП за 12 месяцев 2022 г. Налог удержан.  Без НДС.</t>
  </si>
  <si>
    <t>Зачисление д/с (купон 7 по 26233)</t>
  </si>
  <si>
    <t>Белуга Групп 002P БО-П05</t>
  </si>
  <si>
    <t>Полюс ПБО-03</t>
  </si>
  <si>
    <t>ХК Новотранс 001P-03</t>
  </si>
  <si>
    <t>Восточная Стивидор.Ком 1P-03R</t>
  </si>
  <si>
    <t>Почта России БО-002P-01</t>
  </si>
  <si>
    <t>Зачисление д/с (купон 1 по Полюс Б1P3)</t>
  </si>
  <si>
    <t>Зачисление д/с (купон 11 по 26223)</t>
  </si>
  <si>
    <t>МВ ФИНАНС 001Р-04</t>
  </si>
  <si>
    <t>Зачисление д/с (купон 10 по Брус 1P02)</t>
  </si>
  <si>
    <t>Дивиденды по акциям 001 выпуск, ISIN RU000A100GC7,   ПАО ММЦБ за 6 месяцев 2023 г. Налог удержан.  Без НДС.</t>
  </si>
  <si>
    <t>Зачисление д/с (купон 2 по МВ ФИН 1Р4)</t>
  </si>
  <si>
    <t>Дивиденды по акциям 3 выпуск  ПАО Татнефть им. В.Д. Шашина за 6 месяцев 2023 г. Налог удержан.  Без НДС.</t>
  </si>
  <si>
    <t>Зачисление д/с (купон 4 по Новотр 1Р3)</t>
  </si>
  <si>
    <t>Зачисление д/с (купон 7 по Беларусь07)</t>
  </si>
  <si>
    <t>Дивиденды по акциям 3 выпуск, ISIN RU0007252813,   АК АЛРОСА (ПАО) за 6 месяцев 2023 г. Налог удержан.  Без НДС.</t>
  </si>
  <si>
    <t>Зачисление д/с (купон 9 по 26229)</t>
  </si>
  <si>
    <t>Зачисление д/с (купон 2 по ВСК 1P-03R)</t>
  </si>
  <si>
    <t>Зачисление д/с (купон 3 по ПочтаР2P01)</t>
  </si>
  <si>
    <t>Дивиденды по акциям ПАО Ростелеком за 12 месяцев 2022 г. Налог удержан.  Без НДС.</t>
  </si>
  <si>
    <t>Зачисление д/с (купон 11 по Брус 1P02)</t>
  </si>
  <si>
    <t>Зачисление д/с (купон 3 по БелугаБП5)</t>
  </si>
  <si>
    <t>Дивиденды по акциям 001 выпуск, ISIN RU000A100GC7,   ПАО ММЦБ за 9 месяцев 2023 г. Налог удержан.  Без НДС.</t>
  </si>
  <si>
    <t>Дивиденды по акциям 1 выпуск, ISIN RU0007288411,ПАО ГМК Норильский никель за 9 месяцев 2023 г. Налог удержан.  Без НДС.</t>
  </si>
  <si>
    <t>Зачисление д/с (купон 3 по МВ ФИН 1Р4)</t>
  </si>
  <si>
    <t>Дивиденды по акциям 3 выпуск, ISIN RU0006944147,   ПАО Татнефть им. В.Д. Шашина за 9 месяцев 2023 г. Налог удержан.  Без НДС.</t>
  </si>
  <si>
    <t>Зачисление д/с (купон 5 по Новотр 1Р3)</t>
  </si>
  <si>
    <t>Зачисление д/с (купон 8 по 26233)</t>
  </si>
  <si>
    <t>Зачисление д/с (купон 2 по Полюс Б1P3)</t>
  </si>
  <si>
    <t>Зачисление д/с (купон 12 по 26223)</t>
  </si>
  <si>
    <t>Погашение ОФЗ 26223</t>
  </si>
  <si>
    <t>Каршеринг Руссия 001P-03</t>
  </si>
  <si>
    <t>ОФЗ-ПД 26244 15/03/34</t>
  </si>
  <si>
    <t>Зачисление д/с (купон 6 по Каршеринг Руссия-001Р-03)</t>
  </si>
  <si>
    <t>ОФЗ-ПД 26238 15/05/2041</t>
  </si>
  <si>
    <t>Зачисление д/с (купон 1 по ОФЗ 26244)</t>
  </si>
  <si>
    <t>погашение Брус 1P02</t>
  </si>
  <si>
    <t>Зачисление д/с (купон 12 по Брус 1P02)</t>
  </si>
  <si>
    <t>Зачисление д/с (купон 7 по Каршеринг Руссия-001Р-03)</t>
  </si>
  <si>
    <t>Зачисление д/с (купон 4 по МВ ФИН 1Р4)</t>
  </si>
  <si>
    <t>Зачисление д/с (купон 8 по Беларусь07)</t>
  </si>
  <si>
    <t>Зачисление д/с (купон 6 по Новотр 1Р3)</t>
  </si>
  <si>
    <t>Зачисление д/с (купон 8 по Каршеринг Руссия-001Р-03)</t>
  </si>
  <si>
    <t>Дивиденды ЛСР ао; ISIN RU000A0JPFP0; Дата Фиксации 02/05/2024; Кол-во 5; Ставка Выплаты 100; Курс конвертации 1.0000; Налог удер</t>
  </si>
  <si>
    <t>Зачисление д/с (купон 10 по 26229)</t>
  </si>
  <si>
    <t>Сегежа ао</t>
  </si>
  <si>
    <t>Зачисление д/с (купон 9 по Каршеринг Руссия-001Р-03)</t>
  </si>
  <si>
    <t>Зачисление д/с (купон 3 по ВСК 1P-03R)</t>
  </si>
  <si>
    <t>Зачисление д/с (купон 6 по ОФЗ 26238)</t>
  </si>
  <si>
    <t>Зачисление д/с (купон 4 по ПочтаР2P01)</t>
  </si>
  <si>
    <t>Дивиденды НЛМК ао; ISIN RU0009046452; Дата Фиксации 27/05/2024; Кол-во 10; Ставка Выплаты 25.4300000000; Курс конвертации 1.0000</t>
  </si>
  <si>
    <t>Дивиденды АЛРОСА ао; ISIN RU0007252813; Дата Фиксации 31/05/2024; Кол-во 40; Ставка Выплаты 2.0200000000; Курс конвертации 1.000</t>
  </si>
  <si>
    <t>Дивиденды ММК; ISIN RU0009084396; Дата Фиксации 10/06/2024; Кол-во 20; Ставка Выплаты 2.7520000000; Курс конвертации 1.0000; Нал</t>
  </si>
  <si>
    <t>Дивиденды iММЦБ ао; ISIN RU000A100GC7; Дата Фиксации 24/06/2024; Кол-во 10; Ставка Выплаты 2.2000000000; Курс конвертации 1.0000</t>
  </si>
  <si>
    <t>Дивиденды МосБиржа; ISIN RU000A0JR4A1; Дата Фиксации 14/06/2024; Кол-во 10; Ставка Выплаты 17.3500000000; Курс конвертации 1.000</t>
  </si>
  <si>
    <t>Зачисление д/с (купон 10 по Каршеринг Руссия-001Р-03)</t>
  </si>
  <si>
    <t>МКПАО ЯНДЕКС</t>
  </si>
  <si>
    <t>Зачисление д/с (купон 4 по БелугаБП5)</t>
  </si>
  <si>
    <t>Зачисление д/с (купон 5 по МВ ФИН 1Р4)</t>
  </si>
  <si>
    <t>Дивиденды Татнфт 3ао; ISIN RU0009033591; Дата Фиксации 09/07/2024; Кол-во 3; Ставка Выплаты 25.1700000000; Курс конвертации 1.00</t>
  </si>
  <si>
    <t>Дивиденды НМТП ао; ISIN RU0009084446; Дата Фиксации 10/07/2024; Кол-во 300; Ставка Выплаты 0.7720000000; Курс конвертации 1.0000</t>
  </si>
  <si>
    <t>Дивиденды Сбербанк-п; ISIN RU0009029557; Дата Фиксации 11/07/2024; Кол-во 10; Ставка Выплаты 33.3000000000; Курс конвертации 1.0</t>
  </si>
  <si>
    <t>Дивиденды МТС-ао; ISIN RU0007775219; Дата Фиксации 16/07/2024; Кол-во 20; Ставка Выплаты 35; Курс конвертации 1.0000; Налог удер</t>
  </si>
  <si>
    <t>Зачисление д/с (купон 7 по Новотр 1Р3)</t>
  </si>
  <si>
    <t>Зачисление д/с (купон 9 по 26233)</t>
  </si>
  <si>
    <t>Зачисление д/с (купон 11 по Каршеринг Руссия-001Р-03)</t>
  </si>
  <si>
    <t>844, OrdLK</t>
  </si>
  <si>
    <t>Зачисление д/с (купон 3 по Полюс Б1P3)</t>
  </si>
  <si>
    <t>nalog</t>
  </si>
  <si>
    <t>НП/в/М/210824/2375202</t>
  </si>
  <si>
    <t>output</t>
  </si>
  <si>
    <t>Зачисление д/с (купон 12 по Каршеринг Руссия-001Р-03)</t>
  </si>
  <si>
    <t>Зачисление д/с (купон 2 по ОФЗ 26244)</t>
  </si>
  <si>
    <t>Дивиденды за 1 полугодие 2024 года по акциям МКПАО ЯНДЕКС. Без НДС. Кол-во ЦБ: 1</t>
  </si>
  <si>
    <t>Дивиденды iММЦБ ао; ISIN RU000A100GC7; Дата Фиксации 16/09/2024; Кол-во 10; Ставка Выплаты 5; Курс конвертации 1.0000; Налог уде</t>
  </si>
  <si>
    <t>Зачисление д/с (купон 13 по Каршеринг Руссия-001Р-03)</t>
  </si>
  <si>
    <t>СФО ВТБ РКС Эталон 04</t>
  </si>
  <si>
    <t>Дивиденды Ростел -ап; ISIN RU0009046700; Дата Фиксации 27/09/2024; Кол-во 10; Ставка Выплаты 6.0600000000; Курс конвертации 1.00</t>
  </si>
  <si>
    <t>Зачисление д/с (купон 6 по МВ ФИН 1Р4)</t>
  </si>
  <si>
    <t>Дивиденды Татнфт 3ао; ISIN RU0009033591; Дата Фиксации 08/10/2024; Кол-во 3; Ставка Выплаты 38.2000000000; Курс конвертации 1.00</t>
  </si>
  <si>
    <t>Дивиденды ММК; ISIN RU0009084396; Дата Фиксации 17/10/2024; Кол-во 20; Ставка Выплаты 2.4940000000; Курс конвертации 1.0000; Нал</t>
  </si>
  <si>
    <t>Зачисление д/с (купон 8 по Новотр 1Р3)</t>
  </si>
  <si>
    <t>Зачисление д/с (купон 9 по Беларусь07)</t>
  </si>
  <si>
    <t>Зачисление д/с (купон 14 по Каршеринг Руссия-001Р-03)</t>
  </si>
  <si>
    <t>Дивиденды АЛРОСА ао; ISIN RU0007252813; Дата Фиксации 19/10/2024; Кол-во 60; Ставка Выплаты 2.4900000000; Курс конвертации 1.000</t>
  </si>
  <si>
    <t>Зачисление д/с (купон 11 по 26229)</t>
  </si>
  <si>
    <t>Зачисление д/с (купон 15 по Каршеринг Руссия-001Р-03)</t>
  </si>
  <si>
    <t>Зачисление д/с (купон 1 по РКСЭталон4)</t>
  </si>
  <si>
    <t>Зачисление д/с (амортизация РКСЭталон4)</t>
  </si>
  <si>
    <t>Зачисление д/с (купон 4 по ВСК 1P-03R)</t>
  </si>
  <si>
    <t>Зачисление д/с (купон 7 по ОФЗ 26238)</t>
  </si>
  <si>
    <t>Зачисление д/с (купон 5 по ПочтаР2P01)</t>
  </si>
  <si>
    <t>Озон Фармацевтика</t>
  </si>
  <si>
    <t>Дивиденды iММЦБ ао; ISIN RU000A100GC7; Дата Фиксации 17/12/2024; Кол-во 10; Ставка Выплаты 2.7000000000; Курс конвертации 1.0000</t>
  </si>
  <si>
    <t>Клиент 4024PR6. Договор обслуживания 4024PR6. Списание налога за налоговый период по ставке 13%.</t>
  </si>
  <si>
    <t>Зачисление д/с (купон 5 по БелугаБП5)</t>
  </si>
  <si>
    <t>Зачисление д/с (купон 16 по Каршеринг Руссия-001Р-03)</t>
  </si>
  <si>
    <t>Зачисление д/с (купон 2 по РКСЭталон4)</t>
  </si>
  <si>
    <t>Дивиденды за 9 месяцев 2024 года по акциям ПАО Озон Фармацевтика. Без НДС. Кол-во ЦБ: 10</t>
  </si>
  <si>
    <t>Зачисление д/с (купон 7 по МВ ФИН 1Р4)</t>
  </si>
  <si>
    <t>Дивиденды Татнфт 3ао; ISIN RU0009033591; Дата Фиксации 08/01/2025; Кол-во 3; Ставка Выплаты 17.3900000000; Курс конвертации 1.00</t>
  </si>
  <si>
    <t>Зачисление д/с (купон 9 по Новотр 1Р3)</t>
  </si>
  <si>
    <t>Зачисление д/с (купон 10 по 26233)</t>
  </si>
  <si>
    <t>Зачисление д/с (купон 17 по Каршеринг Руссия-001Р-03)</t>
  </si>
  <si>
    <t>Зачисление д/с (купон 3 по РКСЭталон4)</t>
  </si>
  <si>
    <t>Зачисление д/с (купон 4 по Полюс Б1P3)</t>
  </si>
  <si>
    <t>Зачисление д/с (купон 18 по Каршеринг Руссия-001Р-03)</t>
  </si>
  <si>
    <t>Зачисление д/с (купон 4 по РКСЭталон4)</t>
  </si>
  <si>
    <t>Зачисление д/с (купон 3 по ОФЗ 26244)</t>
  </si>
  <si>
    <t>Зачисление д/с (купон 19 по iКарРус1P3)</t>
  </si>
  <si>
    <t>Зачисление д/с (купон 5 по РКСЭталон4)</t>
  </si>
  <si>
    <t>ПАО НК Роснефть</t>
  </si>
  <si>
    <t>Зачисление д/с (купон 8 по МВ ФИН 1Р4)</t>
  </si>
  <si>
    <t>Зачисление д/с (купон 10 по Новотр 1Р3)</t>
  </si>
  <si>
    <t>Дивиденды за 2024 год по акциям МКПАО ЯНДЕКС. Без НДС. Кол-во ЦБ: 2</t>
  </si>
  <si>
    <t>Зачисление д/с (купон 20 по iКарРус1P3)</t>
  </si>
  <si>
    <t>Зачисление д/с (купон 6 по РКСЭталон4)</t>
  </si>
  <si>
    <t>Зачисление д/с (купон 10 по Беларусь07)</t>
  </si>
  <si>
    <t>Зачисление д/с (погашение Беларусь07)</t>
  </si>
  <si>
    <t>Дивиденды ЛСР ао; ISIN RU000A0JPFP0; Дата Фиксации 29/04/2025; Кол-во 5; Ставка Выплаты 78; Курс конвертации 1.0000; Налог удерж</t>
  </si>
  <si>
    <t>ОйлРесурсГрупп 001P-01</t>
  </si>
  <si>
    <t>АПРИ БО-002Р-09</t>
  </si>
  <si>
    <t>ТЕХНО Лизинг 001Р-07</t>
  </si>
  <si>
    <t>Зачисление д/с (купон 1 по ТЕХЛиз 1P7)</t>
  </si>
  <si>
    <t>Зачисление д/с (купон 12 по 26229)</t>
  </si>
  <si>
    <t>Зачисление д/с (купон 5 по ОйлРес1P1)</t>
  </si>
  <si>
    <t>Зачисление д/с (купон 21 по iКарРус1P3)</t>
  </si>
  <si>
    <t>Зачисление д/с (купон 3 по АПРИ 2Р9)</t>
  </si>
  <si>
    <t>Зачисление д/с (купон 7 по РКСЭталон4)</t>
  </si>
  <si>
    <t>Зачисление д/с (купон 5 по ВСК 1P-03R)</t>
  </si>
  <si>
    <t>Зачисление д/с (купон 6 по ПочтаР2P01)</t>
  </si>
  <si>
    <t>Зачисление д/с (купон 8 по ОФЗ 26238)</t>
  </si>
  <si>
    <t>Дивиденды за 2024 год по акциям ПАО Озон Фармацевтика. Без НДС. Кол-во ЦБ: 10</t>
  </si>
  <si>
    <t>Зачисление д/с (купон 2 по ТЕХЛиз 1P7)</t>
  </si>
  <si>
    <t>Дивиденды Татнфт 3ао; ISIN RU0009033591; Дата Фиксации 02/06/2025; Кол-во 3; Ставка Выплаты 43.1100000000; Курс конвертации 1.00</t>
  </si>
  <si>
    <t>Зачисление д/с (купон 6 по ОйлРес1P1)</t>
  </si>
  <si>
    <t>Дивиденды iММЦБ ао; ISIN RU000A100GC7; Дата Фиксации 16/06/2025; Кол-во 10; Ставка Выплаты 2.4000000000; Курс конвертации 1.0000</t>
  </si>
  <si>
    <t>Зачисление д/с (купон 22 по iКарРус1P3)</t>
  </si>
  <si>
    <t>Зачисление д/с (купон 8 по РКСЭталон4)</t>
  </si>
  <si>
    <t>Зачисление д/с (купон 4 по АПРИ 2Р9)</t>
  </si>
  <si>
    <t>Дивиденды за 1 квартал 2025 года по акциям ПАО Озон Фармацевтика. Без НДС. Кол-во ЦБ: 10</t>
  </si>
  <si>
    <t>Зачисление д/с (купон 6 по БелугаБП5)</t>
  </si>
  <si>
    <t>Зачисление д/с (купон 3 по ТЕХЛиз 1P7)</t>
  </si>
  <si>
    <t>Дивиденды за 2024 год по акциям ПАО Корпоративный центр ИКС 5. Без НДС. Кол-во ЦБ: 1</t>
  </si>
  <si>
    <t>Зачисление д/с (купон 9 по МВ ФИН 1Р4)</t>
  </si>
  <si>
    <t>Дивиденды МТС-ао; ISIN RU0007775219; Дата Фиксации 07/07/2025; Кол-во 30; Ставка Выплаты 35; Курс конвертации 1.0000; Налог удер</t>
  </si>
  <si>
    <t>Дивиденды ВТБ ао; ISIN RU000A0JP5V6; Дата Фиксации 11/07/2025; Кол-во 24; Ставка Выплаты 25.5800000000; Курс конвертации 1.0000;</t>
  </si>
  <si>
    <t>Дивиденды МосБиржа; ISIN RU000A0JR4A1; Дата Фиксации 10/07/2025; Кол-во 10; Ставка Выплаты 26.1100000000; Курс конвертации 1.000</t>
  </si>
  <si>
    <t>Зачисление д/с (купон 7 по ОилРес1P1)</t>
  </si>
  <si>
    <t>Дивиденды НМТП ао; ISIN RU0009084446; Дата Фиксации 14/07/2025; Кол-во 300; Ставка Выплаты 0.9573000000; Курс конвертации 1.0000</t>
  </si>
  <si>
    <t>Зачисление д/с (купон 11 по Новотр 1Р3)</t>
  </si>
  <si>
    <t>Зачисление д/с (купон 23 по iКарРус1P3)</t>
  </si>
  <si>
    <t>Зачисление д/с (купон 11 по 26233)</t>
  </si>
  <si>
    <t>Дивиденды Аэрофлот; ISIN RU0009062285; Дата Фиксации 18/07/2025; Кол-во 30; Ставка Выплаты 5.2700000000; Курс конвертации 1.0000</t>
  </si>
  <si>
    <t>Зачисление д/с (купон 9 по РКСЭталон4)</t>
  </si>
  <si>
    <t>Зачисление д/с (купон 5 по АПРИ 2Р9)</t>
  </si>
  <si>
    <t>Сургутнефтегаз ПАО ап</t>
  </si>
  <si>
    <t>Дивиденды за 2024 год по акциям ПАО НК Роснефть. Без НДС. Кол-во ЦБ: 3</t>
  </si>
  <si>
    <t>Дивиденды Сбербанк-п; ISIN RU0009029557; Дата Фиксации 18/07/2025; Кол-во 10; Ставка Выплаты 34.8400000000; Курс конвертации 1.0</t>
  </si>
  <si>
    <t>Зачисление д/с (купон 4 по ТЕХЛиз 1P7)</t>
  </si>
  <si>
    <t>Зачисление д/с (купон 5 по Полюс Б1P3)</t>
  </si>
  <si>
    <t>Зачисление д/с (купон 8 по ОилРес1P1)</t>
  </si>
  <si>
    <t>Дивиденды Ростел -ап; ISIN RU0009046700; Дата Фиксации 13/08/2025; Кол-во 30; Ставка Выплаты 6.2500000000; Курс конвертации 1.00</t>
  </si>
  <si>
    <t>Зачисление д/с (купон 24 по iКарРус1P3)</t>
  </si>
  <si>
    <t>Зачисление д/с (купон 10 по РКСЭталон4)</t>
  </si>
  <si>
    <t>Зачисление д/с (купон 6 по АПРИ 2Р9)</t>
  </si>
  <si>
    <t>Зачисление д/с (купон 5 по ТЕХЛиз 1P7)</t>
  </si>
  <si>
    <t>Зачисление д/с (купон 4 по ОФЗ 26244)</t>
  </si>
  <si>
    <t>Зачисление д/с (купон 9 по ОилРес1P1)</t>
  </si>
  <si>
    <t>Зачисление д/с (купон 25 по iКарРус1P3)</t>
  </si>
  <si>
    <t>Зачисление д/с (купон 7 по АПРИ 2Р9)</t>
  </si>
  <si>
    <t>Зачисление д/с (купон 11 по РКСЭталон4)</t>
  </si>
  <si>
    <t>Дивиденды за 1 полугодие 2025 года по акциям МКПАО ЯНДЕКС. Без НДС. Кол-во ЦБ: 2</t>
  </si>
  <si>
    <t>Дивиденды iММЦБ ао; ISIN RU000A100GC7; Дата Фиксации 29/09/2025; Кол-во 10; Ставка Выплаты 5; Курс конвертации 1.0000; Налог уде</t>
  </si>
  <si>
    <t>Зачисление д/с (купон 6 по ТЕХЛиз 1P7)</t>
  </si>
  <si>
    <t>Дивиденды за полугодие 2025 года по акциям ПАО Озон Фармацевтика. Без НДС. Кол-во ЦБ: 10</t>
  </si>
  <si>
    <t>Зачисление д/с (купон 10 по МВ ФИН 1Р4)</t>
  </si>
  <si>
    <t>Зачисление д/с (купон 10 по ОилРес1P1)</t>
  </si>
  <si>
    <t>Зачисление д/с (купон 26 по iКарРус1P3)</t>
  </si>
  <si>
    <t>Зачисление д/с (купон 12 по Новотр 1Р3)</t>
  </si>
  <si>
    <t>Дивиденды Татнфт 3ао; ISIN RU0009033591; Дата Фиксации 14/10/2025; Кол-во 3; Ставка Выплаты 14.3500000000; Курс конвертации 1.00</t>
  </si>
  <si>
    <t>Зачисление д/с (купон 8 по АПРИ 2Р9)</t>
  </si>
  <si>
    <t>Зачисление д/с (купон 12 по РКСЭталон4)</t>
  </si>
  <si>
    <t>Зачисление д/с (купон 7 по ТЕХЛиз 1P7)</t>
  </si>
  <si>
    <t>Зачисление д/с (купон 13 по 26229)</t>
  </si>
  <si>
    <t>Зачисление д/с (погашение 26229)</t>
  </si>
  <si>
    <t>Дивиденды ОГК-2 ао; ISIN RU000A0JNG55; Дата Фиксации 05/11/2025; Кол-во 8000; Ставка Выплаты 0.0598167018; Курс конвертации 1.00</t>
  </si>
  <si>
    <t>Зачисление д/с (купон 11 по ОилРес1P1)</t>
  </si>
  <si>
    <t>Зачисление д/с (купон 27 по iКарРус1P3)</t>
  </si>
  <si>
    <t>Зачисление д/с (купон 9 по АПРИ 2Р9)</t>
  </si>
  <si>
    <t>Зачисление д/с (купон 13 по РКСЭталон4)</t>
  </si>
  <si>
    <t>Зачисление д/с (купон 6 по ВСК 1P-03R)</t>
  </si>
  <si>
    <t>Зачисление д/с (купон 9 по ОФЗ 26238)</t>
  </si>
  <si>
    <t>Зачисление д/с (купон 7 по ПочтаР2P01)</t>
  </si>
  <si>
    <t>Зачисление д/с (купон 8 по ТЕХЛиз 1P7)</t>
  </si>
  <si>
    <t>Выплата купонов Ойл Ресурс Групп-001P-01, номер купона 12</t>
  </si>
  <si>
    <t>Выплата купонов iКарРус1P3, номер купона 28</t>
  </si>
  <si>
    <t>Выплата купонов АПРИ-БО-002Р-09, номер купона 10</t>
  </si>
  <si>
    <t>Списание д/с. Налог на доходы физ. лиц. по итогам года</t>
  </si>
  <si>
    <t>Зачисление д/с (погашение РКСЭталон4)</t>
  </si>
  <si>
    <t>Выплата купонов РКСЭталон4, номер купона 14</t>
  </si>
  <si>
    <t>Выплата купонов ТЕХЛиз 1P7, номер купона 9</t>
  </si>
  <si>
    <t>Выплата купонов НоваБевБП5, номер купона 7</t>
  </si>
  <si>
    <t>Дивиденды за 9 месяцев 2025 года по акциям ПАО Озон Фармацевтика. Без НДС. Кол-во ЦБ: 20 ( Налог 13% )</t>
  </si>
  <si>
    <t>Дивиденды за 9 месяцев 2025 года по акциям ПАО Озон Фармацевтика. Без НДС. Кол-во ЦБ: 20</t>
  </si>
  <si>
    <t>Выплата купонов МВ Финанс-001Р-04, номер купона 11</t>
  </si>
  <si>
    <t>Выплата дивидендов iММЦБ ао. Налог удержан.</t>
  </si>
  <si>
    <t>Дивиденды за 9 месяцев 2025 года по акциям ПАО Корпоративный центр ИКС 5. Без НДС. Кол-во ЦБ: 1 ( Налог 13% )</t>
  </si>
  <si>
    <t>Дивиденды за 9 месяцев 2025 года по акциям ПАО Корпоративный центр ИКС 5. Без НДС. Кол-во ЦБ: 1</t>
  </si>
  <si>
    <t>Выплата купонов ОилРес1P1, номер купона 13</t>
  </si>
  <si>
    <t>Выплата купонов iКарРус1P3, номер купона 29</t>
  </si>
  <si>
    <t>Выплата дивидендов Татнфт 3ао. Налог удержан.</t>
  </si>
  <si>
    <t>Дивиденды за 9 месяцев 2025 года по акциям ПАО НК Роснефть. Без НДС. Кол-во ЦБ: 3 ( Налог 13% )</t>
  </si>
  <si>
    <t>Дивиденды за 9 месяцев 2025 года по акциям ПАО НК Роснефть. Без НДС. Кол-во ЦБ: 3</t>
  </si>
  <si>
    <t>Выплата купонов ОФЗ-26233-ПД, номер купона 12</t>
  </si>
  <si>
    <t>Выплата купонов АПРИ 2Р9, номер купона 11</t>
  </si>
  <si>
    <t>Зачисление д/с (погашение Новотранс ХК-001Р-03)</t>
  </si>
  <si>
    <t>Выплата купонов Новотранс ХК-001Р-03, номер купона 13</t>
  </si>
  <si>
    <t>Выплата купонов РКСЭталон4, номер купона 15</t>
  </si>
  <si>
    <t>НК ЛУКОЙЛ (ПАО) - ао</t>
  </si>
  <si>
    <t>Выплата купонов ТЕХЛиз 1P7, номер купона 10</t>
  </si>
  <si>
    <t>Выплата купонов Полюс Б1P3, номер купона 6</t>
  </si>
  <si>
    <t>Выплата купонов ОилРес1P1, номер купона 14</t>
  </si>
  <si>
    <t>Выплата купонов iКарРус1P3, номер купона 30</t>
  </si>
  <si>
    <t>Выплата купонов АПРИ 2Р9, номер купона 12</t>
  </si>
  <si>
    <t>Выплата купонов РКСЭталон4, номер купона 16</t>
  </si>
  <si>
    <t>ЗПИФ Современный 9</t>
  </si>
  <si>
    <t>Выплата купонов ТЕХЛиз 1P7, номер купона 11</t>
  </si>
  <si>
    <t>Выплата купонов ОилРес1P1, номер купона 15</t>
  </si>
  <si>
    <t>Выплата купонов ОФЗ 26244, номер купона 5</t>
  </si>
  <si>
    <t>Выплата купонов iКарРус1P3, номер купона 31</t>
  </si>
  <si>
    <t>Выплата купонов АПРИ 2Р9, номер купона 13</t>
  </si>
  <si>
    <t>Выплата купонов РКСЭталон4, номер купона 17</t>
  </si>
  <si>
    <t>Выплата купонов ТЕХЛиз 1P7, номер купона 12</t>
  </si>
  <si>
    <t>Выплата купонов МВ ФИН 1Р4, номер купона 12</t>
  </si>
  <si>
    <t>Зачисление д/с (погашение МВ ФИН 1Р4)</t>
  </si>
  <si>
    <t>Выплата купонов ОилРес1P1, номер купона 16</t>
  </si>
  <si>
    <t>Выплата купонов Делимобиль 1P-03, номер купона 32</t>
  </si>
  <si>
    <t>Выплата купонов АПРИ 2Р9, номер купона 14</t>
  </si>
  <si>
    <t>Выплата купонов Новотр 1Р3, номер купона 14</t>
  </si>
  <si>
    <t>Зачисление д/с (амортизация Новотр 1Р3)</t>
  </si>
  <si>
    <t>Дивиденды за 2025 год по акциям МКПАО ЯНДЕКС. Без НДС. Кол-во ЦБ: 2 ( Налог 13% )</t>
  </si>
  <si>
    <t>Дивиденды за 2025 год по акциям МКПАО ЯНДЕКС. Без НДС. Кол-во ЦБ: 2</t>
  </si>
  <si>
    <t>Выплата купонов РКСЭталон4, номер купона 18</t>
  </si>
  <si>
    <t>Выплата купонов ТЕХЛиз 1P7, номер купона 13</t>
  </si>
  <si>
    <t>Выплата дивидендов ЛУКОЙЛ. Налог удержан.</t>
  </si>
  <si>
    <t>Выплата купонов ОилРес1P1, номер купона 17</t>
  </si>
  <si>
    <t>Выплата купонов Делимобиль 1P-03, номер купона 33</t>
  </si>
  <si>
    <t>Выплата купонов АПРИ 2Р9, номер купона 15</t>
  </si>
  <si>
    <t>Выплата купонов РКСЭталон4, номер купона 19</t>
  </si>
  <si>
    <t>Выплата купонов ВСК 1P-03R, номер купона 7</t>
  </si>
  <si>
    <t>Выплата купонов ОФЗ 26238, номер купона 10</t>
  </si>
  <si>
    <t>Выплата купонов ПочтаР2P01, номер купона 8</t>
  </si>
  <si>
    <t>Выплата купонов ТЕХЛиз 1P7, номер купона 14</t>
  </si>
  <si>
    <t>Дивиденды за 2025 год по акциям ПАО Озон Фармацевтика. Без НДС. Кол-во ЦБ: 20 ( Налог 13% )</t>
  </si>
  <si>
    <t>Дивиденды за 2025 год по акциям ПАО Озон Фармацевтика. Без НДС. Кол-во ЦБ: 20</t>
  </si>
  <si>
    <t>Выплата купонов ОилРес1P1, номер купона 18</t>
  </si>
  <si>
    <t>Выплата купонов Делимобиль 1P-03, номер купона 34</t>
  </si>
  <si>
    <t>Выплата дивидендов RU000A100GC7. Налог удержан.</t>
  </si>
  <si>
    <t>Выплата купонов АПРИ 2Р9, номер купона 16</t>
  </si>
  <si>
    <t>Выплата купонов РКСЭталон4, номер купона 20</t>
  </si>
  <si>
    <t>Выплата купонов ТЕХЛиз 1P7, номер купона 15</t>
  </si>
  <si>
    <t>Зачисление д/с (амортизация ТЕХЛиз 1P7)</t>
  </si>
  <si>
    <t>Зачисление д/с (амортизация НоваБевБП5)</t>
  </si>
  <si>
    <t>Выплата купонов НоваБевБП5, номер купона 8</t>
  </si>
  <si>
    <t>Дивиденды за 1 квартал 2026 года по акциям ПАО Озон Фармацевтика. Без НДС. Кол-во ЦБ: 20 ( Налог 13% )</t>
  </si>
  <si>
    <t>Дивиденды за 1 квартал 2026 года по акциям ПАО Озон Фармацевтика. Без НДС. Кол-во ЦБ: 20</t>
  </si>
  <si>
    <t>Выплата дивидендов Группа ЛСР. Налог удержан.</t>
  </si>
  <si>
    <t>Дивиденды за 2025 год по акциям ПАО Корпоративный центр ИКС 5. Без НДС. Кол-во ЦБ: 1 ( Налог 13% )</t>
  </si>
  <si>
    <t>Дивиденды за 2025 год по акциям ПАО Корпоративный центр ИКС 5. Без НДС. Кол-во ЦБ: 1</t>
  </si>
  <si>
    <t>Выплата купонов ОилРес1P1, номер купона 19</t>
  </si>
  <si>
    <t>Выплата дивидендов Московская Биржа. Налог удержан.</t>
  </si>
  <si>
    <t>Выплата купонов Делимобиль 1P-03, номер купона 35</t>
  </si>
  <si>
    <t>Выплата дивидендов МТС. Налог удержан.</t>
  </si>
  <si>
    <t>Дивиденды за 2025 год по акциям ПАО НК Роснефть. Без НДС. Кол-во ЦБ: 6 ( Налог 13% )</t>
  </si>
  <si>
    <t>Дивиденды за 2025 год по акциям ПАО НК Роснефть. Без НДС. Кол-во ЦБ: 6</t>
  </si>
  <si>
    <t>Выплата купонов АПРИ 2Р9, номер купона 17</t>
  </si>
  <si>
    <t>Выплата дивидендов НМТП. Налог удержан.</t>
  </si>
  <si>
    <t>Выплата купонов ОФЗ 26233, номер купона 13</t>
  </si>
  <si>
    <t>Выплата купонов Новотр 1Р3, номер купона 15</t>
  </si>
  <si>
    <t>Выплата дивидендов Татнефть. Налог удержан.</t>
  </si>
  <si>
    <t>Выплата дивидендов Аэрофлот. Налог удержан.</t>
  </si>
  <si>
    <t>Выплата дивидендов Сургутнефтегаз ап. Налог удержан.</t>
  </si>
  <si>
    <t>Выплата купонов РКСЭталон4, номер купона 21</t>
  </si>
  <si>
    <t>Выплата дивидендов Сбербанк России ап. Налог удержан.</t>
  </si>
  <si>
    <t>Выплата дивидендов Ростелеком ап. Налог удержан.</t>
  </si>
  <si>
    <t>Выплата купонов ТЕХЛиз 1P7, номер купона 16</t>
  </si>
  <si>
    <t>Выплата дивидендов Банк ВТБ. Налог удержан.</t>
  </si>
  <si>
    <t>Выплата купонов Полюс Б1P3, номер купона 7</t>
  </si>
  <si>
    <t>Выплата купонов Делимобиль 1P-03, номер купона 36</t>
  </si>
  <si>
    <t>Остаток:</t>
  </si>
  <si>
    <t>Портфель</t>
  </si>
  <si>
    <t>Кол.</t>
  </si>
  <si>
    <t>Дивиденд</t>
  </si>
  <si>
    <t>Цена отсечки</t>
  </si>
  <si>
    <t>Цена покупки</t>
  </si>
  <si>
    <t>Налог</t>
  </si>
  <si>
    <t>Сумма 
до налога</t>
  </si>
  <si>
    <t>Сумма 
после налога</t>
  </si>
  <si>
    <t>Доходность к 
цене отсечки</t>
  </si>
  <si>
    <t>Доходность к 
цене покупки</t>
  </si>
  <si>
    <t>All</t>
  </si>
  <si>
    <t>ДетскийМир</t>
  </si>
  <si>
    <t>Solidcore</t>
  </si>
  <si>
    <t>Купон</t>
  </si>
  <si>
    <t>Беларусь03</t>
  </si>
  <si>
    <t>ОФЗ 26223</t>
  </si>
  <si>
    <t>МТС 001P-3</t>
  </si>
  <si>
    <t>Брус 1P02</t>
  </si>
  <si>
    <t>Беларусь07</t>
  </si>
  <si>
    <t>ОФЗ 26229</t>
  </si>
  <si>
    <t>МВ ФИН 1Р4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</si>
  <si>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</si>
  <si>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</si>
  <si>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</si>
  <si>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</si>
  <si>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</si>
  <si>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</si>
  <si>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</si>
  <si>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</si>
  <si>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</si>
  <si>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</si>
  <si>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</si>
  <si>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продажи</t>
  </si>
  <si>
    <t>Результат</t>
  </si>
  <si>
    <t>Доходность сделки</t>
  </si>
  <si>
    <t>Срок</t>
  </si>
  <si>
    <t>Доходность годовых</t>
  </si>
  <si>
    <t>FXTB ETF</t>
  </si>
  <si>
    <t>FXIM ETF</t>
  </si>
  <si>
    <t>НорНик БО5</t>
  </si>
  <si>
    <t>FXWO ETF</t>
  </si>
  <si>
    <t>FXDM ETF</t>
  </si>
  <si>
    <t>Yandex clA</t>
  </si>
</sst>
</file>

<file path=xl/styles.xml><?xml version="1.0" encoding="utf-8"?>
<styleSheet xmlns="http://schemas.openxmlformats.org/spreadsheetml/2006/main">
  <numFmts count="14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  <numFmt numFmtId="176" formatCode="YYYY\-MM\-DD"/>
    <numFmt numFmtId="177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8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  <fill>
      <patternFill patternType="solid">
        <fgColor rgb="FFFFF0F8"/>
      </patternFill>
    </fill>
    <fill>
      <patternFill patternType="solid">
        <fgColor rgb="FFFCE7FF"/>
      </patternFill>
    </fill>
    <fill>
      <patternFill patternType="solid">
        <fgColor rgb="FFFFEDD3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43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5" fontId="0" numFmtId="172"/>
    <xf applyAlignment="false" applyBorder="false" applyFont="true" applyProtection="false" borderId="1" fillId="5" fontId="0" numFmtId="164"/>
    <xf applyAlignment="false" applyBorder="false" applyFont="true" applyProtection="false" borderId="1" fillId="5" fontId="0" numFmtId="166"/>
    <xf applyAlignment="false" applyBorder="false" applyFont="true" applyProtection="false" borderId="1" fillId="5" fontId="0" numFmtId="165"/>
    <xf applyAlignment="false" applyBorder="false" applyFont="true" applyProtection="false" borderId="1" fillId="6" fontId="0" numFmtId="172"/>
    <xf applyAlignment="false" applyBorder="false" applyFont="true" applyProtection="false" borderId="1" fillId="6" fontId="0" numFmtId="164"/>
    <xf applyAlignment="false" applyBorder="false" applyFont="true" applyProtection="false" borderId="1" fillId="6" fontId="0" numFmtId="166"/>
    <xf applyAlignment="false" applyBorder="false" applyFont="true" applyProtection="false" borderId="1" fillId="6" fontId="0" numFmtId="165"/>
    <xf applyAlignment="false" applyBorder="false" applyFont="true" applyProtection="false" borderId="1" fillId="7" fontId="0" numFmtId="172"/>
    <xf applyAlignment="false" applyBorder="false" applyFont="true" applyProtection="false" borderId="1" fillId="7" fontId="0" numFmtId="164"/>
    <xf applyAlignment="false" applyBorder="false" applyFont="true" applyProtection="false" borderId="1" fillId="7" fontId="0" numFmtId="166"/>
    <xf applyAlignment="false" applyBorder="false" applyFont="true" applyProtection="false" borderId="1" fillId="7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  <xf applyAlignment="false" applyBorder="false" applyFont="true" applyProtection="false" borderId="1" fillId="0" fontId="0" numFmtId="176"/>
    <xf applyAlignment="false" applyBorder="false" applyFont="true" applyProtection="false" borderId="1" fillId="0" fontId="0" numFmtId="177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worksheet" Target="worksheets/sheet8.xml"/><Relationship Id="rId10" 
            Type="http://schemas.openxmlformats.org/officeDocument/2006/relationships/worksheet" Target="worksheets/sheet9.xml"/><Relationship Id="rId11" 
            Type="http://schemas.openxmlformats.org/officeDocument/2006/relationships/worksheet" Target="worksheets/sheet10.xml"/><Relationship Id="rId12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 t="s">
        <v>16</v>
      </c>
      <c r="B2" s="16" t="s">
        <v>17</v>
      </c>
      <c r="C2" s="16" t="s">
        <v>18</v>
      </c>
      <c r="D2" s="16" t="s">
        <v>19</v>
      </c>
      <c r="E2" s="7" t="n">
        <v>120</v>
      </c>
      <c r="F2" s="6" t="n">
        <v>116.82</v>
      </c>
      <c r="G2" s="17" t="n">
        <v>0</v>
      </c>
      <c r="H2" s="6" t="n">
        <v>0</v>
      </c>
      <c r="I2" s="16"/>
      <c r="J2" s="6" t="s">
        <f>=E2*F2*Портфель!$Q$13</f>
      </c>
      <c r="K2" s="9" t="n">
        <v>-0.08</v>
      </c>
      <c r="L2" s="6" t="n">
        <v>198.73</v>
      </c>
      <c r="M2" s="17" t="n">
        <v>13.74</v>
      </c>
      <c r="N2" s="16"/>
      <c r="O2" s="16" t="s">
        <v>20</v>
      </c>
      <c r="P2" s="17" t="n">
        <v>0.2348</v>
      </c>
      <c r="Q2" s="6" t="s">
        <f>=P2/$P$13</f>
      </c>
    </row>
    <row collapsed="false" customFormat="false" customHeight="false" hidden="false" ht="12.1" outlineLevel="0" r="3">
      <c r="A3" s="16" t="s">
        <v>21</v>
      </c>
      <c r="B3" s="16" t="s">
        <v>17</v>
      </c>
      <c r="C3" s="16" t="s">
        <v>22</v>
      </c>
      <c r="D3" s="16" t="s">
        <v>19</v>
      </c>
      <c r="E3" s="7" t="n">
        <v>2</v>
      </c>
      <c r="F3" s="6" t="n">
        <v>3438</v>
      </c>
      <c r="G3" s="17" t="n">
        <v>0</v>
      </c>
      <c r="H3" s="6" t="n">
        <v>0</v>
      </c>
      <c r="I3" s="16"/>
      <c r="J3" s="6" t="s">
        <f>=E3*F3*Портфель!$Q$13</f>
      </c>
      <c r="K3" s="9" t="n">
        <v>-0.0577</v>
      </c>
      <c r="L3" s="6" t="n">
        <v>4176</v>
      </c>
      <c r="M3" s="17" t="n">
        <v>6.74</v>
      </c>
      <c r="N3" s="16"/>
      <c r="O3" s="16" t="s">
        <v>23</v>
      </c>
      <c r="P3" s="17" t="n">
        <v>27.91</v>
      </c>
      <c r="Q3" s="6" t="s">
        <f>=P3/$P$13</f>
      </c>
    </row>
    <row collapsed="false" customFormat="false" customHeight="false" hidden="false" ht="12.1" outlineLevel="0" r="4">
      <c r="A4" s="16" t="s">
        <v>24</v>
      </c>
      <c r="B4" s="16" t="s">
        <v>17</v>
      </c>
      <c r="C4" s="16" t="s">
        <v>25</v>
      </c>
      <c r="D4" s="16" t="s">
        <v>19</v>
      </c>
      <c r="E4" s="7" t="n">
        <v>30</v>
      </c>
      <c r="F4" s="6" t="n">
        <v>178.5</v>
      </c>
      <c r="G4" s="17" t="n">
        <v>0</v>
      </c>
      <c r="H4" s="6" t="n">
        <v>0</v>
      </c>
      <c r="I4" s="16"/>
      <c r="J4" s="6" t="s">
        <f>=E4*F4*Портфель!$Q$13</f>
      </c>
      <c r="K4" s="9" t="n">
        <v>0.0459</v>
      </c>
      <c r="L4" s="6" t="n">
        <v>272.53</v>
      </c>
      <c r="M4" s="17" t="n">
        <v>5.25</v>
      </c>
      <c r="N4" s="16"/>
      <c r="O4" s="16" t="s">
        <v>26</v>
      </c>
      <c r="P4" s="17" t="n">
        <v>60.883370575939</v>
      </c>
      <c r="Q4" s="6" t="s">
        <f>=P4/$P$13</f>
      </c>
    </row>
    <row collapsed="false" customFormat="false" customHeight="false" hidden="false" ht="12.1" outlineLevel="0" r="5">
      <c r="A5" s="16" t="s">
        <v>27</v>
      </c>
      <c r="B5" s="16" t="s">
        <v>17</v>
      </c>
      <c r="C5" s="16" t="s">
        <v>28</v>
      </c>
      <c r="D5" s="16" t="s">
        <v>19</v>
      </c>
      <c r="E5" s="7" t="n">
        <v>1</v>
      </c>
      <c r="F5" s="6" t="n">
        <v>4161</v>
      </c>
      <c r="G5" s="17" t="n">
        <v>0</v>
      </c>
      <c r="H5" s="6" t="n">
        <v>0</v>
      </c>
      <c r="I5" s="16"/>
      <c r="J5" s="6" t="s">
        <f>=E5*F5*Портфель!$Q$13</f>
      </c>
      <c r="K5" s="9" t="n">
        <v>-0.1642</v>
      </c>
      <c r="L5" s="6" t="n">
        <v>5231.21</v>
      </c>
      <c r="M5" s="17" t="n">
        <v>4.08</v>
      </c>
      <c r="N5" s="16"/>
      <c r="O5" s="16" t="s">
        <v>29</v>
      </c>
      <c r="P5" s="17" t="n">
        <v>105.198</v>
      </c>
      <c r="Q5" s="6" t="s">
        <f>=P5/$P$13</f>
      </c>
    </row>
    <row collapsed="false" customFormat="false" customHeight="false" hidden="false" ht="12.1" outlineLevel="0" r="6">
      <c r="A6" s="16" t="s">
        <v>30</v>
      </c>
      <c r="B6" s="16" t="s">
        <v>17</v>
      </c>
      <c r="C6" s="16" t="s">
        <v>31</v>
      </c>
      <c r="D6" s="16" t="s">
        <v>19</v>
      </c>
      <c r="E6" s="7" t="n">
        <v>10</v>
      </c>
      <c r="F6" s="6" t="n">
        <v>267.06</v>
      </c>
      <c r="G6" s="17" t="n">
        <v>0</v>
      </c>
      <c r="H6" s="6" t="n">
        <v>0</v>
      </c>
      <c r="I6" s="16"/>
      <c r="J6" s="6" t="s">
        <f>=E6*F6*Портфель!$Q$13</f>
      </c>
      <c r="K6" s="9" t="n">
        <v>0.1093</v>
      </c>
      <c r="L6" s="6" t="n">
        <v>238.02</v>
      </c>
      <c r="M6" s="17" t="n">
        <v>2.62</v>
      </c>
      <c r="N6" s="16"/>
      <c r="O6" s="16" t="s">
        <v>32</v>
      </c>
      <c r="P6" s="17" t="n">
        <v>12.5659</v>
      </c>
      <c r="Q6" s="6" t="s">
        <f>=P6/$P$13</f>
      </c>
    </row>
    <row collapsed="false" customFormat="false" customHeight="false" hidden="false" ht="12.1" outlineLevel="0" r="7">
      <c r="A7" s="16" t="s">
        <v>33</v>
      </c>
      <c r="B7" s="16" t="s">
        <v>17</v>
      </c>
      <c r="C7" s="16" t="s">
        <v>34</v>
      </c>
      <c r="D7" s="16" t="s">
        <v>19</v>
      </c>
      <c r="E7" s="7" t="n">
        <v>5</v>
      </c>
      <c r="F7" s="6" t="n">
        <v>502.4</v>
      </c>
      <c r="G7" s="17" t="n">
        <v>0</v>
      </c>
      <c r="H7" s="6" t="n">
        <v>0</v>
      </c>
      <c r="I7" s="16"/>
      <c r="J7" s="6" t="s">
        <f>=E7*F7*Портфель!$Q$13</f>
      </c>
      <c r="K7" s="9" t="n">
        <v>0.0166</v>
      </c>
      <c r="L7" s="6" t="n">
        <v>748.92</v>
      </c>
      <c r="M7" s="17" t="n">
        <v>2.46</v>
      </c>
      <c r="N7" s="16"/>
      <c r="O7" s="16" t="s">
        <v>35</v>
      </c>
      <c r="P7" s="17" t="n">
        <v>98.5182</v>
      </c>
      <c r="Q7" s="6" t="s">
        <f>=P7/$P$13</f>
      </c>
    </row>
    <row collapsed="false" customFormat="false" customHeight="false" hidden="false" ht="12.1" outlineLevel="0" r="8">
      <c r="A8" s="16" t="s">
        <v>36</v>
      </c>
      <c r="B8" s="16" t="s">
        <v>17</v>
      </c>
      <c r="C8" s="16" t="s">
        <v>37</v>
      </c>
      <c r="D8" s="16" t="s">
        <v>19</v>
      </c>
      <c r="E8" s="7" t="n">
        <v>30</v>
      </c>
      <c r="F8" s="6" t="n">
        <v>82.5</v>
      </c>
      <c r="G8" s="17" t="n">
        <v>0</v>
      </c>
      <c r="H8" s="6" t="n">
        <v>0</v>
      </c>
      <c r="I8" s="16"/>
      <c r="J8" s="6" t="s">
        <f>=E8*F8*Портфель!$Q$13</f>
      </c>
      <c r="K8" s="9" t="n">
        <v>-0.1503</v>
      </c>
      <c r="L8" s="6" t="n">
        <v>169.03</v>
      </c>
      <c r="M8" s="17" t="n">
        <v>2.43</v>
      </c>
      <c r="N8" s="16"/>
      <c r="O8" s="16" t="s">
        <v>38</v>
      </c>
      <c r="P8" s="17" t="n">
        <v>115.166</v>
      </c>
      <c r="Q8" s="6" t="s">
        <f>=P8/$P$13</f>
      </c>
    </row>
    <row collapsed="false" customFormat="false" customHeight="false" hidden="false" ht="12.1" outlineLevel="0" r="9">
      <c r="A9" s="16" t="s">
        <v>39</v>
      </c>
      <c r="B9" s="16" t="s">
        <v>17</v>
      </c>
      <c r="C9" s="16" t="s">
        <v>40</v>
      </c>
      <c r="D9" s="16" t="s">
        <v>19</v>
      </c>
      <c r="E9" s="7" t="n">
        <v>130</v>
      </c>
      <c r="F9" s="6" t="n">
        <v>18.49</v>
      </c>
      <c r="G9" s="17" t="n">
        <v>0</v>
      </c>
      <c r="H9" s="6" t="n">
        <v>0</v>
      </c>
      <c r="I9" s="16"/>
      <c r="J9" s="6" t="s">
        <f>=E9*F9*Портфель!$Q$13</f>
      </c>
      <c r="K9" s="9" t="n">
        <v>-0.3892</v>
      </c>
      <c r="L9" s="6" t="n">
        <v>57.18</v>
      </c>
      <c r="M9" s="17" t="n">
        <v>2.36</v>
      </c>
      <c r="N9" s="16"/>
      <c r="O9" s="16" t="s">
        <v>41</v>
      </c>
      <c r="P9" s="17" t="n">
        <v>12389</v>
      </c>
      <c r="Q9" s="6" t="s">
        <f>=P9/$P$13</f>
      </c>
    </row>
    <row collapsed="false" customFormat="false" customHeight="false" hidden="false" ht="12.1" outlineLevel="0" r="10">
      <c r="A10" s="16" t="s">
        <v>42</v>
      </c>
      <c r="B10" s="16" t="s">
        <v>17</v>
      </c>
      <c r="C10" s="16" t="s">
        <v>43</v>
      </c>
      <c r="D10" s="16" t="s">
        <v>19</v>
      </c>
      <c r="E10" s="7" t="n">
        <v>300</v>
      </c>
      <c r="F10" s="6" t="n">
        <v>6.73</v>
      </c>
      <c r="G10" s="17" t="n">
        <v>0</v>
      </c>
      <c r="H10" s="6" t="n">
        <v>0</v>
      </c>
      <c r="I10" s="16"/>
      <c r="J10" s="6" t="s">
        <f>=E10*F10*Портфель!$Q$13</f>
      </c>
      <c r="K10" s="9" t="n">
        <v>0.068</v>
      </c>
      <c r="L10" s="6" t="n">
        <v>7.65</v>
      </c>
      <c r="M10" s="17" t="n">
        <v>1.98</v>
      </c>
      <c r="N10" s="16"/>
      <c r="O10" s="16" t="s">
        <v>44</v>
      </c>
      <c r="P10" s="17" t="n">
        <v>10.7748</v>
      </c>
      <c r="Q10" s="6" t="s">
        <f>=P10/$P$13</f>
      </c>
    </row>
    <row collapsed="false" customFormat="false" customHeight="false" hidden="false" ht="12.1" outlineLevel="0" r="11">
      <c r="A11" s="16" t="s">
        <v>45</v>
      </c>
      <c r="B11" s="16" t="s">
        <v>17</v>
      </c>
      <c r="C11" s="16" t="s">
        <v>46</v>
      </c>
      <c r="D11" s="16" t="s">
        <v>19</v>
      </c>
      <c r="E11" s="7" t="n">
        <v>30</v>
      </c>
      <c r="F11" s="6" t="n">
        <v>63.74</v>
      </c>
      <c r="G11" s="17" t="n">
        <v>0</v>
      </c>
      <c r="H11" s="6" t="n">
        <v>0</v>
      </c>
      <c r="I11" s="16"/>
      <c r="J11" s="6" t="s">
        <f>=E11*F11*Портфель!$Q$13</f>
      </c>
      <c r="K11" s="9" t="n">
        <v>-0.1852</v>
      </c>
      <c r="L11" s="6" t="n">
        <v>132.74</v>
      </c>
      <c r="M11" s="17" t="n">
        <v>1.87</v>
      </c>
      <c r="N11" s="16"/>
      <c r="O11" s="16" t="s">
        <v>47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 t="s">
        <v>48</v>
      </c>
      <c r="B12" s="16" t="s">
        <v>17</v>
      </c>
      <c r="C12" s="16" t="s">
        <v>49</v>
      </c>
      <c r="D12" s="16" t="s">
        <v>19</v>
      </c>
      <c r="E12" s="7" t="n">
        <v>6</v>
      </c>
      <c r="F12" s="6" t="n">
        <v>305.35</v>
      </c>
      <c r="G12" s="17" t="n">
        <v>0</v>
      </c>
      <c r="H12" s="6" t="n">
        <v>0</v>
      </c>
      <c r="I12" s="16"/>
      <c r="J12" s="6" t="s">
        <f>=E12*F12*Портфель!$Q$13</f>
      </c>
      <c r="K12" s="9" t="n">
        <v>-0.2666</v>
      </c>
      <c r="L12" s="6" t="n">
        <v>426.15</v>
      </c>
      <c r="M12" s="17" t="n">
        <v>1.8</v>
      </c>
      <c r="N12" s="16"/>
      <c r="O12" s="16" t="s">
        <v>50</v>
      </c>
      <c r="P12" s="17" t="n">
        <v>0.189225</v>
      </c>
      <c r="Q12" s="6" t="s">
        <f>=P12/$P$13</f>
      </c>
    </row>
    <row collapsed="false" customFormat="false" customHeight="false" hidden="false" ht="12.1" outlineLevel="0" r="13">
      <c r="A13" s="16" t="s">
        <v>51</v>
      </c>
      <c r="B13" s="16" t="s">
        <v>17</v>
      </c>
      <c r="C13" s="16" t="s">
        <v>52</v>
      </c>
      <c r="D13" s="16" t="s">
        <v>19</v>
      </c>
      <c r="E13" s="7" t="n">
        <v>9000</v>
      </c>
      <c r="F13" s="6" t="n">
        <v>0.2029</v>
      </c>
      <c r="G13" s="17" t="n">
        <v>0</v>
      </c>
      <c r="H13" s="6" t="n">
        <v>0</v>
      </c>
      <c r="I13" s="16"/>
      <c r="J13" s="6" t="s">
        <f>=E13*F13*Портфель!$Q$13</f>
      </c>
      <c r="K13" s="9" t="n">
        <v>-0.1606</v>
      </c>
      <c r="L13" s="6" t="n">
        <v>0.52</v>
      </c>
      <c r="M13" s="17" t="n">
        <v>1.79</v>
      </c>
      <c r="N13" s="16"/>
      <c r="O13" s="16" t="s">
        <v>19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 t="s">
        <v>53</v>
      </c>
      <c r="B14" s="16" t="s">
        <v>17</v>
      </c>
      <c r="C14" s="16" t="s">
        <v>54</v>
      </c>
      <c r="D14" s="16" t="s">
        <v>19</v>
      </c>
      <c r="E14" s="7" t="n">
        <v>1</v>
      </c>
      <c r="F14" s="6" t="n">
        <v>1799.5</v>
      </c>
      <c r="G14" s="17" t="n">
        <v>0</v>
      </c>
      <c r="H14" s="6" t="n">
        <v>0</v>
      </c>
      <c r="I14" s="16"/>
      <c r="J14" s="6" t="s">
        <f>=E14*F14*Портфель!$Q$13</f>
      </c>
      <c r="K14" s="9" t="n">
        <v>0.0582</v>
      </c>
      <c r="L14" s="6" t="n">
        <v>2387.65</v>
      </c>
      <c r="M14" s="17" t="n">
        <v>1.76</v>
      </c>
      <c r="N14" s="16"/>
      <c r="O14" s="16" t="s">
        <v>55</v>
      </c>
      <c r="P14" s="17" t="n">
        <v>180.15</v>
      </c>
      <c r="Q14" s="6" t="s">
        <f>=P14/$P$13</f>
      </c>
    </row>
    <row collapsed="false" customFormat="false" customHeight="false" hidden="false" ht="12.1" outlineLevel="0" r="15">
      <c r="A15" s="16" t="s">
        <v>56</v>
      </c>
      <c r="B15" s="16" t="s">
        <v>17</v>
      </c>
      <c r="C15" s="16" t="s">
        <v>57</v>
      </c>
      <c r="D15" s="16" t="s">
        <v>19</v>
      </c>
      <c r="E15" s="7" t="n">
        <v>400000</v>
      </c>
      <c r="F15" s="6" t="n">
        <v>0.004404</v>
      </c>
      <c r="G15" s="17" t="n">
        <v>0</v>
      </c>
      <c r="H15" s="6" t="n">
        <v>0</v>
      </c>
      <c r="I15" s="16"/>
      <c r="J15" s="6" t="s">
        <f>=E15*F15*Портфель!$Q$13</f>
      </c>
      <c r="K15" s="9" t="n">
        <v>-0.1615</v>
      </c>
      <c r="L15" s="6" t="n">
        <v>0.01</v>
      </c>
      <c r="M15" s="17" t="n">
        <v>1.73</v>
      </c>
      <c r="N15" s="16"/>
      <c r="O15" s="16" t="s">
        <v>58</v>
      </c>
      <c r="P15" s="17" t="n">
        <v>1.78</v>
      </c>
      <c r="Q15" s="6" t="s">
        <f>=P15/$P$13</f>
      </c>
    </row>
    <row collapsed="false" customFormat="false" customHeight="false" hidden="false" ht="12.1" outlineLevel="0" r="16">
      <c r="A16" s="16" t="s">
        <v>59</v>
      </c>
      <c r="B16" s="16" t="s">
        <v>17</v>
      </c>
      <c r="C16" s="16" t="s">
        <v>60</v>
      </c>
      <c r="D16" s="16" t="s">
        <v>19</v>
      </c>
      <c r="E16" s="7" t="n">
        <v>3</v>
      </c>
      <c r="F16" s="6" t="n">
        <v>518.5</v>
      </c>
      <c r="G16" s="17" t="n">
        <v>0</v>
      </c>
      <c r="H16" s="6" t="n">
        <v>0</v>
      </c>
      <c r="I16" s="16"/>
      <c r="J16" s="6" t="s">
        <f>=E16*F16*Портфель!$Q$13</f>
      </c>
      <c r="K16" s="9" t="n">
        <v>0.1284</v>
      </c>
      <c r="L16" s="6" t="n">
        <v>485.14</v>
      </c>
      <c r="M16" s="17" t="n">
        <v>1.52</v>
      </c>
      <c r="N16" s="16"/>
      <c r="O16" s="16" t="s">
        <v>61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 t="s">
        <v>62</v>
      </c>
      <c r="B17" s="16" t="s">
        <v>17</v>
      </c>
      <c r="C17" s="16" t="s">
        <v>63</v>
      </c>
      <c r="D17" s="16" t="s">
        <v>19</v>
      </c>
      <c r="E17" s="7" t="n">
        <v>36</v>
      </c>
      <c r="F17" s="6" t="n">
        <v>43.05</v>
      </c>
      <c r="G17" s="17" t="n">
        <v>0</v>
      </c>
      <c r="H17" s="6" t="n">
        <v>0</v>
      </c>
      <c r="I17" s="16"/>
      <c r="J17" s="6" t="s">
        <f>=E17*F17*Портфель!$Q$13</f>
      </c>
      <c r="K17" s="9" t="n">
        <v>-0.3742</v>
      </c>
      <c r="L17" s="6" t="n">
        <v>201.02</v>
      </c>
      <c r="M17" s="17" t="n">
        <v>1.52</v>
      </c>
      <c r="N17" s="16"/>
      <c r="O17" s="16" t="s">
        <v>64</v>
      </c>
      <c r="P17" s="17" t="n">
        <v>84.4635</v>
      </c>
      <c r="Q17" s="6" t="s">
        <f>=P17/$P$13</f>
      </c>
    </row>
    <row collapsed="false" customFormat="false" customHeight="false" hidden="false" ht="12.1" outlineLevel="0" r="18">
      <c r="A18" s="16" t="s">
        <v>65</v>
      </c>
      <c r="B18" s="16" t="s">
        <v>17</v>
      </c>
      <c r="C18" s="16" t="s">
        <v>66</v>
      </c>
      <c r="D18" s="16" t="s">
        <v>19</v>
      </c>
      <c r="E18" s="7" t="n">
        <v>10</v>
      </c>
      <c r="F18" s="6" t="n">
        <v>151.64</v>
      </c>
      <c r="G18" s="17" t="n">
        <v>0</v>
      </c>
      <c r="H18" s="6" t="n">
        <v>0</v>
      </c>
      <c r="I18" s="16"/>
      <c r="J18" s="6" t="s">
        <f>=E18*F18*Портфель!$Q$13</f>
      </c>
      <c r="K18" s="9" t="n">
        <v>0.0609</v>
      </c>
      <c r="L18" s="6" t="n">
        <v>162.03</v>
      </c>
      <c r="M18" s="17" t="n">
        <v>1.49</v>
      </c>
      <c r="N18" s="16"/>
      <c r="O18" s="16"/>
      <c r="P18" s="17"/>
      <c r="Q18" s="17"/>
    </row>
    <row collapsed="false" customFormat="false" customHeight="false" hidden="false" ht="12.1" outlineLevel="0" r="19">
      <c r="A19" s="16" t="s">
        <v>67</v>
      </c>
      <c r="B19" s="16" t="s">
        <v>17</v>
      </c>
      <c r="C19" s="16" t="s">
        <v>68</v>
      </c>
      <c r="D19" s="16" t="s">
        <v>19</v>
      </c>
      <c r="E19" s="7" t="n">
        <v>4000</v>
      </c>
      <c r="F19" s="6" t="n">
        <v>0.327</v>
      </c>
      <c r="G19" s="17" t="n">
        <v>0</v>
      </c>
      <c r="H19" s="6" t="n">
        <v>0</v>
      </c>
      <c r="I19" s="16"/>
      <c r="J19" s="6" t="s">
        <f>=E19*F19*Портфель!$Q$13</f>
      </c>
      <c r="K19" s="9" t="n">
        <v>-0.1575</v>
      </c>
      <c r="L19" s="6" t="n">
        <v>0.66</v>
      </c>
      <c r="M19" s="17" t="n">
        <v>1.28</v>
      </c>
      <c r="N19" s="16"/>
      <c r="O19" s="16"/>
      <c r="P19" s="17"/>
      <c r="Q19" s="17"/>
    </row>
    <row collapsed="false" customFormat="false" customHeight="false" hidden="false" ht="12.1" outlineLevel="0" r="20">
      <c r="A20" s="16" t="s">
        <v>69</v>
      </c>
      <c r="B20" s="16" t="s">
        <v>17</v>
      </c>
      <c r="C20" s="16" t="s">
        <v>70</v>
      </c>
      <c r="D20" s="16" t="s">
        <v>19</v>
      </c>
      <c r="E20" s="7" t="n">
        <v>50</v>
      </c>
      <c r="F20" s="6" t="n">
        <v>24.8</v>
      </c>
      <c r="G20" s="17" t="n">
        <v>0</v>
      </c>
      <c r="H20" s="6" t="n">
        <v>0</v>
      </c>
      <c r="I20" s="16"/>
      <c r="J20" s="6" t="s">
        <f>=E20*F20*Портфель!$Q$13</f>
      </c>
      <c r="K20" s="9" t="n">
        <v>-0.1017</v>
      </c>
      <c r="L20" s="6" t="n">
        <v>35.91</v>
      </c>
      <c r="M20" s="17" t="n">
        <v>1.22</v>
      </c>
      <c r="N20" s="16"/>
      <c r="O20" s="16"/>
      <c r="P20" s="17"/>
      <c r="Q20" s="17"/>
    </row>
    <row collapsed="false" customFormat="false" customHeight="false" hidden="false" ht="12.1" outlineLevel="0" r="21">
      <c r="A21" s="16" t="s">
        <v>71</v>
      </c>
      <c r="B21" s="16" t="s">
        <v>17</v>
      </c>
      <c r="C21" s="16" t="s">
        <v>72</v>
      </c>
      <c r="D21" s="16" t="s">
        <v>19</v>
      </c>
      <c r="E21" s="7" t="n">
        <v>30</v>
      </c>
      <c r="F21" s="6" t="n">
        <v>40.1</v>
      </c>
      <c r="G21" s="17" t="n">
        <v>0</v>
      </c>
      <c r="H21" s="6" t="n">
        <v>0</v>
      </c>
      <c r="I21" s="16"/>
      <c r="J21" s="6" t="s">
        <f>=E21*F21*Портфель!$Q$13</f>
      </c>
      <c r="K21" s="9" t="n">
        <v>0</v>
      </c>
      <c r="L21" s="6" t="n">
        <v>66.84</v>
      </c>
      <c r="M21" s="17" t="n">
        <v>1.18</v>
      </c>
      <c r="N21" s="16"/>
      <c r="O21" s="16"/>
      <c r="P21" s="17"/>
      <c r="Q21" s="17"/>
    </row>
    <row collapsed="false" customFormat="false" customHeight="false" hidden="false" ht="12.1" outlineLevel="0" r="22">
      <c r="A22" s="16" t="s">
        <v>73</v>
      </c>
      <c r="B22" s="16" t="s">
        <v>17</v>
      </c>
      <c r="C22" s="16" t="s">
        <v>74</v>
      </c>
      <c r="D22" s="16" t="s">
        <v>19</v>
      </c>
      <c r="E22" s="7" t="n">
        <v>24</v>
      </c>
      <c r="F22" s="6" t="n">
        <v>50.09</v>
      </c>
      <c r="G22" s="17" t="n">
        <v>0</v>
      </c>
      <c r="H22" s="6" t="n">
        <v>0</v>
      </c>
      <c r="I22" s="16"/>
      <c r="J22" s="6" t="s">
        <f>=E22*F22*Портфель!$Q$13</f>
      </c>
      <c r="K22" s="9" t="n">
        <v>-0.0958</v>
      </c>
      <c r="L22" s="6" t="n">
        <v>109.73</v>
      </c>
      <c r="M22" s="17" t="n">
        <v>1.18</v>
      </c>
      <c r="N22" s="16"/>
      <c r="O22" s="16"/>
      <c r="P22" s="17"/>
      <c r="Q22" s="17"/>
    </row>
    <row collapsed="false" customFormat="false" customHeight="false" hidden="false" ht="12.1" outlineLevel="0" r="23">
      <c r="A23" s="16" t="s">
        <v>75</v>
      </c>
      <c r="B23" s="16" t="s">
        <v>17</v>
      </c>
      <c r="C23" s="16" t="s">
        <v>76</v>
      </c>
      <c r="D23" s="16" t="s">
        <v>19</v>
      </c>
      <c r="E23" s="7" t="n">
        <v>60</v>
      </c>
      <c r="F23" s="6" t="n">
        <v>19.82</v>
      </c>
      <c r="G23" s="17" t="n">
        <v>0</v>
      </c>
      <c r="H23" s="6" t="n">
        <v>0</v>
      </c>
      <c r="I23" s="16"/>
      <c r="J23" s="6" t="s">
        <f>=E23*F23*Портфель!$Q$13</f>
      </c>
      <c r="K23" s="9" t="n">
        <v>-0.1634</v>
      </c>
      <c r="L23" s="6" t="n">
        <v>33.43</v>
      </c>
      <c r="M23" s="17" t="n">
        <v>1.17</v>
      </c>
      <c r="N23" s="16"/>
      <c r="O23" s="16"/>
      <c r="P23" s="17"/>
      <c r="Q23" s="17"/>
    </row>
    <row collapsed="false" customFormat="false" customHeight="false" hidden="false" ht="12.1" outlineLevel="0" r="24">
      <c r="A24" s="16" t="s">
        <v>77</v>
      </c>
      <c r="B24" s="16" t="s">
        <v>17</v>
      </c>
      <c r="C24" s="16" t="s">
        <v>78</v>
      </c>
      <c r="D24" s="16" t="s">
        <v>19</v>
      </c>
      <c r="E24" s="7" t="n">
        <v>10</v>
      </c>
      <c r="F24" s="6" t="n">
        <v>96.8</v>
      </c>
      <c r="G24" s="17" t="n">
        <v>0</v>
      </c>
      <c r="H24" s="6" t="n">
        <v>0</v>
      </c>
      <c r="I24" s="16"/>
      <c r="J24" s="6" t="s">
        <f>=E24*F24*Портфель!$Q$13</f>
      </c>
      <c r="K24" s="9" t="n">
        <v>0.2038</v>
      </c>
      <c r="L24" s="6" t="n">
        <v>61.69</v>
      </c>
      <c r="M24" s="17" t="n">
        <v>0.95</v>
      </c>
      <c r="N24" s="16"/>
      <c r="O24" s="16"/>
      <c r="P24" s="17"/>
      <c r="Q24" s="17"/>
    </row>
    <row collapsed="false" customFormat="false" customHeight="false" hidden="false" ht="12.1" outlineLevel="0" r="25">
      <c r="A25" s="16" t="s">
        <v>79</v>
      </c>
      <c r="B25" s="16" t="s">
        <v>17</v>
      </c>
      <c r="C25" s="16" t="s">
        <v>80</v>
      </c>
      <c r="D25" s="16" t="s">
        <v>19</v>
      </c>
      <c r="E25" s="7" t="n">
        <v>30</v>
      </c>
      <c r="F25" s="6" t="n">
        <v>30.61</v>
      </c>
      <c r="G25" s="17" t="n">
        <v>0</v>
      </c>
      <c r="H25" s="6" t="n">
        <v>0</v>
      </c>
      <c r="I25" s="16"/>
      <c r="J25" s="6" t="s">
        <f>=E25*F25*Портфель!$Q$13</f>
      </c>
      <c r="K25" s="9" t="n">
        <v>-0.067</v>
      </c>
      <c r="L25" s="6" t="n">
        <v>55.97</v>
      </c>
      <c r="M25" s="17" t="n">
        <v>0.9</v>
      </c>
      <c r="N25" s="16"/>
      <c r="O25" s="16"/>
      <c r="P25" s="17"/>
      <c r="Q25" s="17"/>
    </row>
    <row collapsed="false" customFormat="false" customHeight="false" hidden="false" ht="12.1" outlineLevel="0" r="26">
      <c r="A26" s="16" t="s">
        <v>81</v>
      </c>
      <c r="B26" s="16" t="s">
        <v>17</v>
      </c>
      <c r="C26" s="16" t="s">
        <v>82</v>
      </c>
      <c r="D26" s="16" t="s">
        <v>19</v>
      </c>
      <c r="E26" s="7" t="n">
        <v>20</v>
      </c>
      <c r="F26" s="6" t="n">
        <v>42.42</v>
      </c>
      <c r="G26" s="17" t="n">
        <v>0</v>
      </c>
      <c r="H26" s="6" t="n">
        <v>0</v>
      </c>
      <c r="I26" s="16"/>
      <c r="J26" s="6" t="s">
        <f>=E26*F26*Портфель!$Q$13</f>
      </c>
      <c r="K26" s="9" t="n">
        <v>0.0981</v>
      </c>
      <c r="L26" s="6" t="n">
        <v>39.15</v>
      </c>
      <c r="M26" s="17" t="n">
        <v>0.83</v>
      </c>
      <c r="N26" s="16"/>
      <c r="O26" s="16"/>
      <c r="P26" s="17"/>
      <c r="Q26" s="17"/>
    </row>
    <row collapsed="false" customFormat="false" customHeight="false" hidden="false" ht="12.1" outlineLevel="0" r="27">
      <c r="A27" s="16" t="s">
        <v>83</v>
      </c>
      <c r="B27" s="16" t="s">
        <v>17</v>
      </c>
      <c r="C27" s="16" t="s">
        <v>84</v>
      </c>
      <c r="D27" s="16" t="s">
        <v>19</v>
      </c>
      <c r="E27" s="7" t="n">
        <v>20</v>
      </c>
      <c r="F27" s="6" t="n">
        <v>41.395</v>
      </c>
      <c r="G27" s="17" t="n">
        <v>0</v>
      </c>
      <c r="H27" s="6" t="n">
        <v>0</v>
      </c>
      <c r="I27" s="16"/>
      <c r="J27" s="6" t="s">
        <f>=E27*F27*Портфель!$Q$13</f>
      </c>
      <c r="K27" s="9" t="n">
        <v>-0.0554</v>
      </c>
      <c r="L27" s="6" t="n">
        <v>44.79</v>
      </c>
      <c r="M27" s="17" t="n">
        <v>0.81</v>
      </c>
      <c r="N27" s="16"/>
      <c r="O27" s="16"/>
      <c r="P27" s="17"/>
      <c r="Q27" s="17"/>
    </row>
    <row collapsed="false" customFormat="false" customHeight="false" hidden="false" ht="12.1" outlineLevel="0" r="28">
      <c r="A28" s="16" t="s">
        <v>85</v>
      </c>
      <c r="B28" s="16" t="s">
        <v>17</v>
      </c>
      <c r="C28" s="16" t="s">
        <v>86</v>
      </c>
      <c r="D28" s="16" t="s">
        <v>19</v>
      </c>
      <c r="E28" s="7" t="n">
        <v>1100</v>
      </c>
      <c r="F28" s="6" t="n">
        <v>0.6005</v>
      </c>
      <c r="G28" s="17" t="n">
        <v>0</v>
      </c>
      <c r="H28" s="6" t="n">
        <v>0</v>
      </c>
      <c r="I28" s="16"/>
      <c r="J28" s="6" t="s">
        <f>=E28*F28*Портфель!$Q$13</f>
      </c>
      <c r="K28" s="9" t="n">
        <v>-0.3808</v>
      </c>
      <c r="L28" s="6" t="n">
        <v>1.18</v>
      </c>
      <c r="M28" s="17" t="n">
        <v>0.65</v>
      </c>
      <c r="N28" s="16"/>
      <c r="O28" s="16"/>
      <c r="P28" s="17"/>
      <c r="Q28" s="17"/>
    </row>
    <row collapsed="false" customFormat="false" customHeight="false" hidden="false" ht="12.1" outlineLevel="0" r="29">
      <c r="A29" s="16"/>
      <c r="B29" s="16"/>
      <c r="C29" s="16"/>
      <c r="D29" s="16"/>
      <c r="E29" s="7"/>
      <c r="F29" s="6"/>
      <c r="G29" s="4"/>
      <c r="H29" s="4" t="s">
        <v>87</v>
      </c>
      <c r="I29" s="4"/>
      <c r="J29" s="5" t="s">
        <f>=SUM(J2:J28)</f>
      </c>
      <c r="K29" s="4"/>
      <c r="L29" s="4"/>
      <c r="M29" s="10" t="s">
        <f>=J29/J54</f>
      </c>
      <c r="N29" s="16"/>
      <c r="O29" s="16"/>
      <c r="P29" s="17"/>
      <c r="Q29" s="17"/>
    </row>
    <row collapsed="false" customFormat="false" customHeight="false" hidden="false" ht="12.1" outlineLevel="0" r="30">
      <c r="A30" s="16" t="s">
        <v>88</v>
      </c>
      <c r="B30" s="16" t="s">
        <v>89</v>
      </c>
      <c r="C30" s="16" t="s">
        <v>90</v>
      </c>
      <c r="D30" s="16" t="s">
        <v>19</v>
      </c>
      <c r="E30" s="7" t="n">
        <v>2</v>
      </c>
      <c r="F30" s="6" t="n">
        <v>3178.262448</v>
      </c>
      <c r="G30" s="17" t="n">
        <v>0</v>
      </c>
      <c r="H30" s="6" t="n">
        <v>0</v>
      </c>
      <c r="I30" s="16"/>
      <c r="J30" s="6" t="s">
        <f>=E30*F30*Портфель!$Q$13</f>
      </c>
      <c r="K30" s="9" t="n">
        <v>-0.0467</v>
      </c>
      <c r="L30" s="6" t="n">
        <v>3538.2</v>
      </c>
      <c r="M30" s="17" t="n">
        <v>6.23</v>
      </c>
      <c r="N30" s="16"/>
      <c r="O30" s="16"/>
      <c r="P30" s="17"/>
      <c r="Q30" s="17"/>
    </row>
    <row collapsed="false" customFormat="false" customHeight="false" hidden="false" ht="12.1" outlineLevel="0" r="31">
      <c r="A31" s="16" t="s">
        <v>91</v>
      </c>
      <c r="B31" s="16" t="s">
        <v>89</v>
      </c>
      <c r="C31" s="16" t="s">
        <v>92</v>
      </c>
      <c r="D31" s="16" t="s">
        <v>19</v>
      </c>
      <c r="E31" s="7" t="n">
        <v>20</v>
      </c>
      <c r="F31" s="6" t="n">
        <v>252.17980029</v>
      </c>
      <c r="G31" s="17" t="n">
        <v>0</v>
      </c>
      <c r="H31" s="6" t="n">
        <v>0</v>
      </c>
      <c r="I31" s="16"/>
      <c r="J31" s="6" t="s">
        <f>=E31*F31*Портфель!$Q$13</f>
      </c>
      <c r="K31" s="9" t="n">
        <v>0.152</v>
      </c>
      <c r="L31" s="6" t="n">
        <v>87.53</v>
      </c>
      <c r="M31" s="17" t="n">
        <v>4.94</v>
      </c>
      <c r="N31" s="16"/>
      <c r="O31" s="16"/>
      <c r="P31" s="17"/>
      <c r="Q31" s="17"/>
    </row>
    <row collapsed="false" customFormat="false" customHeight="false" hidden="false" ht="12.1" outlineLevel="0" r="32">
      <c r="A32" s="16" t="s">
        <v>93</v>
      </c>
      <c r="B32" s="16" t="s">
        <v>89</v>
      </c>
      <c r="C32" s="16" t="s">
        <v>94</v>
      </c>
      <c r="D32" s="16" t="s">
        <v>19</v>
      </c>
      <c r="E32" s="7" t="n">
        <v>79</v>
      </c>
      <c r="F32" s="6" t="n">
        <v>50.44532126</v>
      </c>
      <c r="G32" s="17" t="n">
        <v>0</v>
      </c>
      <c r="H32" s="6" t="n">
        <v>0</v>
      </c>
      <c r="I32" s="16"/>
      <c r="J32" s="6" t="s">
        <f>=E32*F32*Портфель!$Q$13</f>
      </c>
      <c r="K32" s="9" t="n">
        <v>0.0994</v>
      </c>
      <c r="L32" s="6" t="n">
        <v>27.83</v>
      </c>
      <c r="M32" s="17" t="n">
        <v>3.9</v>
      </c>
      <c r="N32" s="16"/>
      <c r="O32" s="16"/>
      <c r="P32" s="17"/>
      <c r="Q32" s="17"/>
    </row>
    <row collapsed="false" customFormat="false" customHeight="false" hidden="false" ht="12.1" outlineLevel="0" r="33">
      <c r="A33" s="16" t="s">
        <v>95</v>
      </c>
      <c r="B33" s="16" t="s">
        <v>89</v>
      </c>
      <c r="C33" s="16" t="s">
        <v>96</v>
      </c>
      <c r="D33" s="16" t="s">
        <v>19</v>
      </c>
      <c r="E33" s="7" t="n">
        <v>50</v>
      </c>
      <c r="F33" s="6" t="n">
        <v>54.96</v>
      </c>
      <c r="G33" s="17" t="n">
        <v>0</v>
      </c>
      <c r="H33" s="6" t="n">
        <v>0</v>
      </c>
      <c r="I33" s="16"/>
      <c r="J33" s="6" t="s">
        <f>=E33*F33*Портфель!$Q$13</f>
      </c>
      <c r="K33" s="9" t="n">
        <v>-0.0951</v>
      </c>
      <c r="L33" s="6" t="n">
        <v>95.38</v>
      </c>
      <c r="M33" s="17" t="n">
        <v>2.69</v>
      </c>
      <c r="N33" s="16"/>
      <c r="O33" s="16"/>
      <c r="P33" s="17"/>
      <c r="Q33" s="17"/>
    </row>
    <row collapsed="false" customFormat="false" customHeight="false" hidden="false" ht="12.1" outlineLevel="0" r="34">
      <c r="A34" s="16" t="s">
        <v>97</v>
      </c>
      <c r="B34" s="16" t="s">
        <v>89</v>
      </c>
      <c r="C34" s="16" t="s">
        <v>98</v>
      </c>
      <c r="D34" s="16" t="s">
        <v>19</v>
      </c>
      <c r="E34" s="7" t="n">
        <v>6</v>
      </c>
      <c r="F34" s="6" t="n">
        <v>117.75770535</v>
      </c>
      <c r="G34" s="17" t="n">
        <v>0</v>
      </c>
      <c r="H34" s="6" t="n">
        <v>0</v>
      </c>
      <c r="I34" s="16"/>
      <c r="J34" s="6" t="s">
        <f>=E34*F34*Портфель!$Q$13</f>
      </c>
      <c r="K34" s="9" t="n">
        <v>0.161</v>
      </c>
      <c r="L34" s="6" t="n">
        <v>51.15</v>
      </c>
      <c r="M34" s="17" t="n">
        <v>0.69</v>
      </c>
      <c r="N34" s="16"/>
      <c r="O34" s="16"/>
      <c r="P34" s="17"/>
      <c r="Q34" s="17"/>
    </row>
    <row collapsed="false" customFormat="false" customHeight="false" hidden="false" ht="12.1" outlineLevel="0" r="35">
      <c r="A35" s="16" t="s">
        <v>99</v>
      </c>
      <c r="B35" s="16" t="s">
        <v>89</v>
      </c>
      <c r="C35" s="16" t="s">
        <v>100</v>
      </c>
      <c r="D35" s="16" t="s">
        <v>19</v>
      </c>
      <c r="E35" s="7" t="n">
        <v>5</v>
      </c>
      <c r="F35" s="6" t="n">
        <v>121.01617395</v>
      </c>
      <c r="G35" s="17" t="n">
        <v>0</v>
      </c>
      <c r="H35" s="6" t="n">
        <v>0</v>
      </c>
      <c r="I35" s="16"/>
      <c r="J35" s="6" t="s">
        <f>=E35*F35*Портфель!$Q$13</f>
      </c>
      <c r="K35" s="9" t="n">
        <v>0.102</v>
      </c>
      <c r="L35" s="6" t="n">
        <v>64.44</v>
      </c>
      <c r="M35" s="17" t="n">
        <v>0.59</v>
      </c>
      <c r="N35" s="16"/>
      <c r="O35" s="16"/>
      <c r="P35" s="17"/>
      <c r="Q35" s="17"/>
    </row>
    <row collapsed="false" customFormat="false" customHeight="false" hidden="false" ht="12.1" outlineLevel="0" r="36">
      <c r="A36" s="16" t="s">
        <v>101</v>
      </c>
      <c r="B36" s="16" t="s">
        <v>89</v>
      </c>
      <c r="C36" s="16" t="s">
        <v>102</v>
      </c>
      <c r="D36" s="16" t="s">
        <v>19</v>
      </c>
      <c r="E36" s="7" t="n">
        <v>8</v>
      </c>
      <c r="F36" s="6" t="n">
        <v>6.69</v>
      </c>
      <c r="G36" s="17" t="n">
        <v>0</v>
      </c>
      <c r="H36" s="6" t="n">
        <v>0</v>
      </c>
      <c r="I36" s="16"/>
      <c r="J36" s="6" t="s">
        <f>=E36*F36*Портфель!$Q$13</f>
      </c>
      <c r="K36" s="9" t="n">
        <v>0.0487</v>
      </c>
      <c r="L36" s="6" t="n">
        <v>6.38</v>
      </c>
      <c r="M36" s="17" t="n">
        <v>0.05</v>
      </c>
      <c r="N36" s="16"/>
      <c r="O36" s="16"/>
      <c r="P36" s="17"/>
      <c r="Q36" s="17"/>
    </row>
    <row collapsed="false" customFormat="false" customHeight="false" hidden="false" ht="12.1" outlineLevel="0" r="37">
      <c r="A37" s="16"/>
      <c r="B37" s="16"/>
      <c r="C37" s="16"/>
      <c r="D37" s="16"/>
      <c r="E37" s="7"/>
      <c r="F37" s="6"/>
      <c r="G37" s="4"/>
      <c r="H37" s="4" t="s">
        <v>103</v>
      </c>
      <c r="I37" s="4"/>
      <c r="J37" s="5" t="s">
        <f>=SUM(J30:J36)</f>
      </c>
      <c r="K37" s="4"/>
      <c r="L37" s="4"/>
      <c r="M37" s="10" t="s">
        <f>=J37/J54</f>
      </c>
      <c r="N37" s="16"/>
      <c r="O37" s="16"/>
      <c r="P37" s="17"/>
      <c r="Q37" s="17"/>
    </row>
    <row collapsed="false" customFormat="false" customHeight="false" hidden="false" ht="12.1" outlineLevel="0" r="38">
      <c r="A38" s="16" t="s">
        <v>104</v>
      </c>
      <c r="B38" s="16" t="s">
        <v>105</v>
      </c>
      <c r="C38" s="16" t="s">
        <v>106</v>
      </c>
      <c r="D38" s="16" t="s">
        <v>19</v>
      </c>
      <c r="E38" s="7" t="n">
        <v>6</v>
      </c>
      <c r="F38" s="6" t="n">
        <v>56.599</v>
      </c>
      <c r="G38" s="17" t="n">
        <v>1000</v>
      </c>
      <c r="H38" s="6" t="n">
        <v>4.85</v>
      </c>
      <c r="I38" s="16" t="s">
        <v>107</v>
      </c>
      <c r="J38" s="6" t="s">
        <f>=E38*((F38/100*G38)*Портфель!$Q$13 + H38*Портфель!$Q$13) </f>
      </c>
      <c r="K38" s="9" t="n">
        <v>-0.0013</v>
      </c>
      <c r="L38" s="6" t="n">
        <v>850.6</v>
      </c>
      <c r="M38" s="17" t="n">
        <v>3.36</v>
      </c>
      <c r="N38" s="16"/>
      <c r="O38" s="16"/>
      <c r="P38" s="17"/>
      <c r="Q38" s="17"/>
    </row>
    <row collapsed="false" customFormat="false" customHeight="false" hidden="false" ht="12.1" outlineLevel="0" r="39">
      <c r="A39" s="16" t="s">
        <v>108</v>
      </c>
      <c r="B39" s="16" t="s">
        <v>105</v>
      </c>
      <c r="C39" s="16" t="s">
        <v>109</v>
      </c>
      <c r="D39" s="16" t="s">
        <v>19</v>
      </c>
      <c r="E39" s="7" t="n">
        <v>1</v>
      </c>
      <c r="F39" s="6" t="n">
        <v>94.81</v>
      </c>
      <c r="G39" s="17" t="n">
        <v>1000</v>
      </c>
      <c r="H39" s="6" t="n">
        <v>26.51</v>
      </c>
      <c r="I39" s="16" t="s">
        <v>110</v>
      </c>
      <c r="J39" s="6" t="s">
        <f>=E39*((F39/100*G39)*Портфель!$Q$13 + H39*Портфель!$Q$13) </f>
      </c>
      <c r="K39" s="9" t="n">
        <v>0.0956</v>
      </c>
      <c r="L39" s="6" t="n">
        <v>1028.84</v>
      </c>
      <c r="M39" s="17" t="n">
        <v>0.96</v>
      </c>
      <c r="N39" s="16"/>
      <c r="O39" s="16"/>
      <c r="P39" s="17"/>
      <c r="Q39" s="17"/>
    </row>
    <row collapsed="false" customFormat="false" customHeight="false" hidden="false" ht="12.1" outlineLevel="0" r="40">
      <c r="A40" s="16" t="s">
        <v>111</v>
      </c>
      <c r="B40" s="16" t="s">
        <v>105</v>
      </c>
      <c r="C40" s="16" t="s">
        <v>112</v>
      </c>
      <c r="D40" s="16" t="s">
        <v>19</v>
      </c>
      <c r="E40" s="7" t="n">
        <v>1</v>
      </c>
      <c r="F40" s="6" t="n">
        <v>95.6</v>
      </c>
      <c r="G40" s="17" t="n">
        <v>1000</v>
      </c>
      <c r="H40" s="6" t="n">
        <v>26.55</v>
      </c>
      <c r="I40" s="16" t="s">
        <v>113</v>
      </c>
      <c r="J40" s="6" t="s">
        <f>=E40*((F40/100*G40)*Портфель!$Q$13 + H40*Портфель!$Q$13) </f>
      </c>
      <c r="K40" s="9" t="n">
        <v>0.091</v>
      </c>
      <c r="L40" s="6" t="n">
        <v>1050</v>
      </c>
      <c r="M40" s="17" t="n">
        <v>0.96</v>
      </c>
      <c r="N40" s="16"/>
      <c r="O40" s="16"/>
      <c r="P40" s="17"/>
      <c r="Q40" s="17"/>
    </row>
    <row collapsed="false" customFormat="false" customHeight="false" hidden="false" ht="12.1" outlineLevel="0" r="41">
      <c r="A41" s="16" t="s">
        <v>114</v>
      </c>
      <c r="B41" s="16" t="s">
        <v>105</v>
      </c>
      <c r="C41" s="16" t="s">
        <v>115</v>
      </c>
      <c r="D41" s="16" t="s">
        <v>19</v>
      </c>
      <c r="E41" s="7" t="n">
        <v>1</v>
      </c>
      <c r="F41" s="6" t="n">
        <v>94.62</v>
      </c>
      <c r="G41" s="17" t="n">
        <v>1000</v>
      </c>
      <c r="H41" s="6" t="n">
        <v>3.7</v>
      </c>
      <c r="I41" s="16" t="s">
        <v>116</v>
      </c>
      <c r="J41" s="6" t="s">
        <f>=E41*((F41/100*G41)*Портфель!$Q$13 + H41*Портфель!$Q$13) </f>
      </c>
      <c r="K41" s="9" t="n">
        <v>0.0877</v>
      </c>
      <c r="L41" s="6" t="n">
        <v>1054.22</v>
      </c>
      <c r="M41" s="17" t="n">
        <v>0.93</v>
      </c>
      <c r="N41" s="16"/>
      <c r="O41" s="16"/>
      <c r="P41" s="17"/>
      <c r="Q41" s="17"/>
    </row>
    <row collapsed="false" customFormat="false" customHeight="false" hidden="false" ht="12.1" outlineLevel="0" r="42">
      <c r="A42" s="16" t="s">
        <v>117</v>
      </c>
      <c r="B42" s="16" t="s">
        <v>105</v>
      </c>
      <c r="C42" s="16" t="s">
        <v>118</v>
      </c>
      <c r="D42" s="16" t="s">
        <v>19</v>
      </c>
      <c r="E42" s="7" t="n">
        <v>1</v>
      </c>
      <c r="F42" s="6" t="n">
        <v>91.13</v>
      </c>
      <c r="G42" s="17" t="n">
        <v>1000</v>
      </c>
      <c r="H42" s="6" t="n">
        <v>0.66</v>
      </c>
      <c r="I42" s="16" t="s">
        <v>119</v>
      </c>
      <c r="J42" s="6" t="s">
        <f>=E42*((F42/100*G42)*Портфель!$Q$13 + H42*Портфель!$Q$13) </f>
      </c>
      <c r="K42" s="9" t="n">
        <v>0.2314</v>
      </c>
      <c r="L42" s="6" t="n">
        <v>1013.96</v>
      </c>
      <c r="M42" s="17" t="n">
        <v>0.89</v>
      </c>
      <c r="N42" s="16"/>
      <c r="O42" s="16"/>
      <c r="P42" s="17"/>
      <c r="Q42" s="17"/>
    </row>
    <row collapsed="false" customFormat="false" customHeight="false" hidden="false" ht="12.1" outlineLevel="0" r="43">
      <c r="A43" s="16" t="s">
        <v>120</v>
      </c>
      <c r="B43" s="16" t="s">
        <v>105</v>
      </c>
      <c r="C43" s="16" t="s">
        <v>121</v>
      </c>
      <c r="D43" s="16" t="s">
        <v>19</v>
      </c>
      <c r="E43" s="7" t="n">
        <v>1</v>
      </c>
      <c r="F43" s="6" t="n">
        <v>98.87</v>
      </c>
      <c r="G43" s="17" t="n">
        <v>900</v>
      </c>
      <c r="H43" s="6" t="n">
        <v>15.31</v>
      </c>
      <c r="I43" s="16" t="s">
        <v>122</v>
      </c>
      <c r="J43" s="6" t="s">
        <f>=E43*((F43/100*G43)*Портфель!$Q$13 + H43*Портфель!$Q$13) </f>
      </c>
      <c r="K43" s="9" t="n">
        <v>0.2959</v>
      </c>
      <c r="L43" s="6" t="n">
        <v>1020.48</v>
      </c>
      <c r="M43" s="17" t="n">
        <v>0.89</v>
      </c>
      <c r="N43" s="16"/>
      <c r="O43" s="16"/>
      <c r="P43" s="17"/>
      <c r="Q43" s="17"/>
    </row>
    <row collapsed="false" customFormat="false" customHeight="false" hidden="false" ht="12.1" outlineLevel="0" r="44">
      <c r="A44" s="16" t="s">
        <v>123</v>
      </c>
      <c r="B44" s="16" t="s">
        <v>105</v>
      </c>
      <c r="C44" s="16" t="s">
        <v>124</v>
      </c>
      <c r="D44" s="16" t="s">
        <v>19</v>
      </c>
      <c r="E44" s="7" t="n">
        <v>1</v>
      </c>
      <c r="F44" s="6" t="n">
        <v>88.15</v>
      </c>
      <c r="G44" s="17" t="n">
        <v>1000</v>
      </c>
      <c r="H44" s="6" t="n">
        <v>1.5</v>
      </c>
      <c r="I44" s="16" t="s">
        <v>125</v>
      </c>
      <c r="J44" s="6" t="s">
        <f>=E44*((F44/100*G44)*Портфель!$Q$13 + H44*Портфель!$Q$13) </f>
      </c>
      <c r="K44" s="9" t="n">
        <v>0.1063</v>
      </c>
      <c r="L44" s="6" t="n">
        <v>995.44</v>
      </c>
      <c r="M44" s="17" t="n">
        <v>0.87</v>
      </c>
      <c r="N44" s="16"/>
      <c r="O44" s="16"/>
      <c r="P44" s="17"/>
      <c r="Q44" s="17"/>
    </row>
    <row collapsed="false" customFormat="false" customHeight="false" hidden="false" ht="12.1" outlineLevel="0" r="45">
      <c r="A45" s="16" t="s">
        <v>126</v>
      </c>
      <c r="B45" s="16" t="s">
        <v>105</v>
      </c>
      <c r="C45" s="16" t="s">
        <v>127</v>
      </c>
      <c r="D45" s="16" t="s">
        <v>19</v>
      </c>
      <c r="E45" s="7" t="n">
        <v>1</v>
      </c>
      <c r="F45" s="6" t="n">
        <v>81.979</v>
      </c>
      <c r="G45" s="17" t="n">
        <v>1000</v>
      </c>
      <c r="H45" s="6" t="n">
        <v>47.78</v>
      </c>
      <c r="I45" s="16" t="s">
        <v>128</v>
      </c>
      <c r="J45" s="6" t="s">
        <f>=E45*((F45/100*G45)*Портфель!$Q$13 + H45*Портфель!$Q$13) </f>
      </c>
      <c r="K45" s="9" t="n">
        <v>0.0731</v>
      </c>
      <c r="L45" s="6" t="n">
        <v>980.3</v>
      </c>
      <c r="M45" s="17" t="n">
        <v>0.85</v>
      </c>
      <c r="N45" s="16"/>
      <c r="O45" s="16"/>
      <c r="P45" s="17"/>
      <c r="Q45" s="17"/>
    </row>
    <row collapsed="false" customFormat="false" customHeight="false" hidden="false" ht="12.1" outlineLevel="0" r="46">
      <c r="A46" s="16" t="s">
        <v>129</v>
      </c>
      <c r="B46" s="16" t="s">
        <v>105</v>
      </c>
      <c r="C46" s="16" t="s">
        <v>130</v>
      </c>
      <c r="D46" s="16" t="s">
        <v>19</v>
      </c>
      <c r="E46" s="7" t="n">
        <v>1</v>
      </c>
      <c r="F46" s="6" t="n">
        <v>97.27</v>
      </c>
      <c r="G46" s="17" t="n">
        <v>750</v>
      </c>
      <c r="H46" s="6" t="n">
        <v>11.37</v>
      </c>
      <c r="I46" s="16" t="s">
        <v>131</v>
      </c>
      <c r="J46" s="6" t="s">
        <f>=E46*((F46/100*G46)*Портфель!$Q$13 + H46*Портфель!$Q$13) </f>
      </c>
      <c r="K46" s="9" t="n">
        <v>0.1008</v>
      </c>
      <c r="L46" s="6" t="n">
        <v>1017.89</v>
      </c>
      <c r="M46" s="17" t="n">
        <v>0.73</v>
      </c>
      <c r="N46" s="16"/>
      <c r="O46" s="16"/>
      <c r="P46" s="17"/>
      <c r="Q46" s="17"/>
    </row>
    <row collapsed="false" customFormat="false" customHeight="false" hidden="false" ht="12.1" outlineLevel="0" r="47">
      <c r="A47" s="16" t="s">
        <v>132</v>
      </c>
      <c r="B47" s="16" t="s">
        <v>105</v>
      </c>
      <c r="C47" s="16" t="s">
        <v>133</v>
      </c>
      <c r="D47" s="16" t="s">
        <v>19</v>
      </c>
      <c r="E47" s="7" t="n">
        <v>1</v>
      </c>
      <c r="F47" s="6" t="n">
        <v>97.08</v>
      </c>
      <c r="G47" s="17" t="n">
        <v>625</v>
      </c>
      <c r="H47" s="6" t="n">
        <v>6.01</v>
      </c>
      <c r="I47" s="16" t="s">
        <v>134</v>
      </c>
      <c r="J47" s="6" t="s">
        <f>=E47*((F47/100*G47)*Портфель!$Q$13 + H47*Портфель!$Q$13) </f>
      </c>
      <c r="K47" s="9" t="n">
        <v>0.1069</v>
      </c>
      <c r="L47" s="6" t="n">
        <v>1022.93</v>
      </c>
      <c r="M47" s="17" t="n">
        <v>0.6</v>
      </c>
      <c r="N47" s="16"/>
      <c r="O47" s="16"/>
      <c r="P47" s="17"/>
      <c r="Q47" s="17"/>
    </row>
    <row collapsed="false" customFormat="false" customHeight="false" hidden="false" ht="12.1" outlineLevel="0" r="48">
      <c r="A48" s="16" t="s">
        <v>135</v>
      </c>
      <c r="B48" s="16" t="s">
        <v>105</v>
      </c>
      <c r="C48" s="16" t="s">
        <v>136</v>
      </c>
      <c r="D48" s="16" t="s">
        <v>19</v>
      </c>
      <c r="E48" s="7" t="n">
        <v>1</v>
      </c>
      <c r="F48" s="6" t="n">
        <v>53.122</v>
      </c>
      <c r="G48" s="17" t="n">
        <v>1000</v>
      </c>
      <c r="H48" s="6" t="n">
        <v>16.53</v>
      </c>
      <c r="I48" s="16" t="s">
        <v>137</v>
      </c>
      <c r="J48" s="6" t="s">
        <f>=E48*((F48/100*G48)*Портфель!$Q$13 + H48*Портфель!$Q$13) </f>
      </c>
      <c r="K48" s="9" t="n">
        <v>0.0574</v>
      </c>
      <c r="L48" s="6" t="n">
        <v>643</v>
      </c>
      <c r="M48" s="17" t="n">
        <v>0.54</v>
      </c>
      <c r="N48" s="16"/>
      <c r="O48" s="16"/>
      <c r="P48" s="17"/>
      <c r="Q48" s="17"/>
    </row>
    <row collapsed="false" customFormat="false" customHeight="false" hidden="false" ht="12.1" outlineLevel="0" r="49">
      <c r="A49" s="16" t="s">
        <v>138</v>
      </c>
      <c r="B49" s="16" t="s">
        <v>105</v>
      </c>
      <c r="C49" s="16" t="s">
        <v>139</v>
      </c>
      <c r="D49" s="16" t="s">
        <v>19</v>
      </c>
      <c r="E49" s="7" t="n">
        <v>1</v>
      </c>
      <c r="F49" s="6" t="n">
        <v>104.12</v>
      </c>
      <c r="G49" s="17" t="n">
        <v>248.21</v>
      </c>
      <c r="H49" s="6" t="n">
        <v>3.8</v>
      </c>
      <c r="I49" s="16" t="s">
        <v>140</v>
      </c>
      <c r="J49" s="6" t="s">
        <f>=E49*((F49/100*G49)*Портфель!$Q$13 + H49*Портфель!$Q$13) </f>
      </c>
      <c r="K49" s="9" t="n">
        <v>0.2428</v>
      </c>
      <c r="L49" s="6" t="n">
        <v>1005.14</v>
      </c>
      <c r="M49" s="17" t="n">
        <v>0.26</v>
      </c>
      <c r="N49" s="16"/>
      <c r="O49" s="16"/>
      <c r="P49" s="17"/>
      <c r="Q49" s="17"/>
    </row>
    <row collapsed="false" customFormat="false" customHeight="false" hidden="false" ht="12.1" outlineLevel="0" r="50">
      <c r="A50" s="16" t="s">
        <v>141</v>
      </c>
      <c r="B50" s="16" t="s">
        <v>105</v>
      </c>
      <c r="C50" s="16" t="s">
        <v>142</v>
      </c>
      <c r="D50" s="16" t="s">
        <v>19</v>
      </c>
      <c r="E50" s="7" t="n">
        <v>1</v>
      </c>
      <c r="F50" s="6" t="n">
        <v>14.31</v>
      </c>
      <c r="G50" s="17" t="n">
        <v>1000</v>
      </c>
      <c r="H50" s="6" t="n">
        <v>6.33</v>
      </c>
      <c r="I50" s="16" t="s">
        <v>143</v>
      </c>
      <c r="J50" s="6" t="s">
        <f>=E50*((F50/100*G50)*Портфель!$Q$13 + H50*Портфель!$Q$13) </f>
      </c>
      <c r="K50" s="9" t="n">
        <v>-0.5193</v>
      </c>
      <c r="L50" s="6" t="n">
        <v>1057.93</v>
      </c>
      <c r="M50" s="17" t="n">
        <v>0.15</v>
      </c>
      <c r="N50" s="16"/>
      <c r="O50" s="16"/>
      <c r="P50" s="17"/>
      <c r="Q50" s="17"/>
    </row>
    <row collapsed="false" customFormat="false" customHeight="false" hidden="false" ht="12.1" outlineLevel="0" r="51">
      <c r="A51" s="16"/>
      <c r="B51" s="16"/>
      <c r="C51" s="16"/>
      <c r="D51" s="16"/>
      <c r="E51" s="7"/>
      <c r="F51" s="6"/>
      <c r="G51" s="4"/>
      <c r="H51" s="4" t="s">
        <v>144</v>
      </c>
      <c r="I51" s="4"/>
      <c r="J51" s="5" t="s">
        <f>=SUM(J38:J50)</f>
      </c>
      <c r="K51" s="4"/>
      <c r="L51" s="4"/>
      <c r="M51" s="10" t="s">
        <f>=J51/J54</f>
      </c>
      <c r="N51" s="16"/>
      <c r="O51" s="16"/>
      <c r="P51" s="17"/>
      <c r="Q51" s="17"/>
    </row>
    <row collapsed="false" customFormat="false" customHeight="false" hidden="false" ht="12.1" outlineLevel="0" r="52">
      <c r="A52" s="16" t="s">
        <v>19</v>
      </c>
      <c r="B52" s="16" t="s">
        <v>3</v>
      </c>
      <c r="C52" s="16" t="s">
        <v>145</v>
      </c>
      <c r="D52" s="16" t="s">
        <v>19</v>
      </c>
      <c r="E52" s="7" t="n">
        <v>3732.6829</v>
      </c>
      <c r="F52" s="6" t="n">
        <v>1</v>
      </c>
      <c r="G52" s="17" t="n">
        <v>0</v>
      </c>
      <c r="H52" s="6" t="n">
        <v>0</v>
      </c>
      <c r="I52" s="16"/>
      <c r="J52" s="6" t="s">
        <f>=E52*F52</f>
      </c>
      <c r="K52" s="17"/>
      <c r="L52" s="6"/>
      <c r="M52" s="17"/>
      <c r="N52" s="16"/>
      <c r="O52" s="16"/>
      <c r="P52" s="17"/>
      <c r="Q52" s="17"/>
    </row>
    <row collapsed="false" customFormat="false" customHeight="false" hidden="false" ht="12.1" outlineLevel="0" r="53">
      <c r="A53" s="16"/>
      <c r="B53" s="16"/>
      <c r="C53" s="16"/>
      <c r="D53" s="16"/>
      <c r="E53" s="7"/>
      <c r="F53" s="6"/>
      <c r="G53" s="4"/>
      <c r="H53" s="4" t="s">
        <v>146</v>
      </c>
      <c r="I53" s="4"/>
      <c r="J53" s="5" t="s">
        <f>=SUM(J52:J52)</f>
      </c>
      <c r="K53" s="4"/>
      <c r="L53" s="4"/>
      <c r="M53" s="10" t="s">
        <f>=J53/J54</f>
      </c>
      <c r="N53" s="16"/>
      <c r="O53" s="16"/>
      <c r="P53" s="17"/>
      <c r="Q53" s="17"/>
    </row>
    <row collapsed="false" customFormat="false" customHeight="false" hidden="false" ht="12.1" outlineLevel="0" r="54">
      <c r="A54" s="16"/>
      <c r="B54" s="16"/>
      <c r="C54" s="16"/>
      <c r="D54" s="16"/>
      <c r="E54" s="7"/>
      <c r="F54" s="6"/>
      <c r="G54" s="4"/>
      <c r="H54" s="4" t="s">
        <v>147</v>
      </c>
      <c r="I54" s="4"/>
      <c r="J54" s="5" t="s">
        <f>=J29+J37+J51+J53</f>
      </c>
      <c r="K54" s="17"/>
      <c r="L54" s="6"/>
      <c r="M54" s="17"/>
      <c r="N54" s="16"/>
      <c r="O54" s="16"/>
      <c r="P54" s="17"/>
      <c r="Q54" s="17"/>
    </row>
  </sheetData>
  <mergeCells>
    <mergeCell ref="H29:I29"/>
    <mergeCell ref="H37:I37"/>
    <mergeCell ref="H51:I51"/>
    <mergeCell ref="H53:I53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38" t="s">
        <v>0</v>
      </c>
      <c r="B1" s="38" t="s">
        <v>2</v>
      </c>
      <c r="C1" s="38" t="s">
        <v>1267</v>
      </c>
      <c r="D1" s="38" t="s">
        <v>1268</v>
      </c>
      <c r="E1" s="38" t="s">
        <v>1241</v>
      </c>
      <c r="F1" s="38" t="s">
        <v>1269</v>
      </c>
      <c r="G1" s="38" t="s">
        <v>1238</v>
      </c>
      <c r="H1" s="38" t="s">
        <v>1270</v>
      </c>
      <c r="I1" s="38" t="s">
        <v>1271</v>
      </c>
      <c r="J1" s="38" t="s">
        <v>1272</v>
      </c>
      <c r="K1" s="38" t="s">
        <v>1273</v>
      </c>
    </row>
    <row collapsed="false" customFormat="false" customHeight="false" hidden="false" ht="12.1" outlineLevel="0" r="2">
      <c r="A2" s="16" t="s">
        <v>97</v>
      </c>
      <c r="B2" s="16" t="s">
        <v>98</v>
      </c>
      <c r="C2" s="41" t="n">
        <v>44187</v>
      </c>
      <c r="D2" s="42" t="n">
        <v>45516</v>
      </c>
      <c r="E2" s="17" t="n">
        <v>51.1454</v>
      </c>
      <c r="F2" s="17" t="n">
        <v>87.64</v>
      </c>
      <c r="G2" s="17" t="n">
        <v>71</v>
      </c>
      <c r="H2" s="6" t="s">
        <f>=(F2-E2)*G2</f>
      </c>
      <c r="I2" s="9" t="s">
        <f>=(F2-E2)/E2</f>
      </c>
      <c r="J2" s="7" t="s">
        <f>=MAX(1,DATEDIF(C2,D2,"d")-1)</f>
      </c>
      <c r="K2" s="9" t="s">
        <f>=I2*365/J2</f>
      </c>
    </row>
    <row collapsed="false" customFormat="false" customHeight="false" hidden="false" ht="12.1" outlineLevel="0" r="3">
      <c r="A3" s="16" t="s">
        <v>97</v>
      </c>
      <c r="B3" s="16" t="s">
        <v>98</v>
      </c>
      <c r="C3" s="41" t="n">
        <v>44187</v>
      </c>
      <c r="D3" s="42" t="n">
        <v>45576</v>
      </c>
      <c r="E3" s="17" t="n">
        <v>51.1454</v>
      </c>
      <c r="F3" s="17" t="n">
        <v>92.02</v>
      </c>
      <c r="G3" s="17" t="n">
        <v>23</v>
      </c>
      <c r="H3" s="6" t="s">
        <f>=(F3-E3)*G3</f>
      </c>
      <c r="I3" s="9" t="s">
        <f>=(F3-E3)/E3</f>
      </c>
      <c r="J3" s="7" t="s">
        <f>=MAX(1,DATEDIF(C3,D3,"d")-1)</f>
      </c>
      <c r="K3" s="9" t="s">
        <f>=I3*365/J3</f>
      </c>
    </row>
    <row collapsed="false" customFormat="false" customHeight="false" hidden="false" ht="12.1" outlineLevel="0" r="4">
      <c r="A4" s="16" t="s">
        <v>93</v>
      </c>
      <c r="B4" s="16" t="s">
        <v>94</v>
      </c>
      <c r="C4" s="41" t="n">
        <v>44187</v>
      </c>
      <c r="D4" s="42" t="n">
        <v>45516</v>
      </c>
      <c r="E4" s="17" t="n">
        <v>27.8393</v>
      </c>
      <c r="F4" s="17" t="n">
        <v>37.44</v>
      </c>
      <c r="G4" s="17" t="n">
        <v>86</v>
      </c>
      <c r="H4" s="6" t="s">
        <f>=(F4-E4)*G4</f>
      </c>
      <c r="I4" s="9" t="s">
        <f>=(F4-E4)/E4</f>
      </c>
      <c r="J4" s="7" t="s">
        <f>=MAX(1,DATEDIF(C4,D4,"d")-1)</f>
      </c>
      <c r="K4" s="9" t="s">
        <f>=I4*365/J4</f>
      </c>
    </row>
    <row collapsed="false" customFormat="false" customHeight="false" hidden="false" ht="12.1" outlineLevel="0" r="5">
      <c r="A5" s="16" t="s">
        <v>93</v>
      </c>
      <c r="B5" s="16" t="s">
        <v>94</v>
      </c>
      <c r="C5" s="41" t="n">
        <v>44187</v>
      </c>
      <c r="D5" s="42" t="n">
        <v>45576</v>
      </c>
      <c r="E5" s="17" t="n">
        <v>27.8393</v>
      </c>
      <c r="F5" s="17" t="n">
        <v>39.31</v>
      </c>
      <c r="G5" s="17" t="n">
        <v>14</v>
      </c>
      <c r="H5" s="6" t="s">
        <f>=(F5-E5)*G5</f>
      </c>
      <c r="I5" s="9" t="s">
        <f>=(F5-E5)/E5</f>
      </c>
      <c r="J5" s="7" t="s">
        <f>=MAX(1,DATEDIF(C5,D5,"d")-1)</f>
      </c>
      <c r="K5" s="9" t="s">
        <f>=I5*365/J5</f>
      </c>
    </row>
    <row collapsed="false" customFormat="false" customHeight="false" hidden="false" ht="12.1" outlineLevel="0" r="6">
      <c r="A6" s="16" t="s">
        <v>93</v>
      </c>
      <c r="B6" s="16" t="s">
        <v>94</v>
      </c>
      <c r="C6" s="41" t="n">
        <v>44187</v>
      </c>
      <c r="D6" s="42" t="n">
        <v>45576</v>
      </c>
      <c r="E6" s="17" t="n">
        <v>27.8293</v>
      </c>
      <c r="F6" s="17" t="n">
        <v>39.31</v>
      </c>
      <c r="G6" s="17" t="n">
        <v>21</v>
      </c>
      <c r="H6" s="6" t="s">
        <f>=(F6-E6)*G6</f>
      </c>
      <c r="I6" s="9" t="s">
        <f>=(F6-E6)/E6</f>
      </c>
      <c r="J6" s="7" t="s">
        <f>=MAX(1,DATEDIF(C6,D6,"d")-1)</f>
      </c>
      <c r="K6" s="9" t="s">
        <f>=I6*365/J6</f>
      </c>
    </row>
    <row collapsed="false" customFormat="false" customHeight="false" hidden="false" ht="12.1" outlineLevel="0" r="7">
      <c r="A7" s="16" t="s">
        <v>91</v>
      </c>
      <c r="B7" s="16" t="s">
        <v>92</v>
      </c>
      <c r="C7" s="41" t="n">
        <v>44187</v>
      </c>
      <c r="D7" s="42" t="n">
        <v>45516</v>
      </c>
      <c r="E7" s="17" t="n">
        <v>95.346</v>
      </c>
      <c r="F7" s="17" t="n">
        <v>132.86</v>
      </c>
      <c r="G7" s="17" t="n">
        <v>28</v>
      </c>
      <c r="H7" s="6" t="s">
        <f>=(F7-E7)*G7</f>
      </c>
      <c r="I7" s="9" t="s">
        <f>=(F7-E7)/E7</f>
      </c>
      <c r="J7" s="7" t="s">
        <f>=MAX(1,DATEDIF(C7,D7,"d")-1)</f>
      </c>
      <c r="K7" s="9" t="s">
        <f>=I7*365/J7</f>
      </c>
    </row>
    <row collapsed="false" customFormat="false" customHeight="false" hidden="false" ht="12.1" outlineLevel="0" r="8">
      <c r="A8" s="16" t="s">
        <v>91</v>
      </c>
      <c r="B8" s="16" t="s">
        <v>92</v>
      </c>
      <c r="C8" s="41" t="n">
        <v>44187</v>
      </c>
      <c r="D8" s="42" t="n">
        <v>45576</v>
      </c>
      <c r="E8" s="17" t="n">
        <v>95.346</v>
      </c>
      <c r="F8" s="17" t="n">
        <v>139.5</v>
      </c>
      <c r="G8" s="17" t="n">
        <v>12</v>
      </c>
      <c r="H8" s="6" t="s">
        <f>=(F8-E8)*G8</f>
      </c>
      <c r="I8" s="9" t="s">
        <f>=(F8-E8)/E8</f>
      </c>
      <c r="J8" s="7" t="s">
        <f>=MAX(1,DATEDIF(C8,D8,"d")-1)</f>
      </c>
      <c r="K8" s="9" t="s">
        <f>=I8*365/J8</f>
      </c>
    </row>
    <row collapsed="false" customFormat="false" customHeight="false" hidden="false" ht="12.1" outlineLevel="0" r="9">
      <c r="A9" s="16" t="s">
        <v>88</v>
      </c>
      <c r="B9" s="16" t="s">
        <v>90</v>
      </c>
      <c r="C9" s="41" t="n">
        <v>44187</v>
      </c>
      <c r="D9" s="42" t="n">
        <v>45516</v>
      </c>
      <c r="E9" s="17" t="n">
        <v>4011.27</v>
      </c>
      <c r="F9" s="17" t="n">
        <v>2448.42</v>
      </c>
      <c r="G9" s="17" t="n">
        <v>1</v>
      </c>
      <c r="H9" s="6" t="s">
        <f>=(F9-E9)*G9</f>
      </c>
      <c r="I9" s="9" t="s">
        <f>=(F9-E9)/E9</f>
      </c>
      <c r="J9" s="7" t="s">
        <f>=MAX(1,DATEDIF(C9,D9,"d")-1)</f>
      </c>
      <c r="K9" s="9" t="s">
        <f>=I9*365/J9</f>
      </c>
    </row>
    <row collapsed="false" customFormat="false" customHeight="false" hidden="false" ht="12.1" outlineLevel="0" r="10">
      <c r="A10" s="16" t="s">
        <v>730</v>
      </c>
      <c r="B10" s="16" t="s">
        <v>1274</v>
      </c>
      <c r="C10" s="41" t="n">
        <v>44187</v>
      </c>
      <c r="D10" s="42" t="n">
        <v>45516</v>
      </c>
      <c r="E10" s="17" t="n">
        <v>77.043</v>
      </c>
      <c r="F10" s="17" t="n">
        <v>100.49</v>
      </c>
      <c r="G10" s="17" t="n">
        <v>10</v>
      </c>
      <c r="H10" s="6" t="s">
        <f>=(F10-E10)*G10</f>
      </c>
      <c r="I10" s="9" t="s">
        <f>=(F10-E10)/E10</f>
      </c>
      <c r="J10" s="7" t="s">
        <f>=MAX(1,DATEDIF(C10,D10,"d")-1)</f>
      </c>
      <c r="K10" s="9" t="s">
        <f>=I10*365/J10</f>
      </c>
    </row>
    <row collapsed="false" customFormat="false" customHeight="false" hidden="false" ht="12.1" outlineLevel="0" r="11">
      <c r="A11" s="16" t="s">
        <v>730</v>
      </c>
      <c r="B11" s="16" t="s">
        <v>1274</v>
      </c>
      <c r="C11" s="41" t="n">
        <v>44466</v>
      </c>
      <c r="D11" s="42" t="n">
        <v>45516</v>
      </c>
      <c r="E11" s="17" t="n">
        <v>73.707</v>
      </c>
      <c r="F11" s="17" t="n">
        <v>100.49</v>
      </c>
      <c r="G11" s="17" t="n">
        <v>10</v>
      </c>
      <c r="H11" s="6" t="s">
        <f>=(F11-E11)*G11</f>
      </c>
      <c r="I11" s="9" t="s">
        <f>=(F11-E11)/E11</f>
      </c>
      <c r="J11" s="7" t="s">
        <f>=MAX(1,DATEDIF(C11,D11,"d")-1)</f>
      </c>
      <c r="K11" s="9" t="s">
        <f>=I11*365/J11</f>
      </c>
    </row>
    <row collapsed="false" customFormat="false" customHeight="false" hidden="false" ht="12.1" outlineLevel="0" r="12">
      <c r="A12" s="16" t="s">
        <v>730</v>
      </c>
      <c r="B12" s="16" t="s">
        <v>1274</v>
      </c>
      <c r="C12" s="41" t="n">
        <v>44491</v>
      </c>
      <c r="D12" s="42" t="n">
        <v>45516</v>
      </c>
      <c r="E12" s="17" t="n">
        <v>71.527</v>
      </c>
      <c r="F12" s="17" t="n">
        <v>100.49</v>
      </c>
      <c r="G12" s="17" t="n">
        <v>10</v>
      </c>
      <c r="H12" s="6" t="s">
        <f>=(F12-E12)*G12</f>
      </c>
      <c r="I12" s="9" t="s">
        <f>=(F12-E12)/E12</f>
      </c>
      <c r="J12" s="7" t="s">
        <f>=MAX(1,DATEDIF(C12,D12,"d")-1)</f>
      </c>
      <c r="K12" s="9" t="s">
        <f>=I12*365/J12</f>
      </c>
    </row>
    <row collapsed="false" customFormat="false" customHeight="false" hidden="false" ht="12.1" outlineLevel="0" r="13">
      <c r="A13" s="16" t="s">
        <v>732</v>
      </c>
      <c r="B13" s="16" t="s">
        <v>1252</v>
      </c>
      <c r="C13" s="41" t="n">
        <v>44187</v>
      </c>
      <c r="D13" s="42" t="n">
        <v>45349</v>
      </c>
      <c r="E13" s="17" t="n">
        <v>1065.47</v>
      </c>
      <c r="F13" s="17" t="n">
        <v>1000</v>
      </c>
      <c r="G13" s="17" t="n">
        <v>1</v>
      </c>
      <c r="H13" s="6" t="s">
        <f>=(F13-E13)*G13</f>
      </c>
      <c r="I13" s="9" t="s">
        <f>=(F13-E13)/E13</f>
      </c>
      <c r="J13" s="7" t="s">
        <f>=MAX(1,DATEDIF(C13,D13,"d")-1)</f>
      </c>
      <c r="K13" s="9" t="s">
        <f>=I13*365/J13</f>
      </c>
    </row>
    <row collapsed="false" customFormat="false" customHeight="false" hidden="false" ht="12.1" outlineLevel="0" r="14">
      <c r="A14" s="16" t="s">
        <v>733</v>
      </c>
      <c r="B14" s="16" t="s">
        <v>1253</v>
      </c>
      <c r="C14" s="41" t="n">
        <v>44187</v>
      </c>
      <c r="D14" s="42" t="n">
        <v>44868</v>
      </c>
      <c r="E14" s="17" t="n">
        <v>1054.5</v>
      </c>
      <c r="F14" s="17" t="n">
        <v>1000</v>
      </c>
      <c r="G14" s="17" t="n">
        <v>1</v>
      </c>
      <c r="H14" s="6" t="s">
        <f>=(F14-E14)*G14</f>
      </c>
      <c r="I14" s="9" t="s">
        <f>=(F14-E14)/E14</f>
      </c>
      <c r="J14" s="7" t="s">
        <f>=MAX(1,DATEDIF(C14,D14,"d")-1)</f>
      </c>
      <c r="K14" s="9" t="s">
        <f>=I14*365/J14</f>
      </c>
    </row>
    <row collapsed="false" customFormat="false" customHeight="false" hidden="false" ht="12.1" outlineLevel="0" r="15">
      <c r="A15" s="16" t="s">
        <v>734</v>
      </c>
      <c r="B15" s="16" t="s">
        <v>1248</v>
      </c>
      <c r="C15" s="41" t="n">
        <v>44187</v>
      </c>
      <c r="D15" s="42" t="n">
        <v>44945</v>
      </c>
      <c r="E15" s="17" t="n">
        <v>136.674</v>
      </c>
      <c r="F15" s="17" t="n">
        <v>67.899</v>
      </c>
      <c r="G15" s="17" t="n">
        <v>10</v>
      </c>
      <c r="H15" s="6" t="s">
        <f>=(F15-E15)*G15</f>
      </c>
      <c r="I15" s="9" t="s">
        <f>=(F15-E15)/E15</f>
      </c>
      <c r="J15" s="7" t="s">
        <f>=MAX(1,DATEDIF(C15,D15,"d")-1)</f>
      </c>
      <c r="K15" s="9" t="s">
        <f>=I15*365/J15</f>
      </c>
    </row>
    <row collapsed="false" customFormat="false" customHeight="false" hidden="false" ht="12.1" outlineLevel="0" r="16">
      <c r="A16" s="16" t="s">
        <v>734</v>
      </c>
      <c r="B16" s="16" t="s">
        <v>1248</v>
      </c>
      <c r="C16" s="41" t="n">
        <v>44543</v>
      </c>
      <c r="D16" s="42" t="n">
        <v>44945</v>
      </c>
      <c r="E16" s="17" t="n">
        <v>121.084</v>
      </c>
      <c r="F16" s="17" t="n">
        <v>67.899</v>
      </c>
      <c r="G16" s="17" t="n">
        <v>10</v>
      </c>
      <c r="H16" s="6" t="s">
        <f>=(F16-E16)*G16</f>
      </c>
      <c r="I16" s="9" t="s">
        <f>=(F16-E16)/E16</f>
      </c>
      <c r="J16" s="7" t="s">
        <f>=MAX(1,DATEDIF(C16,D16,"d")-1)</f>
      </c>
      <c r="K16" s="9" t="s">
        <f>=I16*365/J16</f>
      </c>
    </row>
    <row collapsed="false" customFormat="false" customHeight="false" hidden="false" ht="12.1" outlineLevel="0" r="17">
      <c r="A17" s="16" t="s">
        <v>735</v>
      </c>
      <c r="B17" s="16" t="s">
        <v>1275</v>
      </c>
      <c r="C17" s="41" t="n">
        <v>44187</v>
      </c>
      <c r="D17" s="42" t="n">
        <v>45516</v>
      </c>
      <c r="E17" s="17" t="n">
        <v>81.08</v>
      </c>
      <c r="F17" s="17" t="n">
        <v>149.11</v>
      </c>
      <c r="G17" s="17" t="n">
        <v>1</v>
      </c>
      <c r="H17" s="6" t="s">
        <f>=(F17-E17)*G17</f>
      </c>
      <c r="I17" s="9" t="s">
        <f>=(F17-E17)/E17</f>
      </c>
      <c r="J17" s="7" t="s">
        <f>=MAX(1,DATEDIF(C17,D17,"d")-1)</f>
      </c>
      <c r="K17" s="9" t="s">
        <f>=I17*365/J17</f>
      </c>
    </row>
    <row collapsed="false" customFormat="false" customHeight="false" hidden="false" ht="12.1" outlineLevel="0" r="18">
      <c r="A18" s="16" t="s">
        <v>735</v>
      </c>
      <c r="B18" s="16" t="s">
        <v>1275</v>
      </c>
      <c r="C18" s="41" t="n">
        <v>44194</v>
      </c>
      <c r="D18" s="42" t="n">
        <v>45516</v>
      </c>
      <c r="E18" s="17" t="n">
        <v>80.255</v>
      </c>
      <c r="F18" s="17" t="n">
        <v>149.11</v>
      </c>
      <c r="G18" s="17" t="n">
        <v>4</v>
      </c>
      <c r="H18" s="6" t="s">
        <f>=(F18-E18)*G18</f>
      </c>
      <c r="I18" s="9" t="s">
        <f>=(F18-E18)/E18</f>
      </c>
      <c r="J18" s="7" t="s">
        <f>=MAX(1,DATEDIF(C18,D18,"d")-1)</f>
      </c>
      <c r="K18" s="9" t="s">
        <f>=I18*365/J18</f>
      </c>
    </row>
    <row collapsed="false" customFormat="false" customHeight="false" hidden="false" ht="12.1" outlineLevel="0" r="19">
      <c r="A19" s="16" t="s">
        <v>736</v>
      </c>
      <c r="B19" s="16" t="s">
        <v>1249</v>
      </c>
      <c r="C19" s="41" t="n">
        <v>44194</v>
      </c>
      <c r="D19" s="42" t="n">
        <v>45440</v>
      </c>
      <c r="E19" s="17" t="n">
        <v>1725.19</v>
      </c>
      <c r="F19" s="17" t="n">
        <v>271.8825</v>
      </c>
      <c r="G19" s="17" t="n">
        <v>1</v>
      </c>
      <c r="H19" s="6" t="s">
        <f>=(F19-E19)*G19</f>
      </c>
      <c r="I19" s="9" t="s">
        <f>=(F19-E19)/E19</f>
      </c>
      <c r="J19" s="7" t="s">
        <f>=MAX(1,DATEDIF(C19,D19,"d")-1)</f>
      </c>
      <c r="K19" s="9" t="s">
        <f>=I19*365/J19</f>
      </c>
    </row>
    <row collapsed="false" customFormat="false" customHeight="false" hidden="false" ht="12.1" outlineLevel="0" r="20">
      <c r="A20" s="16" t="s">
        <v>736</v>
      </c>
      <c r="B20" s="16" t="s">
        <v>1249</v>
      </c>
      <c r="C20" s="41" t="n">
        <v>44243</v>
      </c>
      <c r="D20" s="42" t="n">
        <v>45440</v>
      </c>
      <c r="E20" s="17" t="n">
        <v>1667.16</v>
      </c>
      <c r="F20" s="17" t="n">
        <v>271.8825</v>
      </c>
      <c r="G20" s="17" t="n">
        <v>1</v>
      </c>
      <c r="H20" s="6" t="s">
        <f>=(F20-E20)*G20</f>
      </c>
      <c r="I20" s="9" t="s">
        <f>=(F20-E20)/E20</f>
      </c>
      <c r="J20" s="7" t="s">
        <f>=MAX(1,DATEDIF(C20,D20,"d")-1)</f>
      </c>
      <c r="K20" s="9" t="s">
        <f>=I20*365/J20</f>
      </c>
    </row>
    <row collapsed="false" customFormat="false" customHeight="false" hidden="false" ht="12.1" outlineLevel="0" r="21">
      <c r="A21" s="16" t="s">
        <v>736</v>
      </c>
      <c r="B21" s="16" t="s">
        <v>1249</v>
      </c>
      <c r="C21" s="41" t="n">
        <v>44448</v>
      </c>
      <c r="D21" s="42" t="n">
        <v>45440</v>
      </c>
      <c r="E21" s="17" t="n">
        <v>1414.99</v>
      </c>
      <c r="F21" s="17" t="n">
        <v>271.8825</v>
      </c>
      <c r="G21" s="17" t="n">
        <v>1</v>
      </c>
      <c r="H21" s="6" t="s">
        <f>=(F21-E21)*G21</f>
      </c>
      <c r="I21" s="9" t="s">
        <f>=(F21-E21)/E21</f>
      </c>
      <c r="J21" s="7" t="s">
        <f>=MAX(1,DATEDIF(C21,D21,"d")-1)</f>
      </c>
      <c r="K21" s="9" t="s">
        <f>=I21*365/J21</f>
      </c>
    </row>
    <row collapsed="false" customFormat="false" customHeight="false" hidden="false" ht="12.1" outlineLevel="0" r="22">
      <c r="A22" s="16" t="s">
        <v>736</v>
      </c>
      <c r="B22" s="16" t="s">
        <v>1249</v>
      </c>
      <c r="C22" s="41" t="n">
        <v>44466</v>
      </c>
      <c r="D22" s="42" t="n">
        <v>45440</v>
      </c>
      <c r="E22" s="17" t="n">
        <v>1275.38</v>
      </c>
      <c r="F22" s="17" t="n">
        <v>271.8825</v>
      </c>
      <c r="G22" s="17" t="n">
        <v>1</v>
      </c>
      <c r="H22" s="6" t="s">
        <f>=(F22-E22)*G22</f>
      </c>
      <c r="I22" s="9" t="s">
        <f>=(F22-E22)/E22</f>
      </c>
      <c r="J22" s="7" t="s">
        <f>=MAX(1,DATEDIF(C22,D22,"d")-1)</f>
      </c>
      <c r="K22" s="9" t="s">
        <f>=I22*365/J22</f>
      </c>
    </row>
    <row collapsed="false" customFormat="false" customHeight="false" hidden="false" ht="12.1" outlineLevel="0" r="23">
      <c r="A23" s="16" t="s">
        <v>737</v>
      </c>
      <c r="B23" s="16" t="s">
        <v>1276</v>
      </c>
      <c r="C23" s="41" t="n">
        <v>44194</v>
      </c>
      <c r="D23" s="42" t="n">
        <v>44201</v>
      </c>
      <c r="E23" s="17" t="n">
        <v>1070.3</v>
      </c>
      <c r="F23" s="17" t="n">
        <v>1079.94</v>
      </c>
      <c r="G23" s="17" t="n">
        <v>1</v>
      </c>
      <c r="H23" s="6" t="s">
        <f>=(F23-E23)*G23</f>
      </c>
      <c r="I23" s="9" t="s">
        <f>=(F23-E23)/E23</f>
      </c>
      <c r="J23" s="7" t="s">
        <f>=MAX(1,DATEDIF(C23,D23,"d")-1)</f>
      </c>
      <c r="K23" s="9" t="s">
        <f>=I23*365/J23</f>
      </c>
    </row>
    <row collapsed="false" customFormat="false" customHeight="false" hidden="false" ht="12.1" outlineLevel="0" r="24">
      <c r="A24" s="16" t="s">
        <v>738</v>
      </c>
      <c r="B24" s="16" t="s">
        <v>1277</v>
      </c>
      <c r="C24" s="41" t="n">
        <v>44201</v>
      </c>
      <c r="D24" s="42" t="n">
        <v>45516</v>
      </c>
      <c r="E24" s="17" t="n">
        <v>1.7139</v>
      </c>
      <c r="F24" s="17" t="n">
        <v>2.48</v>
      </c>
      <c r="G24" s="17" t="n">
        <v>18</v>
      </c>
      <c r="H24" s="6" t="s">
        <f>=(F24-E24)*G24</f>
      </c>
      <c r="I24" s="9" t="s">
        <f>=(F24-E24)/E24</f>
      </c>
      <c r="J24" s="7" t="s">
        <f>=MAX(1,DATEDIF(C24,D24,"d")-1)</f>
      </c>
      <c r="K24" s="9" t="s">
        <f>=I24*365/J24</f>
      </c>
    </row>
    <row collapsed="false" customFormat="false" customHeight="false" hidden="false" ht="12.1" outlineLevel="0" r="25">
      <c r="A25" s="16" t="s">
        <v>738</v>
      </c>
      <c r="B25" s="16" t="s">
        <v>1277</v>
      </c>
      <c r="C25" s="41" t="n">
        <v>44201</v>
      </c>
      <c r="D25" s="42" t="n">
        <v>45516</v>
      </c>
      <c r="E25" s="17" t="n">
        <v>1.7189</v>
      </c>
      <c r="F25" s="17" t="n">
        <v>2.48</v>
      </c>
      <c r="G25" s="17" t="n">
        <v>38</v>
      </c>
      <c r="H25" s="6" t="s">
        <f>=(F25-E25)*G25</f>
      </c>
      <c r="I25" s="9" t="s">
        <f>=(F25-E25)/E25</f>
      </c>
      <c r="J25" s="7" t="s">
        <f>=MAX(1,DATEDIF(C25,D25,"d")-1)</f>
      </c>
      <c r="K25" s="9" t="s">
        <f>=I25*365/J25</f>
      </c>
    </row>
    <row collapsed="false" customFormat="false" customHeight="false" hidden="false" ht="12.1" outlineLevel="0" r="26">
      <c r="A26" s="16" t="s">
        <v>738</v>
      </c>
      <c r="B26" s="16" t="s">
        <v>1277</v>
      </c>
      <c r="C26" s="41" t="n">
        <v>44201</v>
      </c>
      <c r="D26" s="42" t="n">
        <v>45516</v>
      </c>
      <c r="E26" s="17" t="n">
        <v>1.7233</v>
      </c>
      <c r="F26" s="17" t="n">
        <v>2.48</v>
      </c>
      <c r="G26" s="17" t="n">
        <v>3</v>
      </c>
      <c r="H26" s="6" t="s">
        <f>=(F26-E26)*G26</f>
      </c>
      <c r="I26" s="9" t="s">
        <f>=(F26-E26)/E26</f>
      </c>
      <c r="J26" s="7" t="s">
        <f>=MAX(1,DATEDIF(C26,D26,"d")-1)</f>
      </c>
      <c r="K26" s="9" t="s">
        <f>=I26*365/J26</f>
      </c>
    </row>
    <row collapsed="false" customFormat="false" customHeight="false" hidden="false" ht="12.1" outlineLevel="0" r="27">
      <c r="A27" s="16" t="s">
        <v>738</v>
      </c>
      <c r="B27" s="16" t="s">
        <v>1277</v>
      </c>
      <c r="C27" s="41" t="n">
        <v>44207</v>
      </c>
      <c r="D27" s="42" t="n">
        <v>45516</v>
      </c>
      <c r="E27" s="17" t="n">
        <v>1.7635</v>
      </c>
      <c r="F27" s="17" t="n">
        <v>2.48</v>
      </c>
      <c r="G27" s="17" t="n">
        <v>23</v>
      </c>
      <c r="H27" s="6" t="s">
        <f>=(F27-E27)*G27</f>
      </c>
      <c r="I27" s="9" t="s">
        <f>=(F27-E27)/E27</f>
      </c>
      <c r="J27" s="7" t="s">
        <f>=MAX(1,DATEDIF(C27,D27,"d")-1)</f>
      </c>
      <c r="K27" s="9" t="s">
        <f>=I27*365/J27</f>
      </c>
    </row>
    <row collapsed="false" customFormat="false" customHeight="false" hidden="false" ht="12.1" outlineLevel="0" r="28">
      <c r="A28" s="16" t="s">
        <v>738</v>
      </c>
      <c r="B28" s="16" t="s">
        <v>1277</v>
      </c>
      <c r="C28" s="41" t="n">
        <v>44232</v>
      </c>
      <c r="D28" s="42" t="n">
        <v>45516</v>
      </c>
      <c r="E28" s="17" t="n">
        <v>1.792</v>
      </c>
      <c r="F28" s="17" t="n">
        <v>2.48</v>
      </c>
      <c r="G28" s="17" t="n">
        <v>40</v>
      </c>
      <c r="H28" s="6" t="s">
        <f>=(F28-E28)*G28</f>
      </c>
      <c r="I28" s="9" t="s">
        <f>=(F28-E28)/E28</f>
      </c>
      <c r="J28" s="7" t="s">
        <f>=MAX(1,DATEDIF(C28,D28,"d")-1)</f>
      </c>
      <c r="K28" s="9" t="s">
        <f>=I28*365/J28</f>
      </c>
    </row>
    <row collapsed="false" customFormat="false" customHeight="false" hidden="false" ht="12.1" outlineLevel="0" r="29">
      <c r="A29" s="16" t="s">
        <v>738</v>
      </c>
      <c r="B29" s="16" t="s">
        <v>1277</v>
      </c>
      <c r="C29" s="41" t="n">
        <v>44232</v>
      </c>
      <c r="D29" s="42" t="n">
        <v>45516</v>
      </c>
      <c r="E29" s="17" t="n">
        <v>1.8</v>
      </c>
      <c r="F29" s="17" t="n">
        <v>2.48</v>
      </c>
      <c r="G29" s="17" t="n">
        <v>2</v>
      </c>
      <c r="H29" s="6" t="s">
        <f>=(F29-E29)*G29</f>
      </c>
      <c r="I29" s="9" t="s">
        <f>=(F29-E29)/E29</f>
      </c>
      <c r="J29" s="7" t="s">
        <f>=MAX(1,DATEDIF(C29,D29,"d")-1)</f>
      </c>
      <c r="K29" s="9" t="s">
        <f>=I29*365/J29</f>
      </c>
    </row>
    <row collapsed="false" customFormat="false" customHeight="false" hidden="false" ht="12.1" outlineLevel="0" r="30">
      <c r="A30" s="16" t="s">
        <v>738</v>
      </c>
      <c r="B30" s="16" t="s">
        <v>1277</v>
      </c>
      <c r="C30" s="41" t="n">
        <v>44245</v>
      </c>
      <c r="D30" s="42" t="n">
        <v>45516</v>
      </c>
      <c r="E30" s="17" t="n">
        <v>1.8114</v>
      </c>
      <c r="F30" s="17" t="n">
        <v>2.48</v>
      </c>
      <c r="G30" s="17" t="n">
        <v>57</v>
      </c>
      <c r="H30" s="6" t="s">
        <f>=(F30-E30)*G30</f>
      </c>
      <c r="I30" s="9" t="s">
        <f>=(F30-E30)/E30</f>
      </c>
      <c r="J30" s="7" t="s">
        <f>=MAX(1,DATEDIF(C30,D30,"d")-1)</f>
      </c>
      <c r="K30" s="9" t="s">
        <f>=I30*365/J30</f>
      </c>
    </row>
    <row collapsed="false" customFormat="false" customHeight="false" hidden="false" ht="12.1" outlineLevel="0" r="31">
      <c r="A31" s="16" t="s">
        <v>738</v>
      </c>
      <c r="B31" s="16" t="s">
        <v>1277</v>
      </c>
      <c r="C31" s="41" t="n">
        <v>44467</v>
      </c>
      <c r="D31" s="42" t="n">
        <v>45516</v>
      </c>
      <c r="E31" s="17" t="n">
        <v>1.81</v>
      </c>
      <c r="F31" s="17" t="n">
        <v>2.48</v>
      </c>
      <c r="G31" s="17" t="n">
        <v>9</v>
      </c>
      <c r="H31" s="6" t="s">
        <f>=(F31-E31)*G31</f>
      </c>
      <c r="I31" s="9" t="s">
        <f>=(F31-E31)/E31</f>
      </c>
      <c r="J31" s="7" t="s">
        <f>=MAX(1,DATEDIF(C31,D31,"d")-1)</f>
      </c>
      <c r="K31" s="9" t="s">
        <f>=I31*365/J31</f>
      </c>
    </row>
    <row collapsed="false" customFormat="false" customHeight="false" hidden="false" ht="12.1" outlineLevel="0" r="32">
      <c r="A32" s="16" t="s">
        <v>738</v>
      </c>
      <c r="B32" s="16" t="s">
        <v>1277</v>
      </c>
      <c r="C32" s="41" t="n">
        <v>44469</v>
      </c>
      <c r="D32" s="42" t="n">
        <v>45516</v>
      </c>
      <c r="E32" s="17" t="n">
        <v>1.785</v>
      </c>
      <c r="F32" s="17" t="n">
        <v>2.48</v>
      </c>
      <c r="G32" s="17" t="n">
        <v>10</v>
      </c>
      <c r="H32" s="6" t="s">
        <f>=(F32-E32)*G32</f>
      </c>
      <c r="I32" s="9" t="s">
        <f>=(F32-E32)/E32</f>
      </c>
      <c r="J32" s="7" t="s">
        <f>=MAX(1,DATEDIF(C32,D32,"d")-1)</f>
      </c>
      <c r="K32" s="9" t="s">
        <f>=I32*365/J32</f>
      </c>
    </row>
    <row collapsed="false" customFormat="false" customHeight="false" hidden="false" ht="12.1" outlineLevel="0" r="33">
      <c r="A33" s="16" t="s">
        <v>738</v>
      </c>
      <c r="B33" s="16" t="s">
        <v>1277</v>
      </c>
      <c r="C33" s="41" t="n">
        <v>44473</v>
      </c>
      <c r="D33" s="42" t="n">
        <v>45516</v>
      </c>
      <c r="E33" s="17" t="n">
        <v>1.7532</v>
      </c>
      <c r="F33" s="17" t="n">
        <v>2.48</v>
      </c>
      <c r="G33" s="17" t="n">
        <v>100</v>
      </c>
      <c r="H33" s="6" t="s">
        <f>=(F33-E33)*G33</f>
      </c>
      <c r="I33" s="9" t="s">
        <f>=(F33-E33)/E33</f>
      </c>
      <c r="J33" s="7" t="s">
        <f>=MAX(1,DATEDIF(C33,D33,"d")-1)</f>
      </c>
      <c r="K33" s="9" t="s">
        <f>=I33*365/J33</f>
      </c>
    </row>
    <row collapsed="false" customFormat="false" customHeight="false" hidden="false" ht="12.1" outlineLevel="0" r="34">
      <c r="A34" s="16" t="s">
        <v>739</v>
      </c>
      <c r="B34" s="16" t="s">
        <v>1278</v>
      </c>
      <c r="C34" s="41" t="n">
        <v>44305</v>
      </c>
      <c r="D34" s="42" t="n">
        <v>45516</v>
      </c>
      <c r="E34" s="17" t="n">
        <v>78.02</v>
      </c>
      <c r="F34" s="17" t="n">
        <v>107.19</v>
      </c>
      <c r="G34" s="17" t="n">
        <v>2</v>
      </c>
      <c r="H34" s="6" t="s">
        <f>=(F34-E34)*G34</f>
      </c>
      <c r="I34" s="9" t="s">
        <f>=(F34-E34)/E34</f>
      </c>
      <c r="J34" s="7" t="s">
        <f>=MAX(1,DATEDIF(C34,D34,"d")-1)</f>
      </c>
      <c r="K34" s="9" t="s">
        <f>=I34*365/J34</f>
      </c>
    </row>
    <row collapsed="false" customFormat="false" customHeight="false" hidden="false" ht="12.1" outlineLevel="0" r="35">
      <c r="A35" s="16" t="s">
        <v>739</v>
      </c>
      <c r="B35" s="16" t="s">
        <v>1278</v>
      </c>
      <c r="C35" s="41" t="n">
        <v>44459</v>
      </c>
      <c r="D35" s="42" t="n">
        <v>45516</v>
      </c>
      <c r="E35" s="17" t="n">
        <v>75.51</v>
      </c>
      <c r="F35" s="17" t="n">
        <v>107.19</v>
      </c>
      <c r="G35" s="17" t="n">
        <v>2</v>
      </c>
      <c r="H35" s="6" t="s">
        <f>=(F35-E35)*G35</f>
      </c>
      <c r="I35" s="9" t="s">
        <f>=(F35-E35)/E35</f>
      </c>
      <c r="J35" s="7" t="s">
        <f>=MAX(1,DATEDIF(C35,D35,"d")-1)</f>
      </c>
      <c r="K35" s="9" t="s">
        <f>=I35*365/J35</f>
      </c>
    </row>
    <row collapsed="false" customFormat="false" customHeight="false" hidden="false" ht="12.1" outlineLevel="0" r="36">
      <c r="A36" s="16" t="s">
        <v>739</v>
      </c>
      <c r="B36" s="16" t="s">
        <v>1278</v>
      </c>
      <c r="C36" s="41" t="n">
        <v>44459</v>
      </c>
      <c r="D36" s="42" t="n">
        <v>45516</v>
      </c>
      <c r="E36" s="17" t="n">
        <v>75.41</v>
      </c>
      <c r="F36" s="17" t="n">
        <v>107.19</v>
      </c>
      <c r="G36" s="17" t="n">
        <v>2</v>
      </c>
      <c r="H36" s="6" t="s">
        <f>=(F36-E36)*G36</f>
      </c>
      <c r="I36" s="9" t="s">
        <f>=(F36-E36)/E36</f>
      </c>
      <c r="J36" s="7" t="s">
        <f>=MAX(1,DATEDIF(C36,D36,"d")-1)</f>
      </c>
      <c r="K36" s="9" t="s">
        <f>=I36*365/J36</f>
      </c>
    </row>
    <row collapsed="false" customFormat="false" customHeight="false" hidden="false" ht="12.1" outlineLevel="0" r="37">
      <c r="A37" s="16" t="s">
        <v>739</v>
      </c>
      <c r="B37" s="16" t="s">
        <v>1278</v>
      </c>
      <c r="C37" s="41" t="n">
        <v>44459</v>
      </c>
      <c r="D37" s="42" t="n">
        <v>45516</v>
      </c>
      <c r="E37" s="17" t="n">
        <v>75.26</v>
      </c>
      <c r="F37" s="17" t="n">
        <v>107.19</v>
      </c>
      <c r="G37" s="17" t="n">
        <v>2</v>
      </c>
      <c r="H37" s="6" t="s">
        <f>=(F37-E37)*G37</f>
      </c>
      <c r="I37" s="9" t="s">
        <f>=(F37-E37)/E37</f>
      </c>
      <c r="J37" s="7" t="s">
        <f>=MAX(1,DATEDIF(C37,D37,"d")-1)</f>
      </c>
      <c r="K37" s="9" t="s">
        <f>=I37*365/J37</f>
      </c>
    </row>
    <row collapsed="false" customFormat="false" customHeight="false" hidden="false" ht="12.1" outlineLevel="0" r="38">
      <c r="A38" s="16" t="s">
        <v>739</v>
      </c>
      <c r="B38" s="16" t="s">
        <v>1278</v>
      </c>
      <c r="C38" s="41" t="n">
        <v>44474</v>
      </c>
      <c r="D38" s="42" t="n">
        <v>45516</v>
      </c>
      <c r="E38" s="17" t="n">
        <v>74.3467</v>
      </c>
      <c r="F38" s="17" t="n">
        <v>107.19</v>
      </c>
      <c r="G38" s="17" t="n">
        <v>3</v>
      </c>
      <c r="H38" s="6" t="s">
        <f>=(F38-E38)*G38</f>
      </c>
      <c r="I38" s="9" t="s">
        <f>=(F38-E38)/E38</f>
      </c>
      <c r="J38" s="7" t="s">
        <f>=MAX(1,DATEDIF(C38,D38,"d")-1)</f>
      </c>
      <c r="K38" s="9" t="s">
        <f>=I38*365/J38</f>
      </c>
    </row>
    <row collapsed="false" customFormat="false" customHeight="false" hidden="false" ht="12.1" outlineLevel="0" r="39">
      <c r="A39" s="16" t="s">
        <v>739</v>
      </c>
      <c r="B39" s="16" t="s">
        <v>1278</v>
      </c>
      <c r="C39" s="41" t="n">
        <v>44475</v>
      </c>
      <c r="D39" s="42" t="n">
        <v>45516</v>
      </c>
      <c r="E39" s="17" t="n">
        <v>73.2067</v>
      </c>
      <c r="F39" s="17" t="n">
        <v>107.19</v>
      </c>
      <c r="G39" s="17" t="n">
        <v>3</v>
      </c>
      <c r="H39" s="6" t="s">
        <f>=(F39-E39)*G39</f>
      </c>
      <c r="I39" s="9" t="s">
        <f>=(F39-E39)/E39</f>
      </c>
      <c r="J39" s="7" t="s">
        <f>=MAX(1,DATEDIF(C39,D39,"d")-1)</f>
      </c>
      <c r="K39" s="9" t="s">
        <f>=I39*365/J39</f>
      </c>
    </row>
    <row collapsed="false" customFormat="false" customHeight="false" hidden="false" ht="12.1" outlineLevel="0" r="40">
      <c r="A40" s="16" t="s">
        <v>740</v>
      </c>
      <c r="B40" s="16" t="s">
        <v>1255</v>
      </c>
      <c r="C40" s="41" t="n">
        <v>44333</v>
      </c>
      <c r="D40" s="42" t="n">
        <v>45777</v>
      </c>
      <c r="E40" s="17" t="n">
        <v>1008.92</v>
      </c>
      <c r="F40" s="17" t="n">
        <v>1000</v>
      </c>
      <c r="G40" s="17" t="n">
        <v>1</v>
      </c>
      <c r="H40" s="6" t="s">
        <f>=(F40-E40)*G40</f>
      </c>
      <c r="I40" s="9" t="s">
        <f>=(F40-E40)/E40</f>
      </c>
      <c r="J40" s="7" t="s">
        <f>=MAX(1,DATEDIF(C40,D40,"d")-1)</f>
      </c>
      <c r="K40" s="9" t="s">
        <f>=I40*365/J40</f>
      </c>
    </row>
    <row collapsed="false" customFormat="false" customHeight="false" hidden="false" ht="12.1" outlineLevel="0" r="41">
      <c r="A41" s="16" t="s">
        <v>740</v>
      </c>
      <c r="B41" s="16" t="s">
        <v>1255</v>
      </c>
      <c r="C41" s="41" t="n">
        <v>44460</v>
      </c>
      <c r="D41" s="42" t="n">
        <v>45777</v>
      </c>
      <c r="E41" s="17" t="n">
        <v>1019.98</v>
      </c>
      <c r="F41" s="17" t="n">
        <v>1000</v>
      </c>
      <c r="G41" s="17" t="n">
        <v>1</v>
      </c>
      <c r="H41" s="6" t="s">
        <f>=(F41-E41)*G41</f>
      </c>
      <c r="I41" s="9" t="s">
        <f>=(F41-E41)/E41</f>
      </c>
      <c r="J41" s="7" t="s">
        <f>=MAX(1,DATEDIF(C41,D41,"d")-1)</f>
      </c>
      <c r="K41" s="9" t="s">
        <f>=I41*365/J41</f>
      </c>
    </row>
    <row collapsed="false" customFormat="false" customHeight="false" hidden="false" ht="12.1" outlineLevel="0" r="42">
      <c r="A42" s="16" t="s">
        <v>740</v>
      </c>
      <c r="B42" s="16" t="s">
        <v>1255</v>
      </c>
      <c r="C42" s="41" t="n">
        <v>44480</v>
      </c>
      <c r="D42" s="42" t="n">
        <v>45777</v>
      </c>
      <c r="E42" s="17" t="n">
        <v>1018.94</v>
      </c>
      <c r="F42" s="17" t="n">
        <v>1000</v>
      </c>
      <c r="G42" s="17" t="n">
        <v>1</v>
      </c>
      <c r="H42" s="6" t="s">
        <f>=(F42-E42)*G42</f>
      </c>
      <c r="I42" s="9" t="s">
        <f>=(F42-E42)/E42</f>
      </c>
      <c r="J42" s="7" t="s">
        <f>=MAX(1,DATEDIF(C42,D42,"d")-1)</f>
      </c>
      <c r="K42" s="9" t="s">
        <f>=I42*365/J42</f>
      </c>
    </row>
    <row collapsed="false" customFormat="false" customHeight="false" hidden="false" ht="12.1" outlineLevel="0" r="43">
      <c r="A43" s="16" t="s">
        <v>741</v>
      </c>
      <c r="B43" s="16" t="s">
        <v>1254</v>
      </c>
      <c r="C43" s="41" t="n">
        <v>44334</v>
      </c>
      <c r="D43" s="42" t="n">
        <v>45382</v>
      </c>
      <c r="E43" s="17" t="n">
        <v>1006.79</v>
      </c>
      <c r="F43" s="17" t="n">
        <v>1000</v>
      </c>
      <c r="G43" s="17" t="n">
        <v>1</v>
      </c>
      <c r="H43" s="6" t="s">
        <f>=(F43-E43)*G43</f>
      </c>
      <c r="I43" s="9" t="s">
        <f>=(F43-E43)/E43</f>
      </c>
      <c r="J43" s="7" t="s">
        <f>=MAX(1,DATEDIF(C43,D43,"d")-1)</f>
      </c>
      <c r="K43" s="9" t="s">
        <f>=I43*365/J43</f>
      </c>
    </row>
    <row collapsed="false" customFormat="false" customHeight="false" hidden="false" ht="12.1" outlineLevel="0" r="44">
      <c r="A44" s="16" t="s">
        <v>99</v>
      </c>
      <c r="B44" s="16" t="s">
        <v>100</v>
      </c>
      <c r="C44" s="41" t="n">
        <v>44403</v>
      </c>
      <c r="D44" s="42" t="n">
        <v>45516</v>
      </c>
      <c r="E44" s="17" t="n">
        <v>70.71</v>
      </c>
      <c r="F44" s="17" t="n">
        <v>86.21</v>
      </c>
      <c r="G44" s="17" t="n">
        <v>2</v>
      </c>
      <c r="H44" s="6" t="s">
        <f>=(F44-E44)*G44</f>
      </c>
      <c r="I44" s="9" t="s">
        <f>=(F44-E44)/E44</f>
      </c>
      <c r="J44" s="7" t="s">
        <f>=MAX(1,DATEDIF(C44,D44,"d")-1)</f>
      </c>
      <c r="K44" s="9" t="s">
        <f>=I44*365/J44</f>
      </c>
    </row>
    <row collapsed="false" customFormat="false" customHeight="false" hidden="false" ht="12.1" outlineLevel="0" r="45">
      <c r="A45" s="16" t="s">
        <v>99</v>
      </c>
      <c r="B45" s="16" t="s">
        <v>100</v>
      </c>
      <c r="C45" s="41" t="n">
        <v>44403</v>
      </c>
      <c r="D45" s="42" t="n">
        <v>45516</v>
      </c>
      <c r="E45" s="17" t="n">
        <v>70.32</v>
      </c>
      <c r="F45" s="17" t="n">
        <v>86.21</v>
      </c>
      <c r="G45" s="17" t="n">
        <v>2</v>
      </c>
      <c r="H45" s="6" t="s">
        <f>=(F45-E45)*G45</f>
      </c>
      <c r="I45" s="9" t="s">
        <f>=(F45-E45)/E45</f>
      </c>
      <c r="J45" s="7" t="s">
        <f>=MAX(1,DATEDIF(C45,D45,"d")-1)</f>
      </c>
      <c r="K45" s="9" t="s">
        <f>=I45*365/J45</f>
      </c>
    </row>
    <row collapsed="false" customFormat="false" customHeight="false" hidden="false" ht="12.1" outlineLevel="0" r="46">
      <c r="A46" s="16" t="s">
        <v>99</v>
      </c>
      <c r="B46" s="16" t="s">
        <v>100</v>
      </c>
      <c r="C46" s="41" t="n">
        <v>44403</v>
      </c>
      <c r="D46" s="42" t="n">
        <v>45516</v>
      </c>
      <c r="E46" s="17" t="n">
        <v>70.0167</v>
      </c>
      <c r="F46" s="17" t="n">
        <v>86.21</v>
      </c>
      <c r="G46" s="17" t="n">
        <v>3</v>
      </c>
      <c r="H46" s="6" t="s">
        <f>=(F46-E46)*G46</f>
      </c>
      <c r="I46" s="9" t="s">
        <f>=(F46-E46)/E46</f>
      </c>
      <c r="J46" s="7" t="s">
        <f>=MAX(1,DATEDIF(C46,D46,"d")-1)</f>
      </c>
      <c r="K46" s="9" t="s">
        <f>=I46*365/J46</f>
      </c>
    </row>
    <row collapsed="false" customFormat="false" customHeight="false" hidden="false" ht="12.1" outlineLevel="0" r="47">
      <c r="A47" s="16" t="s">
        <v>99</v>
      </c>
      <c r="B47" s="16" t="s">
        <v>100</v>
      </c>
      <c r="C47" s="41" t="n">
        <v>44411</v>
      </c>
      <c r="D47" s="42" t="n">
        <v>45516</v>
      </c>
      <c r="E47" s="17" t="n">
        <v>68.51</v>
      </c>
      <c r="F47" s="17" t="n">
        <v>86.21</v>
      </c>
      <c r="G47" s="17" t="n">
        <v>2</v>
      </c>
      <c r="H47" s="6" t="s">
        <f>=(F47-E47)*G47</f>
      </c>
      <c r="I47" s="9" t="s">
        <f>=(F47-E47)/E47</f>
      </c>
      <c r="J47" s="7" t="s">
        <f>=MAX(1,DATEDIF(C47,D47,"d")-1)</f>
      </c>
      <c r="K47" s="9" t="s">
        <f>=I47*365/J47</f>
      </c>
    </row>
    <row collapsed="false" customFormat="false" customHeight="false" hidden="false" ht="12.1" outlineLevel="0" r="48">
      <c r="A48" s="16" t="s">
        <v>99</v>
      </c>
      <c r="B48" s="16" t="s">
        <v>100</v>
      </c>
      <c r="C48" s="41" t="n">
        <v>44459</v>
      </c>
      <c r="D48" s="42" t="n">
        <v>45516</v>
      </c>
      <c r="E48" s="17" t="n">
        <v>68.39</v>
      </c>
      <c r="F48" s="17" t="n">
        <v>86.21</v>
      </c>
      <c r="G48" s="17" t="n">
        <v>2</v>
      </c>
      <c r="H48" s="6" t="s">
        <f>=(F48-E48)*G48</f>
      </c>
      <c r="I48" s="9" t="s">
        <f>=(F48-E48)/E48</f>
      </c>
      <c r="J48" s="7" t="s">
        <f>=MAX(1,DATEDIF(C48,D48,"d")-1)</f>
      </c>
      <c r="K48" s="9" t="s">
        <f>=I48*365/J48</f>
      </c>
    </row>
    <row collapsed="false" customFormat="false" customHeight="false" hidden="false" ht="12.1" outlineLevel="0" r="49">
      <c r="A49" s="16" t="s">
        <v>99</v>
      </c>
      <c r="B49" s="16" t="s">
        <v>100</v>
      </c>
      <c r="C49" s="41" t="n">
        <v>44461</v>
      </c>
      <c r="D49" s="42" t="n">
        <v>45516</v>
      </c>
      <c r="E49" s="17" t="n">
        <v>67.86</v>
      </c>
      <c r="F49" s="17" t="n">
        <v>86.21</v>
      </c>
      <c r="G49" s="17" t="n">
        <v>2</v>
      </c>
      <c r="H49" s="6" t="s">
        <f>=(F49-E49)*G49</f>
      </c>
      <c r="I49" s="9" t="s">
        <f>=(F49-E49)/E49</f>
      </c>
      <c r="J49" s="7" t="s">
        <f>=MAX(1,DATEDIF(C49,D49,"d")-1)</f>
      </c>
      <c r="K49" s="9" t="s">
        <f>=I49*365/J49</f>
      </c>
    </row>
    <row collapsed="false" customFormat="false" customHeight="false" hidden="false" ht="12.1" outlineLevel="0" r="50">
      <c r="A50" s="16" t="s">
        <v>99</v>
      </c>
      <c r="B50" s="16" t="s">
        <v>100</v>
      </c>
      <c r="C50" s="41" t="n">
        <v>44466</v>
      </c>
      <c r="D50" s="42" t="n">
        <v>45516</v>
      </c>
      <c r="E50" s="17" t="n">
        <v>67.92</v>
      </c>
      <c r="F50" s="17" t="n">
        <v>86.21</v>
      </c>
      <c r="G50" s="17" t="n">
        <v>2</v>
      </c>
      <c r="H50" s="6" t="s">
        <f>=(F50-E50)*G50</f>
      </c>
      <c r="I50" s="9" t="s">
        <f>=(F50-E50)/E50</f>
      </c>
      <c r="J50" s="7" t="s">
        <f>=MAX(1,DATEDIF(C50,D50,"d")-1)</f>
      </c>
      <c r="K50" s="9" t="s">
        <f>=I50*365/J50</f>
      </c>
    </row>
    <row collapsed="false" customFormat="false" customHeight="false" hidden="false" ht="12.1" outlineLevel="0" r="51">
      <c r="A51" s="16" t="s">
        <v>99</v>
      </c>
      <c r="B51" s="16" t="s">
        <v>100</v>
      </c>
      <c r="C51" s="41" t="n">
        <v>44473</v>
      </c>
      <c r="D51" s="42" t="n">
        <v>45516</v>
      </c>
      <c r="E51" s="17" t="n">
        <v>65.506</v>
      </c>
      <c r="F51" s="17" t="n">
        <v>86.21</v>
      </c>
      <c r="G51" s="17" t="n">
        <v>1</v>
      </c>
      <c r="H51" s="6" t="s">
        <f>=(F51-E51)*G51</f>
      </c>
      <c r="I51" s="9" t="s">
        <f>=(F51-E51)/E51</f>
      </c>
      <c r="J51" s="7" t="s">
        <f>=MAX(1,DATEDIF(C51,D51,"d")-1)</f>
      </c>
      <c r="K51" s="9" t="s">
        <f>=I51*365/J51</f>
      </c>
    </row>
    <row collapsed="false" customFormat="false" customHeight="false" hidden="false" ht="12.1" outlineLevel="0" r="52">
      <c r="A52" s="16" t="s">
        <v>99</v>
      </c>
      <c r="B52" s="16" t="s">
        <v>100</v>
      </c>
      <c r="C52" s="41" t="n">
        <v>44473</v>
      </c>
      <c r="D52" s="42" t="n">
        <v>45576</v>
      </c>
      <c r="E52" s="17" t="n">
        <v>65.506</v>
      </c>
      <c r="F52" s="17" t="n">
        <v>90.52</v>
      </c>
      <c r="G52" s="17" t="n">
        <v>4</v>
      </c>
      <c r="H52" s="6" t="s">
        <f>=(F52-E52)*G52</f>
      </c>
      <c r="I52" s="9" t="s">
        <f>=(F52-E52)/E52</f>
      </c>
      <c r="J52" s="7" t="s">
        <f>=MAX(1,DATEDIF(C52,D52,"d")-1)</f>
      </c>
      <c r="K52" s="9" t="s">
        <f>=I52*365/J52</f>
      </c>
    </row>
    <row collapsed="false" customFormat="false" customHeight="false" hidden="false" ht="12.1" outlineLevel="0" r="53">
      <c r="A53" s="16" t="s">
        <v>99</v>
      </c>
      <c r="B53" s="16" t="s">
        <v>100</v>
      </c>
      <c r="C53" s="41" t="n">
        <v>44473</v>
      </c>
      <c r="D53" s="42" t="n">
        <v>45576</v>
      </c>
      <c r="E53" s="17" t="n">
        <v>64.646</v>
      </c>
      <c r="F53" s="17" t="n">
        <v>90.52</v>
      </c>
      <c r="G53" s="17" t="n">
        <v>3</v>
      </c>
      <c r="H53" s="6" t="s">
        <f>=(F53-E53)*G53</f>
      </c>
      <c r="I53" s="9" t="s">
        <f>=(F53-E53)/E53</f>
      </c>
      <c r="J53" s="7" t="s">
        <f>=MAX(1,DATEDIF(C53,D53,"d")-1)</f>
      </c>
      <c r="K53" s="9" t="s">
        <f>=I53*365/J53</f>
      </c>
    </row>
    <row collapsed="false" customFormat="false" customHeight="false" hidden="false" ht="12.1" outlineLevel="0" r="54">
      <c r="A54" s="16" t="s">
        <v>742</v>
      </c>
      <c r="B54" s="16" t="s">
        <v>1256</v>
      </c>
      <c r="C54" s="41" t="n">
        <v>44491</v>
      </c>
      <c r="D54" s="42" t="n">
        <v>45972</v>
      </c>
      <c r="E54" s="17" t="n">
        <v>1017.03</v>
      </c>
      <c r="F54" s="17" t="n">
        <v>1000</v>
      </c>
      <c r="G54" s="17" t="n">
        <v>1</v>
      </c>
      <c r="H54" s="6" t="s">
        <f>=(F54-E54)*G54</f>
      </c>
      <c r="I54" s="9" t="s">
        <f>=(F54-E54)/E54</f>
      </c>
      <c r="J54" s="7" t="s">
        <f>=MAX(1,DATEDIF(C54,D54,"d")-1)</f>
      </c>
      <c r="K54" s="9" t="s">
        <f>=I54*365/J54</f>
      </c>
    </row>
    <row collapsed="false" customFormat="false" customHeight="false" hidden="false" ht="12.1" outlineLevel="0" r="55">
      <c r="A55" s="16" t="s">
        <v>743</v>
      </c>
      <c r="B55" s="16" t="s">
        <v>1279</v>
      </c>
      <c r="C55" s="41" t="n">
        <v>44553</v>
      </c>
      <c r="D55" s="42" t="n">
        <v>45481</v>
      </c>
      <c r="E55" s="17" t="n">
        <v>4469.1</v>
      </c>
      <c r="F55" s="17" t="n">
        <v>4247.87</v>
      </c>
      <c r="G55" s="17" t="n">
        <v>1</v>
      </c>
      <c r="H55" s="6" t="s">
        <f>=(F55-E55)*G55</f>
      </c>
      <c r="I55" s="9" t="s">
        <f>=(F55-E55)/E55</f>
      </c>
      <c r="J55" s="7" t="s">
        <f>=MAX(1,DATEDIF(C55,D55,"d")-1)</f>
      </c>
      <c r="K55" s="9" t="s">
        <f>=I55*365/J55</f>
      </c>
    </row>
    <row collapsed="false" customFormat="false" customHeight="false" hidden="false" ht="12.1" outlineLevel="0" r="56">
      <c r="A56" s="16" t="s">
        <v>744</v>
      </c>
      <c r="B56" s="16" t="s">
        <v>1257</v>
      </c>
      <c r="C56" s="41" t="n">
        <v>45173</v>
      </c>
      <c r="D56" s="42" t="n">
        <v>46128</v>
      </c>
      <c r="E56" s="17" t="n">
        <v>867.58</v>
      </c>
      <c r="F56" s="17" t="n">
        <v>1000</v>
      </c>
      <c r="G56" s="17" t="n">
        <v>1</v>
      </c>
      <c r="H56" s="6" t="s">
        <f>=(F56-E56)*G56</f>
      </c>
      <c r="I56" s="9" t="s">
        <f>=(F56-E56)/E56</f>
      </c>
      <c r="J56" s="7" t="s">
        <f>=MAX(1,DATEDIF(C56,D56,"d")-1)</f>
      </c>
      <c r="K56" s="9" t="s">
        <f>=I56*365/J56</f>
      </c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77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60" customWidth="1"/>
    <col min="4" max="4" width="10" customWidth="1"/>
    <col min="5" max="5" width="10" customWidth="1"/>
    <col min="6" max="6" width="10" customWidth="1"/>
    <col min="7" max="7" width="15" customWidth="1"/>
    <col min="8" max="8" width="15" customWidth="1"/>
  </cols>
  <sheetData>
    <row collapsed="false" customFormat="false" customHeight="false" hidden="false" ht="12.1" outlineLevel="0" r="1">
      <c r="A1" s="18" t="s">
        <v>148</v>
      </c>
      <c r="B1" s="18" t="s">
        <v>9</v>
      </c>
      <c r="C1" s="18" t="s">
        <v>149</v>
      </c>
      <c r="D1" s="18" t="s">
        <v>150</v>
      </c>
      <c r="E1" s="18" t="s">
        <v>151</v>
      </c>
      <c r="F1" s="18" t="s">
        <v>152</v>
      </c>
      <c r="G1" s="18" t="s">
        <v>153</v>
      </c>
      <c r="H1" s="18" t="s">
        <v>154</v>
      </c>
    </row>
    <row collapsed="false" customFormat="false" customHeight="false" hidden="false" ht="12.1" outlineLevel="0" r="2">
      <c r="A2" s="13" t="n">
        <v>44187</v>
      </c>
      <c r="B2" s="6" t="n">
        <v>40000</v>
      </c>
      <c r="C2" s="16" t="s">
        <v>155</v>
      </c>
      <c r="D2" s="16"/>
      <c r="E2" s="16"/>
      <c r="F2" s="7" t="n">
        <v>0</v>
      </c>
      <c r="G2" s="6" t="s">
        <f>=B2</f>
      </c>
      <c r="H2" s="6" t="n">
        <v>0</v>
      </c>
    </row>
    <row collapsed="false" customFormat="false" customHeight="false" hidden="false" ht="12.1" outlineLevel="0" r="3">
      <c r="A3" s="13" t="n">
        <v>44187</v>
      </c>
      <c r="B3" s="6" t="n">
        <v>5500</v>
      </c>
      <c r="C3" s="16" t="s">
        <v>155</v>
      </c>
      <c r="D3" s="16"/>
      <c r="E3" s="16"/>
      <c r="F3" s="6" t="s">
        <f>=A3-A2</f>
      </c>
      <c r="G3" s="6" t="s">
        <f>=B3+G2</f>
      </c>
      <c r="H3" s="6" t="s">
        <f>=F3*G2</f>
      </c>
    </row>
    <row collapsed="false" customFormat="false" customHeight="false" hidden="false" ht="12.1" outlineLevel="0" r="4">
      <c r="A4" s="13" t="n">
        <v>44187</v>
      </c>
      <c r="B4" s="6" t="n">
        <v>-47.46</v>
      </c>
      <c r="C4" s="16" t="s">
        <v>156</v>
      </c>
      <c r="D4" s="16"/>
      <c r="E4" s="16"/>
      <c r="F4" s="6" t="s">
        <f>=A4-A3</f>
      </c>
      <c r="G4" s="6" t="s">
        <f>=B4+G3</f>
      </c>
      <c r="H4" s="6" t="s">
        <f>=F4*G3</f>
      </c>
    </row>
    <row collapsed="false" customFormat="false" customHeight="false" hidden="false" ht="12.1" outlineLevel="0" r="5">
      <c r="A5" s="13" t="n">
        <v>44193</v>
      </c>
      <c r="B5" s="6" t="n">
        <v>-43.8</v>
      </c>
      <c r="C5" s="16" t="s">
        <v>157</v>
      </c>
      <c r="D5" s="16"/>
      <c r="E5" s="16"/>
      <c r="F5" s="6" t="s">
        <f>=A5-A4</f>
      </c>
      <c r="G5" s="6" t="s">
        <f>=B5+G4</f>
      </c>
      <c r="H5" s="6" t="s">
        <f>=F5*G4</f>
      </c>
    </row>
    <row collapsed="false" customFormat="false" customHeight="false" hidden="false" ht="12.1" outlineLevel="0" r="6">
      <c r="A6" s="13" t="n">
        <v>44194</v>
      </c>
      <c r="B6" s="6" t="n">
        <v>4000</v>
      </c>
      <c r="C6" s="16" t="s">
        <v>155</v>
      </c>
      <c r="D6" s="16"/>
      <c r="E6" s="16"/>
      <c r="F6" s="6" t="s">
        <f>=A6-A5</f>
      </c>
      <c r="G6" s="6" t="s">
        <f>=B6+G5</f>
      </c>
      <c r="H6" s="6" t="s">
        <f>=F6*G5</f>
      </c>
    </row>
    <row collapsed="false" customFormat="false" customHeight="false" hidden="false" ht="12.1" outlineLevel="0" r="7">
      <c r="A7" s="13" t="n">
        <v>44207</v>
      </c>
      <c r="B7" s="6" t="n">
        <v>43.8</v>
      </c>
      <c r="C7" s="16" t="s">
        <v>158</v>
      </c>
      <c r="D7" s="16"/>
      <c r="E7" s="16"/>
      <c r="F7" s="6" t="s">
        <f>=A7-A6</f>
      </c>
      <c r="G7" s="6" t="s">
        <f>=B7+G6</f>
      </c>
      <c r="H7" s="6" t="s">
        <f>=F7*G6</f>
      </c>
    </row>
    <row collapsed="false" customFormat="false" customHeight="false" hidden="false" ht="12.1" outlineLevel="0" r="8">
      <c r="A8" s="13" t="n">
        <v>44230</v>
      </c>
      <c r="B8" s="6" t="n">
        <v>-37.13</v>
      </c>
      <c r="C8" s="16" t="s">
        <v>159</v>
      </c>
      <c r="D8" s="16"/>
      <c r="E8" s="16"/>
      <c r="F8" s="6" t="s">
        <f>=A8-A7</f>
      </c>
      <c r="G8" s="6" t="s">
        <f>=B8+G7</f>
      </c>
      <c r="H8" s="6" t="s">
        <f>=F8*G7</f>
      </c>
    </row>
    <row collapsed="false" customFormat="false" customHeight="false" hidden="false" ht="12.1" outlineLevel="0" r="9">
      <c r="A9" s="13" t="n">
        <v>44230</v>
      </c>
      <c r="B9" s="6" t="n">
        <v>-52.84</v>
      </c>
      <c r="C9" s="16" t="s">
        <v>160</v>
      </c>
      <c r="D9" s="16"/>
      <c r="E9" s="16"/>
      <c r="F9" s="6" t="s">
        <f>=A9-A8</f>
      </c>
      <c r="G9" s="6" t="s">
        <f>=B9+G8</f>
      </c>
      <c r="H9" s="6" t="s">
        <f>=F9*G8</f>
      </c>
    </row>
    <row collapsed="false" customFormat="false" customHeight="false" hidden="false" ht="12.1" outlineLevel="0" r="10">
      <c r="A10" s="13" t="n">
        <v>44231</v>
      </c>
      <c r="B10" s="6" t="n">
        <v>37.13</v>
      </c>
      <c r="C10" s="16" t="s">
        <v>161</v>
      </c>
      <c r="D10" s="16"/>
      <c r="E10" s="16"/>
      <c r="F10" s="6" t="s">
        <f>=A10-A9</f>
      </c>
      <c r="G10" s="6" t="s">
        <f>=B10+G9</f>
      </c>
      <c r="H10" s="6" t="s">
        <f>=F10*G9</f>
      </c>
    </row>
    <row collapsed="false" customFormat="false" customHeight="false" hidden="false" ht="12.1" outlineLevel="0" r="11">
      <c r="A11" s="13" t="n">
        <v>44231</v>
      </c>
      <c r="B11" s="6" t="n">
        <v>52.84</v>
      </c>
      <c r="C11" s="16" t="s">
        <v>162</v>
      </c>
      <c r="D11" s="16"/>
      <c r="E11" s="16"/>
      <c r="F11" s="6" t="s">
        <f>=A11-A10</f>
      </c>
      <c r="G11" s="6" t="s">
        <f>=B11+G10</f>
      </c>
      <c r="H11" s="6" t="s">
        <f>=F11*G10</f>
      </c>
    </row>
    <row collapsed="false" customFormat="false" customHeight="false" hidden="false" ht="12.1" outlineLevel="0" r="12">
      <c r="A12" s="13" t="n">
        <v>44231</v>
      </c>
      <c r="B12" s="6" t="n">
        <v>500</v>
      </c>
      <c r="C12" s="16" t="s">
        <v>155</v>
      </c>
      <c r="D12" s="16"/>
      <c r="E12" s="16"/>
      <c r="F12" s="6" t="s">
        <f>=A12-A11</f>
      </c>
      <c r="G12" s="6" t="s">
        <f>=B12+G11</f>
      </c>
      <c r="H12" s="6" t="s">
        <f>=F12*G11</f>
      </c>
    </row>
    <row collapsed="false" customFormat="false" customHeight="false" hidden="false" ht="12.1" outlineLevel="0" r="13">
      <c r="A13" s="13" t="n">
        <v>44243</v>
      </c>
      <c r="B13" s="6" t="n">
        <v>5000</v>
      </c>
      <c r="C13" s="16" t="s">
        <v>155</v>
      </c>
      <c r="D13" s="16"/>
      <c r="E13" s="16"/>
      <c r="F13" s="6" t="s">
        <f>=A13-A12</f>
      </c>
      <c r="G13" s="6" t="s">
        <f>=B13+G12</f>
      </c>
      <c r="H13" s="6" t="s">
        <f>=F13*G12</f>
      </c>
    </row>
    <row collapsed="false" customFormat="false" customHeight="false" hidden="false" ht="12.1" outlineLevel="0" r="14">
      <c r="A14" s="13" t="n">
        <v>44244</v>
      </c>
      <c r="B14" s="6" t="n">
        <v>2000</v>
      </c>
      <c r="C14" s="16" t="s">
        <v>155</v>
      </c>
      <c r="D14" s="16"/>
      <c r="E14" s="16"/>
      <c r="F14" s="6" t="s">
        <f>=A14-A13</f>
      </c>
      <c r="G14" s="6" t="s">
        <f>=B14+G13</f>
      </c>
      <c r="H14" s="6" t="s">
        <f>=F14*G13</f>
      </c>
    </row>
    <row collapsed="false" customFormat="false" customHeight="false" hidden="false" ht="12.1" outlineLevel="0" r="15">
      <c r="A15" s="13" t="n">
        <v>44251</v>
      </c>
      <c r="B15" s="6" t="n">
        <v>8000</v>
      </c>
      <c r="C15" s="16" t="s">
        <v>155</v>
      </c>
      <c r="D15" s="16"/>
      <c r="E15" s="16"/>
      <c r="F15" s="6" t="s">
        <f>=A15-A14</f>
      </c>
      <c r="G15" s="6" t="s">
        <f>=B15+G14</f>
      </c>
      <c r="H15" s="6" t="s">
        <f>=F15*G14</f>
      </c>
    </row>
    <row collapsed="false" customFormat="false" customHeight="false" hidden="false" ht="12.1" outlineLevel="0" r="16">
      <c r="A16" s="13" t="n">
        <v>44258</v>
      </c>
      <c r="B16" s="6" t="n">
        <v>-28.41</v>
      </c>
      <c r="C16" s="16" t="s">
        <v>163</v>
      </c>
      <c r="D16" s="16"/>
      <c r="E16" s="16"/>
      <c r="F16" s="6" t="s">
        <f>=A16-A15</f>
      </c>
      <c r="G16" s="6" t="s">
        <f>=B16+G15</f>
      </c>
      <c r="H16" s="6" t="s">
        <f>=F16*G15</f>
      </c>
    </row>
    <row collapsed="false" customFormat="false" customHeight="false" hidden="false" ht="12.1" outlineLevel="0" r="17">
      <c r="A17" s="13" t="n">
        <v>44259</v>
      </c>
      <c r="B17" s="6" t="n">
        <v>28.41</v>
      </c>
      <c r="C17" s="16" t="s">
        <v>164</v>
      </c>
      <c r="D17" s="16"/>
      <c r="E17" s="16"/>
      <c r="F17" s="6" t="s">
        <f>=A17-A16</f>
      </c>
      <c r="G17" s="6" t="s">
        <f>=B17+G16</f>
      </c>
      <c r="H17" s="6" t="s">
        <f>=F17*G16</f>
      </c>
    </row>
    <row collapsed="false" customFormat="false" customHeight="false" hidden="false" ht="12.1" outlineLevel="0" r="18">
      <c r="A18" s="13" t="n">
        <v>44299</v>
      </c>
      <c r="B18" s="6" t="n">
        <v>5000</v>
      </c>
      <c r="C18" s="16" t="s">
        <v>155</v>
      </c>
      <c r="D18" s="16"/>
      <c r="E18" s="16"/>
      <c r="F18" s="6" t="s">
        <f>=A18-A17</f>
      </c>
      <c r="G18" s="6" t="s">
        <f>=B18+G17</f>
      </c>
      <c r="H18" s="6" t="s">
        <f>=F18*G17</f>
      </c>
    </row>
    <row collapsed="false" customFormat="false" customHeight="false" hidden="false" ht="12.1" outlineLevel="0" r="19">
      <c r="A19" s="13" t="n">
        <v>44322</v>
      </c>
      <c r="B19" s="6" t="n">
        <v>-33.39</v>
      </c>
      <c r="C19" s="16" t="s">
        <v>165</v>
      </c>
      <c r="D19" s="16"/>
      <c r="E19" s="16"/>
      <c r="F19" s="6" t="s">
        <f>=A19-A18</f>
      </c>
      <c r="G19" s="6" t="s">
        <f>=B19+G18</f>
      </c>
      <c r="H19" s="6" t="s">
        <f>=F19*G18</f>
      </c>
    </row>
    <row collapsed="false" customFormat="false" customHeight="false" hidden="false" ht="12.1" outlineLevel="0" r="20">
      <c r="A20" s="13" t="n">
        <v>44323</v>
      </c>
      <c r="B20" s="6" t="n">
        <v>-130.83</v>
      </c>
      <c r="C20" s="16" t="s">
        <v>166</v>
      </c>
      <c r="D20" s="16"/>
      <c r="E20" s="16"/>
      <c r="F20" s="6" t="s">
        <f>=A20-A19</f>
      </c>
      <c r="G20" s="6" t="s">
        <f>=B20+G19</f>
      </c>
      <c r="H20" s="6" t="s">
        <f>=F20*G19</f>
      </c>
    </row>
    <row collapsed="false" customFormat="false" customHeight="false" hidden="false" ht="12.1" outlineLevel="0" r="21">
      <c r="A21" s="13" t="n">
        <v>44323</v>
      </c>
      <c r="B21" s="6" t="n">
        <v>33.39</v>
      </c>
      <c r="C21" s="16" t="s">
        <v>167</v>
      </c>
      <c r="D21" s="16"/>
      <c r="E21" s="16"/>
      <c r="F21" s="6" t="s">
        <f>=A21-A20</f>
      </c>
      <c r="G21" s="6" t="s">
        <f>=B21+G20</f>
      </c>
      <c r="H21" s="6" t="s">
        <f>=F21*G20</f>
      </c>
    </row>
    <row collapsed="false" customFormat="false" customHeight="false" hidden="false" ht="12.1" outlineLevel="0" r="22">
      <c r="A22" s="13" t="n">
        <v>44327</v>
      </c>
      <c r="B22" s="6" t="n">
        <v>-68</v>
      </c>
      <c r="C22" s="16" t="s">
        <v>168</v>
      </c>
      <c r="D22" s="16"/>
      <c r="E22" s="16"/>
      <c r="F22" s="6" t="s">
        <f>=A22-A21</f>
      </c>
      <c r="G22" s="6" t="s">
        <f>=B22+G21</f>
      </c>
      <c r="H22" s="6" t="s">
        <f>=F22*G21</f>
      </c>
    </row>
    <row collapsed="false" customFormat="false" customHeight="false" hidden="false" ht="12.1" outlineLevel="0" r="23">
      <c r="A23" s="13" t="n">
        <v>44327</v>
      </c>
      <c r="B23" s="6" t="n">
        <v>-63.5</v>
      </c>
      <c r="C23" s="16" t="s">
        <v>169</v>
      </c>
      <c r="D23" s="16"/>
      <c r="E23" s="16"/>
      <c r="F23" s="6" t="s">
        <f>=A23-A22</f>
      </c>
      <c r="G23" s="6" t="s">
        <f>=B23+G22</f>
      </c>
      <c r="H23" s="6" t="s">
        <f>=F23*G22</f>
      </c>
    </row>
    <row collapsed="false" customFormat="false" customHeight="false" hidden="false" ht="12.1" outlineLevel="0" r="24">
      <c r="A24" s="13" t="n">
        <v>44327</v>
      </c>
      <c r="B24" s="6" t="n">
        <v>10000</v>
      </c>
      <c r="C24" s="16" t="s">
        <v>155</v>
      </c>
      <c r="D24" s="16"/>
      <c r="E24" s="16"/>
      <c r="F24" s="6" t="s">
        <f>=A24-A23</f>
      </c>
      <c r="G24" s="6" t="s">
        <f>=B24+G23</f>
      </c>
      <c r="H24" s="6" t="s">
        <f>=F24*G23</f>
      </c>
    </row>
    <row collapsed="false" customFormat="false" customHeight="false" hidden="false" ht="12.1" outlineLevel="0" r="25">
      <c r="A25" s="13" t="n">
        <v>44328</v>
      </c>
      <c r="B25" s="6" t="n">
        <v>-163</v>
      </c>
      <c r="C25" s="16" t="s">
        <v>170</v>
      </c>
      <c r="D25" s="16"/>
      <c r="E25" s="16"/>
      <c r="F25" s="6" t="s">
        <f>=A25-A24</f>
      </c>
      <c r="G25" s="6" t="s">
        <f>=B25+G24</f>
      </c>
      <c r="H25" s="6" t="s">
        <f>=F25*G24</f>
      </c>
    </row>
    <row collapsed="false" customFormat="false" customHeight="false" hidden="false" ht="12.1" outlineLevel="0" r="26">
      <c r="A26" s="13" t="n">
        <v>44330</v>
      </c>
      <c r="B26" s="6" t="n">
        <v>-82.5</v>
      </c>
      <c r="C26" s="16" t="s">
        <v>171</v>
      </c>
      <c r="D26" s="16"/>
      <c r="E26" s="16"/>
      <c r="F26" s="6" t="s">
        <f>=A26-A25</f>
      </c>
      <c r="G26" s="6" t="s">
        <f>=B26+G25</f>
      </c>
      <c r="H26" s="6" t="s">
        <f>=F26*G25</f>
      </c>
    </row>
    <row collapsed="false" customFormat="false" customHeight="false" hidden="false" ht="12.1" outlineLevel="0" r="27">
      <c r="A27" s="13" t="n">
        <v>44334</v>
      </c>
      <c r="B27" s="6" t="n">
        <v>-99</v>
      </c>
      <c r="C27" s="16" t="s">
        <v>172</v>
      </c>
      <c r="D27" s="16"/>
      <c r="E27" s="16"/>
      <c r="F27" s="6" t="s">
        <f>=A27-A26</f>
      </c>
      <c r="G27" s="6" t="s">
        <f>=B27+G26</f>
      </c>
      <c r="H27" s="6" t="s">
        <f>=F27*G26</f>
      </c>
    </row>
    <row collapsed="false" customFormat="false" customHeight="false" hidden="false" ht="12.1" outlineLevel="0" r="28">
      <c r="A28" s="13" t="n">
        <v>44334</v>
      </c>
      <c r="B28" s="6" t="n">
        <v>68</v>
      </c>
      <c r="C28" s="16" t="s">
        <v>173</v>
      </c>
      <c r="D28" s="16"/>
      <c r="E28" s="16"/>
      <c r="F28" s="6" t="s">
        <f>=A28-A27</f>
      </c>
      <c r="G28" s="6" t="s">
        <f>=B28+G27</f>
      </c>
      <c r="H28" s="6" t="s">
        <f>=F28*G27</f>
      </c>
    </row>
    <row collapsed="false" customFormat="false" customHeight="false" hidden="false" ht="12.1" outlineLevel="0" r="29">
      <c r="A29" s="13" t="n">
        <v>44340</v>
      </c>
      <c r="B29" s="6" t="n">
        <v>63.5</v>
      </c>
      <c r="C29" s="16" t="s">
        <v>174</v>
      </c>
      <c r="D29" s="16"/>
      <c r="E29" s="16"/>
      <c r="F29" s="6" t="s">
        <f>=A29-A28</f>
      </c>
      <c r="G29" s="6" t="s">
        <f>=B29+G28</f>
      </c>
      <c r="H29" s="6" t="s">
        <f>=F29*G28</f>
      </c>
    </row>
    <row collapsed="false" customFormat="false" customHeight="false" hidden="false" ht="12.1" outlineLevel="0" r="30">
      <c r="A30" s="13" t="n">
        <v>44344</v>
      </c>
      <c r="B30" s="6" t="n">
        <v>-92.64</v>
      </c>
      <c r="C30" s="16" t="s">
        <v>175</v>
      </c>
      <c r="D30" s="16"/>
      <c r="E30" s="16"/>
      <c r="F30" s="6" t="s">
        <f>=A30-A29</f>
      </c>
      <c r="G30" s="6" t="s">
        <f>=B30+G29</f>
      </c>
      <c r="H30" s="6" t="s">
        <f>=F30*G29</f>
      </c>
    </row>
    <row collapsed="false" customFormat="false" customHeight="false" hidden="false" ht="12.1" outlineLevel="0" r="31">
      <c r="A31" s="13" t="n">
        <v>44347</v>
      </c>
      <c r="B31" s="6" t="n">
        <v>163</v>
      </c>
      <c r="C31" s="16" t="s">
        <v>176</v>
      </c>
      <c r="D31" s="16"/>
      <c r="E31" s="16"/>
      <c r="F31" s="6" t="s">
        <f>=A31-A30</f>
      </c>
      <c r="G31" s="6" t="s">
        <f>=B31+G30</f>
      </c>
      <c r="H31" s="6" t="s">
        <f>=F31*G30</f>
      </c>
    </row>
    <row collapsed="false" customFormat="false" customHeight="false" hidden="false" ht="12.1" outlineLevel="0" r="32">
      <c r="A32" s="13" t="n">
        <v>44349</v>
      </c>
      <c r="B32" s="6" t="n">
        <v>82.5</v>
      </c>
      <c r="C32" s="16" t="s">
        <v>177</v>
      </c>
      <c r="D32" s="16"/>
      <c r="E32" s="16"/>
      <c r="F32" s="6" t="s">
        <f>=A32-A31</f>
      </c>
      <c r="G32" s="6" t="s">
        <f>=B32+G31</f>
      </c>
      <c r="H32" s="6" t="s">
        <f>=F32*G31</f>
      </c>
    </row>
    <row collapsed="false" customFormat="false" customHeight="false" hidden="false" ht="12.1" outlineLevel="0" r="33">
      <c r="A33" s="13" t="n">
        <v>44349</v>
      </c>
      <c r="B33" s="6" t="n">
        <v>99</v>
      </c>
      <c r="C33" s="16" t="s">
        <v>178</v>
      </c>
      <c r="D33" s="16"/>
      <c r="E33" s="16"/>
      <c r="F33" s="6" t="s">
        <f>=A33-A32</f>
      </c>
      <c r="G33" s="6" t="s">
        <f>=B33+G32</f>
      </c>
      <c r="H33" s="6" t="s">
        <f>=F33*G32</f>
      </c>
    </row>
    <row collapsed="false" customFormat="false" customHeight="false" hidden="false" ht="12.1" outlineLevel="0" r="34">
      <c r="A34" s="13" t="n">
        <v>44350</v>
      </c>
      <c r="B34" s="6" t="n">
        <v>130.83</v>
      </c>
      <c r="C34" s="16" t="s">
        <v>179</v>
      </c>
      <c r="D34" s="16"/>
      <c r="E34" s="16"/>
      <c r="F34" s="6" t="s">
        <f>=A34-A33</f>
      </c>
      <c r="G34" s="6" t="s">
        <f>=B34+G33</f>
      </c>
      <c r="H34" s="6" t="s">
        <f>=F34*G33</f>
      </c>
    </row>
    <row collapsed="false" customFormat="false" customHeight="false" hidden="false" ht="12.1" outlineLevel="0" r="35">
      <c r="A35" s="13" t="n">
        <v>44356</v>
      </c>
      <c r="B35" s="6" t="n">
        <v>-24.6</v>
      </c>
      <c r="C35" s="16" t="s">
        <v>180</v>
      </c>
      <c r="D35" s="16"/>
      <c r="E35" s="16"/>
      <c r="F35" s="6" t="s">
        <f>=A35-A34</f>
      </c>
      <c r="G35" s="6" t="s">
        <f>=B35+G34</f>
      </c>
      <c r="H35" s="6" t="s">
        <f>=F35*G34</f>
      </c>
    </row>
    <row collapsed="false" customFormat="false" customHeight="false" hidden="false" ht="12.1" outlineLevel="0" r="36">
      <c r="A36" s="13" t="n">
        <v>44364</v>
      </c>
      <c r="B36" s="6" t="n">
        <v>-8.45</v>
      </c>
      <c r="C36" s="16" t="s">
        <v>181</v>
      </c>
      <c r="D36" s="16"/>
      <c r="E36" s="16"/>
      <c r="F36" s="6" t="s">
        <f>=A36-A35</f>
      </c>
      <c r="G36" s="6" t="s">
        <f>=B36+G35</f>
      </c>
      <c r="H36" s="6" t="s">
        <f>=F36*G35</f>
      </c>
    </row>
    <row collapsed="false" customFormat="false" customHeight="false" hidden="false" ht="12.1" outlineLevel="0" r="37">
      <c r="A37" s="13" t="n">
        <v>44364</v>
      </c>
      <c r="B37" s="6" t="n">
        <v>-15.95</v>
      </c>
      <c r="C37" s="16" t="s">
        <v>182</v>
      </c>
      <c r="D37" s="16"/>
      <c r="E37" s="16"/>
      <c r="F37" s="6" t="s">
        <f>=A37-A36</f>
      </c>
      <c r="G37" s="6" t="s">
        <f>=B37+G36</f>
      </c>
      <c r="H37" s="6" t="s">
        <f>=F37*G36</f>
      </c>
    </row>
    <row collapsed="false" customFormat="false" customHeight="false" hidden="false" ht="12.1" outlineLevel="0" r="38">
      <c r="A38" s="13" t="n">
        <v>44370</v>
      </c>
      <c r="B38" s="6" t="n">
        <v>-67.1</v>
      </c>
      <c r="C38" s="16" t="s">
        <v>183</v>
      </c>
      <c r="D38" s="16"/>
      <c r="E38" s="16"/>
      <c r="F38" s="6" t="s">
        <f>=A38-A37</f>
      </c>
      <c r="G38" s="6" t="s">
        <f>=B38+G37</f>
      </c>
      <c r="H38" s="6" t="s">
        <f>=F38*G37</f>
      </c>
    </row>
    <row collapsed="false" customFormat="false" customHeight="false" hidden="false" ht="12.1" outlineLevel="0" r="39">
      <c r="A39" s="13" t="n">
        <v>44375</v>
      </c>
      <c r="B39" s="6" t="n">
        <v>24.6</v>
      </c>
      <c r="C39" s="16" t="s">
        <v>184</v>
      </c>
      <c r="D39" s="16"/>
      <c r="E39" s="16"/>
      <c r="F39" s="6" t="s">
        <f>=A39-A38</f>
      </c>
      <c r="G39" s="6" t="s">
        <f>=B39+G38</f>
      </c>
      <c r="H39" s="6" t="s">
        <f>=F39*G38</f>
      </c>
    </row>
    <row collapsed="false" customFormat="false" customHeight="false" hidden="false" ht="12.1" outlineLevel="0" r="40">
      <c r="A40" s="13" t="n">
        <v>44377</v>
      </c>
      <c r="B40" s="6" t="n">
        <v>92.64</v>
      </c>
      <c r="C40" s="16" t="s">
        <v>185</v>
      </c>
      <c r="D40" s="16"/>
      <c r="E40" s="16"/>
      <c r="F40" s="6" t="s">
        <f>=A40-A39</f>
      </c>
      <c r="G40" s="6" t="s">
        <f>=B40+G39</f>
      </c>
      <c r="H40" s="6" t="s">
        <f>=F40*G39</f>
      </c>
    </row>
    <row collapsed="false" customFormat="false" customHeight="false" hidden="false" ht="12.1" outlineLevel="0" r="41">
      <c r="A41" s="13" t="n">
        <v>44379</v>
      </c>
      <c r="B41" s="6" t="n">
        <v>-104.09</v>
      </c>
      <c r="C41" s="16" t="s">
        <v>186</v>
      </c>
      <c r="D41" s="16"/>
      <c r="E41" s="16"/>
      <c r="F41" s="6" t="s">
        <f>=A41-A40</f>
      </c>
      <c r="G41" s="6" t="s">
        <f>=B41+G40</f>
      </c>
      <c r="H41" s="6" t="s">
        <f>=F41*G40</f>
      </c>
    </row>
    <row collapsed="false" customFormat="false" customHeight="false" hidden="false" ht="12.1" outlineLevel="0" r="42">
      <c r="A42" s="13" t="n">
        <v>44379</v>
      </c>
      <c r="B42" s="6" t="n">
        <v>8.45</v>
      </c>
      <c r="C42" s="16" t="s">
        <v>187</v>
      </c>
      <c r="D42" s="16"/>
      <c r="E42" s="16"/>
      <c r="F42" s="6" t="s">
        <f>=A42-A41</f>
      </c>
      <c r="G42" s="6" t="s">
        <f>=B42+G41</f>
      </c>
      <c r="H42" s="6" t="s">
        <f>=F42*G41</f>
      </c>
    </row>
    <row collapsed="false" customFormat="false" customHeight="false" hidden="false" ht="12.1" outlineLevel="0" r="43">
      <c r="A43" s="13" t="n">
        <v>44381</v>
      </c>
      <c r="B43" s="6" t="n">
        <v>-166.8</v>
      </c>
      <c r="C43" s="16" t="s">
        <v>188</v>
      </c>
      <c r="D43" s="16"/>
      <c r="E43" s="16"/>
      <c r="F43" s="6" t="s">
        <f>=A43-A42</f>
      </c>
      <c r="G43" s="6" t="s">
        <f>=B43+G42</f>
      </c>
      <c r="H43" s="6" t="s">
        <f>=F43*G42</f>
      </c>
    </row>
    <row collapsed="false" customFormat="false" customHeight="false" hidden="false" ht="12.1" outlineLevel="0" r="44">
      <c r="A44" s="13" t="n">
        <v>44382</v>
      </c>
      <c r="B44" s="6" t="n">
        <v>-20.93</v>
      </c>
      <c r="C44" s="16" t="s">
        <v>189</v>
      </c>
      <c r="D44" s="16"/>
      <c r="E44" s="16"/>
      <c r="F44" s="6" t="s">
        <f>=A44-A43</f>
      </c>
      <c r="G44" s="6" t="s">
        <f>=B44+G43</f>
      </c>
      <c r="H44" s="6" t="s">
        <f>=F44*G43</f>
      </c>
    </row>
    <row collapsed="false" customFormat="false" customHeight="false" hidden="false" ht="12.1" outlineLevel="0" r="45">
      <c r="A45" s="13" t="n">
        <v>44382</v>
      </c>
      <c r="B45" s="6" t="n">
        <v>-93.05</v>
      </c>
      <c r="C45" s="16" t="s">
        <v>190</v>
      </c>
      <c r="D45" s="16"/>
      <c r="E45" s="16"/>
      <c r="F45" s="6" t="s">
        <f>=A45-A44</f>
      </c>
      <c r="G45" s="6" t="s">
        <f>=B45+G44</f>
      </c>
      <c r="H45" s="6" t="s">
        <f>=F45*G44</f>
      </c>
    </row>
    <row collapsed="false" customFormat="false" customHeight="false" hidden="false" ht="12.1" outlineLevel="0" r="46">
      <c r="A46" s="13" t="n">
        <v>44382</v>
      </c>
      <c r="B46" s="6" t="n">
        <v>15.95</v>
      </c>
      <c r="C46" s="16" t="s">
        <v>191</v>
      </c>
      <c r="D46" s="16"/>
      <c r="E46" s="16"/>
      <c r="F46" s="6" t="s">
        <f>=A46-A45</f>
      </c>
      <c r="G46" s="6" t="s">
        <f>=B46+G45</f>
      </c>
      <c r="H46" s="6" t="s">
        <f>=F46*G45</f>
      </c>
    </row>
    <row collapsed="false" customFormat="false" customHeight="false" hidden="false" ht="12.1" outlineLevel="0" r="47">
      <c r="A47" s="13" t="n">
        <v>44383</v>
      </c>
      <c r="B47" s="6" t="n">
        <v>20.93</v>
      </c>
      <c r="C47" s="16" t="s">
        <v>192</v>
      </c>
      <c r="D47" s="16"/>
      <c r="E47" s="16"/>
      <c r="F47" s="6" t="s">
        <f>=A47-A46</f>
      </c>
      <c r="G47" s="6" t="s">
        <f>=B47+G46</f>
      </c>
      <c r="H47" s="6" t="s">
        <f>=F47*G46</f>
      </c>
    </row>
    <row collapsed="false" customFormat="false" customHeight="false" hidden="false" ht="12.1" outlineLevel="0" r="48">
      <c r="A48" s="13" t="n">
        <v>44385</v>
      </c>
      <c r="B48" s="6" t="n">
        <v>-465.2</v>
      </c>
      <c r="C48" s="16" t="s">
        <v>193</v>
      </c>
      <c r="D48" s="16"/>
      <c r="E48" s="16"/>
      <c r="F48" s="6" t="s">
        <f>=A48-A47</f>
      </c>
      <c r="G48" s="6" t="s">
        <f>=B48+G47</f>
      </c>
      <c r="H48" s="6" t="s">
        <f>=F48*G47</f>
      </c>
    </row>
    <row collapsed="false" customFormat="false" customHeight="false" hidden="false" ht="12.1" outlineLevel="0" r="49">
      <c r="A49" s="13" t="n">
        <v>44386</v>
      </c>
      <c r="B49" s="6" t="n">
        <v>-10.3</v>
      </c>
      <c r="C49" s="16" t="s">
        <v>194</v>
      </c>
      <c r="D49" s="16"/>
      <c r="E49" s="16"/>
      <c r="F49" s="6" t="s">
        <f>=A49-A48</f>
      </c>
      <c r="G49" s="6" t="s">
        <f>=B49+G48</f>
      </c>
      <c r="H49" s="6" t="s">
        <f>=F49*G48</f>
      </c>
    </row>
    <row collapsed="false" customFormat="false" customHeight="false" hidden="false" ht="12.1" outlineLevel="0" r="50">
      <c r="A50" s="13" t="n">
        <v>44386</v>
      </c>
      <c r="B50" s="6" t="n">
        <v>67.1</v>
      </c>
      <c r="C50" s="16" t="s">
        <v>195</v>
      </c>
      <c r="D50" s="16"/>
      <c r="E50" s="16"/>
      <c r="F50" s="6" t="s">
        <f>=A50-A49</f>
      </c>
      <c r="G50" s="6" t="s">
        <f>=B50+G49</f>
      </c>
      <c r="H50" s="6" t="s">
        <f>=F50*G49</f>
      </c>
    </row>
    <row collapsed="false" customFormat="false" customHeight="false" hidden="false" ht="12.1" outlineLevel="0" r="51">
      <c r="A51" s="13" t="n">
        <v>44387</v>
      </c>
      <c r="B51" s="6" t="n">
        <v>-46.04</v>
      </c>
      <c r="C51" s="16" t="s">
        <v>196</v>
      </c>
      <c r="D51" s="16"/>
      <c r="E51" s="16"/>
      <c r="F51" s="6" t="s">
        <f>=A51-A50</f>
      </c>
      <c r="G51" s="6" t="s">
        <f>=B51+G50</f>
      </c>
      <c r="H51" s="6" t="s">
        <f>=F51*G50</f>
      </c>
    </row>
    <row collapsed="false" customFormat="false" customHeight="false" hidden="false" ht="12.1" outlineLevel="0" r="52">
      <c r="A52" s="13" t="n">
        <v>44388</v>
      </c>
      <c r="B52" s="6" t="n">
        <v>-52.7</v>
      </c>
      <c r="C52" s="16" t="s">
        <v>197</v>
      </c>
      <c r="D52" s="16"/>
      <c r="E52" s="16"/>
      <c r="F52" s="6" t="s">
        <f>=A52-A51</f>
      </c>
      <c r="G52" s="6" t="s">
        <f>=B52+G51</f>
      </c>
      <c r="H52" s="6" t="s">
        <f>=F52*G51</f>
      </c>
    </row>
    <row collapsed="false" customFormat="false" customHeight="false" hidden="false" ht="12.1" outlineLevel="0" r="53">
      <c r="A53" s="13" t="n">
        <v>44389</v>
      </c>
      <c r="B53" s="6" t="n">
        <v>-43</v>
      </c>
      <c r="C53" s="16" t="s">
        <v>198</v>
      </c>
      <c r="D53" s="16"/>
      <c r="E53" s="16"/>
      <c r="F53" s="6" t="s">
        <f>=A53-A52</f>
      </c>
      <c r="G53" s="6" t="s">
        <f>=B53+G52</f>
      </c>
      <c r="H53" s="6" t="s">
        <f>=F53*G52</f>
      </c>
    </row>
    <row collapsed="false" customFormat="false" customHeight="false" hidden="false" ht="12.1" outlineLevel="0" r="54">
      <c r="A54" s="13" t="n">
        <v>44389</v>
      </c>
      <c r="B54" s="6" t="n">
        <v>-16</v>
      </c>
      <c r="C54" s="16" t="s">
        <v>199</v>
      </c>
      <c r="D54" s="16"/>
      <c r="E54" s="16"/>
      <c r="F54" s="6" t="s">
        <f>=A54-A53</f>
      </c>
      <c r="G54" s="6" t="s">
        <f>=B54+G53</f>
      </c>
      <c r="H54" s="6" t="s">
        <f>=F54*G53</f>
      </c>
    </row>
    <row collapsed="false" customFormat="false" customHeight="false" hidden="false" ht="12.1" outlineLevel="0" r="55">
      <c r="A55" s="13" t="n">
        <v>44392</v>
      </c>
      <c r="B55" s="6" t="n">
        <v>-110.5</v>
      </c>
      <c r="C55" s="16" t="s">
        <v>200</v>
      </c>
      <c r="D55" s="16"/>
      <c r="E55" s="16"/>
      <c r="F55" s="6" t="s">
        <f>=A55-A54</f>
      </c>
      <c r="G55" s="6" t="s">
        <f>=B55+G54</f>
      </c>
      <c r="H55" s="6" t="s">
        <f>=F55*G54</f>
      </c>
    </row>
    <row collapsed="false" customFormat="false" customHeight="false" hidden="false" ht="12.1" outlineLevel="0" r="56">
      <c r="A56" s="13" t="n">
        <v>44398</v>
      </c>
      <c r="B56" s="6" t="n">
        <v>166.8</v>
      </c>
      <c r="C56" s="16" t="s">
        <v>201</v>
      </c>
      <c r="D56" s="16"/>
      <c r="E56" s="16"/>
      <c r="F56" s="6" t="s">
        <f>=A56-A55</f>
      </c>
      <c r="G56" s="6" t="s">
        <f>=B56+G55</f>
      </c>
      <c r="H56" s="6" t="s">
        <f>=F56*G55</f>
      </c>
    </row>
    <row collapsed="false" customFormat="false" customHeight="false" hidden="false" ht="12.1" outlineLevel="0" r="57">
      <c r="A57" s="13" t="n">
        <v>44398</v>
      </c>
      <c r="B57" s="6" t="n">
        <v>104.09</v>
      </c>
      <c r="C57" s="16" t="s">
        <v>202</v>
      </c>
      <c r="D57" s="16"/>
      <c r="E57" s="16"/>
      <c r="F57" s="6" t="s">
        <f>=A57-A56</f>
      </c>
      <c r="G57" s="6" t="s">
        <f>=B57+G56</f>
      </c>
      <c r="H57" s="6" t="s">
        <f>=F57*G56</f>
      </c>
    </row>
    <row collapsed="false" customFormat="false" customHeight="false" hidden="false" ht="12.1" outlineLevel="0" r="58">
      <c r="A58" s="13" t="n">
        <v>44399</v>
      </c>
      <c r="B58" s="6" t="n">
        <v>52.7</v>
      </c>
      <c r="C58" s="16" t="s">
        <v>203</v>
      </c>
      <c r="D58" s="16"/>
      <c r="E58" s="16"/>
      <c r="F58" s="6" t="s">
        <f>=A58-A57</f>
      </c>
      <c r="G58" s="6" t="s">
        <f>=B58+G57</f>
      </c>
      <c r="H58" s="6" t="s">
        <f>=F58*G57</f>
      </c>
    </row>
    <row collapsed="false" customFormat="false" customHeight="false" hidden="false" ht="12.1" outlineLevel="0" r="59">
      <c r="A59" s="13" t="n">
        <v>44400</v>
      </c>
      <c r="B59" s="6" t="n">
        <v>465.2</v>
      </c>
      <c r="C59" s="16" t="s">
        <v>204</v>
      </c>
      <c r="D59" s="16"/>
      <c r="E59" s="16"/>
      <c r="F59" s="6" t="s">
        <f>=A59-A58</f>
      </c>
      <c r="G59" s="6" t="s">
        <f>=B59+G58</f>
      </c>
      <c r="H59" s="6" t="s">
        <f>=F59*G58</f>
      </c>
    </row>
    <row collapsed="false" customFormat="false" customHeight="false" hidden="false" ht="12.1" outlineLevel="0" r="60">
      <c r="A60" s="13" t="n">
        <v>44400</v>
      </c>
      <c r="B60" s="6" t="n">
        <v>93.05</v>
      </c>
      <c r="C60" s="16" t="s">
        <v>205</v>
      </c>
      <c r="D60" s="16"/>
      <c r="E60" s="16"/>
      <c r="F60" s="6" t="s">
        <f>=A60-A59</f>
      </c>
      <c r="G60" s="6" t="s">
        <f>=B60+G59</f>
      </c>
      <c r="H60" s="6" t="s">
        <f>=F60*G59</f>
      </c>
    </row>
    <row collapsed="false" customFormat="false" customHeight="false" hidden="false" ht="12.1" outlineLevel="0" r="61">
      <c r="A61" s="13" t="n">
        <v>44403</v>
      </c>
      <c r="B61" s="6" t="n">
        <v>5000</v>
      </c>
      <c r="C61" s="16" t="s">
        <v>155</v>
      </c>
      <c r="D61" s="16"/>
      <c r="E61" s="16"/>
      <c r="F61" s="6" t="s">
        <f>=A61-A60</f>
      </c>
      <c r="G61" s="6" t="s">
        <f>=B61+G60</f>
      </c>
      <c r="H61" s="6" t="s">
        <f>=F61*G60</f>
      </c>
    </row>
    <row collapsed="false" customFormat="false" customHeight="false" hidden="false" ht="12.1" outlineLevel="0" r="62">
      <c r="A62" s="13" t="n">
        <v>44405</v>
      </c>
      <c r="B62" s="6" t="n">
        <v>10.3</v>
      </c>
      <c r="C62" s="16" t="s">
        <v>206</v>
      </c>
      <c r="D62" s="16"/>
      <c r="E62" s="16"/>
      <c r="F62" s="6" t="s">
        <f>=A62-A61</f>
      </c>
      <c r="G62" s="6" t="s">
        <f>=B62+G61</f>
      </c>
      <c r="H62" s="6" t="s">
        <f>=F62*G61</f>
      </c>
    </row>
    <row collapsed="false" customFormat="false" customHeight="false" hidden="false" ht="12.1" outlineLevel="0" r="63">
      <c r="A63" s="13" t="n">
        <v>44405</v>
      </c>
      <c r="B63" s="6" t="n">
        <v>16</v>
      </c>
      <c r="C63" s="16" t="s">
        <v>207</v>
      </c>
      <c r="D63" s="16"/>
      <c r="E63" s="16"/>
      <c r="F63" s="6" t="s">
        <f>=A63-A62</f>
      </c>
      <c r="G63" s="6" t="s">
        <f>=B63+G62</f>
      </c>
      <c r="H63" s="6" t="s">
        <f>=F63*G62</f>
      </c>
    </row>
    <row collapsed="false" customFormat="false" customHeight="false" hidden="false" ht="12.1" outlineLevel="0" r="64">
      <c r="A64" s="13" t="n">
        <v>44405</v>
      </c>
      <c r="B64" s="6" t="n">
        <v>46.04</v>
      </c>
      <c r="C64" s="16" t="s">
        <v>208</v>
      </c>
      <c r="D64" s="16"/>
      <c r="E64" s="16"/>
      <c r="F64" s="6" t="s">
        <f>=A64-A63</f>
      </c>
      <c r="G64" s="6" t="s">
        <f>=B64+G63</f>
      </c>
      <c r="H64" s="6" t="s">
        <f>=F64*G63</f>
      </c>
    </row>
    <row collapsed="false" customFormat="false" customHeight="false" hidden="false" ht="12.1" outlineLevel="0" r="65">
      <c r="A65" s="13" t="n">
        <v>44407</v>
      </c>
      <c r="B65" s="6" t="n">
        <v>43</v>
      </c>
      <c r="C65" s="16" t="s">
        <v>209</v>
      </c>
      <c r="D65" s="16"/>
      <c r="E65" s="16"/>
      <c r="F65" s="6" t="s">
        <f>=A65-A64</f>
      </c>
      <c r="G65" s="6" t="s">
        <f>=B65+G64</f>
      </c>
      <c r="H65" s="6" t="s">
        <f>=F65*G64</f>
      </c>
    </row>
    <row collapsed="false" customFormat="false" customHeight="false" hidden="false" ht="12.1" outlineLevel="0" r="66">
      <c r="A66" s="13" t="n">
        <v>44412</v>
      </c>
      <c r="B66" s="6" t="n">
        <v>-37.13</v>
      </c>
      <c r="C66" s="16" t="s">
        <v>159</v>
      </c>
      <c r="D66" s="16"/>
      <c r="E66" s="16"/>
      <c r="F66" s="6" t="s">
        <f>=A66-A65</f>
      </c>
      <c r="G66" s="6" t="s">
        <f>=B66+G65</f>
      </c>
      <c r="H66" s="6" t="s">
        <f>=F66*G65</f>
      </c>
    </row>
    <row collapsed="false" customFormat="false" customHeight="false" hidden="false" ht="12.1" outlineLevel="0" r="67">
      <c r="A67" s="13" t="n">
        <v>44412</v>
      </c>
      <c r="B67" s="6" t="n">
        <v>-79.26</v>
      </c>
      <c r="C67" s="16" t="s">
        <v>210</v>
      </c>
      <c r="D67" s="16"/>
      <c r="E67" s="16"/>
      <c r="F67" s="6" t="s">
        <f>=A67-A66</f>
      </c>
      <c r="G67" s="6" t="s">
        <f>=B67+G66</f>
      </c>
      <c r="H67" s="6" t="s">
        <f>=F67*G66</f>
      </c>
    </row>
    <row collapsed="false" customFormat="false" customHeight="false" hidden="false" ht="12.1" outlineLevel="0" r="68">
      <c r="A68" s="13" t="n">
        <v>44412</v>
      </c>
      <c r="B68" s="6" t="n">
        <v>110.5</v>
      </c>
      <c r="C68" s="16" t="s">
        <v>211</v>
      </c>
      <c r="D68" s="16"/>
      <c r="E68" s="16"/>
      <c r="F68" s="6" t="s">
        <f>=A68-A67</f>
      </c>
      <c r="G68" s="6" t="s">
        <f>=B68+G67</f>
      </c>
      <c r="H68" s="6" t="s">
        <f>=F68*G67</f>
      </c>
    </row>
    <row collapsed="false" customFormat="false" customHeight="false" hidden="false" ht="12.1" outlineLevel="0" r="69">
      <c r="A69" s="13" t="n">
        <v>44412</v>
      </c>
      <c r="B69" s="6" t="n">
        <v>79.26</v>
      </c>
      <c r="C69" s="16" t="s">
        <v>212</v>
      </c>
      <c r="D69" s="16"/>
      <c r="E69" s="16"/>
      <c r="F69" s="6" t="s">
        <f>=A69-A68</f>
      </c>
      <c r="G69" s="6" t="s">
        <f>=B69+G68</f>
      </c>
      <c r="H69" s="6" t="s">
        <f>=F69*G68</f>
      </c>
    </row>
    <row collapsed="false" customFormat="false" customHeight="false" hidden="false" ht="12.1" outlineLevel="0" r="70">
      <c r="A70" s="13" t="n">
        <v>44412</v>
      </c>
      <c r="B70" s="6" t="n">
        <v>37.13</v>
      </c>
      <c r="C70" s="16" t="s">
        <v>213</v>
      </c>
      <c r="D70" s="16"/>
      <c r="E70" s="16"/>
      <c r="F70" s="6" t="s">
        <f>=A70-A69</f>
      </c>
      <c r="G70" s="6" t="s">
        <f>=B70+G69</f>
      </c>
      <c r="H70" s="6" t="s">
        <f>=F70*G69</f>
      </c>
    </row>
    <row collapsed="false" customFormat="false" customHeight="false" hidden="false" ht="12.1" outlineLevel="0" r="71">
      <c r="A71" s="13" t="n">
        <v>44440</v>
      </c>
      <c r="B71" s="6" t="n">
        <v>-28.41</v>
      </c>
      <c r="C71" s="16" t="s">
        <v>163</v>
      </c>
      <c r="D71" s="16"/>
      <c r="E71" s="16"/>
      <c r="F71" s="6" t="s">
        <f>=A71-A70</f>
      </c>
      <c r="G71" s="6" t="s">
        <f>=B71+G70</f>
      </c>
      <c r="H71" s="6" t="s">
        <f>=F71*G70</f>
      </c>
    </row>
    <row collapsed="false" customFormat="false" customHeight="false" hidden="false" ht="12.1" outlineLevel="0" r="72">
      <c r="A72" s="13" t="n">
        <v>44440</v>
      </c>
      <c r="B72" s="6" t="n">
        <v>-65.63</v>
      </c>
      <c r="C72" s="16" t="s">
        <v>214</v>
      </c>
      <c r="D72" s="16"/>
      <c r="E72" s="16"/>
      <c r="F72" s="6" t="s">
        <f>=A72-A71</f>
      </c>
      <c r="G72" s="6" t="s">
        <f>=B72+G71</f>
      </c>
      <c r="H72" s="6" t="s">
        <f>=F72*G71</f>
      </c>
    </row>
    <row collapsed="false" customFormat="false" customHeight="false" hidden="false" ht="12.1" outlineLevel="0" r="73">
      <c r="A73" s="13" t="n">
        <v>44440</v>
      </c>
      <c r="B73" s="6" t="n">
        <v>28.41</v>
      </c>
      <c r="C73" s="16" t="s">
        <v>215</v>
      </c>
      <c r="D73" s="16"/>
      <c r="E73" s="16"/>
      <c r="F73" s="6" t="s">
        <f>=A73-A72</f>
      </c>
      <c r="G73" s="6" t="s">
        <f>=B73+G72</f>
      </c>
      <c r="H73" s="6" t="s">
        <f>=F73*G72</f>
      </c>
    </row>
    <row collapsed="false" customFormat="false" customHeight="false" hidden="false" ht="12.1" outlineLevel="0" r="74">
      <c r="A74" s="13" t="n">
        <v>44446</v>
      </c>
      <c r="B74" s="6" t="n">
        <v>-118.2</v>
      </c>
      <c r="C74" s="16" t="s">
        <v>216</v>
      </c>
      <c r="D74" s="16"/>
      <c r="E74" s="16"/>
      <c r="F74" s="6" t="s">
        <f>=A74-A73</f>
      </c>
      <c r="G74" s="6" t="s">
        <f>=B74+G73</f>
      </c>
      <c r="H74" s="6" t="s">
        <f>=F74*G73</f>
      </c>
    </row>
    <row collapsed="false" customFormat="false" customHeight="false" hidden="false" ht="12.1" outlineLevel="0" r="75">
      <c r="A75" s="13" t="n">
        <v>44452</v>
      </c>
      <c r="B75" s="6" t="n">
        <v>5000</v>
      </c>
      <c r="C75" s="16" t="s">
        <v>155</v>
      </c>
      <c r="D75" s="16"/>
      <c r="E75" s="16"/>
      <c r="F75" s="6" t="s">
        <f>=A75-A74</f>
      </c>
      <c r="G75" s="6" t="s">
        <f>=B75+G74</f>
      </c>
      <c r="H75" s="6" t="s">
        <f>=F75*G74</f>
      </c>
    </row>
    <row collapsed="false" customFormat="false" customHeight="false" hidden="false" ht="12.1" outlineLevel="0" r="76">
      <c r="A76" s="13" t="n">
        <v>44455</v>
      </c>
      <c r="B76" s="6" t="n">
        <v>118.2</v>
      </c>
      <c r="C76" s="16" t="s">
        <v>217</v>
      </c>
      <c r="D76" s="16"/>
      <c r="E76" s="16"/>
      <c r="F76" s="6" t="s">
        <f>=A76-A75</f>
      </c>
      <c r="G76" s="6" t="s">
        <f>=B76+G75</f>
      </c>
      <c r="H76" s="6" t="s">
        <f>=F76*G75</f>
      </c>
    </row>
    <row collapsed="false" customFormat="false" customHeight="false" hidden="false" ht="12.1" outlineLevel="0" r="77">
      <c r="A77" s="13" t="n">
        <v>44466</v>
      </c>
      <c r="B77" s="6" t="n">
        <v>-30.3</v>
      </c>
      <c r="C77" s="16" t="s">
        <v>218</v>
      </c>
      <c r="D77" s="16"/>
      <c r="E77" s="16"/>
      <c r="F77" s="6" t="s">
        <f>=A77-A76</f>
      </c>
      <c r="G77" s="6" t="s">
        <f>=B77+G76</f>
      </c>
      <c r="H77" s="6" t="s">
        <f>=F77*G76</f>
      </c>
    </row>
    <row collapsed="false" customFormat="false" customHeight="false" hidden="false" ht="12.1" outlineLevel="0" r="78">
      <c r="A78" s="13" t="n">
        <v>44469</v>
      </c>
      <c r="B78" s="6" t="n">
        <v>25000</v>
      </c>
      <c r="C78" s="16" t="s">
        <v>155</v>
      </c>
      <c r="D78" s="16"/>
      <c r="E78" s="16"/>
      <c r="F78" s="6" t="s">
        <f>=A78-A77</f>
      </c>
      <c r="G78" s="6" t="s">
        <f>=B78+G77</f>
      </c>
      <c r="H78" s="6" t="s">
        <f>=F78*G77</f>
      </c>
    </row>
    <row collapsed="false" customFormat="false" customHeight="false" hidden="false" ht="12.1" outlineLevel="0" r="79">
      <c r="A79" s="13" t="n">
        <v>44470</v>
      </c>
      <c r="B79" s="6" t="n">
        <v>30.3</v>
      </c>
      <c r="C79" s="16" t="s">
        <v>219</v>
      </c>
      <c r="D79" s="16"/>
      <c r="E79" s="16"/>
      <c r="F79" s="6" t="s">
        <f>=A79-A78</f>
      </c>
      <c r="G79" s="6" t="s">
        <f>=B79+G78</f>
      </c>
      <c r="H79" s="6" t="s">
        <f>=F79*G78</f>
      </c>
    </row>
    <row collapsed="false" customFormat="false" customHeight="false" hidden="false" ht="12.1" outlineLevel="0" r="80">
      <c r="A80" s="13" t="n">
        <v>44473</v>
      </c>
      <c r="B80" s="6" t="n">
        <v>-20.93</v>
      </c>
      <c r="C80" s="16" t="s">
        <v>189</v>
      </c>
      <c r="D80" s="16"/>
      <c r="E80" s="16"/>
      <c r="F80" s="6" t="s">
        <f>=A80-A79</f>
      </c>
      <c r="G80" s="6" t="s">
        <f>=B80+G79</f>
      </c>
      <c r="H80" s="6" t="s">
        <f>=F80*G79</f>
      </c>
    </row>
    <row collapsed="false" customFormat="false" customHeight="false" hidden="false" ht="12.1" outlineLevel="0" r="81">
      <c r="A81" s="13" t="n">
        <v>44473</v>
      </c>
      <c r="B81" s="6" t="n">
        <v>65.63</v>
      </c>
      <c r="C81" s="16" t="s">
        <v>220</v>
      </c>
      <c r="D81" s="16"/>
      <c r="E81" s="16"/>
      <c r="F81" s="6" t="s">
        <f>=A81-A80</f>
      </c>
      <c r="G81" s="6" t="s">
        <f>=B81+G80</f>
      </c>
      <c r="H81" s="6" t="s">
        <f>=F81*G80</f>
      </c>
    </row>
    <row collapsed="false" customFormat="false" customHeight="false" hidden="false" ht="12.1" outlineLevel="0" r="82">
      <c r="A82" s="13" t="n">
        <v>44473</v>
      </c>
      <c r="B82" s="6" t="n">
        <v>20.93</v>
      </c>
      <c r="C82" s="16" t="s">
        <v>221</v>
      </c>
      <c r="D82" s="16"/>
      <c r="E82" s="16"/>
      <c r="F82" s="6" t="s">
        <f>=A82-A81</f>
      </c>
      <c r="G82" s="6" t="s">
        <f>=B82+G81</f>
      </c>
      <c r="H82" s="6" t="s">
        <f>=F82*G81</f>
      </c>
    </row>
    <row collapsed="false" customFormat="false" customHeight="false" hidden="false" ht="12.1" outlineLevel="0" r="83">
      <c r="A83" s="13" t="n">
        <v>44474</v>
      </c>
      <c r="B83" s="6" t="n">
        <v>-39</v>
      </c>
      <c r="C83" s="16" t="s">
        <v>222</v>
      </c>
      <c r="D83" s="16"/>
      <c r="E83" s="16"/>
      <c r="F83" s="6" t="s">
        <f>=A83-A82</f>
      </c>
      <c r="G83" s="6" t="s">
        <f>=B83+G82</f>
      </c>
      <c r="H83" s="6" t="s">
        <f>=F83*G82</f>
      </c>
    </row>
    <row collapsed="false" customFormat="false" customHeight="false" hidden="false" ht="12.1" outlineLevel="0" r="84">
      <c r="A84" s="13" t="n">
        <v>44475</v>
      </c>
      <c r="B84" s="6" t="n">
        <v>5000</v>
      </c>
      <c r="C84" s="16" t="s">
        <v>155</v>
      </c>
      <c r="D84" s="16"/>
      <c r="E84" s="16"/>
      <c r="F84" s="6" t="s">
        <f>=A84-A83</f>
      </c>
      <c r="G84" s="6" t="s">
        <f>=B84+G83</f>
      </c>
      <c r="H84" s="6" t="s">
        <f>=F84*G83</f>
      </c>
    </row>
    <row collapsed="false" customFormat="false" customHeight="false" hidden="false" ht="12.1" outlineLevel="0" r="85">
      <c r="A85" s="13" t="n">
        <v>44481</v>
      </c>
      <c r="B85" s="6" t="n">
        <v>-29.04</v>
      </c>
      <c r="C85" s="16" t="s">
        <v>223</v>
      </c>
      <c r="D85" s="16"/>
      <c r="E85" s="16"/>
      <c r="F85" s="6" t="s">
        <f>=A85-A84</f>
      </c>
      <c r="G85" s="6" t="s">
        <f>=B85+G84</f>
      </c>
      <c r="H85" s="6" t="s">
        <f>=F85*G84</f>
      </c>
    </row>
    <row collapsed="false" customFormat="false" customHeight="false" hidden="false" ht="12.1" outlineLevel="0" r="86">
      <c r="A86" s="13" t="n">
        <v>44481</v>
      </c>
      <c r="B86" s="6" t="n">
        <v>-185</v>
      </c>
      <c r="C86" s="16" t="s">
        <v>224</v>
      </c>
      <c r="D86" s="16"/>
      <c r="E86" s="16"/>
      <c r="F86" s="6" t="s">
        <f>=A86-A85</f>
      </c>
      <c r="G86" s="6" t="s">
        <f>=B86+G85</f>
      </c>
      <c r="H86" s="6" t="s">
        <f>=F86*G85</f>
      </c>
    </row>
    <row collapsed="false" customFormat="false" customHeight="false" hidden="false" ht="12.1" outlineLevel="0" r="87">
      <c r="A87" s="13" t="n">
        <v>44488</v>
      </c>
      <c r="B87" s="6" t="n">
        <v>-153.8</v>
      </c>
      <c r="C87" s="16" t="s">
        <v>225</v>
      </c>
      <c r="D87" s="16"/>
      <c r="E87" s="16"/>
      <c r="F87" s="6" t="s">
        <f>=A87-A86</f>
      </c>
      <c r="G87" s="6" t="s">
        <f>=B87+G86</f>
      </c>
      <c r="H87" s="6" t="s">
        <f>=F87*G86</f>
      </c>
    </row>
    <row collapsed="false" customFormat="false" customHeight="false" hidden="false" ht="12.1" outlineLevel="0" r="88">
      <c r="A88" s="13" t="n">
        <v>44489</v>
      </c>
      <c r="B88" s="6" t="n">
        <v>39</v>
      </c>
      <c r="C88" s="16" t="s">
        <v>226</v>
      </c>
      <c r="D88" s="16"/>
      <c r="E88" s="16"/>
      <c r="F88" s="6" t="s">
        <f>=A88-A87</f>
      </c>
      <c r="G88" s="6" t="s">
        <f>=B88+G87</f>
      </c>
      <c r="H88" s="6" t="s">
        <f>=F88*G87</f>
      </c>
    </row>
    <row collapsed="false" customFormat="false" customHeight="false" hidden="false" ht="12.1" outlineLevel="0" r="89">
      <c r="A89" s="13" t="n">
        <v>44494</v>
      </c>
      <c r="B89" s="6" t="n">
        <v>185</v>
      </c>
      <c r="C89" s="16" t="s">
        <v>227</v>
      </c>
      <c r="D89" s="16"/>
      <c r="E89" s="16"/>
      <c r="F89" s="6" t="s">
        <f>=A89-A88</f>
      </c>
      <c r="G89" s="6" t="s">
        <f>=B89+G88</f>
      </c>
      <c r="H89" s="6" t="s">
        <f>=F89*G88</f>
      </c>
    </row>
    <row collapsed="false" customFormat="false" customHeight="false" hidden="false" ht="12.1" outlineLevel="0" r="90">
      <c r="A90" s="13" t="n">
        <v>44496</v>
      </c>
      <c r="B90" s="6" t="n">
        <v>29.04</v>
      </c>
      <c r="C90" s="16" t="s">
        <v>228</v>
      </c>
      <c r="D90" s="16"/>
      <c r="E90" s="16"/>
      <c r="F90" s="6" t="s">
        <f>=A90-A89</f>
      </c>
      <c r="G90" s="6" t="s">
        <f>=B90+G89</f>
      </c>
      <c r="H90" s="6" t="s">
        <f>=F90*G89</f>
      </c>
    </row>
    <row collapsed="false" customFormat="false" customHeight="false" hidden="false" ht="12.1" outlineLevel="0" r="91">
      <c r="A91" s="13" t="n">
        <v>44503</v>
      </c>
      <c r="B91" s="6" t="n">
        <v>153.8</v>
      </c>
      <c r="C91" s="16" t="s">
        <v>229</v>
      </c>
      <c r="D91" s="16"/>
      <c r="E91" s="16"/>
      <c r="F91" s="6" t="s">
        <f>=A91-A90</f>
      </c>
      <c r="G91" s="6" t="s">
        <f>=B91+G90</f>
      </c>
      <c r="H91" s="6" t="s">
        <f>=F91*G90</f>
      </c>
    </row>
    <row collapsed="false" customFormat="false" customHeight="false" hidden="false" ht="12.1" outlineLevel="0" r="92">
      <c r="A92" s="13" t="n">
        <v>44504</v>
      </c>
      <c r="B92" s="6" t="n">
        <v>-33.39</v>
      </c>
      <c r="C92" s="16" t="s">
        <v>165</v>
      </c>
      <c r="D92" s="16"/>
      <c r="E92" s="16"/>
      <c r="F92" s="6" t="s">
        <f>=A92-A91</f>
      </c>
      <c r="G92" s="6" t="s">
        <f>=B92+G91</f>
      </c>
      <c r="H92" s="6" t="s">
        <f>=F92*G91</f>
      </c>
    </row>
    <row collapsed="false" customFormat="false" customHeight="false" hidden="false" ht="12.1" outlineLevel="0" r="93">
      <c r="A93" s="13" t="n">
        <v>44504</v>
      </c>
      <c r="B93" s="6" t="n">
        <v>-110.14</v>
      </c>
      <c r="C93" s="16" t="s">
        <v>230</v>
      </c>
      <c r="D93" s="16"/>
      <c r="E93" s="16"/>
      <c r="F93" s="6" t="s">
        <f>=A93-A92</f>
      </c>
      <c r="G93" s="6" t="s">
        <f>=B93+G92</f>
      </c>
      <c r="H93" s="6" t="s">
        <f>=F93*G92</f>
      </c>
    </row>
    <row collapsed="false" customFormat="false" customHeight="false" hidden="false" ht="12.1" outlineLevel="0" r="94">
      <c r="A94" s="13" t="n">
        <v>44508</v>
      </c>
      <c r="B94" s="6" t="n">
        <v>110.14</v>
      </c>
      <c r="C94" s="16" t="s">
        <v>231</v>
      </c>
      <c r="D94" s="16"/>
      <c r="E94" s="16"/>
      <c r="F94" s="6" t="s">
        <f>=A94-A93</f>
      </c>
      <c r="G94" s="6" t="s">
        <f>=B94+G93</f>
      </c>
      <c r="H94" s="6" t="s">
        <f>=F94*G93</f>
      </c>
    </row>
    <row collapsed="false" customFormat="false" customHeight="false" hidden="false" ht="12.1" outlineLevel="0" r="95">
      <c r="A95" s="13" t="n">
        <v>44508</v>
      </c>
      <c r="B95" s="6" t="n">
        <v>33.39</v>
      </c>
      <c r="C95" s="16" t="s">
        <v>232</v>
      </c>
      <c r="D95" s="16"/>
      <c r="E95" s="16"/>
      <c r="F95" s="6" t="s">
        <f>=A95-A94</f>
      </c>
      <c r="G95" s="6" t="s">
        <f>=B95+G94</f>
      </c>
      <c r="H95" s="6" t="s">
        <f>=F95*G94</f>
      </c>
    </row>
    <row collapsed="false" customFormat="false" customHeight="false" hidden="false" ht="12.1" outlineLevel="0" r="96">
      <c r="A96" s="13" t="n">
        <v>44517</v>
      </c>
      <c r="B96" s="6" t="n">
        <v>-30.65</v>
      </c>
      <c r="C96" s="16" t="s">
        <v>233</v>
      </c>
      <c r="D96" s="16"/>
      <c r="E96" s="16"/>
      <c r="F96" s="6" t="s">
        <f>=A96-A95</f>
      </c>
      <c r="G96" s="6" t="s">
        <f>=B96+G95</f>
      </c>
      <c r="H96" s="6" t="s">
        <f>=F96*G95</f>
      </c>
    </row>
    <row collapsed="false" customFormat="false" customHeight="false" hidden="false" ht="12.1" outlineLevel="0" r="97">
      <c r="A97" s="13" t="n">
        <v>44517</v>
      </c>
      <c r="B97" s="6" t="n">
        <v>30.65</v>
      </c>
      <c r="C97" s="16" t="s">
        <v>234</v>
      </c>
      <c r="D97" s="16"/>
      <c r="E97" s="16"/>
      <c r="F97" s="6" t="s">
        <f>=A97-A96</f>
      </c>
      <c r="G97" s="6" t="s">
        <f>=B97+G96</f>
      </c>
      <c r="H97" s="6" t="s">
        <f>=F97*G96</f>
      </c>
    </row>
    <row collapsed="false" customFormat="false" customHeight="false" hidden="false" ht="12.1" outlineLevel="0" r="98">
      <c r="A98" s="13" t="n">
        <v>44526</v>
      </c>
      <c r="B98" s="6" t="n">
        <v>5000</v>
      </c>
      <c r="C98" s="16" t="s">
        <v>235</v>
      </c>
      <c r="D98" s="16"/>
      <c r="E98" s="16"/>
      <c r="F98" s="6" t="s">
        <f>=A98-A97</f>
      </c>
      <c r="G98" s="6" t="s">
        <f>=B98+G97</f>
      </c>
      <c r="H98" s="6" t="s">
        <f>=F98*G97</f>
      </c>
    </row>
    <row collapsed="false" customFormat="false" customHeight="false" hidden="false" ht="12.1" outlineLevel="0" r="99">
      <c r="A99" s="13" t="n">
        <v>44537</v>
      </c>
      <c r="B99" s="6" t="n">
        <v>-116.3</v>
      </c>
      <c r="C99" s="16" t="s">
        <v>236</v>
      </c>
      <c r="D99" s="16"/>
      <c r="E99" s="16"/>
      <c r="F99" s="6" t="s">
        <f>=A99-A98</f>
      </c>
      <c r="G99" s="6" t="s">
        <f>=B99+G98</f>
      </c>
      <c r="H99" s="6" t="s">
        <f>=F99*G98</f>
      </c>
    </row>
    <row collapsed="false" customFormat="false" customHeight="false" hidden="false" ht="12.1" outlineLevel="0" r="100">
      <c r="A100" s="13" t="n">
        <v>44543</v>
      </c>
      <c r="B100" s="6" t="n">
        <v>5000</v>
      </c>
      <c r="C100" s="16" t="s">
        <v>235</v>
      </c>
      <c r="D100" s="16"/>
      <c r="E100" s="16"/>
      <c r="F100" s="6" t="s">
        <f>=A100-A99</f>
      </c>
      <c r="G100" s="6" t="s">
        <f>=B100+G99</f>
      </c>
      <c r="H100" s="6" t="s">
        <f>=F100*G99</f>
      </c>
    </row>
    <row collapsed="false" customFormat="false" customHeight="false" hidden="false" ht="12.1" outlineLevel="0" r="101">
      <c r="A101" s="13" t="n">
        <v>44545</v>
      </c>
      <c r="B101" s="6" t="n">
        <v>116.3</v>
      </c>
      <c r="C101" s="16" t="s">
        <v>237</v>
      </c>
      <c r="D101" s="16"/>
      <c r="E101" s="16"/>
      <c r="F101" s="6" t="s">
        <f>=A101-A100</f>
      </c>
      <c r="G101" s="6" t="s">
        <f>=B101+G100</f>
      </c>
      <c r="H101" s="6" t="s">
        <f>=F101*G100</f>
      </c>
    </row>
    <row collapsed="false" customFormat="false" customHeight="false" hidden="false" ht="12.1" outlineLevel="0" r="102">
      <c r="A102" s="13" t="n">
        <v>44546</v>
      </c>
      <c r="B102" s="6" t="n">
        <v>-183</v>
      </c>
      <c r="C102" s="16" t="s">
        <v>238</v>
      </c>
      <c r="D102" s="16"/>
      <c r="E102" s="16"/>
      <c r="F102" s="6" t="s">
        <f>=A102-A101</f>
      </c>
      <c r="G102" s="6" t="s">
        <f>=B102+G101</f>
      </c>
      <c r="H102" s="6" t="s">
        <f>=F102*G101</f>
      </c>
    </row>
    <row collapsed="false" customFormat="false" customHeight="false" hidden="false" ht="12.1" outlineLevel="0" r="103">
      <c r="A103" s="13" t="n">
        <v>44547</v>
      </c>
      <c r="B103" s="6" t="n">
        <v>-60.92</v>
      </c>
      <c r="C103" s="16" t="s">
        <v>239</v>
      </c>
      <c r="D103" s="16"/>
      <c r="E103" s="16"/>
      <c r="F103" s="6" t="s">
        <f>=A103-A102</f>
      </c>
      <c r="G103" s="6" t="s">
        <f>=B103+G102</f>
      </c>
      <c r="H103" s="6" t="s">
        <f>=F103*G102</f>
      </c>
    </row>
    <row collapsed="false" customFormat="false" customHeight="false" hidden="false" ht="12.1" outlineLevel="0" r="104">
      <c r="A104" s="13" t="n">
        <v>44551</v>
      </c>
      <c r="B104" s="6" t="n">
        <v>183</v>
      </c>
      <c r="C104" s="16" t="s">
        <v>240</v>
      </c>
      <c r="D104" s="16"/>
      <c r="E104" s="16"/>
      <c r="F104" s="6" t="s">
        <f>=A104-A103</f>
      </c>
      <c r="G104" s="6" t="s">
        <f>=B104+G103</f>
      </c>
      <c r="H104" s="6" t="s">
        <f>=F104*G103</f>
      </c>
    </row>
    <row collapsed="false" customFormat="false" customHeight="false" hidden="false" ht="12.1" outlineLevel="0" r="105">
      <c r="A105" s="13" t="n">
        <v>44556</v>
      </c>
      <c r="B105" s="6" t="n">
        <v>-90</v>
      </c>
      <c r="C105" s="16" t="s">
        <v>241</v>
      </c>
      <c r="D105" s="16"/>
      <c r="E105" s="16"/>
      <c r="F105" s="6" t="s">
        <f>=A105-A104</f>
      </c>
      <c r="G105" s="6" t="s">
        <f>=B105+G104</f>
      </c>
      <c r="H105" s="6" t="s">
        <f>=F105*G104</f>
      </c>
    </row>
    <row collapsed="false" customFormat="false" customHeight="false" hidden="false" ht="12.1" outlineLevel="0" r="106">
      <c r="A106" s="13" t="n">
        <v>44560</v>
      </c>
      <c r="B106" s="6" t="n">
        <v>90</v>
      </c>
      <c r="C106" s="16" t="s">
        <v>242</v>
      </c>
      <c r="D106" s="16"/>
      <c r="E106" s="16"/>
      <c r="F106" s="6" t="s">
        <f>=A106-A105</f>
      </c>
      <c r="G106" s="6" t="s">
        <f>=B106+G105</f>
      </c>
      <c r="H106" s="6" t="s">
        <f>=F106*G105</f>
      </c>
    </row>
    <row collapsed="false" customFormat="false" customHeight="false" hidden="false" ht="12.1" outlineLevel="0" r="107">
      <c r="A107" s="13" t="n">
        <v>44564</v>
      </c>
      <c r="B107" s="6" t="n">
        <v>-20.93</v>
      </c>
      <c r="C107" s="16" t="s">
        <v>189</v>
      </c>
      <c r="D107" s="16"/>
      <c r="E107" s="16"/>
      <c r="F107" s="6" t="s">
        <f>=A107-A106</f>
      </c>
      <c r="G107" s="6" t="s">
        <f>=B107+G106</f>
      </c>
      <c r="H107" s="6" t="s">
        <f>=F107*G106</f>
      </c>
    </row>
    <row collapsed="false" customFormat="false" customHeight="false" hidden="false" ht="12.1" outlineLevel="0" r="108">
      <c r="A108" s="13" t="n">
        <v>44565</v>
      </c>
      <c r="B108" s="6" t="n">
        <v>60.92</v>
      </c>
      <c r="C108" s="16" t="s">
        <v>243</v>
      </c>
      <c r="D108" s="16"/>
      <c r="E108" s="16"/>
      <c r="F108" s="6" t="s">
        <f>=A108-A107</f>
      </c>
      <c r="G108" s="6" t="s">
        <f>=B108+G107</f>
      </c>
      <c r="H108" s="6" t="s">
        <f>=F108*G107</f>
      </c>
    </row>
    <row collapsed="false" customFormat="false" customHeight="false" hidden="false" ht="12.1" outlineLevel="0" r="109">
      <c r="A109" s="13" t="n">
        <v>44566</v>
      </c>
      <c r="B109" s="6" t="n">
        <v>-20.5</v>
      </c>
      <c r="C109" s="16" t="s">
        <v>244</v>
      </c>
      <c r="D109" s="16"/>
      <c r="E109" s="16"/>
      <c r="F109" s="6" t="s">
        <f>=A109-A108</f>
      </c>
      <c r="G109" s="6" t="s">
        <f>=B109+G108</f>
      </c>
      <c r="H109" s="6" t="s">
        <f>=F109*G108</f>
      </c>
    </row>
    <row collapsed="false" customFormat="false" customHeight="false" hidden="false" ht="12.1" outlineLevel="0" r="110">
      <c r="A110" s="13" t="n">
        <v>44571</v>
      </c>
      <c r="B110" s="6" t="n">
        <v>-25.94</v>
      </c>
      <c r="C110" s="16" t="s">
        <v>245</v>
      </c>
      <c r="D110" s="16"/>
      <c r="E110" s="16"/>
      <c r="F110" s="6" t="s">
        <f>=A110-A109</f>
      </c>
      <c r="G110" s="6" t="s">
        <f>=B110+G109</f>
      </c>
      <c r="H110" s="6" t="s">
        <f>=F110*G109</f>
      </c>
    </row>
    <row collapsed="false" customFormat="false" customHeight="false" hidden="false" ht="12.1" outlineLevel="0" r="111">
      <c r="A111" s="13" t="n">
        <v>44571</v>
      </c>
      <c r="B111" s="6" t="n">
        <v>20.93</v>
      </c>
      <c r="C111" s="16" t="s">
        <v>246</v>
      </c>
      <c r="D111" s="16"/>
      <c r="E111" s="16"/>
      <c r="F111" s="6" t="s">
        <f>=A111-A110</f>
      </c>
      <c r="G111" s="6" t="s">
        <f>=B111+G110</f>
      </c>
      <c r="H111" s="6" t="s">
        <f>=F111*G110</f>
      </c>
    </row>
    <row collapsed="false" customFormat="false" customHeight="false" hidden="false" ht="12.1" outlineLevel="0" r="112">
      <c r="A112" s="13" t="n">
        <v>44574</v>
      </c>
      <c r="B112" s="6" t="n">
        <v>-23.63</v>
      </c>
      <c r="C112" s="16" t="s">
        <v>247</v>
      </c>
      <c r="D112" s="16"/>
      <c r="E112" s="16"/>
      <c r="F112" s="6" t="s">
        <f>=A112-A111</f>
      </c>
      <c r="G112" s="6" t="s">
        <f>=B112+G111</f>
      </c>
      <c r="H112" s="6" t="s">
        <f>=F112*G111</f>
      </c>
    </row>
    <row collapsed="false" customFormat="false" customHeight="false" hidden="false" ht="12.1" outlineLevel="0" r="113">
      <c r="A113" s="13" t="n">
        <v>44575</v>
      </c>
      <c r="B113" s="6" t="n">
        <v>-1325.17</v>
      </c>
      <c r="C113" s="16" t="s">
        <v>248</v>
      </c>
      <c r="D113" s="16"/>
      <c r="E113" s="16"/>
      <c r="F113" s="6" t="s">
        <f>=A113-A112</f>
      </c>
      <c r="G113" s="6" t="s">
        <f>=B113+G112</f>
      </c>
      <c r="H113" s="6" t="s">
        <f>=F113*G112</f>
      </c>
    </row>
    <row collapsed="false" customFormat="false" customHeight="false" hidden="false" ht="12.1" outlineLevel="0" r="114">
      <c r="A114" s="13" t="n">
        <v>44581</v>
      </c>
      <c r="B114" s="6" t="n">
        <v>1325.17</v>
      </c>
      <c r="C114" s="16" t="s">
        <v>249</v>
      </c>
      <c r="D114" s="16"/>
      <c r="E114" s="16"/>
      <c r="F114" s="6" t="s">
        <f>=A114-A113</f>
      </c>
      <c r="G114" s="6" t="s">
        <f>=B114+G113</f>
      </c>
      <c r="H114" s="6" t="s">
        <f>=F114*G113</f>
      </c>
    </row>
    <row collapsed="false" customFormat="false" customHeight="false" hidden="false" ht="12.1" outlineLevel="0" r="115">
      <c r="A115" s="13" t="n">
        <v>44581</v>
      </c>
      <c r="B115" s="6" t="n">
        <v>20.5</v>
      </c>
      <c r="C115" s="16" t="s">
        <v>250</v>
      </c>
      <c r="D115" s="16"/>
      <c r="E115" s="16"/>
      <c r="F115" s="6" t="s">
        <f>=A115-A114</f>
      </c>
      <c r="G115" s="6" t="s">
        <f>=B115+G114</f>
      </c>
      <c r="H115" s="6" t="s">
        <f>=F115*G114</f>
      </c>
    </row>
    <row collapsed="false" customFormat="false" customHeight="false" hidden="false" ht="12.1" outlineLevel="0" r="116">
      <c r="A116" s="13" t="n">
        <v>44586</v>
      </c>
      <c r="B116" s="6" t="n">
        <v>25.94</v>
      </c>
      <c r="C116" s="16" t="s">
        <v>251</v>
      </c>
      <c r="D116" s="16"/>
      <c r="E116" s="16"/>
      <c r="F116" s="6" t="s">
        <f>=A116-A115</f>
      </c>
      <c r="G116" s="6" t="s">
        <f>=B116+G115</f>
      </c>
      <c r="H116" s="6" t="s">
        <f>=F116*G115</f>
      </c>
    </row>
    <row collapsed="false" customFormat="false" customHeight="false" hidden="false" ht="12.1" outlineLevel="0" r="117">
      <c r="A117" s="13" t="n">
        <v>44589</v>
      </c>
      <c r="B117" s="6" t="n">
        <v>23.63</v>
      </c>
      <c r="C117" s="16" t="s">
        <v>252</v>
      </c>
      <c r="D117" s="16"/>
      <c r="E117" s="16"/>
      <c r="F117" s="6" t="s">
        <f>=A117-A116</f>
      </c>
      <c r="G117" s="6" t="s">
        <f>=B117+G116</f>
      </c>
      <c r="H117" s="6" t="s">
        <f>=F117*G116</f>
      </c>
    </row>
    <row collapsed="false" customFormat="false" customHeight="false" hidden="false" ht="12.1" outlineLevel="0" r="118">
      <c r="A118" s="13" t="n">
        <v>44594</v>
      </c>
      <c r="B118" s="6" t="n">
        <v>-37.13</v>
      </c>
      <c r="C118" s="16" t="s">
        <v>159</v>
      </c>
      <c r="D118" s="16"/>
      <c r="E118" s="16"/>
      <c r="F118" s="6" t="s">
        <f>=A118-A117</f>
      </c>
      <c r="G118" s="6" t="s">
        <f>=B118+G117</f>
      </c>
      <c r="H118" s="6" t="s">
        <f>=F118*G117</f>
      </c>
    </row>
    <row collapsed="false" customFormat="false" customHeight="false" hidden="false" ht="12.1" outlineLevel="0" r="119">
      <c r="A119" s="13" t="n">
        <v>44594</v>
      </c>
      <c r="B119" s="6" t="n">
        <v>-105.68</v>
      </c>
      <c r="C119" s="16" t="s">
        <v>253</v>
      </c>
      <c r="D119" s="16"/>
      <c r="E119" s="16"/>
      <c r="F119" s="6" t="s">
        <f>=A119-A118</f>
      </c>
      <c r="G119" s="6" t="s">
        <f>=B119+G118</f>
      </c>
      <c r="H119" s="6" t="s">
        <f>=F119*G118</f>
      </c>
    </row>
    <row collapsed="false" customFormat="false" customHeight="false" hidden="false" ht="12.1" outlineLevel="0" r="120">
      <c r="A120" s="13" t="n">
        <v>44595</v>
      </c>
      <c r="B120" s="6" t="n">
        <v>105.68</v>
      </c>
      <c r="C120" s="16" t="s">
        <v>254</v>
      </c>
      <c r="D120" s="16"/>
      <c r="E120" s="16"/>
      <c r="F120" s="6" t="s">
        <f>=A120-A119</f>
      </c>
      <c r="G120" s="6" t="s">
        <f>=B120+G119</f>
      </c>
      <c r="H120" s="6" t="s">
        <f>=F120*G119</f>
      </c>
    </row>
    <row collapsed="false" customFormat="false" customHeight="false" hidden="false" ht="12.1" outlineLevel="0" r="121">
      <c r="A121" s="13" t="n">
        <v>44595</v>
      </c>
      <c r="B121" s="6" t="n">
        <v>37.13</v>
      </c>
      <c r="C121" s="16" t="s">
        <v>255</v>
      </c>
      <c r="D121" s="16"/>
      <c r="E121" s="16"/>
      <c r="F121" s="6" t="s">
        <f>=A121-A120</f>
      </c>
      <c r="G121" s="6" t="s">
        <f>=B121+G120</f>
      </c>
      <c r="H121" s="6" t="s">
        <f>=F121*G120</f>
      </c>
    </row>
    <row collapsed="false" customFormat="false" customHeight="false" hidden="false" ht="12.1" outlineLevel="0" r="122">
      <c r="A122" s="13" t="n">
        <v>44622</v>
      </c>
      <c r="B122" s="6" t="n">
        <v>-28.41</v>
      </c>
      <c r="C122" s="16" t="s">
        <v>163</v>
      </c>
      <c r="D122" s="16"/>
      <c r="E122" s="16"/>
      <c r="F122" s="6" t="s">
        <f>=A122-A121</f>
      </c>
      <c r="G122" s="6" t="s">
        <f>=B122+G121</f>
      </c>
      <c r="H122" s="6" t="s">
        <f>=F122*G121</f>
      </c>
    </row>
    <row collapsed="false" customFormat="false" customHeight="false" hidden="false" ht="12.1" outlineLevel="0" r="123">
      <c r="A123" s="13" t="n">
        <v>44623</v>
      </c>
      <c r="B123" s="6" t="n">
        <v>28.41</v>
      </c>
      <c r="C123" s="16" t="s">
        <v>256</v>
      </c>
      <c r="D123" s="16"/>
      <c r="E123" s="16"/>
      <c r="F123" s="6" t="s">
        <f>=A123-A122</f>
      </c>
      <c r="G123" s="6" t="s">
        <f>=B123+G122</f>
      </c>
      <c r="H123" s="6" t="s">
        <f>=F123*G122</f>
      </c>
    </row>
    <row collapsed="false" customFormat="false" customHeight="false" hidden="false" ht="12.1" outlineLevel="0" r="124">
      <c r="A124" s="13" t="n">
        <v>44655</v>
      </c>
      <c r="B124" s="6" t="n">
        <v>-20.93</v>
      </c>
      <c r="C124" s="16" t="s">
        <v>189</v>
      </c>
      <c r="D124" s="16"/>
      <c r="E124" s="16"/>
      <c r="F124" s="6" t="s">
        <f>=A124-A123</f>
      </c>
      <c r="G124" s="6" t="s">
        <f>=B124+G123</f>
      </c>
      <c r="H124" s="6" t="s">
        <f>=F124*G123</f>
      </c>
    </row>
    <row collapsed="false" customFormat="false" customHeight="false" hidden="false" ht="12.1" outlineLevel="0" r="125">
      <c r="A125" s="13" t="n">
        <v>44655</v>
      </c>
      <c r="B125" s="6" t="n">
        <v>20.93</v>
      </c>
      <c r="C125" s="16" t="s">
        <v>257</v>
      </c>
      <c r="D125" s="16"/>
      <c r="E125" s="16"/>
      <c r="F125" s="6" t="s">
        <f>=A125-A124</f>
      </c>
      <c r="G125" s="6" t="s">
        <f>=B125+G124</f>
      </c>
      <c r="H125" s="6" t="s">
        <f>=F125*G124</f>
      </c>
    </row>
    <row collapsed="false" customFormat="false" customHeight="false" hidden="false" ht="12.1" outlineLevel="0" r="126">
      <c r="A126" s="13" t="n">
        <v>44686</v>
      </c>
      <c r="B126" s="6" t="n">
        <v>-33.39</v>
      </c>
      <c r="C126" s="16" t="s">
        <v>165</v>
      </c>
      <c r="D126" s="16"/>
      <c r="E126" s="16"/>
      <c r="F126" s="6" t="s">
        <f>=A126-A125</f>
      </c>
      <c r="G126" s="6" t="s">
        <f>=B126+G125</f>
      </c>
      <c r="H126" s="6" t="s">
        <f>=F126*G125</f>
      </c>
    </row>
    <row collapsed="false" customFormat="false" customHeight="false" hidden="false" ht="12.1" outlineLevel="0" r="127">
      <c r="A127" s="13" t="n">
        <v>44686</v>
      </c>
      <c r="B127" s="6" t="n">
        <v>-110.14</v>
      </c>
      <c r="C127" s="16" t="s">
        <v>230</v>
      </c>
      <c r="D127" s="16"/>
      <c r="E127" s="16"/>
      <c r="F127" s="6" t="s">
        <f>=A127-A126</f>
      </c>
      <c r="G127" s="6" t="s">
        <f>=B127+G126</f>
      </c>
      <c r="H127" s="6" t="s">
        <f>=F127*G126</f>
      </c>
    </row>
    <row collapsed="false" customFormat="false" customHeight="false" hidden="false" ht="12.1" outlineLevel="0" r="128">
      <c r="A128" s="13" t="n">
        <v>44686</v>
      </c>
      <c r="B128" s="6" t="n">
        <v>33.39</v>
      </c>
      <c r="C128" s="16" t="s">
        <v>258</v>
      </c>
      <c r="D128" s="16"/>
      <c r="E128" s="16"/>
      <c r="F128" s="6" t="s">
        <f>=A128-A127</f>
      </c>
      <c r="G128" s="6" t="s">
        <f>=B128+G127</f>
      </c>
      <c r="H128" s="6" t="s">
        <f>=F128*G127</f>
      </c>
    </row>
    <row collapsed="false" customFormat="false" customHeight="false" hidden="false" ht="12.1" outlineLevel="0" r="129">
      <c r="A129" s="13" t="n">
        <v>44686</v>
      </c>
      <c r="B129" s="6" t="n">
        <v>110.14</v>
      </c>
      <c r="C129" s="16" t="s">
        <v>259</v>
      </c>
      <c r="D129" s="16"/>
      <c r="E129" s="16"/>
      <c r="F129" s="6" t="s">
        <f>=A129-A128</f>
      </c>
      <c r="G129" s="6" t="s">
        <f>=B129+G128</f>
      </c>
      <c r="H129" s="6" t="s">
        <f>=F129*G128</f>
      </c>
    </row>
    <row collapsed="false" customFormat="false" customHeight="false" hidden="false" ht="12.1" outlineLevel="0" r="130">
      <c r="A130" s="13" t="n">
        <v>44699</v>
      </c>
      <c r="B130" s="6" t="n">
        <v>-30.65</v>
      </c>
      <c r="C130" s="16" t="s">
        <v>233</v>
      </c>
      <c r="D130" s="16"/>
      <c r="E130" s="16"/>
      <c r="F130" s="6" t="s">
        <f>=A130-A129</f>
      </c>
      <c r="G130" s="6" t="s">
        <f>=B130+G129</f>
      </c>
      <c r="H130" s="6" t="s">
        <f>=F130*G129</f>
      </c>
    </row>
    <row collapsed="false" customFormat="false" customHeight="false" hidden="false" ht="12.1" outlineLevel="0" r="131">
      <c r="A131" s="13" t="n">
        <v>44699</v>
      </c>
      <c r="B131" s="6" t="n">
        <v>30.65</v>
      </c>
      <c r="C131" s="16" t="s">
        <v>260</v>
      </c>
      <c r="D131" s="16"/>
      <c r="E131" s="16"/>
      <c r="F131" s="6" t="s">
        <f>=A131-A130</f>
      </c>
      <c r="G131" s="6" t="s">
        <f>=B131+G130</f>
      </c>
      <c r="H131" s="6" t="s">
        <f>=F131*G130</f>
      </c>
    </row>
    <row collapsed="false" customFormat="false" customHeight="false" hidden="false" ht="12.1" outlineLevel="0" r="132">
      <c r="A132" s="13" t="n">
        <v>44726</v>
      </c>
      <c r="B132" s="6" t="n">
        <v>-1014.22</v>
      </c>
      <c r="C132" s="16" t="s">
        <v>261</v>
      </c>
      <c r="D132" s="16"/>
      <c r="E132" s="16"/>
      <c r="F132" s="6" t="s">
        <f>=A132-A131</f>
      </c>
      <c r="G132" s="6" t="s">
        <f>=B132+G131</f>
      </c>
      <c r="H132" s="6" t="s">
        <f>=F132*G131</f>
      </c>
    </row>
    <row collapsed="false" customFormat="false" customHeight="false" hidden="false" ht="12.1" outlineLevel="0" r="133">
      <c r="A133" s="13" t="n">
        <v>44729</v>
      </c>
      <c r="B133" s="6" t="n">
        <v>1014.22</v>
      </c>
      <c r="C133" s="16" t="s">
        <v>262</v>
      </c>
      <c r="D133" s="16"/>
      <c r="E133" s="16"/>
      <c r="F133" s="6" t="s">
        <f>=A133-A132</f>
      </c>
      <c r="G133" s="6" t="s">
        <f>=B133+G132</f>
      </c>
      <c r="H133" s="6" t="s">
        <f>=F133*G132</f>
      </c>
    </row>
    <row collapsed="false" customFormat="false" customHeight="false" hidden="false" ht="12.1" outlineLevel="0" r="134">
      <c r="A134" s="13" t="n">
        <v>44733</v>
      </c>
      <c r="B134" s="6" t="n">
        <v>-16</v>
      </c>
      <c r="C134" s="16" t="s">
        <v>263</v>
      </c>
      <c r="D134" s="16"/>
      <c r="E134" s="16"/>
      <c r="F134" s="6" t="s">
        <f>=A134-A133</f>
      </c>
      <c r="G134" s="6" t="s">
        <f>=B134+G133</f>
      </c>
      <c r="H134" s="6" t="s">
        <f>=F134*G133</f>
      </c>
    </row>
    <row collapsed="false" customFormat="false" customHeight="false" hidden="false" ht="12.1" outlineLevel="0" r="135">
      <c r="A135" s="13" t="n">
        <v>44746</v>
      </c>
      <c r="B135" s="6" t="n">
        <v>-20.93</v>
      </c>
      <c r="C135" s="16" t="s">
        <v>189</v>
      </c>
      <c r="D135" s="16"/>
      <c r="E135" s="16"/>
      <c r="F135" s="6" t="s">
        <f>=A135-A134</f>
      </c>
      <c r="G135" s="6" t="s">
        <f>=B135+G134</f>
      </c>
      <c r="H135" s="6" t="s">
        <f>=F135*G134</f>
      </c>
    </row>
    <row collapsed="false" customFormat="false" customHeight="false" hidden="false" ht="12.1" outlineLevel="0" r="136">
      <c r="A136" s="13" t="n">
        <v>44746</v>
      </c>
      <c r="B136" s="6" t="n">
        <v>20.93</v>
      </c>
      <c r="C136" s="16" t="s">
        <v>264</v>
      </c>
      <c r="D136" s="16"/>
      <c r="E136" s="16"/>
      <c r="F136" s="6" t="s">
        <f>=A136-A135</f>
      </c>
      <c r="G136" s="6" t="s">
        <f>=B136+G135</f>
      </c>
      <c r="H136" s="6" t="s">
        <f>=F136*G135</f>
      </c>
    </row>
    <row collapsed="false" customFormat="false" customHeight="false" hidden="false" ht="12.1" outlineLevel="0" r="137">
      <c r="A137" s="13" t="n">
        <v>44747</v>
      </c>
      <c r="B137" s="6" t="n">
        <v>16</v>
      </c>
      <c r="C137" s="16" t="s">
        <v>265</v>
      </c>
      <c r="D137" s="16"/>
      <c r="E137" s="16"/>
      <c r="F137" s="6" t="s">
        <f>=A137-A136</f>
      </c>
      <c r="G137" s="6" t="s">
        <f>=B137+G136</f>
      </c>
      <c r="H137" s="6" t="s">
        <f>=F137*G136</f>
      </c>
    </row>
    <row collapsed="false" customFormat="false" customHeight="false" hidden="false" ht="12.1" outlineLevel="0" r="138">
      <c r="A138" s="13" t="n">
        <v>44750</v>
      </c>
      <c r="B138" s="6" t="n">
        <v>-42.42</v>
      </c>
      <c r="C138" s="16" t="s">
        <v>266</v>
      </c>
      <c r="D138" s="16"/>
      <c r="E138" s="16"/>
      <c r="F138" s="6" t="s">
        <f>=A138-A137</f>
      </c>
      <c r="G138" s="6" t="s">
        <f>=B138+G137</f>
      </c>
      <c r="H138" s="6" t="s">
        <f>=F138*G137</f>
      </c>
    </row>
    <row collapsed="false" customFormat="false" customHeight="false" hidden="false" ht="12.1" outlineLevel="0" r="139">
      <c r="A139" s="13" t="n">
        <v>44752</v>
      </c>
      <c r="B139" s="6" t="n">
        <v>-92.09</v>
      </c>
      <c r="C139" s="16" t="s">
        <v>267</v>
      </c>
      <c r="D139" s="16"/>
      <c r="E139" s="16"/>
      <c r="F139" s="6" t="s">
        <f>=A139-A138</f>
      </c>
      <c r="G139" s="6" t="s">
        <f>=B139+G138</f>
      </c>
      <c r="H139" s="6" t="s">
        <f>=F139*G138</f>
      </c>
    </row>
    <row collapsed="false" customFormat="false" customHeight="false" hidden="false" ht="12.1" outlineLevel="0" r="140">
      <c r="A140" s="13" t="n">
        <v>44753</v>
      </c>
      <c r="B140" s="6" t="n">
        <v>-336.21</v>
      </c>
      <c r="C140" s="16" t="s">
        <v>268</v>
      </c>
      <c r="D140" s="16"/>
      <c r="E140" s="16"/>
      <c r="F140" s="6" t="s">
        <f>=A140-A139</f>
      </c>
      <c r="G140" s="6" t="s">
        <f>=B140+G139</f>
      </c>
      <c r="H140" s="6" t="s">
        <f>=F140*G139</f>
      </c>
    </row>
    <row collapsed="false" customFormat="false" customHeight="false" hidden="false" ht="12.1" outlineLevel="0" r="141">
      <c r="A141" s="13" t="n">
        <v>44754</v>
      </c>
      <c r="B141" s="6" t="n">
        <v>-141</v>
      </c>
      <c r="C141" s="16" t="s">
        <v>269</v>
      </c>
      <c r="D141" s="16"/>
      <c r="E141" s="16"/>
      <c r="F141" s="6" t="s">
        <f>=A141-A140</f>
      </c>
      <c r="G141" s="6" t="s">
        <f>=B141+G140</f>
      </c>
      <c r="H141" s="6" t="s">
        <f>=F141*G140</f>
      </c>
    </row>
    <row collapsed="false" customFormat="false" customHeight="false" hidden="false" ht="12.1" outlineLevel="0" r="142">
      <c r="A142" s="13" t="n">
        <v>44754</v>
      </c>
      <c r="B142" s="6" t="n">
        <v>-593</v>
      </c>
      <c r="C142" s="16" t="s">
        <v>270</v>
      </c>
      <c r="D142" s="16"/>
      <c r="E142" s="16"/>
      <c r="F142" s="6" t="s">
        <f>=A142-A141</f>
      </c>
      <c r="G142" s="6" t="s">
        <f>=B142+G141</f>
      </c>
      <c r="H142" s="6" t="s">
        <f>=F142*G141</f>
      </c>
    </row>
    <row collapsed="false" customFormat="false" customHeight="false" hidden="false" ht="12.1" outlineLevel="0" r="143">
      <c r="A143" s="13" t="n">
        <v>44762</v>
      </c>
      <c r="B143" s="6" t="n">
        <v>-39.6</v>
      </c>
      <c r="C143" s="16" t="s">
        <v>271</v>
      </c>
      <c r="D143" s="16"/>
      <c r="E143" s="16"/>
      <c r="F143" s="6" t="s">
        <f>=A143-A142</f>
      </c>
      <c r="G143" s="6" t="s">
        <f>=B143+G142</f>
      </c>
      <c r="H143" s="6" t="s">
        <f>=F143*G142</f>
      </c>
    </row>
    <row collapsed="false" customFormat="false" customHeight="false" hidden="false" ht="12.1" outlineLevel="0" r="144">
      <c r="A144" s="13" t="n">
        <v>44764</v>
      </c>
      <c r="B144" s="6" t="n">
        <v>92.09</v>
      </c>
      <c r="C144" s="16" t="s">
        <v>272</v>
      </c>
      <c r="D144" s="16"/>
      <c r="E144" s="16"/>
      <c r="F144" s="6" t="s">
        <f>=A144-A143</f>
      </c>
      <c r="G144" s="6" t="s">
        <f>=B144+G143</f>
      </c>
      <c r="H144" s="6" t="s">
        <f>=F144*G143</f>
      </c>
    </row>
    <row collapsed="false" customFormat="false" customHeight="false" hidden="false" ht="12.1" outlineLevel="0" r="145">
      <c r="A145" s="13" t="n">
        <v>44767</v>
      </c>
      <c r="B145" s="6" t="n">
        <v>42.42</v>
      </c>
      <c r="C145" s="16" t="s">
        <v>273</v>
      </c>
      <c r="D145" s="16"/>
      <c r="E145" s="16"/>
      <c r="F145" s="6" t="s">
        <f>=A145-A144</f>
      </c>
      <c r="G145" s="6" t="s">
        <f>=B145+G144</f>
      </c>
      <c r="H145" s="6" t="s">
        <f>=F145*G144</f>
      </c>
    </row>
    <row collapsed="false" customFormat="false" customHeight="false" hidden="false" ht="12.1" outlineLevel="0" r="146">
      <c r="A146" s="13" t="n">
        <v>44767</v>
      </c>
      <c r="B146" s="6" t="n">
        <v>336.21</v>
      </c>
      <c r="C146" s="16" t="s">
        <v>274</v>
      </c>
      <c r="D146" s="16"/>
      <c r="E146" s="16"/>
      <c r="F146" s="6" t="s">
        <f>=A146-A145</f>
      </c>
      <c r="G146" s="6" t="s">
        <f>=B146+G145</f>
      </c>
      <c r="H146" s="6" t="s">
        <f>=F146*G145</f>
      </c>
    </row>
    <row collapsed="false" customFormat="false" customHeight="false" hidden="false" ht="12.1" outlineLevel="0" r="147">
      <c r="A147" s="13" t="n">
        <v>44768</v>
      </c>
      <c r="B147" s="6" t="n">
        <v>141</v>
      </c>
      <c r="C147" s="16" t="s">
        <v>275</v>
      </c>
      <c r="D147" s="16"/>
      <c r="E147" s="16"/>
      <c r="F147" s="6" t="s">
        <f>=A147-A146</f>
      </c>
      <c r="G147" s="6" t="s">
        <f>=B147+G146</f>
      </c>
      <c r="H147" s="6" t="s">
        <f>=F147*G146</f>
      </c>
    </row>
    <row collapsed="false" customFormat="false" customHeight="false" hidden="false" ht="12.1" outlineLevel="0" r="148">
      <c r="A148" s="13" t="n">
        <v>44768</v>
      </c>
      <c r="B148" s="6" t="n">
        <v>593</v>
      </c>
      <c r="C148" s="16" t="s">
        <v>276</v>
      </c>
      <c r="D148" s="16"/>
      <c r="E148" s="16"/>
      <c r="F148" s="6" t="s">
        <f>=A148-A147</f>
      </c>
      <c r="G148" s="6" t="s">
        <f>=B148+G147</f>
      </c>
      <c r="H148" s="6" t="s">
        <f>=F148*G147</f>
      </c>
    </row>
    <row collapsed="false" customFormat="false" customHeight="false" hidden="false" ht="12.1" outlineLevel="0" r="149">
      <c r="A149" s="13" t="n">
        <v>44776</v>
      </c>
      <c r="B149" s="6" t="n">
        <v>-105.68</v>
      </c>
      <c r="C149" s="16" t="s">
        <v>253</v>
      </c>
      <c r="D149" s="16"/>
      <c r="E149" s="16"/>
      <c r="F149" s="6" t="s">
        <f>=A149-A148</f>
      </c>
      <c r="G149" s="6" t="s">
        <f>=B149+G148</f>
      </c>
      <c r="H149" s="6" t="s">
        <f>=F149*G148</f>
      </c>
    </row>
    <row collapsed="false" customFormat="false" customHeight="false" hidden="false" ht="12.1" outlineLevel="0" r="150">
      <c r="A150" s="13" t="n">
        <v>44776</v>
      </c>
      <c r="B150" s="6" t="n">
        <v>-38.13</v>
      </c>
      <c r="C150" s="16" t="s">
        <v>277</v>
      </c>
      <c r="D150" s="16"/>
      <c r="E150" s="16"/>
      <c r="F150" s="6" t="s">
        <f>=A150-A149</f>
      </c>
      <c r="G150" s="6" t="s">
        <f>=B150+G149</f>
      </c>
      <c r="H150" s="6" t="s">
        <f>=F150*G149</f>
      </c>
    </row>
    <row collapsed="false" customFormat="false" customHeight="false" hidden="false" ht="12.1" outlineLevel="0" r="151">
      <c r="A151" s="13" t="n">
        <v>44776</v>
      </c>
      <c r="B151" s="6" t="n">
        <v>-5</v>
      </c>
      <c r="C151" s="16" t="s">
        <v>278</v>
      </c>
      <c r="D151" s="16"/>
      <c r="E151" s="16"/>
      <c r="F151" s="6" t="s">
        <f>=A151-A150</f>
      </c>
      <c r="G151" s="6" t="s">
        <f>=B151+G150</f>
      </c>
      <c r="H151" s="6" t="s">
        <f>=F151*G150</f>
      </c>
    </row>
    <row collapsed="false" customFormat="false" customHeight="false" hidden="false" ht="12.1" outlineLevel="0" r="152">
      <c r="A152" s="13" t="n">
        <v>44776</v>
      </c>
      <c r="B152" s="6" t="n">
        <v>1000</v>
      </c>
      <c r="C152" s="16" t="s">
        <v>279</v>
      </c>
      <c r="D152" s="16"/>
      <c r="E152" s="16"/>
      <c r="F152" s="6" t="s">
        <f>=A152-A151</f>
      </c>
      <c r="G152" s="6" t="s">
        <f>=B152+G151</f>
      </c>
      <c r="H152" s="6" t="s">
        <f>=F152*G151</f>
      </c>
    </row>
    <row collapsed="false" customFormat="false" customHeight="false" hidden="false" ht="12.1" outlineLevel="0" r="153">
      <c r="A153" s="13" t="n">
        <v>44776</v>
      </c>
      <c r="B153" s="6" t="n">
        <v>105.68</v>
      </c>
      <c r="C153" s="16" t="s">
        <v>280</v>
      </c>
      <c r="D153" s="16"/>
      <c r="E153" s="16"/>
      <c r="F153" s="6" t="s">
        <f>=A153-A152</f>
      </c>
      <c r="G153" s="6" t="s">
        <f>=B153+G152</f>
      </c>
      <c r="H153" s="6" t="s">
        <f>=F153*G152</f>
      </c>
    </row>
    <row collapsed="false" customFormat="false" customHeight="false" hidden="false" ht="12.1" outlineLevel="0" r="154">
      <c r="A154" s="13" t="n">
        <v>44776</v>
      </c>
      <c r="B154" s="6" t="n">
        <v>38.13</v>
      </c>
      <c r="C154" s="16" t="s">
        <v>281</v>
      </c>
      <c r="D154" s="16"/>
      <c r="E154" s="16"/>
      <c r="F154" s="6" t="s">
        <f>=A154-A153</f>
      </c>
      <c r="G154" s="6" t="s">
        <f>=B154+G153</f>
      </c>
      <c r="H154" s="6" t="s">
        <f>=F154*G153</f>
      </c>
    </row>
    <row collapsed="false" customFormat="false" customHeight="false" hidden="false" ht="12.1" outlineLevel="0" r="155">
      <c r="A155" s="13" t="n">
        <v>44776</v>
      </c>
      <c r="B155" s="6" t="n">
        <v>-1000</v>
      </c>
      <c r="C155" s="16" t="s">
        <v>282</v>
      </c>
      <c r="D155" s="16"/>
      <c r="E155" s="16"/>
      <c r="F155" s="6" t="s">
        <f>=A155-A154</f>
      </c>
      <c r="G155" s="6" t="s">
        <f>=B155+G154</f>
      </c>
      <c r="H155" s="6" t="s">
        <f>=F155*G154</f>
      </c>
    </row>
    <row collapsed="false" customFormat="false" customHeight="false" hidden="false" ht="12.1" outlineLevel="0" r="156">
      <c r="A156" s="13" t="n">
        <v>44778</v>
      </c>
      <c r="B156" s="6" t="n">
        <v>39.6</v>
      </c>
      <c r="C156" s="16" t="s">
        <v>283</v>
      </c>
      <c r="D156" s="16"/>
      <c r="E156" s="16"/>
      <c r="F156" s="6" t="s">
        <f>=A156-A155</f>
      </c>
      <c r="G156" s="6" t="s">
        <f>=B156+G155</f>
      </c>
      <c r="H156" s="6" t="s">
        <f>=F156*G155</f>
      </c>
    </row>
    <row collapsed="false" customFormat="false" customHeight="false" hidden="false" ht="12.1" outlineLevel="0" r="157">
      <c r="A157" s="13" t="n">
        <v>44804</v>
      </c>
      <c r="B157" s="6" t="n">
        <v>-28.41</v>
      </c>
      <c r="C157" s="16" t="s">
        <v>163</v>
      </c>
      <c r="D157" s="16"/>
      <c r="E157" s="16"/>
      <c r="F157" s="6" t="s">
        <f>=A157-A156</f>
      </c>
      <c r="G157" s="6" t="s">
        <f>=B157+G156</f>
      </c>
      <c r="H157" s="6" t="s">
        <f>=F157*G156</f>
      </c>
    </row>
    <row collapsed="false" customFormat="false" customHeight="false" hidden="false" ht="12.1" outlineLevel="0" r="158">
      <c r="A158" s="13" t="n">
        <v>44804</v>
      </c>
      <c r="B158" s="6" t="n">
        <v>28.41</v>
      </c>
      <c r="C158" s="16" t="s">
        <v>284</v>
      </c>
      <c r="D158" s="16"/>
      <c r="E158" s="16"/>
      <c r="F158" s="6" t="s">
        <f>=A158-A157</f>
      </c>
      <c r="G158" s="6" t="s">
        <f>=B158+G157</f>
      </c>
      <c r="H158" s="6" t="s">
        <f>=F158*G157</f>
      </c>
    </row>
    <row collapsed="false" customFormat="false" customHeight="false" hidden="false" ht="12.1" outlineLevel="0" r="159">
      <c r="A159" s="13" t="n">
        <v>44837</v>
      </c>
      <c r="B159" s="6" t="n">
        <v>-20.93</v>
      </c>
      <c r="C159" s="16" t="s">
        <v>189</v>
      </c>
      <c r="D159" s="16"/>
      <c r="E159" s="16"/>
      <c r="F159" s="6" t="s">
        <f>=A159-A158</f>
      </c>
      <c r="G159" s="6" t="s">
        <f>=B159+G158</f>
      </c>
      <c r="H159" s="6" t="s">
        <f>=F159*G158</f>
      </c>
    </row>
    <row collapsed="false" customFormat="false" customHeight="false" hidden="false" ht="12.1" outlineLevel="0" r="160">
      <c r="A160" s="13" t="n">
        <v>44838</v>
      </c>
      <c r="B160" s="6" t="n">
        <v>20.93</v>
      </c>
      <c r="C160" s="16" t="s">
        <v>285</v>
      </c>
      <c r="D160" s="16"/>
      <c r="E160" s="16"/>
      <c r="F160" s="6" t="s">
        <f>=A160-A159</f>
      </c>
      <c r="G160" s="6" t="s">
        <f>=B160+G159</f>
      </c>
      <c r="H160" s="6" t="s">
        <f>=F160*G159</f>
      </c>
    </row>
    <row collapsed="false" customFormat="false" customHeight="false" hidden="false" ht="12.1" outlineLevel="0" r="161">
      <c r="A161" s="13" t="n">
        <v>44845</v>
      </c>
      <c r="B161" s="6" t="n">
        <v>-85.13</v>
      </c>
      <c r="C161" s="16" t="s">
        <v>286</v>
      </c>
      <c r="D161" s="16"/>
      <c r="E161" s="16"/>
      <c r="F161" s="6" t="s">
        <f>=A161-A160</f>
      </c>
      <c r="G161" s="6" t="s">
        <f>=B161+G160</f>
      </c>
      <c r="H161" s="6" t="s">
        <f>=F161*G160</f>
      </c>
    </row>
    <row collapsed="false" customFormat="false" customHeight="false" hidden="false" ht="12.1" outlineLevel="0" r="162">
      <c r="A162" s="13" t="n">
        <v>44845</v>
      </c>
      <c r="B162" s="6" t="n">
        <v>-445.3</v>
      </c>
      <c r="C162" s="16" t="s">
        <v>287</v>
      </c>
      <c r="D162" s="16"/>
      <c r="E162" s="16"/>
      <c r="F162" s="6" t="s">
        <f>=A162-A161</f>
      </c>
      <c r="G162" s="6" t="s">
        <f>=B162+G161</f>
      </c>
      <c r="H162" s="6" t="s">
        <f>=F162*G161</f>
      </c>
    </row>
    <row collapsed="false" customFormat="false" customHeight="false" hidden="false" ht="12.1" outlineLevel="0" r="163">
      <c r="A163" s="13" t="n">
        <v>44851</v>
      </c>
      <c r="B163" s="6" t="n">
        <v>-46</v>
      </c>
      <c r="C163" s="16" t="s">
        <v>288</v>
      </c>
      <c r="D163" s="16"/>
      <c r="E163" s="16"/>
      <c r="F163" s="6" t="s">
        <f>=A163-A162</f>
      </c>
      <c r="G163" s="6" t="s">
        <f>=B163+G162</f>
      </c>
      <c r="H163" s="6" t="s">
        <f>=F163*G162</f>
      </c>
    </row>
    <row collapsed="false" customFormat="false" customHeight="false" hidden="false" ht="12.1" outlineLevel="0" r="164">
      <c r="A164" s="13" t="n">
        <v>44854</v>
      </c>
      <c r="B164" s="6" t="n">
        <v>-21.64</v>
      </c>
      <c r="C164" s="16" t="s">
        <v>289</v>
      </c>
      <c r="D164" s="16"/>
      <c r="E164" s="16"/>
      <c r="F164" s="6" t="s">
        <f>=A164-A163</f>
      </c>
      <c r="G164" s="6" t="s">
        <f>=B164+G163</f>
      </c>
      <c r="H164" s="6" t="s">
        <f>=F164*G163</f>
      </c>
    </row>
    <row collapsed="false" customFormat="false" customHeight="false" hidden="false" ht="12.1" outlineLevel="0" r="165">
      <c r="A165" s="13" t="n">
        <v>44859</v>
      </c>
      <c r="B165" s="6" t="n">
        <v>445.3</v>
      </c>
      <c r="C165" s="16" t="s">
        <v>290</v>
      </c>
      <c r="D165" s="16"/>
      <c r="E165" s="16"/>
      <c r="F165" s="6" t="s">
        <f>=A165-A164</f>
      </c>
      <c r="G165" s="6" t="s">
        <f>=B165+G164</f>
      </c>
      <c r="H165" s="6" t="s">
        <f>=F165*G164</f>
      </c>
    </row>
    <row collapsed="false" customFormat="false" customHeight="false" hidden="false" ht="12.1" outlineLevel="0" r="166">
      <c r="A166" s="13" t="n">
        <v>44860</v>
      </c>
      <c r="B166" s="6" t="n">
        <v>85.13</v>
      </c>
      <c r="C166" s="16" t="s">
        <v>291</v>
      </c>
      <c r="D166" s="16"/>
      <c r="E166" s="16"/>
      <c r="F166" s="6" t="s">
        <f>=A166-A165</f>
      </c>
      <c r="G166" s="6" t="s">
        <f>=B166+G165</f>
      </c>
      <c r="H166" s="6" t="s">
        <f>=F166*G165</f>
      </c>
    </row>
    <row collapsed="false" customFormat="false" customHeight="false" hidden="false" ht="12.1" outlineLevel="0" r="167">
      <c r="A167" s="13" t="n">
        <v>44865</v>
      </c>
      <c r="B167" s="6" t="n">
        <v>46</v>
      </c>
      <c r="C167" s="16" t="s">
        <v>292</v>
      </c>
      <c r="D167" s="16"/>
      <c r="E167" s="16"/>
      <c r="F167" s="6" t="s">
        <f>=A167-A166</f>
      </c>
      <c r="G167" s="6" t="s">
        <f>=B167+G166</f>
      </c>
      <c r="H167" s="6" t="s">
        <f>=F167*G166</f>
      </c>
    </row>
    <row collapsed="false" customFormat="false" customHeight="false" hidden="false" ht="12.1" outlineLevel="0" r="168">
      <c r="A168" s="13" t="n">
        <v>44867</v>
      </c>
      <c r="B168" s="6" t="n">
        <v>21.64</v>
      </c>
      <c r="C168" s="16" t="s">
        <v>293</v>
      </c>
      <c r="D168" s="16"/>
      <c r="E168" s="16"/>
      <c r="F168" s="6" t="s">
        <f>=A168-A167</f>
      </c>
      <c r="G168" s="6" t="s">
        <f>=B168+G167</f>
      </c>
      <c r="H168" s="6" t="s">
        <f>=F168*G167</f>
      </c>
    </row>
    <row collapsed="false" customFormat="false" customHeight="false" hidden="false" ht="12.1" outlineLevel="0" r="169">
      <c r="A169" s="13" t="n">
        <v>44868</v>
      </c>
      <c r="B169" s="6" t="n">
        <v>-110.14</v>
      </c>
      <c r="C169" s="16" t="s">
        <v>230</v>
      </c>
      <c r="D169" s="16"/>
      <c r="E169" s="16"/>
      <c r="F169" s="6" t="s">
        <f>=A169-A168</f>
      </c>
      <c r="G169" s="6" t="s">
        <f>=B169+G168</f>
      </c>
      <c r="H169" s="6" t="s">
        <f>=F169*G168</f>
      </c>
    </row>
    <row collapsed="false" customFormat="false" customHeight="false" hidden="false" ht="12.1" outlineLevel="0" r="170">
      <c r="A170" s="13" t="n">
        <v>44868</v>
      </c>
      <c r="B170" s="6" t="n">
        <v>-34.39</v>
      </c>
      <c r="C170" s="16" t="s">
        <v>294</v>
      </c>
      <c r="D170" s="16"/>
      <c r="E170" s="16"/>
      <c r="F170" s="6" t="s">
        <f>=A170-A169</f>
      </c>
      <c r="G170" s="6" t="s">
        <f>=B170+G169</f>
      </c>
      <c r="H170" s="6" t="s">
        <f>=F170*G169</f>
      </c>
    </row>
    <row collapsed="false" customFormat="false" customHeight="false" hidden="false" ht="12.1" outlineLevel="0" r="171">
      <c r="A171" s="13" t="n">
        <v>44868</v>
      </c>
      <c r="B171" s="6" t="n">
        <v>-1000</v>
      </c>
      <c r="C171" s="16" t="s">
        <v>295</v>
      </c>
      <c r="D171" s="16"/>
      <c r="E171" s="16"/>
      <c r="F171" s="6" t="s">
        <f>=A171-A170</f>
      </c>
      <c r="G171" s="6" t="s">
        <f>=B171+G170</f>
      </c>
      <c r="H171" s="6" t="s">
        <f>=F171*G170</f>
      </c>
    </row>
    <row collapsed="false" customFormat="false" customHeight="false" hidden="false" ht="12.1" outlineLevel="0" r="172">
      <c r="A172" s="13" t="n">
        <v>44868</v>
      </c>
      <c r="B172" s="6" t="n">
        <v>1000</v>
      </c>
      <c r="C172" s="16" t="s">
        <v>296</v>
      </c>
      <c r="D172" s="16"/>
      <c r="E172" s="16"/>
      <c r="F172" s="6" t="s">
        <f>=A172-A171</f>
      </c>
      <c r="G172" s="6" t="s">
        <f>=B172+G171</f>
      </c>
      <c r="H172" s="6" t="s">
        <f>=F172*G171</f>
      </c>
    </row>
    <row collapsed="false" customFormat="false" customHeight="false" hidden="false" ht="12.1" outlineLevel="0" r="173">
      <c r="A173" s="13" t="n">
        <v>44868</v>
      </c>
      <c r="B173" s="6" t="n">
        <v>110.14</v>
      </c>
      <c r="C173" s="16" t="s">
        <v>297</v>
      </c>
      <c r="D173" s="16"/>
      <c r="E173" s="16"/>
      <c r="F173" s="6" t="s">
        <f>=A173-A172</f>
      </c>
      <c r="G173" s="6" t="s">
        <f>=B173+G172</f>
      </c>
      <c r="H173" s="6" t="s">
        <f>=F173*G172</f>
      </c>
    </row>
    <row collapsed="false" customFormat="false" customHeight="false" hidden="false" ht="12.1" outlineLevel="0" r="174">
      <c r="A174" s="13" t="n">
        <v>44868</v>
      </c>
      <c r="B174" s="6" t="n">
        <v>34.39</v>
      </c>
      <c r="C174" s="16" t="s">
        <v>298</v>
      </c>
      <c r="D174" s="16"/>
      <c r="E174" s="16"/>
      <c r="F174" s="6" t="s">
        <f>=A174-A173</f>
      </c>
      <c r="G174" s="6" t="s">
        <f>=B174+G173</f>
      </c>
      <c r="H174" s="6" t="s">
        <f>=F174*G173</f>
      </c>
    </row>
    <row collapsed="false" customFormat="false" customHeight="false" hidden="false" ht="12.1" outlineLevel="0" r="175">
      <c r="A175" s="13" t="n">
        <v>44881</v>
      </c>
      <c r="B175" s="6" t="n">
        <v>-30.65</v>
      </c>
      <c r="C175" s="16" t="s">
        <v>233</v>
      </c>
      <c r="D175" s="16"/>
      <c r="E175" s="16"/>
      <c r="F175" s="6" t="s">
        <f>=A175-A174</f>
      </c>
      <c r="G175" s="6" t="s">
        <f>=B175+G174</f>
      </c>
      <c r="H175" s="6" t="s">
        <f>=F175*G174</f>
      </c>
    </row>
    <row collapsed="false" customFormat="false" customHeight="false" hidden="false" ht="12.1" outlineLevel="0" r="176">
      <c r="A176" s="13" t="n">
        <v>44881</v>
      </c>
      <c r="B176" s="6" t="n">
        <v>30.65</v>
      </c>
      <c r="C176" s="16" t="s">
        <v>299</v>
      </c>
      <c r="D176" s="16"/>
      <c r="E176" s="16"/>
      <c r="F176" s="6" t="s">
        <f>=A176-A175</f>
      </c>
      <c r="G176" s="6" t="s">
        <f>=B176+G175</f>
      </c>
      <c r="H176" s="6" t="s">
        <f>=F176*G175</f>
      </c>
    </row>
    <row collapsed="false" customFormat="false" customHeight="false" hidden="false" ht="12.1" outlineLevel="0" r="177">
      <c r="A177" s="13" t="n">
        <v>44928</v>
      </c>
      <c r="B177" s="6" t="n">
        <v>-23.93</v>
      </c>
      <c r="C177" s="16" t="s">
        <v>300</v>
      </c>
      <c r="D177" s="16"/>
      <c r="E177" s="16"/>
      <c r="F177" s="6" t="s">
        <f>=A177-A176</f>
      </c>
      <c r="G177" s="6" t="s">
        <f>=B177+G176</f>
      </c>
      <c r="H177" s="6" t="s">
        <f>=F177*G176</f>
      </c>
    </row>
    <row collapsed="false" customFormat="false" customHeight="false" hidden="false" ht="12.1" outlineLevel="0" r="178">
      <c r="A178" s="13" t="n">
        <v>44936</v>
      </c>
      <c r="B178" s="6" t="n">
        <v>-17.58</v>
      </c>
      <c r="C178" s="16" t="s">
        <v>301</v>
      </c>
      <c r="D178" s="16"/>
      <c r="E178" s="16"/>
      <c r="F178" s="6" t="s">
        <f>=A178-A177</f>
      </c>
      <c r="G178" s="6" t="s">
        <f>=B178+G177</f>
      </c>
      <c r="H178" s="6" t="s">
        <f>=F178*G177</f>
      </c>
    </row>
    <row collapsed="false" customFormat="false" customHeight="false" hidden="false" ht="12.1" outlineLevel="0" r="179">
      <c r="A179" s="13" t="n">
        <v>44939</v>
      </c>
      <c r="B179" s="6" t="n">
        <v>23.93</v>
      </c>
      <c r="C179" s="16" t="s">
        <v>302</v>
      </c>
      <c r="D179" s="16"/>
      <c r="E179" s="16"/>
      <c r="F179" s="6" t="s">
        <f>=A179-A178</f>
      </c>
      <c r="G179" s="6" t="s">
        <f>=B179+G178</f>
      </c>
      <c r="H179" s="6" t="s">
        <f>=F179*G178</f>
      </c>
    </row>
    <row collapsed="false" customFormat="false" customHeight="false" hidden="false" ht="12.1" outlineLevel="0" r="180">
      <c r="A180" s="13" t="n">
        <v>44951</v>
      </c>
      <c r="B180" s="6" t="n">
        <v>17.58</v>
      </c>
      <c r="C180" s="16" t="s">
        <v>303</v>
      </c>
      <c r="D180" s="16"/>
      <c r="E180" s="16"/>
      <c r="F180" s="6" t="s">
        <f>=A180-A179</f>
      </c>
      <c r="G180" s="6" t="s">
        <f>=B180+G179</f>
      </c>
      <c r="H180" s="6" t="s">
        <f>=F180*G179</f>
      </c>
    </row>
    <row collapsed="false" customFormat="false" customHeight="false" hidden="false" ht="12.1" outlineLevel="0" r="181">
      <c r="A181" s="13" t="n">
        <v>44958</v>
      </c>
      <c r="B181" s="6" t="n">
        <v>-121.68</v>
      </c>
      <c r="C181" s="16" t="s">
        <v>304</v>
      </c>
      <c r="D181" s="16"/>
      <c r="E181" s="16"/>
      <c r="F181" s="6" t="s">
        <f>=A181-A180</f>
      </c>
      <c r="G181" s="6" t="s">
        <f>=B181+G180</f>
      </c>
      <c r="H181" s="6" t="s">
        <f>=F181*G180</f>
      </c>
    </row>
    <row collapsed="false" customFormat="false" customHeight="false" hidden="false" ht="12.1" outlineLevel="0" r="182">
      <c r="A182" s="13" t="n">
        <v>44958</v>
      </c>
      <c r="B182" s="6" t="n">
        <v>121.68</v>
      </c>
      <c r="C182" s="16" t="s">
        <v>305</v>
      </c>
      <c r="D182" s="16"/>
      <c r="E182" s="16"/>
      <c r="F182" s="6" t="s">
        <f>=A182-A181</f>
      </c>
      <c r="G182" s="6" t="s">
        <f>=B182+G181</f>
      </c>
      <c r="H182" s="6" t="s">
        <f>=F182*G181</f>
      </c>
    </row>
    <row collapsed="false" customFormat="false" customHeight="false" hidden="false" ht="12.1" outlineLevel="0" r="183">
      <c r="A183" s="13" t="n">
        <v>44986</v>
      </c>
      <c r="B183" s="6" t="n">
        <v>-32.41</v>
      </c>
      <c r="C183" s="16" t="s">
        <v>306</v>
      </c>
      <c r="D183" s="16"/>
      <c r="E183" s="16"/>
      <c r="F183" s="6" t="s">
        <f>=A183-A182</f>
      </c>
      <c r="G183" s="6" t="s">
        <f>=B183+G182</f>
      </c>
      <c r="H183" s="6" t="s">
        <f>=F183*G182</f>
      </c>
    </row>
    <row collapsed="false" customFormat="false" customHeight="false" hidden="false" ht="12.1" outlineLevel="0" r="184">
      <c r="A184" s="13" t="n">
        <v>44986</v>
      </c>
      <c r="B184" s="6" t="n">
        <v>32.41</v>
      </c>
      <c r="C184" s="16" t="s">
        <v>307</v>
      </c>
      <c r="D184" s="16"/>
      <c r="E184" s="16"/>
      <c r="F184" s="6" t="s">
        <f>=A184-A183</f>
      </c>
      <c r="G184" s="6" t="s">
        <f>=B184+G183</f>
      </c>
      <c r="H184" s="6" t="s">
        <f>=F184*G183</f>
      </c>
    </row>
    <row collapsed="false" customFormat="false" customHeight="false" hidden="false" ht="12.1" outlineLevel="0" r="185">
      <c r="A185" s="13" t="n">
        <v>45019</v>
      </c>
      <c r="B185" s="6" t="n">
        <v>-23.93</v>
      </c>
      <c r="C185" s="16" t="s">
        <v>300</v>
      </c>
      <c r="D185" s="16"/>
      <c r="E185" s="16"/>
      <c r="F185" s="6" t="s">
        <f>=A185-A184</f>
      </c>
      <c r="G185" s="6" t="s">
        <f>=B185+G184</f>
      </c>
      <c r="H185" s="6" t="s">
        <f>=F185*G184</f>
      </c>
    </row>
    <row collapsed="false" customFormat="false" customHeight="false" hidden="false" ht="12.1" outlineLevel="0" r="186">
      <c r="A186" s="13" t="n">
        <v>45019</v>
      </c>
      <c r="B186" s="6" t="n">
        <v>23.93</v>
      </c>
      <c r="C186" s="16" t="s">
        <v>308</v>
      </c>
      <c r="D186" s="16"/>
      <c r="E186" s="16"/>
      <c r="F186" s="6" t="s">
        <f>=A186-A185</f>
      </c>
      <c r="G186" s="6" t="s">
        <f>=B186+G185</f>
      </c>
      <c r="H186" s="6" t="s">
        <f>=F186*G185</f>
      </c>
    </row>
    <row collapsed="false" customFormat="false" customHeight="false" hidden="false" ht="12.1" outlineLevel="0" r="187">
      <c r="A187" s="13" t="n">
        <v>45050</v>
      </c>
      <c r="B187" s="6" t="n">
        <v>-127.14</v>
      </c>
      <c r="C187" s="16" t="s">
        <v>309</v>
      </c>
      <c r="D187" s="16"/>
      <c r="E187" s="16"/>
      <c r="F187" s="6" t="s">
        <f>=A187-A186</f>
      </c>
      <c r="G187" s="6" t="s">
        <f>=B187+G186</f>
      </c>
      <c r="H187" s="6" t="s">
        <f>=F187*G186</f>
      </c>
    </row>
    <row collapsed="false" customFormat="false" customHeight="false" hidden="false" ht="12.1" outlineLevel="0" r="188">
      <c r="A188" s="13" t="n">
        <v>45050</v>
      </c>
      <c r="B188" s="6" t="n">
        <v>127.14</v>
      </c>
      <c r="C188" s="16" t="s">
        <v>310</v>
      </c>
      <c r="D188" s="16"/>
      <c r="E188" s="16"/>
      <c r="F188" s="6" t="s">
        <f>=A188-A187</f>
      </c>
      <c r="G188" s="6" t="s">
        <f>=B188+G187</f>
      </c>
      <c r="H188" s="6" t="s">
        <f>=F188*G187</f>
      </c>
    </row>
    <row collapsed="false" customFormat="false" customHeight="false" hidden="false" ht="12.1" outlineLevel="0" r="189">
      <c r="A189" s="13" t="n">
        <v>45057</v>
      </c>
      <c r="B189" s="6" t="n">
        <v>-217</v>
      </c>
      <c r="C189" s="16" t="s">
        <v>311</v>
      </c>
      <c r="D189" s="16"/>
      <c r="E189" s="16"/>
      <c r="F189" s="6" t="s">
        <f>=A189-A188</f>
      </c>
      <c r="G189" s="6" t="s">
        <f>=B189+G188</f>
      </c>
      <c r="H189" s="6" t="s">
        <f>=F189*G188</f>
      </c>
    </row>
    <row collapsed="false" customFormat="false" customHeight="false" hidden="false" ht="12.1" outlineLevel="0" r="190">
      <c r="A190" s="13" t="n">
        <v>45063</v>
      </c>
      <c r="B190" s="6" t="n">
        <v>-35.65</v>
      </c>
      <c r="C190" s="16" t="s">
        <v>312</v>
      </c>
      <c r="D190" s="16"/>
      <c r="E190" s="16"/>
      <c r="F190" s="6" t="s">
        <f>=A190-A189</f>
      </c>
      <c r="G190" s="6" t="s">
        <f>=B190+G189</f>
      </c>
      <c r="H190" s="6" t="s">
        <f>=F190*G189</f>
      </c>
    </row>
    <row collapsed="false" customFormat="false" customHeight="false" hidden="false" ht="12.1" outlineLevel="0" r="191">
      <c r="A191" s="13" t="n">
        <v>45063</v>
      </c>
      <c r="B191" s="6" t="n">
        <v>35.65</v>
      </c>
      <c r="C191" s="16" t="s">
        <v>313</v>
      </c>
      <c r="D191" s="16"/>
      <c r="E191" s="16"/>
      <c r="F191" s="6" t="s">
        <f>=A191-A190</f>
      </c>
      <c r="G191" s="6" t="s">
        <f>=B191+G190</f>
      </c>
      <c r="H191" s="6" t="s">
        <f>=F191*G190</f>
      </c>
    </row>
    <row collapsed="false" customFormat="false" customHeight="false" hidden="false" ht="12.1" outlineLevel="0" r="192">
      <c r="A192" s="13" t="n">
        <v>45071</v>
      </c>
      <c r="B192" s="6" t="n">
        <v>217</v>
      </c>
      <c r="C192" s="16" t="s">
        <v>314</v>
      </c>
      <c r="D192" s="16"/>
      <c r="E192" s="16"/>
      <c r="F192" s="6" t="s">
        <f>=A192-A191</f>
      </c>
      <c r="G192" s="6" t="s">
        <f>=B192+G191</f>
      </c>
      <c r="H192" s="6" t="s">
        <f>=F192*G191</f>
      </c>
    </row>
    <row collapsed="false" customFormat="false" customHeight="false" hidden="false" ht="12.1" outlineLevel="0" r="193">
      <c r="A193" s="13" t="n">
        <v>45093</v>
      </c>
      <c r="B193" s="6" t="n">
        <v>-42.4</v>
      </c>
      <c r="C193" s="16" t="s">
        <v>315</v>
      </c>
      <c r="D193" s="16"/>
      <c r="E193" s="16"/>
      <c r="F193" s="6" t="s">
        <f>=A193-A192</f>
      </c>
      <c r="G193" s="6" t="s">
        <f>=B193+G192</f>
      </c>
      <c r="H193" s="6" t="s">
        <f>=F193*G192</f>
      </c>
    </row>
    <row collapsed="false" customFormat="false" customHeight="false" hidden="false" ht="12.1" outlineLevel="0" r="194">
      <c r="A194" s="13" t="n">
        <v>45106</v>
      </c>
      <c r="B194" s="6" t="n">
        <v>-602.8</v>
      </c>
      <c r="C194" s="16" t="s">
        <v>316</v>
      </c>
      <c r="D194" s="16"/>
      <c r="E194" s="16"/>
      <c r="F194" s="6" t="s">
        <f>=A194-A193</f>
      </c>
      <c r="G194" s="6" t="s">
        <f>=B194+G193</f>
      </c>
      <c r="H194" s="6" t="s">
        <f>=F194*G193</f>
      </c>
    </row>
    <row collapsed="false" customFormat="false" customHeight="false" hidden="false" ht="12.1" outlineLevel="0" r="195">
      <c r="A195" s="13" t="n">
        <v>45107</v>
      </c>
      <c r="B195" s="6" t="n">
        <v>42.4</v>
      </c>
      <c r="C195" s="16" t="s">
        <v>317</v>
      </c>
      <c r="D195" s="16"/>
      <c r="E195" s="16"/>
      <c r="F195" s="6" t="s">
        <f>=A195-A194</f>
      </c>
      <c r="G195" s="6" t="s">
        <f>=B195+G194</f>
      </c>
      <c r="H195" s="6" t="s">
        <f>=F195*G194</f>
      </c>
    </row>
    <row collapsed="false" customFormat="false" customHeight="false" hidden="false" ht="12.1" outlineLevel="0" r="196">
      <c r="A196" s="13" t="n">
        <v>45110</v>
      </c>
      <c r="B196" s="6" t="n">
        <v>-23.93</v>
      </c>
      <c r="C196" s="16" t="s">
        <v>300</v>
      </c>
      <c r="D196" s="16"/>
      <c r="E196" s="16"/>
      <c r="F196" s="6" t="s">
        <f>=A196-A195</f>
      </c>
      <c r="G196" s="6" t="s">
        <f>=B196+G195</f>
      </c>
      <c r="H196" s="6" t="s">
        <f>=F196*G195</f>
      </c>
    </row>
    <row collapsed="false" customFormat="false" customHeight="false" hidden="false" ht="12.1" outlineLevel="0" r="197">
      <c r="A197" s="13" t="n">
        <v>45110</v>
      </c>
      <c r="B197" s="6" t="n">
        <v>23.93</v>
      </c>
      <c r="C197" s="16" t="s">
        <v>318</v>
      </c>
      <c r="D197" s="16"/>
      <c r="E197" s="16"/>
      <c r="F197" s="6" t="s">
        <f>=A197-A196</f>
      </c>
      <c r="G197" s="6" t="s">
        <f>=B197+G196</f>
      </c>
      <c r="H197" s="6" t="s">
        <f>=F197*G196</f>
      </c>
    </row>
    <row collapsed="false" customFormat="false" customHeight="false" hidden="false" ht="12.1" outlineLevel="0" r="198">
      <c r="A198" s="13" t="n">
        <v>45114</v>
      </c>
      <c r="B198" s="6" t="n">
        <v>-339</v>
      </c>
      <c r="C198" s="16" t="s">
        <v>319</v>
      </c>
      <c r="D198" s="16"/>
      <c r="E198" s="16"/>
      <c r="F198" s="6" t="s">
        <f>=A198-A197</f>
      </c>
      <c r="G198" s="6" t="s">
        <f>=B198+G197</f>
      </c>
      <c r="H198" s="6" t="s">
        <f>=F198*G197</f>
      </c>
    </row>
    <row collapsed="false" customFormat="false" customHeight="false" hidden="false" ht="12.1" outlineLevel="0" r="199">
      <c r="A199" s="13" t="n">
        <v>45117</v>
      </c>
      <c r="B199" s="6" t="n">
        <v>-202.3</v>
      </c>
      <c r="C199" s="16" t="s">
        <v>320</v>
      </c>
      <c r="D199" s="16"/>
      <c r="E199" s="16"/>
      <c r="F199" s="6" t="s">
        <f>=A199-A198</f>
      </c>
      <c r="G199" s="6" t="s">
        <f>=B199+G198</f>
      </c>
      <c r="H199" s="6" t="s">
        <f>=F199*G198</f>
      </c>
    </row>
    <row collapsed="false" customFormat="false" customHeight="false" hidden="false" ht="12.1" outlineLevel="0" r="200">
      <c r="A200" s="13" t="n">
        <v>45117</v>
      </c>
      <c r="B200" s="6" t="n">
        <v>-23.22</v>
      </c>
      <c r="C200" s="16" t="s">
        <v>321</v>
      </c>
      <c r="D200" s="16"/>
      <c r="E200" s="16"/>
      <c r="F200" s="6" t="s">
        <f>=A200-A199</f>
      </c>
      <c r="G200" s="6" t="s">
        <f>=B200+G199</f>
      </c>
      <c r="H200" s="6" t="s">
        <f>=F200*G199</f>
      </c>
    </row>
    <row collapsed="false" customFormat="false" customHeight="false" hidden="false" ht="12.1" outlineLevel="0" r="201">
      <c r="A201" s="13" t="n">
        <v>45118</v>
      </c>
      <c r="B201" s="6" t="n">
        <v>-72.13</v>
      </c>
      <c r="C201" s="16" t="s">
        <v>322</v>
      </c>
      <c r="D201" s="16"/>
      <c r="E201" s="16"/>
      <c r="F201" s="6" t="s">
        <f>=A201-A200</f>
      </c>
      <c r="G201" s="6" t="s">
        <f>=B201+G200</f>
      </c>
      <c r="H201" s="6" t="s">
        <f>=F201*G200</f>
      </c>
    </row>
    <row collapsed="false" customFormat="false" customHeight="false" hidden="false" ht="12.1" outlineLevel="0" r="202">
      <c r="A202" s="13" t="n">
        <v>45118</v>
      </c>
      <c r="B202" s="6" t="n">
        <v>-87.5</v>
      </c>
      <c r="C202" s="16" t="s">
        <v>323</v>
      </c>
      <c r="D202" s="16"/>
      <c r="E202" s="16"/>
      <c r="F202" s="6" t="s">
        <f>=A202-A201</f>
      </c>
      <c r="G202" s="6" t="s">
        <f>=B202+G201</f>
      </c>
      <c r="H202" s="6" t="s">
        <f>=F202*G201</f>
      </c>
    </row>
    <row collapsed="false" customFormat="false" customHeight="false" hidden="false" ht="12.1" outlineLevel="0" r="203">
      <c r="A203" s="13" t="n">
        <v>45119</v>
      </c>
      <c r="B203" s="6" t="n">
        <v>-208.4</v>
      </c>
      <c r="C203" s="16" t="s">
        <v>324</v>
      </c>
      <c r="D203" s="16"/>
      <c r="E203" s="16"/>
      <c r="F203" s="6" t="s">
        <f>=A203-A202</f>
      </c>
      <c r="G203" s="6" t="s">
        <f>=B203+G202</f>
      </c>
      <c r="H203" s="6" t="s">
        <f>=F203*G202</f>
      </c>
    </row>
    <row collapsed="false" customFormat="false" customHeight="false" hidden="false" ht="12.1" outlineLevel="0" r="204">
      <c r="A204" s="13" t="n">
        <v>45119</v>
      </c>
      <c r="B204" s="6" t="n">
        <v>339</v>
      </c>
      <c r="C204" s="16" t="s">
        <v>325</v>
      </c>
      <c r="D204" s="16"/>
      <c r="E204" s="16"/>
      <c r="F204" s="6" t="s">
        <f>=A204-A203</f>
      </c>
      <c r="G204" s="6" t="s">
        <f>=B204+G203</f>
      </c>
      <c r="H204" s="6" t="s">
        <f>=F204*G203</f>
      </c>
    </row>
    <row collapsed="false" customFormat="false" customHeight="false" hidden="false" ht="12.1" outlineLevel="0" r="205">
      <c r="A205" s="13" t="n">
        <v>45120</v>
      </c>
      <c r="B205" s="6" t="n">
        <v>602.8</v>
      </c>
      <c r="C205" s="16" t="s">
        <v>326</v>
      </c>
      <c r="D205" s="16"/>
      <c r="E205" s="16"/>
      <c r="F205" s="6" t="s">
        <f>=A205-A204</f>
      </c>
      <c r="G205" s="6" t="s">
        <f>=B205+G204</f>
      </c>
      <c r="H205" s="6" t="s">
        <f>=F205*G204</f>
      </c>
    </row>
    <row collapsed="false" customFormat="false" customHeight="false" hidden="false" ht="12.1" outlineLevel="0" r="206">
      <c r="A206" s="13" t="n">
        <v>45131</v>
      </c>
      <c r="B206" s="6" t="n">
        <v>23.22</v>
      </c>
      <c r="C206" s="16" t="s">
        <v>327</v>
      </c>
      <c r="D206" s="16"/>
      <c r="E206" s="16"/>
      <c r="F206" s="6" t="s">
        <f>=A206-A205</f>
      </c>
      <c r="G206" s="6" t="s">
        <f>=B206+G205</f>
      </c>
      <c r="H206" s="6" t="s">
        <f>=F206*G205</f>
      </c>
    </row>
    <row collapsed="false" customFormat="false" customHeight="false" hidden="false" ht="12.1" outlineLevel="0" r="207">
      <c r="A207" s="13" t="n">
        <v>45132</v>
      </c>
      <c r="B207" s="6" t="n">
        <v>87.5</v>
      </c>
      <c r="C207" s="16" t="s">
        <v>328</v>
      </c>
      <c r="D207" s="16"/>
      <c r="E207" s="16"/>
      <c r="F207" s="6" t="s">
        <f>=A207-A206</f>
      </c>
      <c r="G207" s="6" t="s">
        <f>=B207+G206</f>
      </c>
      <c r="H207" s="6" t="s">
        <f>=F207*G206</f>
      </c>
    </row>
    <row collapsed="false" customFormat="false" customHeight="false" hidden="false" ht="12.1" outlineLevel="0" r="208">
      <c r="A208" s="13" t="n">
        <v>45132</v>
      </c>
      <c r="B208" s="6" t="n">
        <v>202.3</v>
      </c>
      <c r="C208" s="16" t="s">
        <v>329</v>
      </c>
      <c r="D208" s="16"/>
      <c r="E208" s="16"/>
      <c r="F208" s="6" t="s">
        <f>=A208-A207</f>
      </c>
      <c r="G208" s="6" t="s">
        <f>=B208+G207</f>
      </c>
      <c r="H208" s="6" t="s">
        <f>=F208*G207</f>
      </c>
    </row>
    <row collapsed="false" customFormat="false" customHeight="false" hidden="false" ht="12.1" outlineLevel="0" r="209">
      <c r="A209" s="13" t="n">
        <v>45133</v>
      </c>
      <c r="B209" s="6" t="n">
        <v>72.13</v>
      </c>
      <c r="C209" s="16" t="s">
        <v>330</v>
      </c>
      <c r="D209" s="16"/>
      <c r="E209" s="16"/>
      <c r="F209" s="6" t="s">
        <f>=A209-A208</f>
      </c>
      <c r="G209" s="6" t="s">
        <f>=B209+G208</f>
      </c>
      <c r="H209" s="6" t="s">
        <f>=F209*G208</f>
      </c>
    </row>
    <row collapsed="false" customFormat="false" customHeight="false" hidden="false" ht="12.1" outlineLevel="0" r="210">
      <c r="A210" s="13" t="n">
        <v>45134</v>
      </c>
      <c r="B210" s="6" t="n">
        <v>208.4</v>
      </c>
      <c r="C210" s="16" t="s">
        <v>331</v>
      </c>
      <c r="D210" s="16"/>
      <c r="E210" s="16"/>
      <c r="F210" s="6" t="s">
        <f>=A210-A209</f>
      </c>
      <c r="G210" s="6" t="s">
        <f>=B210+G209</f>
      </c>
      <c r="H210" s="6" t="s">
        <f>=F210*G209</f>
      </c>
    </row>
    <row collapsed="false" customFormat="false" customHeight="false" hidden="false" ht="12.1" outlineLevel="0" r="211">
      <c r="A211" s="13" t="n">
        <v>45140</v>
      </c>
      <c r="B211" s="6" t="n">
        <v>-121.68</v>
      </c>
      <c r="C211" s="16" t="s">
        <v>304</v>
      </c>
      <c r="D211" s="16"/>
      <c r="E211" s="16"/>
      <c r="F211" s="6" t="s">
        <f>=A211-A210</f>
      </c>
      <c r="G211" s="6" t="s">
        <f>=B211+G210</f>
      </c>
      <c r="H211" s="6" t="s">
        <f>=F211*G210</f>
      </c>
    </row>
    <row collapsed="false" customFormat="false" customHeight="false" hidden="false" ht="12.1" outlineLevel="0" r="212">
      <c r="A212" s="13" t="n">
        <v>45140</v>
      </c>
      <c r="B212" s="6" t="n">
        <v>121.68</v>
      </c>
      <c r="C212" s="16" t="s">
        <v>332</v>
      </c>
      <c r="D212" s="16"/>
      <c r="E212" s="16"/>
      <c r="F212" s="6" t="s">
        <f>=A212-A211</f>
      </c>
      <c r="G212" s="6" t="s">
        <f>=B212+G211</f>
      </c>
      <c r="H212" s="6" t="s">
        <f>=F212*G211</f>
      </c>
    </row>
    <row collapsed="false" customFormat="false" customHeight="false" hidden="false" ht="12.1" outlineLevel="0" r="213">
      <c r="A213" s="13" t="n">
        <v>45156</v>
      </c>
      <c r="B213" s="6" t="n">
        <v>-51.86</v>
      </c>
      <c r="C213" s="16" t="s">
        <v>333</v>
      </c>
      <c r="D213" s="16"/>
      <c r="E213" s="16"/>
      <c r="F213" s="6" t="s">
        <f>=A213-A212</f>
      </c>
      <c r="G213" s="6" t="s">
        <f>=B213+G212</f>
      </c>
      <c r="H213" s="6" t="s">
        <f>=F213*G212</f>
      </c>
    </row>
    <row collapsed="false" customFormat="false" customHeight="false" hidden="false" ht="12.1" outlineLevel="0" r="214">
      <c r="A214" s="13" t="n">
        <v>45156</v>
      </c>
      <c r="B214" s="6" t="n">
        <v>51.86</v>
      </c>
      <c r="C214" s="16" t="s">
        <v>334</v>
      </c>
      <c r="D214" s="16"/>
      <c r="E214" s="16"/>
      <c r="F214" s="6" t="s">
        <f>=A214-A213</f>
      </c>
      <c r="G214" s="6" t="s">
        <f>=B214+G213</f>
      </c>
      <c r="H214" s="6" t="s">
        <f>=F214*G213</f>
      </c>
    </row>
    <row collapsed="false" customFormat="false" customHeight="false" hidden="false" ht="12.1" outlineLevel="0" r="215">
      <c r="A215" s="13" t="n">
        <v>45168</v>
      </c>
      <c r="B215" s="6" t="n">
        <v>-32.41</v>
      </c>
      <c r="C215" s="16" t="s">
        <v>306</v>
      </c>
      <c r="D215" s="16"/>
      <c r="E215" s="16"/>
      <c r="F215" s="6" t="s">
        <f>=A215-A214</f>
      </c>
      <c r="G215" s="6" t="s">
        <f>=B215+G214</f>
      </c>
      <c r="H215" s="6" t="s">
        <f>=F215*G214</f>
      </c>
    </row>
    <row collapsed="false" customFormat="false" customHeight="false" hidden="false" ht="12.1" outlineLevel="0" r="216">
      <c r="A216" s="13" t="n">
        <v>45168</v>
      </c>
      <c r="B216" s="6" t="n">
        <v>32.41</v>
      </c>
      <c r="C216" s="16" t="s">
        <v>335</v>
      </c>
      <c r="D216" s="16"/>
      <c r="E216" s="16"/>
      <c r="F216" s="6" t="s">
        <f>=A216-A215</f>
      </c>
      <c r="G216" s="6" t="s">
        <f>=B216+G215</f>
      </c>
      <c r="H216" s="6" t="s">
        <f>=F216*G215</f>
      </c>
    </row>
    <row collapsed="false" customFormat="false" customHeight="false" hidden="false" ht="12.1" outlineLevel="0" r="217">
      <c r="A217" s="13" t="n">
        <v>45194</v>
      </c>
      <c r="B217" s="6" t="n">
        <v>-38</v>
      </c>
      <c r="C217" s="16" t="s">
        <v>336</v>
      </c>
      <c r="D217" s="16"/>
      <c r="E217" s="16"/>
      <c r="F217" s="6" t="s">
        <f>=A217-A216</f>
      </c>
      <c r="G217" s="6" t="s">
        <f>=B217+G216</f>
      </c>
      <c r="H217" s="6" t="s">
        <f>=F217*G216</f>
      </c>
    </row>
    <row collapsed="false" customFormat="false" customHeight="false" hidden="false" ht="12.1" outlineLevel="0" r="218">
      <c r="A218" s="13" t="n">
        <v>45201</v>
      </c>
      <c r="B218" s="6" t="n">
        <v>-23.93</v>
      </c>
      <c r="C218" s="16" t="s">
        <v>300</v>
      </c>
      <c r="D218" s="16"/>
      <c r="E218" s="16"/>
      <c r="F218" s="6" t="s">
        <f>=A218-A217</f>
      </c>
      <c r="G218" s="6" t="s">
        <f>=B218+G217</f>
      </c>
      <c r="H218" s="6" t="s">
        <f>=F218*G217</f>
      </c>
    </row>
    <row collapsed="false" customFormat="false" customHeight="false" hidden="false" ht="12.1" outlineLevel="0" r="219">
      <c r="A219" s="13" t="n">
        <v>45201</v>
      </c>
      <c r="B219" s="6" t="n">
        <v>23.93</v>
      </c>
      <c r="C219" s="16" t="s">
        <v>337</v>
      </c>
      <c r="D219" s="16"/>
      <c r="E219" s="16"/>
      <c r="F219" s="6" t="s">
        <f>=A219-A218</f>
      </c>
      <c r="G219" s="6" t="s">
        <f>=B219+G218</f>
      </c>
      <c r="H219" s="6" t="s">
        <f>=F219*G218</f>
      </c>
    </row>
    <row collapsed="false" customFormat="false" customHeight="false" hidden="false" ht="12.1" outlineLevel="0" r="220">
      <c r="A220" s="13" t="n">
        <v>45205</v>
      </c>
      <c r="B220" s="6" t="n">
        <v>38</v>
      </c>
      <c r="C220" s="16" t="s">
        <v>338</v>
      </c>
      <c r="D220" s="16"/>
      <c r="E220" s="16"/>
      <c r="F220" s="6" t="s">
        <f>=A220-A219</f>
      </c>
      <c r="G220" s="6" t="s">
        <f>=B220+G219</f>
      </c>
      <c r="H220" s="6" t="s">
        <f>=F220*G219</f>
      </c>
    </row>
    <row collapsed="false" customFormat="false" customHeight="false" hidden="false" ht="12.1" outlineLevel="0" r="221">
      <c r="A221" s="13" t="n">
        <v>45210</v>
      </c>
      <c r="B221" s="6" t="n">
        <v>-71.62</v>
      </c>
      <c r="C221" s="16" t="s">
        <v>339</v>
      </c>
      <c r="D221" s="16"/>
      <c r="E221" s="16"/>
      <c r="F221" s="6" t="s">
        <f>=A221-A220</f>
      </c>
      <c r="G221" s="6" t="s">
        <f>=B221+G220</f>
      </c>
      <c r="H221" s="6" t="s">
        <f>=F221*G220</f>
      </c>
    </row>
    <row collapsed="false" customFormat="false" customHeight="false" hidden="false" ht="12.1" outlineLevel="0" r="222">
      <c r="A222" s="13" t="n">
        <v>45217</v>
      </c>
      <c r="B222" s="6" t="n">
        <v>-98.1</v>
      </c>
      <c r="C222" s="16" t="s">
        <v>340</v>
      </c>
      <c r="D222" s="16"/>
      <c r="E222" s="16"/>
      <c r="F222" s="6" t="s">
        <f>=A222-A221</f>
      </c>
      <c r="G222" s="6" t="s">
        <f>=B222+G221</f>
      </c>
      <c r="H222" s="6" t="s">
        <f>=F222*G221</f>
      </c>
    </row>
    <row collapsed="false" customFormat="false" customHeight="false" hidden="false" ht="12.1" outlineLevel="0" r="223">
      <c r="A223" s="13" t="n">
        <v>45219</v>
      </c>
      <c r="B223" s="6" t="n">
        <v>-32.54</v>
      </c>
      <c r="C223" s="16" t="s">
        <v>341</v>
      </c>
      <c r="D223" s="16"/>
      <c r="E223" s="16"/>
      <c r="F223" s="6" t="s">
        <f>=A223-A222</f>
      </c>
      <c r="G223" s="6" t="s">
        <f>=B223+G222</f>
      </c>
      <c r="H223" s="6" t="s">
        <f>=F223*G222</f>
      </c>
    </row>
    <row collapsed="false" customFormat="false" customHeight="false" hidden="false" ht="12.1" outlineLevel="0" r="224">
      <c r="A224" s="13" t="n">
        <v>45219</v>
      </c>
      <c r="B224" s="6" t="n">
        <v>32.54</v>
      </c>
      <c r="C224" s="16" t="s">
        <v>342</v>
      </c>
      <c r="D224" s="16"/>
      <c r="E224" s="16"/>
      <c r="F224" s="6" t="s">
        <f>=A224-A223</f>
      </c>
      <c r="G224" s="6" t="s">
        <f>=B224+G223</f>
      </c>
      <c r="H224" s="6" t="s">
        <f>=F224*G223</f>
      </c>
    </row>
    <row collapsed="false" customFormat="false" customHeight="false" hidden="false" ht="12.1" outlineLevel="0" r="225">
      <c r="A225" s="13" t="n">
        <v>45225</v>
      </c>
      <c r="B225" s="6" t="n">
        <v>71.62</v>
      </c>
      <c r="C225" s="16" t="s">
        <v>343</v>
      </c>
      <c r="D225" s="16"/>
      <c r="E225" s="16"/>
      <c r="F225" s="6" t="s">
        <f>=A225-A224</f>
      </c>
      <c r="G225" s="6" t="s">
        <f>=B225+G224</f>
      </c>
      <c r="H225" s="6" t="s">
        <f>=F225*G224</f>
      </c>
    </row>
    <row collapsed="false" customFormat="false" customHeight="false" hidden="false" ht="12.1" outlineLevel="0" r="226">
      <c r="A226" s="13" t="n">
        <v>45230</v>
      </c>
      <c r="B226" s="6" t="n">
        <v>-29.17</v>
      </c>
      <c r="C226" s="16" t="s">
        <v>344</v>
      </c>
      <c r="D226" s="16"/>
      <c r="E226" s="16"/>
      <c r="F226" s="6" t="s">
        <f>=A226-A225</f>
      </c>
      <c r="G226" s="6" t="s">
        <f>=B226+G225</f>
      </c>
      <c r="H226" s="6" t="s">
        <f>=F226*G225</f>
      </c>
    </row>
    <row collapsed="false" customFormat="false" customHeight="false" hidden="false" ht="12.1" outlineLevel="0" r="227">
      <c r="A227" s="13" t="n">
        <v>45230</v>
      </c>
      <c r="B227" s="6" t="n">
        <v>29.17</v>
      </c>
      <c r="C227" s="16" t="s">
        <v>345</v>
      </c>
      <c r="D227" s="16"/>
      <c r="E227" s="16"/>
      <c r="F227" s="6" t="s">
        <f>=A227-A226</f>
      </c>
      <c r="G227" s="6" t="s">
        <f>=B227+G226</f>
      </c>
      <c r="H227" s="6" t="s">
        <f>=F227*G226</f>
      </c>
    </row>
    <row collapsed="false" customFormat="false" customHeight="false" hidden="false" ht="12.1" outlineLevel="0" r="228">
      <c r="A228" s="13" t="n">
        <v>45232</v>
      </c>
      <c r="B228" s="6" t="n">
        <v>-127.14</v>
      </c>
      <c r="C228" s="16" t="s">
        <v>309</v>
      </c>
      <c r="D228" s="16"/>
      <c r="E228" s="16"/>
      <c r="F228" s="6" t="s">
        <f>=A228-A227</f>
      </c>
      <c r="G228" s="6" t="s">
        <f>=B228+G227</f>
      </c>
      <c r="H228" s="6" t="s">
        <f>=F228*G227</f>
      </c>
    </row>
    <row collapsed="false" customFormat="false" customHeight="false" hidden="false" ht="12.1" outlineLevel="0" r="229">
      <c r="A229" s="13" t="n">
        <v>45232</v>
      </c>
      <c r="B229" s="6" t="n">
        <v>127.14</v>
      </c>
      <c r="C229" s="16" t="s">
        <v>346</v>
      </c>
      <c r="D229" s="16"/>
      <c r="E229" s="16"/>
      <c r="F229" s="6" t="s">
        <f>=A229-A228</f>
      </c>
      <c r="G229" s="6" t="s">
        <f>=B229+G228</f>
      </c>
      <c r="H229" s="6" t="s">
        <f>=F229*G228</f>
      </c>
    </row>
    <row collapsed="false" customFormat="false" customHeight="false" hidden="false" ht="12.1" outlineLevel="0" r="230">
      <c r="A230" s="13" t="n">
        <v>45232</v>
      </c>
      <c r="B230" s="6" t="n">
        <v>98.1</v>
      </c>
      <c r="C230" s="16" t="s">
        <v>347</v>
      </c>
      <c r="D230" s="16"/>
      <c r="E230" s="16"/>
      <c r="F230" s="6" t="s">
        <f>=A230-A229</f>
      </c>
      <c r="G230" s="6" t="s">
        <f>=B230+G229</f>
      </c>
      <c r="H230" s="6" t="s">
        <f>=F230*G229</f>
      </c>
    </row>
    <row collapsed="false" customFormat="false" customHeight="false" hidden="false" ht="12.1" outlineLevel="0" r="231">
      <c r="A231" s="13" t="n">
        <v>45245</v>
      </c>
      <c r="B231" s="6" t="n">
        <v>-35.65</v>
      </c>
      <c r="C231" s="16" t="s">
        <v>312</v>
      </c>
      <c r="D231" s="16"/>
      <c r="E231" s="16"/>
      <c r="F231" s="6" t="s">
        <f>=A231-A230</f>
      </c>
      <c r="G231" s="6" t="s">
        <f>=B231+G230</f>
      </c>
      <c r="H231" s="6" t="s">
        <f>=F231*G230</f>
      </c>
    </row>
    <row collapsed="false" customFormat="false" customHeight="false" hidden="false" ht="12.1" outlineLevel="0" r="232">
      <c r="A232" s="13" t="n">
        <v>45245</v>
      </c>
      <c r="B232" s="6" t="n">
        <v>35.65</v>
      </c>
      <c r="C232" s="16" t="s">
        <v>348</v>
      </c>
      <c r="D232" s="16"/>
      <c r="E232" s="16"/>
      <c r="F232" s="6" t="s">
        <f>=A232-A231</f>
      </c>
      <c r="G232" s="6" t="s">
        <f>=B232+G231</f>
      </c>
      <c r="H232" s="6" t="s">
        <f>=F232*G231</f>
      </c>
    </row>
    <row collapsed="false" customFormat="false" customHeight="false" hidden="false" ht="12.1" outlineLevel="0" r="233">
      <c r="A233" s="13" t="n">
        <v>45265</v>
      </c>
      <c r="B233" s="6" t="n">
        <v>-56.1</v>
      </c>
      <c r="C233" s="16" t="s">
        <v>349</v>
      </c>
      <c r="D233" s="16"/>
      <c r="E233" s="16"/>
      <c r="F233" s="6" t="s">
        <f>=A233-A232</f>
      </c>
      <c r="G233" s="6" t="s">
        <f>=B233+G232</f>
      </c>
      <c r="H233" s="6" t="s">
        <f>=F233*G232</f>
      </c>
    </row>
    <row collapsed="false" customFormat="false" customHeight="false" hidden="false" ht="12.1" outlineLevel="0" r="234">
      <c r="A234" s="13" t="n">
        <v>45265</v>
      </c>
      <c r="B234" s="6" t="n">
        <v>56.1</v>
      </c>
      <c r="C234" s="16" t="s">
        <v>350</v>
      </c>
      <c r="D234" s="16"/>
      <c r="E234" s="16"/>
      <c r="F234" s="6" t="s">
        <f>=A234-A233</f>
      </c>
      <c r="G234" s="6" t="s">
        <f>=B234+G233</f>
      </c>
      <c r="H234" s="6" t="s">
        <f>=F234*G233</f>
      </c>
    </row>
    <row collapsed="false" customFormat="false" customHeight="false" hidden="false" ht="12.1" outlineLevel="0" r="235">
      <c r="A235" s="13" t="n">
        <v>45266</v>
      </c>
      <c r="B235" s="6" t="n">
        <v>-56.84</v>
      </c>
      <c r="C235" s="16" t="s">
        <v>351</v>
      </c>
      <c r="D235" s="16"/>
      <c r="E235" s="16"/>
      <c r="F235" s="6" t="s">
        <f>=A235-A234</f>
      </c>
      <c r="G235" s="6" t="s">
        <f>=B235+G234</f>
      </c>
      <c r="H235" s="6" t="s">
        <f>=F235*G234</f>
      </c>
    </row>
    <row collapsed="false" customFormat="false" customHeight="false" hidden="false" ht="12.1" outlineLevel="0" r="236">
      <c r="A236" s="13" t="n">
        <v>45266</v>
      </c>
      <c r="B236" s="6" t="n">
        <v>56.84</v>
      </c>
      <c r="C236" s="16" t="s">
        <v>352</v>
      </c>
      <c r="D236" s="16"/>
      <c r="E236" s="16"/>
      <c r="F236" s="6" t="s">
        <f>=A236-A235</f>
      </c>
      <c r="G236" s="6" t="s">
        <f>=B236+G235</f>
      </c>
      <c r="H236" s="6" t="s">
        <f>=F236*G235</f>
      </c>
    </row>
    <row collapsed="false" customFormat="false" customHeight="false" hidden="false" ht="12.1" outlineLevel="0" r="237">
      <c r="A237" s="13" t="n">
        <v>45278</v>
      </c>
      <c r="B237" s="6" t="n">
        <v>47.46</v>
      </c>
      <c r="C237" s="16" t="s">
        <v>353</v>
      </c>
      <c r="D237" s="16"/>
      <c r="E237" s="16"/>
      <c r="F237" s="6" t="s">
        <f>=A237-A236</f>
      </c>
      <c r="G237" s="6" t="s">
        <f>=B237+G236</f>
      </c>
      <c r="H237" s="6" t="s">
        <f>=F237*G236</f>
      </c>
    </row>
    <row collapsed="false" customFormat="false" customHeight="false" hidden="false" ht="12.1" outlineLevel="0" r="238">
      <c r="A238" s="13" t="n">
        <v>45285</v>
      </c>
      <c r="B238" s="6" t="n">
        <v>-17</v>
      </c>
      <c r="C238" s="16" t="s">
        <v>354</v>
      </c>
      <c r="D238" s="16"/>
      <c r="E238" s="16"/>
      <c r="F238" s="6" t="s">
        <f>=A238-A237</f>
      </c>
      <c r="G238" s="6" t="s">
        <f>=B238+G237</f>
      </c>
      <c r="H238" s="6" t="s">
        <f>=F238*G237</f>
      </c>
    </row>
    <row collapsed="false" customFormat="false" customHeight="false" hidden="false" ht="12.1" outlineLevel="0" r="239">
      <c r="A239" s="13" t="n">
        <v>45286</v>
      </c>
      <c r="B239" s="6" t="n">
        <v>-796.33</v>
      </c>
      <c r="C239" s="16" t="s">
        <v>355</v>
      </c>
      <c r="D239" s="16"/>
      <c r="E239" s="16"/>
      <c r="F239" s="6" t="s">
        <f>=A239-A238</f>
      </c>
      <c r="G239" s="6" t="s">
        <f>=B239+G238</f>
      </c>
      <c r="H239" s="6" t="s">
        <f>=F239*G238</f>
      </c>
    </row>
    <row collapsed="false" customFormat="false" customHeight="false" hidden="false" ht="12.1" outlineLevel="0" r="240">
      <c r="A240" s="13" t="n">
        <v>45292</v>
      </c>
      <c r="B240" s="6" t="n">
        <v>-23.93</v>
      </c>
      <c r="C240" s="16" t="s">
        <v>300</v>
      </c>
      <c r="D240" s="16"/>
      <c r="E240" s="16"/>
      <c r="F240" s="6" t="s">
        <f>=A240-A239</f>
      </c>
      <c r="G240" s="6" t="s">
        <f>=B240+G239</f>
      </c>
      <c r="H240" s="6" t="s">
        <f>=F240*G239</f>
      </c>
    </row>
    <row collapsed="false" customFormat="false" customHeight="false" hidden="false" ht="12.1" outlineLevel="0" r="241">
      <c r="A241" s="13" t="n">
        <v>45300</v>
      </c>
      <c r="B241" s="6" t="n">
        <v>-54.1</v>
      </c>
      <c r="C241" s="16" t="s">
        <v>356</v>
      </c>
      <c r="D241" s="16"/>
      <c r="E241" s="16"/>
      <c r="F241" s="6" t="s">
        <f>=A241-A240</f>
      </c>
      <c r="G241" s="6" t="s">
        <f>=B241+G240</f>
      </c>
      <c r="H241" s="6" t="s">
        <f>=F241*G240</f>
      </c>
    </row>
    <row collapsed="false" customFormat="false" customHeight="false" hidden="false" ht="12.1" outlineLevel="0" r="242">
      <c r="A242" s="13" t="n">
        <v>45300</v>
      </c>
      <c r="B242" s="6" t="n">
        <v>-91.51</v>
      </c>
      <c r="C242" s="16" t="s">
        <v>357</v>
      </c>
      <c r="D242" s="16"/>
      <c r="E242" s="16"/>
      <c r="F242" s="6" t="s">
        <f>=A242-A241</f>
      </c>
      <c r="G242" s="6" t="s">
        <f>=B242+G241</f>
      </c>
      <c r="H242" s="6" t="s">
        <f>=F242*G241</f>
      </c>
    </row>
    <row collapsed="false" customFormat="false" customHeight="false" hidden="false" ht="12.1" outlineLevel="0" r="243">
      <c r="A243" s="13" t="n">
        <v>45300</v>
      </c>
      <c r="B243" s="6" t="n">
        <v>23.93</v>
      </c>
      <c r="C243" s="16" t="s">
        <v>358</v>
      </c>
      <c r="D243" s="16"/>
      <c r="E243" s="16"/>
      <c r="F243" s="6" t="s">
        <f>=A243-A242</f>
      </c>
      <c r="G243" s="6" t="s">
        <f>=B243+G242</f>
      </c>
      <c r="H243" s="6" t="s">
        <f>=F243*G242</f>
      </c>
    </row>
    <row collapsed="false" customFormat="false" customHeight="false" hidden="false" ht="12.1" outlineLevel="0" r="244">
      <c r="A244" s="13" t="n">
        <v>45300</v>
      </c>
      <c r="B244" s="6" t="n">
        <v>54.1</v>
      </c>
      <c r="C244" s="16" t="s">
        <v>359</v>
      </c>
      <c r="D244" s="16"/>
      <c r="E244" s="16"/>
      <c r="F244" s="6" t="s">
        <f>=A244-A243</f>
      </c>
      <c r="G244" s="6" t="s">
        <f>=B244+G243</f>
      </c>
      <c r="H244" s="6" t="s">
        <f>=F244*G243</f>
      </c>
    </row>
    <row collapsed="false" customFormat="false" customHeight="false" hidden="false" ht="12.1" outlineLevel="0" r="245">
      <c r="A245" s="13" t="n">
        <v>45302</v>
      </c>
      <c r="B245" s="6" t="n">
        <v>17</v>
      </c>
      <c r="C245" s="16" t="s">
        <v>360</v>
      </c>
      <c r="D245" s="16"/>
      <c r="E245" s="16"/>
      <c r="F245" s="6" t="s">
        <f>=A245-A244</f>
      </c>
      <c r="G245" s="6" t="s">
        <f>=B245+G244</f>
      </c>
      <c r="H245" s="6" t="s">
        <f>=F245*G244</f>
      </c>
    </row>
    <row collapsed="false" customFormat="false" customHeight="false" hidden="false" ht="12.1" outlineLevel="0" r="246">
      <c r="A246" s="13" t="n">
        <v>45307</v>
      </c>
      <c r="B246" s="6" t="n">
        <v>796.33</v>
      </c>
      <c r="C246" s="16" t="s">
        <v>361</v>
      </c>
      <c r="D246" s="16"/>
      <c r="E246" s="16"/>
      <c r="F246" s="6" t="s">
        <f>=A246-A245</f>
      </c>
      <c r="G246" s="6" t="s">
        <f>=B246+G245</f>
      </c>
      <c r="H246" s="6" t="s">
        <f>=F246*G245</f>
      </c>
    </row>
    <row collapsed="false" customFormat="false" customHeight="false" hidden="false" ht="12.1" outlineLevel="0" r="247">
      <c r="A247" s="13" t="n">
        <v>45310</v>
      </c>
      <c r="B247" s="6" t="n">
        <v>-32.54</v>
      </c>
      <c r="C247" s="16" t="s">
        <v>341</v>
      </c>
      <c r="D247" s="16"/>
      <c r="E247" s="16"/>
      <c r="F247" s="6" t="s">
        <f>=A247-A246</f>
      </c>
      <c r="G247" s="6" t="s">
        <f>=B247+G246</f>
      </c>
      <c r="H247" s="6" t="s">
        <f>=F247*G246</f>
      </c>
    </row>
    <row collapsed="false" customFormat="false" customHeight="false" hidden="false" ht="12.1" outlineLevel="0" r="248">
      <c r="A248" s="13" t="n">
        <v>45310</v>
      </c>
      <c r="B248" s="6" t="n">
        <v>32.54</v>
      </c>
      <c r="C248" s="16" t="s">
        <v>362</v>
      </c>
      <c r="D248" s="16"/>
      <c r="E248" s="16"/>
      <c r="F248" s="6" t="s">
        <f>=A248-A247</f>
      </c>
      <c r="G248" s="6" t="s">
        <f>=B248+G247</f>
      </c>
      <c r="H248" s="6" t="s">
        <f>=F248*G247</f>
      </c>
    </row>
    <row collapsed="false" customFormat="false" customHeight="false" hidden="false" ht="12.1" outlineLevel="0" r="249">
      <c r="A249" s="13" t="n">
        <v>45315</v>
      </c>
      <c r="B249" s="6" t="n">
        <v>91.51</v>
      </c>
      <c r="C249" s="16" t="s">
        <v>363</v>
      </c>
      <c r="D249" s="16"/>
      <c r="E249" s="16"/>
      <c r="F249" s="6" t="s">
        <f>=A249-A248</f>
      </c>
      <c r="G249" s="6" t="s">
        <f>=B249+G248</f>
      </c>
      <c r="H249" s="6" t="s">
        <f>=F249*G248</f>
      </c>
    </row>
    <row collapsed="false" customFormat="false" customHeight="false" hidden="false" ht="12.1" outlineLevel="0" r="250">
      <c r="A250" s="13" t="n">
        <v>45321</v>
      </c>
      <c r="B250" s="6" t="n">
        <v>-29.17</v>
      </c>
      <c r="C250" s="16" t="s">
        <v>344</v>
      </c>
      <c r="D250" s="16"/>
      <c r="E250" s="16"/>
      <c r="F250" s="6" t="s">
        <f>=A250-A249</f>
      </c>
      <c r="G250" s="6" t="s">
        <f>=B250+G249</f>
      </c>
      <c r="H250" s="6" t="s">
        <f>=F250*G249</f>
      </c>
    </row>
    <row collapsed="false" customFormat="false" customHeight="false" hidden="false" ht="12.1" outlineLevel="0" r="251">
      <c r="A251" s="13" t="n">
        <v>45321</v>
      </c>
      <c r="B251" s="6" t="n">
        <v>29.17</v>
      </c>
      <c r="C251" s="16" t="s">
        <v>364</v>
      </c>
      <c r="D251" s="16"/>
      <c r="E251" s="16"/>
      <c r="F251" s="6" t="s">
        <f>=A251-A250</f>
      </c>
      <c r="G251" s="6" t="s">
        <f>=B251+G250</f>
      </c>
      <c r="H251" s="6" t="s">
        <f>=F251*G250</f>
      </c>
    </row>
    <row collapsed="false" customFormat="false" customHeight="false" hidden="false" ht="12.1" outlineLevel="0" r="252">
      <c r="A252" s="13" t="n">
        <v>45322</v>
      </c>
      <c r="B252" s="6" t="n">
        <v>-152.1</v>
      </c>
      <c r="C252" s="16" t="s">
        <v>365</v>
      </c>
      <c r="D252" s="16"/>
      <c r="E252" s="16"/>
      <c r="F252" s="6" t="s">
        <f>=A252-A251</f>
      </c>
      <c r="G252" s="6" t="s">
        <f>=B252+G251</f>
      </c>
      <c r="H252" s="6" t="s">
        <f>=F252*G251</f>
      </c>
    </row>
    <row collapsed="false" customFormat="false" customHeight="false" hidden="false" ht="12.1" outlineLevel="0" r="253">
      <c r="A253" s="13" t="n">
        <v>45322</v>
      </c>
      <c r="B253" s="6" t="n">
        <v>152.1</v>
      </c>
      <c r="C253" s="16" t="s">
        <v>366</v>
      </c>
      <c r="D253" s="16"/>
      <c r="E253" s="16"/>
      <c r="F253" s="6" t="s">
        <f>=A253-A252</f>
      </c>
      <c r="G253" s="6" t="s">
        <f>=B253+G252</f>
      </c>
      <c r="H253" s="6" t="s">
        <f>=F253*G252</f>
      </c>
    </row>
    <row collapsed="false" customFormat="false" customHeight="false" hidden="false" ht="12.1" outlineLevel="0" r="254">
      <c r="A254" s="13" t="n">
        <v>45338</v>
      </c>
      <c r="B254" s="6" t="n">
        <v>-51.86</v>
      </c>
      <c r="C254" s="16" t="s">
        <v>333</v>
      </c>
      <c r="D254" s="16"/>
      <c r="E254" s="16"/>
      <c r="F254" s="6" t="s">
        <f>=A254-A253</f>
      </c>
      <c r="G254" s="6" t="s">
        <f>=B254+G253</f>
      </c>
      <c r="H254" s="6" t="s">
        <f>=F254*G253</f>
      </c>
    </row>
    <row collapsed="false" customFormat="false" customHeight="false" hidden="false" ht="12.1" outlineLevel="0" r="255">
      <c r="A255" s="13" t="n">
        <v>45338</v>
      </c>
      <c r="B255" s="6" t="n">
        <v>51.86</v>
      </c>
      <c r="C255" s="16" t="s">
        <v>367</v>
      </c>
      <c r="D255" s="16"/>
      <c r="E255" s="16"/>
      <c r="F255" s="6" t="s">
        <f>=A255-A254</f>
      </c>
      <c r="G255" s="6" t="s">
        <f>=B255+G254</f>
      </c>
      <c r="H255" s="6" t="s">
        <f>=F255*G254</f>
      </c>
    </row>
    <row collapsed="false" customFormat="false" customHeight="false" hidden="false" ht="12.1" outlineLevel="0" r="256">
      <c r="A256" s="13" t="n">
        <v>45349</v>
      </c>
      <c r="B256" s="6" t="n">
        <v>-1000</v>
      </c>
      <c r="C256" s="16" t="s">
        <v>368</v>
      </c>
      <c r="D256" s="16"/>
      <c r="E256" s="16"/>
      <c r="F256" s="6" t="s">
        <f>=A256-A255</f>
      </c>
      <c r="G256" s="6" t="s">
        <f>=B256+G255</f>
      </c>
      <c r="H256" s="6" t="s">
        <f>=F256*G255</f>
      </c>
    </row>
    <row collapsed="false" customFormat="false" customHeight="false" hidden="false" ht="12.1" outlineLevel="0" r="257">
      <c r="A257" s="13" t="n">
        <v>45350</v>
      </c>
      <c r="B257" s="6" t="n">
        <v>-32.41</v>
      </c>
      <c r="C257" s="16" t="s">
        <v>306</v>
      </c>
      <c r="D257" s="16"/>
      <c r="E257" s="16"/>
      <c r="F257" s="6" t="s">
        <f>=A257-A256</f>
      </c>
      <c r="G257" s="6" t="s">
        <f>=B257+G256</f>
      </c>
      <c r="H257" s="6" t="s">
        <f>=F257*G256</f>
      </c>
    </row>
    <row collapsed="false" customFormat="false" customHeight="false" hidden="false" ht="12.1" outlineLevel="0" r="258">
      <c r="A258" s="13" t="n">
        <v>45350</v>
      </c>
      <c r="B258" s="6" t="n">
        <v>32.41</v>
      </c>
      <c r="C258" s="16" t="s">
        <v>369</v>
      </c>
      <c r="D258" s="16"/>
      <c r="E258" s="16"/>
      <c r="F258" s="6" t="s">
        <f>=A258-A257</f>
      </c>
      <c r="G258" s="6" t="s">
        <f>=B258+G257</f>
      </c>
      <c r="H258" s="6" t="s">
        <f>=F258*G257</f>
      </c>
    </row>
    <row collapsed="false" customFormat="false" customHeight="false" hidden="false" ht="12.1" outlineLevel="0" r="259">
      <c r="A259" s="13" t="n">
        <v>45350</v>
      </c>
      <c r="B259" s="6" t="n">
        <v>1000</v>
      </c>
      <c r="C259" s="16" t="s">
        <v>370</v>
      </c>
      <c r="D259" s="16"/>
      <c r="E259" s="16"/>
      <c r="F259" s="6" t="s">
        <f>=A259-A258</f>
      </c>
      <c r="G259" s="6" t="s">
        <f>=B259+G258</f>
      </c>
      <c r="H259" s="6" t="s">
        <f>=F259*G258</f>
      </c>
    </row>
    <row collapsed="false" customFormat="false" customHeight="false" hidden="false" ht="12.1" outlineLevel="0" r="260">
      <c r="A260" s="13" t="n">
        <v>45357</v>
      </c>
      <c r="B260" s="6" t="n">
        <v>-11.26</v>
      </c>
      <c r="C260" s="16" t="s">
        <v>371</v>
      </c>
      <c r="D260" s="16"/>
      <c r="E260" s="16"/>
      <c r="F260" s="6" t="s">
        <f>=A260-A259</f>
      </c>
      <c r="G260" s="6" t="s">
        <f>=B260+G259</f>
      </c>
      <c r="H260" s="6" t="s">
        <f>=F260*G259</f>
      </c>
    </row>
    <row collapsed="false" customFormat="false" customHeight="false" hidden="false" ht="12.1" outlineLevel="0" r="261">
      <c r="A261" s="13" t="n">
        <v>45357</v>
      </c>
      <c r="B261" s="6" t="n">
        <v>11.26</v>
      </c>
      <c r="C261" s="16" t="s">
        <v>372</v>
      </c>
      <c r="D261" s="16"/>
      <c r="E261" s="16"/>
      <c r="F261" s="6" t="s">
        <f>=A261-A260</f>
      </c>
      <c r="G261" s="6" t="s">
        <f>=B261+G260</f>
      </c>
      <c r="H261" s="6" t="s">
        <f>=F261*G260</f>
      </c>
    </row>
    <row collapsed="false" customFormat="false" customHeight="false" hidden="false" ht="12.1" outlineLevel="0" r="262">
      <c r="A262" s="13" t="n">
        <v>45364</v>
      </c>
      <c r="B262" s="6" t="n">
        <v>500</v>
      </c>
      <c r="C262" s="16" t="s">
        <v>235</v>
      </c>
      <c r="D262" s="16"/>
      <c r="E262" s="16"/>
      <c r="F262" s="6" t="s">
        <f>=A262-A261</f>
      </c>
      <c r="G262" s="6" t="s">
        <f>=B262+G261</f>
      </c>
      <c r="H262" s="6" t="s">
        <f>=F262*G261</f>
      </c>
    </row>
    <row collapsed="false" customFormat="false" customHeight="false" hidden="false" ht="12.1" outlineLevel="0" r="263">
      <c r="A263" s="13" t="n">
        <v>45378</v>
      </c>
      <c r="B263" s="6" t="n">
        <v>-47.47</v>
      </c>
      <c r="C263" s="16" t="s">
        <v>373</v>
      </c>
      <c r="D263" s="16"/>
      <c r="E263" s="16"/>
      <c r="F263" s="6" t="s">
        <f>=A263-A262</f>
      </c>
      <c r="G263" s="6" t="s">
        <f>=B263+G262</f>
      </c>
      <c r="H263" s="6" t="s">
        <f>=F263*G262</f>
      </c>
    </row>
    <row collapsed="false" customFormat="false" customHeight="false" hidden="false" ht="12.1" outlineLevel="0" r="264">
      <c r="A264" s="13" t="n">
        <v>45378</v>
      </c>
      <c r="B264" s="6" t="n">
        <v>47.47</v>
      </c>
      <c r="C264" s="16" t="s">
        <v>374</v>
      </c>
      <c r="D264" s="16"/>
      <c r="E264" s="16"/>
      <c r="F264" s="6" t="s">
        <f>=A264-A263</f>
      </c>
      <c r="G264" s="6" t="s">
        <f>=B264+G263</f>
      </c>
      <c r="H264" s="6" t="s">
        <f>=F264*G263</f>
      </c>
    </row>
    <row collapsed="false" customFormat="false" customHeight="false" hidden="false" ht="12.1" outlineLevel="0" r="265">
      <c r="A265" s="13" t="n">
        <v>45382</v>
      </c>
      <c r="B265" s="6" t="n">
        <v>-1000</v>
      </c>
      <c r="C265" s="16" t="s">
        <v>375</v>
      </c>
      <c r="D265" s="16"/>
      <c r="E265" s="16"/>
      <c r="F265" s="6" t="s">
        <f>=A265-A264</f>
      </c>
      <c r="G265" s="6" t="s">
        <f>=B265+G264</f>
      </c>
      <c r="H265" s="6" t="s">
        <f>=F265*G264</f>
      </c>
    </row>
    <row collapsed="false" customFormat="false" customHeight="false" hidden="false" ht="12.1" outlineLevel="0" r="266">
      <c r="A266" s="13" t="n">
        <v>45383</v>
      </c>
      <c r="B266" s="6" t="n">
        <v>-23.93</v>
      </c>
      <c r="C266" s="16" t="s">
        <v>300</v>
      </c>
      <c r="D266" s="16"/>
      <c r="E266" s="16"/>
      <c r="F266" s="6" t="s">
        <f>=A266-A265</f>
      </c>
      <c r="G266" s="6" t="s">
        <f>=B266+G265</f>
      </c>
      <c r="H266" s="6" t="s">
        <f>=F266*G265</f>
      </c>
    </row>
    <row collapsed="false" customFormat="false" customHeight="false" hidden="false" ht="12.1" outlineLevel="0" r="267">
      <c r="A267" s="13" t="n">
        <v>45383</v>
      </c>
      <c r="B267" s="6" t="n">
        <v>1000</v>
      </c>
      <c r="C267" s="16" t="s">
        <v>376</v>
      </c>
      <c r="D267" s="16"/>
      <c r="E267" s="16"/>
      <c r="F267" s="6" t="s">
        <f>=A267-A266</f>
      </c>
      <c r="G267" s="6" t="s">
        <f>=B267+G266</f>
      </c>
      <c r="H267" s="6" t="s">
        <f>=F267*G266</f>
      </c>
    </row>
    <row collapsed="false" customFormat="false" customHeight="false" hidden="false" ht="12.1" outlineLevel="0" r="268">
      <c r="A268" s="13" t="n">
        <v>45383</v>
      </c>
      <c r="B268" s="6" t="n">
        <v>23.93</v>
      </c>
      <c r="C268" s="16" t="s">
        <v>377</v>
      </c>
      <c r="D268" s="16"/>
      <c r="E268" s="16"/>
      <c r="F268" s="6" t="s">
        <f>=A268-A267</f>
      </c>
      <c r="G268" s="6" t="s">
        <f>=B268+G267</f>
      </c>
      <c r="H268" s="6" t="s">
        <f>=F268*G267</f>
      </c>
    </row>
    <row collapsed="false" customFormat="false" customHeight="false" hidden="false" ht="12.1" outlineLevel="0" r="269">
      <c r="A269" s="13" t="n">
        <v>45387</v>
      </c>
      <c r="B269" s="6" t="n">
        <v>-11.26</v>
      </c>
      <c r="C269" s="16" t="s">
        <v>371</v>
      </c>
      <c r="D269" s="16"/>
      <c r="E269" s="16"/>
      <c r="F269" s="6" t="s">
        <f>=A269-A268</f>
      </c>
      <c r="G269" s="6" t="s">
        <f>=B269+G268</f>
      </c>
      <c r="H269" s="6" t="s">
        <f>=F269*G268</f>
      </c>
    </row>
    <row collapsed="false" customFormat="false" customHeight="false" hidden="false" ht="12.1" outlineLevel="0" r="270">
      <c r="A270" s="13" t="n">
        <v>45387</v>
      </c>
      <c r="B270" s="6" t="n">
        <v>11.26</v>
      </c>
      <c r="C270" s="16" t="s">
        <v>378</v>
      </c>
      <c r="D270" s="16"/>
      <c r="E270" s="16"/>
      <c r="F270" s="6" t="s">
        <f>=A270-A269</f>
      </c>
      <c r="G270" s="6" t="s">
        <f>=B270+G269</f>
      </c>
      <c r="H270" s="6" t="s">
        <f>=F270*G269</f>
      </c>
    </row>
    <row collapsed="false" customFormat="false" customHeight="false" hidden="false" ht="12.1" outlineLevel="0" r="271">
      <c r="A271" s="13" t="n">
        <v>45401</v>
      </c>
      <c r="B271" s="6" t="n">
        <v>-32.54</v>
      </c>
      <c r="C271" s="16" t="s">
        <v>341</v>
      </c>
      <c r="D271" s="16"/>
      <c r="E271" s="16"/>
      <c r="F271" s="6" t="s">
        <f>=A271-A270</f>
      </c>
      <c r="G271" s="6" t="s">
        <f>=B271+G270</f>
      </c>
      <c r="H271" s="6" t="s">
        <f>=F271*G270</f>
      </c>
    </row>
    <row collapsed="false" customFormat="false" customHeight="false" hidden="false" ht="12.1" outlineLevel="0" r="272">
      <c r="A272" s="13" t="n">
        <v>45401</v>
      </c>
      <c r="B272" s="6" t="n">
        <v>32.54</v>
      </c>
      <c r="C272" s="16" t="s">
        <v>379</v>
      </c>
      <c r="D272" s="16"/>
      <c r="E272" s="16"/>
      <c r="F272" s="6" t="s">
        <f>=A272-A271</f>
      </c>
      <c r="G272" s="6" t="s">
        <f>=B272+G271</f>
      </c>
      <c r="H272" s="6" t="s">
        <f>=F272*G271</f>
      </c>
    </row>
    <row collapsed="false" customFormat="false" customHeight="false" hidden="false" ht="12.1" outlineLevel="0" r="273">
      <c r="A273" s="13" t="n">
        <v>45412</v>
      </c>
      <c r="B273" s="6" t="n">
        <v>-29.17</v>
      </c>
      <c r="C273" s="16" t="s">
        <v>344</v>
      </c>
      <c r="D273" s="16"/>
      <c r="E273" s="16"/>
      <c r="F273" s="6" t="s">
        <f>=A273-A272</f>
      </c>
      <c r="G273" s="6" t="s">
        <f>=B273+G272</f>
      </c>
      <c r="H273" s="6" t="s">
        <f>=F273*G272</f>
      </c>
    </row>
    <row collapsed="false" customFormat="false" customHeight="false" hidden="false" ht="12.1" outlineLevel="0" r="274">
      <c r="A274" s="13" t="n">
        <v>45414</v>
      </c>
      <c r="B274" s="6" t="n">
        <v>-435</v>
      </c>
      <c r="C274" s="16" t="s">
        <v>380</v>
      </c>
      <c r="D274" s="16"/>
      <c r="E274" s="16"/>
      <c r="F274" s="6" t="s">
        <f>=A274-A273</f>
      </c>
      <c r="G274" s="6" t="s">
        <f>=B274+G273</f>
      </c>
      <c r="H274" s="6" t="s">
        <f>=F274*G273</f>
      </c>
    </row>
    <row collapsed="false" customFormat="false" customHeight="false" hidden="false" ht="12.1" outlineLevel="0" r="275">
      <c r="A275" s="13" t="n">
        <v>45414</v>
      </c>
      <c r="B275" s="6" t="n">
        <v>-127.14</v>
      </c>
      <c r="C275" s="16" t="s">
        <v>309</v>
      </c>
      <c r="D275" s="16"/>
      <c r="E275" s="16"/>
      <c r="F275" s="6" t="s">
        <f>=A275-A274</f>
      </c>
      <c r="G275" s="6" t="s">
        <f>=B275+G274</f>
      </c>
      <c r="H275" s="6" t="s">
        <f>=F275*G274</f>
      </c>
    </row>
    <row collapsed="false" customFormat="false" customHeight="false" hidden="false" ht="12.1" outlineLevel="0" r="276">
      <c r="A276" s="13" t="n">
        <v>45414</v>
      </c>
      <c r="B276" s="6" t="n">
        <v>127.14</v>
      </c>
      <c r="C276" s="16" t="s">
        <v>381</v>
      </c>
      <c r="D276" s="16"/>
      <c r="E276" s="16"/>
      <c r="F276" s="6" t="s">
        <f>=A276-A275</f>
      </c>
      <c r="G276" s="6" t="s">
        <f>=B276+G275</f>
      </c>
      <c r="H276" s="6" t="s">
        <f>=F276*G275</f>
      </c>
    </row>
    <row collapsed="false" customFormat="false" customHeight="false" hidden="false" ht="12.1" outlineLevel="0" r="277">
      <c r="A277" s="13" t="n">
        <v>45414</v>
      </c>
      <c r="B277" s="6" t="n">
        <v>29.17</v>
      </c>
      <c r="C277" s="16" t="s">
        <v>382</v>
      </c>
      <c r="D277" s="16"/>
      <c r="E277" s="16"/>
      <c r="F277" s="6" t="s">
        <f>=A277-A276</f>
      </c>
      <c r="G277" s="6" t="s">
        <f>=B277+G276</f>
      </c>
      <c r="H277" s="6" t="s">
        <f>=F277*G276</f>
      </c>
    </row>
    <row collapsed="false" customFormat="false" customHeight="false" hidden="false" ht="12.1" outlineLevel="0" r="278">
      <c r="A278" s="13" t="n">
        <v>45417</v>
      </c>
      <c r="B278" s="6" t="n">
        <v>-11.26</v>
      </c>
      <c r="C278" s="16" t="s">
        <v>371</v>
      </c>
      <c r="D278" s="16"/>
      <c r="E278" s="16"/>
      <c r="F278" s="6" t="s">
        <f>=A278-A277</f>
      </c>
      <c r="G278" s="6" t="s">
        <f>=B278+G277</f>
      </c>
      <c r="H278" s="6" t="s">
        <f>=F278*G277</f>
      </c>
    </row>
    <row collapsed="false" customFormat="false" customHeight="false" hidden="false" ht="12.1" outlineLevel="0" r="279">
      <c r="A279" s="13" t="n">
        <v>45418</v>
      </c>
      <c r="B279" s="6" t="n">
        <v>11.26</v>
      </c>
      <c r="C279" s="16" t="s">
        <v>383</v>
      </c>
      <c r="D279" s="16"/>
      <c r="E279" s="16"/>
      <c r="F279" s="6" t="s">
        <f>=A279-A278</f>
      </c>
      <c r="G279" s="6" t="s">
        <f>=B279+G278</f>
      </c>
      <c r="H279" s="6" t="s">
        <f>=F279*G278</f>
      </c>
    </row>
    <row collapsed="false" customFormat="false" customHeight="false" hidden="false" ht="12.1" outlineLevel="0" r="280">
      <c r="A280" s="13" t="n">
        <v>45419</v>
      </c>
      <c r="B280" s="6" t="n">
        <v>435</v>
      </c>
      <c r="C280" s="16" t="s">
        <v>384</v>
      </c>
      <c r="D280" s="16"/>
      <c r="E280" s="16"/>
      <c r="F280" s="6" t="s">
        <f>=A280-A279</f>
      </c>
      <c r="G280" s="6" t="s">
        <f>=B280+G279</f>
      </c>
      <c r="H280" s="6" t="s">
        <f>=F280*G279</f>
      </c>
    </row>
    <row collapsed="false" customFormat="false" customHeight="false" hidden="false" ht="12.1" outlineLevel="0" r="281">
      <c r="A281" s="13" t="n">
        <v>45427</v>
      </c>
      <c r="B281" s="6" t="n">
        <v>-35.65</v>
      </c>
      <c r="C281" s="16" t="s">
        <v>312</v>
      </c>
      <c r="D281" s="16"/>
      <c r="E281" s="16"/>
      <c r="F281" s="6" t="s">
        <f>=A281-A280</f>
      </c>
      <c r="G281" s="6" t="s">
        <f>=B281+G280</f>
      </c>
      <c r="H281" s="6" t="s">
        <f>=F281*G280</f>
      </c>
    </row>
    <row collapsed="false" customFormat="false" customHeight="false" hidden="false" ht="12.1" outlineLevel="0" r="282">
      <c r="A282" s="13" t="n">
        <v>45427</v>
      </c>
      <c r="B282" s="6" t="n">
        <v>35.65</v>
      </c>
      <c r="C282" s="16" t="s">
        <v>385</v>
      </c>
      <c r="D282" s="16"/>
      <c r="E282" s="16"/>
      <c r="F282" s="6" t="s">
        <f>=A282-A281</f>
      </c>
      <c r="G282" s="6" t="s">
        <f>=B282+G281</f>
      </c>
      <c r="H282" s="6" t="s">
        <f>=F282*G281</f>
      </c>
    </row>
    <row collapsed="false" customFormat="false" customHeight="false" hidden="false" ht="12.1" outlineLevel="0" r="283">
      <c r="A283" s="13" t="n">
        <v>45439</v>
      </c>
      <c r="B283" s="6" t="n">
        <v>-221.3</v>
      </c>
      <c r="C283" s="16" t="s">
        <v>386</v>
      </c>
      <c r="D283" s="16"/>
      <c r="E283" s="16"/>
      <c r="F283" s="6" t="s">
        <f>=A283-A282</f>
      </c>
      <c r="G283" s="6" t="s">
        <f>=B283+G282</f>
      </c>
      <c r="H283" s="6" t="s">
        <f>=F283*G282</f>
      </c>
    </row>
    <row collapsed="false" customFormat="false" customHeight="false" hidden="false" ht="12.1" outlineLevel="0" r="284">
      <c r="A284" s="13" t="n">
        <v>45443</v>
      </c>
      <c r="B284" s="6" t="n">
        <v>-69.8</v>
      </c>
      <c r="C284" s="16" t="s">
        <v>387</v>
      </c>
      <c r="D284" s="16"/>
      <c r="E284" s="16"/>
      <c r="F284" s="6" t="s">
        <f>=A284-A283</f>
      </c>
      <c r="G284" s="6" t="s">
        <f>=B284+G283</f>
      </c>
      <c r="H284" s="6" t="s">
        <f>=F284*G283</f>
      </c>
    </row>
    <row collapsed="false" customFormat="false" customHeight="false" hidden="false" ht="12.1" outlineLevel="0" r="285">
      <c r="A285" s="13" t="n">
        <v>45447</v>
      </c>
      <c r="B285" s="6" t="n">
        <v>-56.1</v>
      </c>
      <c r="C285" s="16" t="s">
        <v>349</v>
      </c>
      <c r="D285" s="16"/>
      <c r="E285" s="16"/>
      <c r="F285" s="6" t="s">
        <f>=A285-A284</f>
      </c>
      <c r="G285" s="6" t="s">
        <f>=B285+G284</f>
      </c>
      <c r="H285" s="6" t="s">
        <f>=F285*G284</f>
      </c>
    </row>
    <row collapsed="false" customFormat="false" customHeight="false" hidden="false" ht="12.1" outlineLevel="0" r="286">
      <c r="A286" s="13" t="n">
        <v>45447</v>
      </c>
      <c r="B286" s="6" t="n">
        <v>-11.26</v>
      </c>
      <c r="C286" s="16" t="s">
        <v>371</v>
      </c>
      <c r="D286" s="16"/>
      <c r="E286" s="16"/>
      <c r="F286" s="6" t="s">
        <f>=A286-A285</f>
      </c>
      <c r="G286" s="6" t="s">
        <f>=B286+G285</f>
      </c>
      <c r="H286" s="6" t="s">
        <f>=F286*G285</f>
      </c>
    </row>
    <row collapsed="false" customFormat="false" customHeight="false" hidden="false" ht="12.1" outlineLevel="0" r="287">
      <c r="A287" s="13" t="n">
        <v>45447</v>
      </c>
      <c r="B287" s="6" t="n">
        <v>11.26</v>
      </c>
      <c r="C287" s="16" t="s">
        <v>388</v>
      </c>
      <c r="D287" s="16"/>
      <c r="E287" s="16"/>
      <c r="F287" s="6" t="s">
        <f>=A287-A286</f>
      </c>
      <c r="G287" s="6" t="s">
        <f>=B287+G286</f>
      </c>
      <c r="H287" s="6" t="s">
        <f>=F287*G286</f>
      </c>
    </row>
    <row collapsed="false" customFormat="false" customHeight="false" hidden="false" ht="12.1" outlineLevel="0" r="288">
      <c r="A288" s="13" t="n">
        <v>45447</v>
      </c>
      <c r="B288" s="6" t="n">
        <v>56.1</v>
      </c>
      <c r="C288" s="16" t="s">
        <v>389</v>
      </c>
      <c r="D288" s="16"/>
      <c r="E288" s="16"/>
      <c r="F288" s="6" t="s">
        <f>=A288-A287</f>
      </c>
      <c r="G288" s="6" t="s">
        <f>=B288+G287</f>
      </c>
      <c r="H288" s="6" t="s">
        <f>=F288*G287</f>
      </c>
    </row>
    <row collapsed="false" customFormat="false" customHeight="false" hidden="false" ht="12.1" outlineLevel="0" r="289">
      <c r="A289" s="13" t="n">
        <v>45448</v>
      </c>
      <c r="B289" s="6" t="n">
        <v>-56.84</v>
      </c>
      <c r="C289" s="16" t="s">
        <v>351</v>
      </c>
      <c r="D289" s="16"/>
      <c r="E289" s="16"/>
      <c r="F289" s="6" t="s">
        <f>=A289-A288</f>
      </c>
      <c r="G289" s="6" t="s">
        <f>=B289+G288</f>
      </c>
      <c r="H289" s="6" t="s">
        <f>=F289*G288</f>
      </c>
    </row>
    <row collapsed="false" customFormat="false" customHeight="false" hidden="false" ht="12.1" outlineLevel="0" r="290">
      <c r="A290" s="13" t="n">
        <v>45448</v>
      </c>
      <c r="B290" s="6" t="n">
        <v>-35.4</v>
      </c>
      <c r="C290" s="16" t="s">
        <v>390</v>
      </c>
      <c r="D290" s="16"/>
      <c r="E290" s="16"/>
      <c r="F290" s="6" t="s">
        <f>=A290-A289</f>
      </c>
      <c r="G290" s="6" t="s">
        <f>=B290+G289</f>
      </c>
      <c r="H290" s="6" t="s">
        <f>=F290*G289</f>
      </c>
    </row>
    <row collapsed="false" customFormat="false" customHeight="false" hidden="false" ht="12.1" outlineLevel="0" r="291">
      <c r="A291" s="13" t="n">
        <v>45448</v>
      </c>
      <c r="B291" s="6" t="n">
        <v>35.4</v>
      </c>
      <c r="C291" s="16" t="s">
        <v>391</v>
      </c>
      <c r="D291" s="16"/>
      <c r="E291" s="16"/>
      <c r="F291" s="6" t="s">
        <f>=A291-A290</f>
      </c>
      <c r="G291" s="6" t="s">
        <f>=B291+G290</f>
      </c>
      <c r="H291" s="6" t="s">
        <f>=F291*G290</f>
      </c>
    </row>
    <row collapsed="false" customFormat="false" customHeight="false" hidden="false" ht="12.1" outlineLevel="0" r="292">
      <c r="A292" s="13" t="n">
        <v>45448</v>
      </c>
      <c r="B292" s="6" t="n">
        <v>56.84</v>
      </c>
      <c r="C292" s="16" t="s">
        <v>392</v>
      </c>
      <c r="D292" s="16"/>
      <c r="E292" s="16"/>
      <c r="F292" s="6" t="s">
        <f>=A292-A291</f>
      </c>
      <c r="G292" s="6" t="s">
        <f>=B292+G291</f>
      </c>
      <c r="H292" s="6" t="s">
        <f>=F292*G291</f>
      </c>
    </row>
    <row collapsed="false" customFormat="false" customHeight="false" hidden="false" ht="12.1" outlineLevel="0" r="293">
      <c r="A293" s="13" t="n">
        <v>45453</v>
      </c>
      <c r="B293" s="6" t="n">
        <v>-48.04</v>
      </c>
      <c r="C293" s="16" t="s">
        <v>393</v>
      </c>
      <c r="D293" s="16"/>
      <c r="E293" s="16"/>
      <c r="F293" s="6" t="s">
        <f>=A293-A292</f>
      </c>
      <c r="G293" s="6" t="s">
        <f>=B293+G292</f>
      </c>
      <c r="H293" s="6" t="s">
        <f>=F293*G292</f>
      </c>
    </row>
    <row collapsed="false" customFormat="false" customHeight="false" hidden="false" ht="12.1" outlineLevel="0" r="294">
      <c r="A294" s="13" t="n">
        <v>45453</v>
      </c>
      <c r="B294" s="6" t="n">
        <v>20</v>
      </c>
      <c r="C294" s="16" t="s">
        <v>235</v>
      </c>
      <c r="D294" s="16"/>
      <c r="E294" s="16"/>
      <c r="F294" s="6" t="s">
        <f>=A294-A293</f>
      </c>
      <c r="G294" s="6" t="s">
        <f>=B294+G293</f>
      </c>
      <c r="H294" s="6" t="s">
        <f>=F294*G293</f>
      </c>
    </row>
    <row collapsed="false" customFormat="false" customHeight="false" hidden="false" ht="12.1" outlineLevel="0" r="295">
      <c r="A295" s="13" t="n">
        <v>45454</v>
      </c>
      <c r="B295" s="6" t="n">
        <v>221.3</v>
      </c>
      <c r="C295" s="16" t="s">
        <v>394</v>
      </c>
      <c r="D295" s="16"/>
      <c r="E295" s="16"/>
      <c r="F295" s="6" t="s">
        <f>=A295-A294</f>
      </c>
      <c r="G295" s="6" t="s">
        <f>=B295+G294</f>
      </c>
      <c r="H295" s="6" t="s">
        <f>=F295*G294</f>
      </c>
    </row>
    <row collapsed="false" customFormat="false" customHeight="false" hidden="false" ht="12.1" outlineLevel="0" r="296">
      <c r="A296" s="13" t="n">
        <v>45457</v>
      </c>
      <c r="B296" s="6" t="n">
        <v>-150.5</v>
      </c>
      <c r="C296" s="16" t="s">
        <v>395</v>
      </c>
      <c r="D296" s="16"/>
      <c r="E296" s="16"/>
      <c r="F296" s="6" t="s">
        <f>=A296-A295</f>
      </c>
      <c r="G296" s="6" t="s">
        <f>=B296+G295</f>
      </c>
      <c r="H296" s="6" t="s">
        <f>=F296*G295</f>
      </c>
    </row>
    <row collapsed="false" customFormat="false" customHeight="false" hidden="false" ht="12.1" outlineLevel="0" r="297">
      <c r="A297" s="13" t="n">
        <v>45461</v>
      </c>
      <c r="B297" s="6" t="n">
        <v>69.8</v>
      </c>
      <c r="C297" s="16" t="s">
        <v>396</v>
      </c>
      <c r="D297" s="16"/>
      <c r="E297" s="16"/>
      <c r="F297" s="6" t="s">
        <f>=A297-A296</f>
      </c>
      <c r="G297" s="6" t="s">
        <f>=B297+G296</f>
      </c>
      <c r="H297" s="6" t="s">
        <f>=F297*G296</f>
      </c>
    </row>
    <row collapsed="false" customFormat="false" customHeight="false" hidden="false" ht="12.1" outlineLevel="0" r="298">
      <c r="A298" s="13" t="n">
        <v>45467</v>
      </c>
      <c r="B298" s="6" t="n">
        <v>-19</v>
      </c>
      <c r="C298" s="16" t="s">
        <v>397</v>
      </c>
      <c r="D298" s="16"/>
      <c r="E298" s="16"/>
      <c r="F298" s="6" t="s">
        <f>=A298-A297</f>
      </c>
      <c r="G298" s="6" t="s">
        <f>=B298+G297</f>
      </c>
      <c r="H298" s="6" t="s">
        <f>=F298*G297</f>
      </c>
    </row>
    <row collapsed="false" customFormat="false" customHeight="false" hidden="false" ht="12.1" outlineLevel="0" r="299">
      <c r="A299" s="13" t="n">
        <v>45468</v>
      </c>
      <c r="B299" s="6" t="n">
        <v>48.04</v>
      </c>
      <c r="C299" s="16" t="s">
        <v>398</v>
      </c>
      <c r="D299" s="16"/>
      <c r="E299" s="16"/>
      <c r="F299" s="6" t="s">
        <f>=A299-A298</f>
      </c>
      <c r="G299" s="6" t="s">
        <f>=B299+G298</f>
      </c>
      <c r="H299" s="6" t="s">
        <f>=F299*G298</f>
      </c>
    </row>
    <row collapsed="false" customFormat="false" customHeight="false" hidden="false" ht="12.1" outlineLevel="0" r="300">
      <c r="A300" s="13" t="n">
        <v>45470</v>
      </c>
      <c r="B300" s="6" t="n">
        <v>19</v>
      </c>
      <c r="C300" s="16" t="s">
        <v>399</v>
      </c>
      <c r="D300" s="16"/>
      <c r="E300" s="16"/>
      <c r="F300" s="6" t="s">
        <f>=A300-A299</f>
      </c>
      <c r="G300" s="6" t="s">
        <f>=B300+G299</f>
      </c>
      <c r="H300" s="6" t="s">
        <f>=F300*G299</f>
      </c>
    </row>
    <row collapsed="false" customFormat="false" customHeight="false" hidden="false" ht="12.1" outlineLevel="0" r="301">
      <c r="A301" s="13" t="n">
        <v>45471</v>
      </c>
      <c r="B301" s="6" t="n">
        <v>150.5</v>
      </c>
      <c r="C301" s="16" t="s">
        <v>400</v>
      </c>
      <c r="D301" s="16"/>
      <c r="E301" s="16"/>
      <c r="F301" s="6" t="s">
        <f>=A301-A300</f>
      </c>
      <c r="G301" s="6" t="s">
        <f>=B301+G300</f>
      </c>
      <c r="H301" s="6" t="s">
        <f>=F301*G300</f>
      </c>
    </row>
    <row collapsed="false" customFormat="false" customHeight="false" hidden="false" ht="12.1" outlineLevel="0" r="302">
      <c r="A302" s="13" t="n">
        <v>45477</v>
      </c>
      <c r="B302" s="6" t="n">
        <v>-11.26</v>
      </c>
      <c r="C302" s="16" t="s">
        <v>371</v>
      </c>
      <c r="D302" s="16"/>
      <c r="E302" s="16"/>
      <c r="F302" s="6" t="s">
        <f>=A302-A301</f>
      </c>
      <c r="G302" s="6" t="s">
        <f>=B302+G301</f>
      </c>
      <c r="H302" s="6" t="s">
        <f>=F302*G301</f>
      </c>
    </row>
    <row collapsed="false" customFormat="false" customHeight="false" hidden="false" ht="12.1" outlineLevel="0" r="303">
      <c r="A303" s="13" t="n">
        <v>45477</v>
      </c>
      <c r="B303" s="6" t="n">
        <v>11.26</v>
      </c>
      <c r="C303" s="16" t="s">
        <v>401</v>
      </c>
      <c r="D303" s="16"/>
      <c r="E303" s="16"/>
      <c r="F303" s="6" t="s">
        <f>=A303-A302</f>
      </c>
      <c r="G303" s="6" t="s">
        <f>=B303+G302</f>
      </c>
      <c r="H303" s="6" t="s">
        <f>=F303*G302</f>
      </c>
    </row>
    <row collapsed="false" customFormat="false" customHeight="false" hidden="false" ht="12.1" outlineLevel="0" r="304">
      <c r="A304" s="13" t="n">
        <v>45482</v>
      </c>
      <c r="B304" s="6" t="n">
        <v>-54.1</v>
      </c>
      <c r="C304" s="16" t="s">
        <v>356</v>
      </c>
      <c r="D304" s="16"/>
      <c r="E304" s="16"/>
      <c r="F304" s="6" t="s">
        <f>=A304-A303</f>
      </c>
      <c r="G304" s="6" t="s">
        <f>=B304+G303</f>
      </c>
      <c r="H304" s="6" t="s">
        <f>=F304*G303</f>
      </c>
    </row>
    <row collapsed="false" customFormat="false" customHeight="false" hidden="false" ht="12.1" outlineLevel="0" r="305">
      <c r="A305" s="13" t="n">
        <v>45482</v>
      </c>
      <c r="B305" s="6" t="n">
        <v>-65.51</v>
      </c>
      <c r="C305" s="16" t="s">
        <v>402</v>
      </c>
      <c r="D305" s="16"/>
      <c r="E305" s="16"/>
      <c r="F305" s="6" t="s">
        <f>=A305-A304</f>
      </c>
      <c r="G305" s="6" t="s">
        <f>=B305+G304</f>
      </c>
      <c r="H305" s="6" t="s">
        <f>=F305*G304</f>
      </c>
    </row>
    <row collapsed="false" customFormat="false" customHeight="false" hidden="false" ht="12.1" outlineLevel="0" r="306">
      <c r="A306" s="13" t="n">
        <v>45482</v>
      </c>
      <c r="B306" s="6" t="n">
        <v>54.1</v>
      </c>
      <c r="C306" s="16" t="s">
        <v>403</v>
      </c>
      <c r="D306" s="16"/>
      <c r="E306" s="16"/>
      <c r="F306" s="6" t="s">
        <f>=A306-A305</f>
      </c>
      <c r="G306" s="6" t="s">
        <f>=B306+G305</f>
      </c>
      <c r="H306" s="6" t="s">
        <f>=F306*G305</f>
      </c>
    </row>
    <row collapsed="false" customFormat="false" customHeight="false" hidden="false" ht="12.1" outlineLevel="0" r="307">
      <c r="A307" s="13" t="n">
        <v>45483</v>
      </c>
      <c r="B307" s="6" t="n">
        <v>-201.6</v>
      </c>
      <c r="C307" s="16" t="s">
        <v>404</v>
      </c>
      <c r="D307" s="16"/>
      <c r="E307" s="16"/>
      <c r="F307" s="6" t="s">
        <f>=A307-A306</f>
      </c>
      <c r="G307" s="6" t="s">
        <f>=B307+G306</f>
      </c>
      <c r="H307" s="6" t="s">
        <f>=F307*G306</f>
      </c>
    </row>
    <row collapsed="false" customFormat="false" customHeight="false" hidden="false" ht="12.1" outlineLevel="0" r="308">
      <c r="A308" s="13" t="n">
        <v>45484</v>
      </c>
      <c r="B308" s="6" t="n">
        <v>-290</v>
      </c>
      <c r="C308" s="16" t="s">
        <v>405</v>
      </c>
      <c r="D308" s="16"/>
      <c r="E308" s="16"/>
      <c r="F308" s="6" t="s">
        <f>=A308-A307</f>
      </c>
      <c r="G308" s="6" t="s">
        <f>=B308+G307</f>
      </c>
      <c r="H308" s="6" t="s">
        <f>=F308*G307</f>
      </c>
    </row>
    <row collapsed="false" customFormat="false" customHeight="false" hidden="false" ht="12.1" outlineLevel="0" r="309">
      <c r="A309" s="13" t="n">
        <v>45489</v>
      </c>
      <c r="B309" s="6" t="n">
        <v>-615</v>
      </c>
      <c r="C309" s="16" t="s">
        <v>406</v>
      </c>
      <c r="D309" s="16"/>
      <c r="E309" s="16"/>
      <c r="F309" s="6" t="s">
        <f>=A309-A308</f>
      </c>
      <c r="G309" s="6" t="s">
        <f>=B309+G308</f>
      </c>
      <c r="H309" s="6" t="s">
        <f>=F309*G308</f>
      </c>
    </row>
    <row collapsed="false" customFormat="false" customHeight="false" hidden="false" ht="12.1" outlineLevel="0" r="310">
      <c r="A310" s="13" t="n">
        <v>45492</v>
      </c>
      <c r="B310" s="6" t="n">
        <v>-32.54</v>
      </c>
      <c r="C310" s="16" t="s">
        <v>341</v>
      </c>
      <c r="D310" s="16"/>
      <c r="E310" s="16"/>
      <c r="F310" s="6" t="s">
        <f>=A310-A309</f>
      </c>
      <c r="G310" s="6" t="s">
        <f>=B310+G309</f>
      </c>
      <c r="H310" s="6" t="s">
        <f>=F310*G309</f>
      </c>
    </row>
    <row collapsed="false" customFormat="false" customHeight="false" hidden="false" ht="12.1" outlineLevel="0" r="311">
      <c r="A311" s="13" t="n">
        <v>45492</v>
      </c>
      <c r="B311" s="6" t="n">
        <v>32.54</v>
      </c>
      <c r="C311" s="16" t="s">
        <v>407</v>
      </c>
      <c r="D311" s="16"/>
      <c r="E311" s="16"/>
      <c r="F311" s="6" t="s">
        <f>=A311-A310</f>
      </c>
      <c r="G311" s="6" t="s">
        <f>=B311+G310</f>
      </c>
      <c r="H311" s="6" t="s">
        <f>=F311*G310</f>
      </c>
    </row>
    <row collapsed="false" customFormat="false" customHeight="false" hidden="false" ht="12.1" outlineLevel="0" r="312">
      <c r="A312" s="13" t="n">
        <v>45497</v>
      </c>
      <c r="B312" s="6" t="n">
        <v>65.51</v>
      </c>
      <c r="C312" s="16" t="s">
        <v>408</v>
      </c>
      <c r="D312" s="16"/>
      <c r="E312" s="16"/>
      <c r="F312" s="6" t="s">
        <f>=A312-A311</f>
      </c>
      <c r="G312" s="6" t="s">
        <f>=B312+G311</f>
      </c>
      <c r="H312" s="6" t="s">
        <f>=F312*G311</f>
      </c>
    </row>
    <row collapsed="false" customFormat="false" customHeight="false" hidden="false" ht="12.1" outlineLevel="0" r="313">
      <c r="A313" s="13" t="n">
        <v>45498</v>
      </c>
      <c r="B313" s="6" t="n">
        <v>201.6</v>
      </c>
      <c r="C313" s="16" t="s">
        <v>409</v>
      </c>
      <c r="D313" s="16"/>
      <c r="E313" s="16"/>
      <c r="F313" s="6" t="s">
        <f>=A313-A312</f>
      </c>
      <c r="G313" s="6" t="s">
        <f>=B313+G312</f>
      </c>
      <c r="H313" s="6" t="s">
        <f>=F313*G312</f>
      </c>
    </row>
    <row collapsed="false" customFormat="false" customHeight="false" hidden="false" ht="12.1" outlineLevel="0" r="314">
      <c r="A314" s="13" t="n">
        <v>45499</v>
      </c>
      <c r="B314" s="6" t="n">
        <v>290</v>
      </c>
      <c r="C314" s="16" t="s">
        <v>410</v>
      </c>
      <c r="D314" s="16"/>
      <c r="E314" s="16"/>
      <c r="F314" s="6" t="s">
        <f>=A314-A313</f>
      </c>
      <c r="G314" s="6" t="s">
        <f>=B314+G313</f>
      </c>
      <c r="H314" s="6" t="s">
        <f>=F314*G313</f>
      </c>
    </row>
    <row collapsed="false" customFormat="false" customHeight="false" hidden="false" ht="12.1" outlineLevel="0" r="315">
      <c r="A315" s="13" t="n">
        <v>45503</v>
      </c>
      <c r="B315" s="6" t="n">
        <v>-29.17</v>
      </c>
      <c r="C315" s="16" t="s">
        <v>344</v>
      </c>
      <c r="D315" s="16"/>
      <c r="E315" s="16"/>
      <c r="F315" s="6" t="s">
        <f>=A315-A314</f>
      </c>
      <c r="G315" s="6" t="s">
        <f>=B315+G314</f>
      </c>
      <c r="H315" s="6" t="s">
        <f>=F315*G314</f>
      </c>
    </row>
    <row collapsed="false" customFormat="false" customHeight="false" hidden="false" ht="12.1" outlineLevel="0" r="316">
      <c r="A316" s="13" t="n">
        <v>45503</v>
      </c>
      <c r="B316" s="6" t="n">
        <v>615</v>
      </c>
      <c r="C316" s="16" t="s">
        <v>411</v>
      </c>
      <c r="D316" s="16"/>
      <c r="E316" s="16"/>
      <c r="F316" s="6" t="s">
        <f>=A316-A315</f>
      </c>
      <c r="G316" s="6" t="s">
        <f>=B316+G315</f>
      </c>
      <c r="H316" s="6" t="s">
        <f>=F316*G315</f>
      </c>
    </row>
    <row collapsed="false" customFormat="false" customHeight="false" hidden="false" ht="12.1" outlineLevel="0" r="317">
      <c r="A317" s="13" t="n">
        <v>45503</v>
      </c>
      <c r="B317" s="6" t="n">
        <v>29.17</v>
      </c>
      <c r="C317" s="16" t="s">
        <v>412</v>
      </c>
      <c r="D317" s="16"/>
      <c r="E317" s="16"/>
      <c r="F317" s="6" t="s">
        <f>=A317-A316</f>
      </c>
      <c r="G317" s="6" t="s">
        <f>=B317+G316</f>
      </c>
      <c r="H317" s="6" t="s">
        <f>=F317*G316</f>
      </c>
    </row>
    <row collapsed="false" customFormat="false" customHeight="false" hidden="false" ht="12.1" outlineLevel="0" r="318">
      <c r="A318" s="13" t="n">
        <v>45504</v>
      </c>
      <c r="B318" s="6" t="n">
        <v>-182.52</v>
      </c>
      <c r="C318" s="16" t="s">
        <v>413</v>
      </c>
      <c r="D318" s="16"/>
      <c r="E318" s="16"/>
      <c r="F318" s="6" t="s">
        <f>=A318-A317</f>
      </c>
      <c r="G318" s="6" t="s">
        <f>=B318+G317</f>
      </c>
      <c r="H318" s="6" t="s">
        <f>=F318*G317</f>
      </c>
    </row>
    <row collapsed="false" customFormat="false" customHeight="false" hidden="false" ht="12.1" outlineLevel="0" r="319">
      <c r="A319" s="13" t="n">
        <v>45504</v>
      </c>
      <c r="B319" s="6" t="n">
        <v>182.52</v>
      </c>
      <c r="C319" s="16" t="s">
        <v>414</v>
      </c>
      <c r="D319" s="16"/>
      <c r="E319" s="16"/>
      <c r="F319" s="6" t="s">
        <f>=A319-A318</f>
      </c>
      <c r="G319" s="6" t="s">
        <f>=B319+G318</f>
      </c>
      <c r="H319" s="6" t="s">
        <f>=F319*G318</f>
      </c>
    </row>
    <row collapsed="false" customFormat="false" customHeight="false" hidden="false" ht="12.1" outlineLevel="0" r="320">
      <c r="A320" s="13" t="n">
        <v>45507</v>
      </c>
      <c r="B320" s="6" t="n">
        <v>-11.26</v>
      </c>
      <c r="C320" s="16" t="s">
        <v>371</v>
      </c>
      <c r="D320" s="16"/>
      <c r="E320" s="16"/>
      <c r="F320" s="6" t="s">
        <f>=A320-A319</f>
      </c>
      <c r="G320" s="6" t="s">
        <f>=B320+G319</f>
      </c>
      <c r="H320" s="6" t="s">
        <f>=F320*G319</f>
      </c>
    </row>
    <row collapsed="false" customFormat="false" customHeight="false" hidden="false" ht="12.1" outlineLevel="0" r="321">
      <c r="A321" s="13" t="n">
        <v>45509</v>
      </c>
      <c r="B321" s="6" t="n">
        <v>11.26</v>
      </c>
      <c r="C321" s="16" t="s">
        <v>415</v>
      </c>
      <c r="D321" s="16"/>
      <c r="E321" s="16"/>
      <c r="F321" s="6" t="s">
        <f>=A321-A320</f>
      </c>
      <c r="G321" s="6" t="s">
        <f>=B321+G320</f>
      </c>
      <c r="H321" s="6" t="s">
        <f>=F321*G320</f>
      </c>
    </row>
    <row collapsed="false" customFormat="false" customHeight="false" hidden="false" ht="12.1" outlineLevel="0" r="322">
      <c r="A322" s="13" t="n">
        <v>45520</v>
      </c>
      <c r="B322" s="6" t="n">
        <v>-51.86</v>
      </c>
      <c r="C322" s="16" t="s">
        <v>333</v>
      </c>
      <c r="D322" s="16"/>
      <c r="E322" s="16"/>
      <c r="F322" s="6" t="s">
        <f>=A322-A321</f>
      </c>
      <c r="G322" s="6" t="s">
        <f>=B322+G321</f>
      </c>
      <c r="H322" s="6" t="s">
        <f>=F322*G321</f>
      </c>
    </row>
    <row collapsed="false" customFormat="false" customHeight="false" hidden="false" ht="12.1" outlineLevel="0" r="323">
      <c r="A323" s="13" t="n">
        <v>45520</v>
      </c>
      <c r="B323" s="6" t="n">
        <v>51.86</v>
      </c>
      <c r="C323" s="16" t="s">
        <v>416</v>
      </c>
      <c r="D323" s="16"/>
      <c r="E323" s="16"/>
      <c r="F323" s="6" t="s">
        <f>=A323-A322</f>
      </c>
      <c r="G323" s="6" t="s">
        <f>=B323+G322</f>
      </c>
      <c r="H323" s="6" t="s">
        <f>=F323*G322</f>
      </c>
    </row>
    <row collapsed="false" customFormat="false" customHeight="false" hidden="false" ht="12.1" outlineLevel="0" r="324">
      <c r="A324" s="13" t="n">
        <v>45525</v>
      </c>
      <c r="B324" s="6" t="n">
        <v>1000</v>
      </c>
      <c r="C324" s="16" t="s">
        <v>235</v>
      </c>
      <c r="D324" s="16"/>
      <c r="E324" s="16"/>
      <c r="F324" s="6" t="s">
        <f>=A324-A323</f>
      </c>
      <c r="G324" s="6" t="s">
        <f>=B324+G323</f>
      </c>
      <c r="H324" s="6" t="s">
        <f>=F324*G323</f>
      </c>
    </row>
    <row collapsed="false" customFormat="false" customHeight="false" hidden="false" ht="12.1" outlineLevel="0" r="325">
      <c r="A325" s="13" t="n">
        <v>45526</v>
      </c>
      <c r="B325" s="6" t="n">
        <v>-22353</v>
      </c>
      <c r="C325" s="16" t="s">
        <v>417</v>
      </c>
      <c r="D325" s="16"/>
      <c r="E325" s="16"/>
      <c r="F325" s="6" t="s">
        <f>=A325-A324</f>
      </c>
      <c r="G325" s="6" t="s">
        <f>=B325+G324</f>
      </c>
      <c r="H325" s="6" t="s">
        <f>=F325*G324</f>
      </c>
    </row>
    <row collapsed="false" customFormat="false" customHeight="false" hidden="false" ht="12.1" outlineLevel="0" r="326">
      <c r="A326" s="13" t="n">
        <v>45532</v>
      </c>
      <c r="B326" s="6" t="n">
        <v>833</v>
      </c>
      <c r="C326" s="16" t="s">
        <v>235</v>
      </c>
      <c r="D326" s="16"/>
      <c r="E326" s="16"/>
      <c r="F326" s="6" t="s">
        <f>=A326-A325</f>
      </c>
      <c r="G326" s="6" t="s">
        <f>=B326+G325</f>
      </c>
      <c r="H326" s="6" t="s">
        <f>=F326*G325</f>
      </c>
    </row>
    <row collapsed="false" customFormat="false" customHeight="false" hidden="false" ht="12.1" outlineLevel="0" r="327">
      <c r="A327" s="13" t="n">
        <v>45537</v>
      </c>
      <c r="B327" s="6" t="n">
        <v>-11.26</v>
      </c>
      <c r="C327" s="16" t="s">
        <v>371</v>
      </c>
      <c r="D327" s="16"/>
      <c r="E327" s="16"/>
      <c r="F327" s="6" t="s">
        <f>=A327-A326</f>
      </c>
      <c r="G327" s="6" t="s">
        <f>=B327+G326</f>
      </c>
      <c r="H327" s="6" t="s">
        <f>=F327*G326</f>
      </c>
    </row>
    <row collapsed="false" customFormat="false" customHeight="false" hidden="false" ht="12.1" outlineLevel="0" r="328">
      <c r="A328" s="13" t="n">
        <v>45537</v>
      </c>
      <c r="B328" s="6" t="n">
        <v>11.26</v>
      </c>
      <c r="C328" s="16" t="s">
        <v>418</v>
      </c>
      <c r="D328" s="16"/>
      <c r="E328" s="16"/>
      <c r="F328" s="6" t="s">
        <f>=A328-A327</f>
      </c>
      <c r="G328" s="6" t="s">
        <f>=B328+G327</f>
      </c>
      <c r="H328" s="6" t="s">
        <f>=F328*G327</f>
      </c>
    </row>
    <row collapsed="false" customFormat="false" customHeight="false" hidden="false" ht="12.1" outlineLevel="0" r="329">
      <c r="A329" s="13" t="n">
        <v>45551</v>
      </c>
      <c r="B329" s="6" t="n">
        <v>-43</v>
      </c>
      <c r="C329" s="16" t="s">
        <v>419</v>
      </c>
      <c r="D329" s="16"/>
      <c r="E329" s="16"/>
      <c r="F329" s="6" t="s">
        <f>=A329-A328</f>
      </c>
      <c r="G329" s="6" t="s">
        <f>=B329+G328</f>
      </c>
      <c r="H329" s="6" t="s">
        <f>=F329*G328</f>
      </c>
    </row>
    <row collapsed="false" customFormat="false" customHeight="false" hidden="false" ht="12.1" outlineLevel="0" r="330">
      <c r="A330" s="13" t="n">
        <v>45555</v>
      </c>
      <c r="B330" s="6" t="n">
        <v>-70</v>
      </c>
      <c r="C330" s="16" t="s">
        <v>420</v>
      </c>
      <c r="D330" s="16"/>
      <c r="E330" s="16"/>
      <c r="F330" s="6" t="s">
        <f>=A330-A329</f>
      </c>
      <c r="G330" s="6" t="s">
        <f>=B330+G329</f>
      </c>
      <c r="H330" s="6" t="s">
        <f>=F330*G329</f>
      </c>
    </row>
    <row collapsed="false" customFormat="false" customHeight="false" hidden="false" ht="12.1" outlineLevel="0" r="331">
      <c r="A331" s="13" t="n">
        <v>45560</v>
      </c>
      <c r="B331" s="6" t="n">
        <v>-56.1</v>
      </c>
      <c r="C331" s="16" t="s">
        <v>421</v>
      </c>
      <c r="D331" s="16"/>
      <c r="E331" s="16"/>
      <c r="F331" s="6" t="s">
        <f>=A331-A330</f>
      </c>
      <c r="G331" s="6" t="s">
        <f>=B331+G330</f>
      </c>
      <c r="H331" s="6" t="s">
        <f>=F331*G330</f>
      </c>
    </row>
    <row collapsed="false" customFormat="false" customHeight="false" hidden="false" ht="12.1" outlineLevel="0" r="332">
      <c r="A332" s="13" t="n">
        <v>45560</v>
      </c>
      <c r="B332" s="6" t="n">
        <v>56.1</v>
      </c>
      <c r="C332" s="16" t="s">
        <v>422</v>
      </c>
      <c r="D332" s="16"/>
      <c r="E332" s="16"/>
      <c r="F332" s="6" t="s">
        <f>=A332-A331</f>
      </c>
      <c r="G332" s="6" t="s">
        <f>=B332+G331</f>
      </c>
      <c r="H332" s="6" t="s">
        <f>=F332*G331</f>
      </c>
    </row>
    <row collapsed="false" customFormat="false" customHeight="false" hidden="false" ht="12.1" outlineLevel="0" r="333">
      <c r="A333" s="13" t="n">
        <v>45561</v>
      </c>
      <c r="B333" s="6" t="n">
        <v>70</v>
      </c>
      <c r="C333" s="16" t="s">
        <v>423</v>
      </c>
      <c r="D333" s="16"/>
      <c r="E333" s="16"/>
      <c r="F333" s="6" t="s">
        <f>=A333-A332</f>
      </c>
      <c r="G333" s="6" t="s">
        <f>=B333+G332</f>
      </c>
      <c r="H333" s="6" t="s">
        <f>=F333*G332</f>
      </c>
    </row>
    <row collapsed="false" customFormat="false" customHeight="false" hidden="false" ht="12.1" outlineLevel="0" r="334">
      <c r="A334" s="13" t="n">
        <v>45561</v>
      </c>
      <c r="B334" s="6" t="n">
        <v>43</v>
      </c>
      <c r="C334" s="16" t="s">
        <v>424</v>
      </c>
      <c r="D334" s="16"/>
      <c r="E334" s="16"/>
      <c r="F334" s="6" t="s">
        <f>=A334-A333</f>
      </c>
      <c r="G334" s="6" t="s">
        <f>=B334+G333</f>
      </c>
      <c r="H334" s="6" t="s">
        <f>=F334*G333</f>
      </c>
    </row>
    <row collapsed="false" customFormat="false" customHeight="false" hidden="false" ht="12.1" outlineLevel="0" r="335">
      <c r="A335" s="13" t="n">
        <v>45562</v>
      </c>
      <c r="B335" s="6" t="n">
        <v>-52.6</v>
      </c>
      <c r="C335" s="16" t="s">
        <v>425</v>
      </c>
      <c r="D335" s="16"/>
      <c r="E335" s="16"/>
      <c r="F335" s="6" t="s">
        <f>=A335-A334</f>
      </c>
      <c r="G335" s="6" t="s">
        <f>=B335+G334</f>
      </c>
      <c r="H335" s="6" t="s">
        <f>=F335*G334</f>
      </c>
    </row>
    <row collapsed="false" customFormat="false" customHeight="false" hidden="false" ht="12.1" outlineLevel="0" r="336">
      <c r="A336" s="13" t="n">
        <v>45567</v>
      </c>
      <c r="B336" s="6" t="n">
        <v>-11.26</v>
      </c>
      <c r="C336" s="16" t="s">
        <v>371</v>
      </c>
      <c r="D336" s="16"/>
      <c r="E336" s="16"/>
      <c r="F336" s="6" t="s">
        <f>=A336-A335</f>
      </c>
      <c r="G336" s="6" t="s">
        <f>=B336+G335</f>
      </c>
      <c r="H336" s="6" t="s">
        <f>=F336*G335</f>
      </c>
    </row>
    <row collapsed="false" customFormat="false" customHeight="false" hidden="false" ht="12.1" outlineLevel="0" r="337">
      <c r="A337" s="13" t="n">
        <v>45567</v>
      </c>
      <c r="B337" s="6" t="n">
        <v>11.26</v>
      </c>
      <c r="C337" s="16" t="s">
        <v>426</v>
      </c>
      <c r="D337" s="16"/>
      <c r="E337" s="16"/>
      <c r="F337" s="6" t="s">
        <f>=A337-A336</f>
      </c>
      <c r="G337" s="6" t="s">
        <f>=B337+G336</f>
      </c>
      <c r="H337" s="6" t="s">
        <f>=F337*G336</f>
      </c>
    </row>
    <row collapsed="false" customFormat="false" customHeight="false" hidden="false" ht="12.1" outlineLevel="0" r="338">
      <c r="A338" s="13" t="n">
        <v>45573</v>
      </c>
      <c r="B338" s="6" t="n">
        <v>-99.6</v>
      </c>
      <c r="C338" s="16" t="s">
        <v>427</v>
      </c>
      <c r="D338" s="16"/>
      <c r="E338" s="16"/>
      <c r="F338" s="6" t="s">
        <f>=A338-A337</f>
      </c>
      <c r="G338" s="6" t="s">
        <f>=B338+G337</f>
      </c>
      <c r="H338" s="6" t="s">
        <f>=F338*G337</f>
      </c>
    </row>
    <row collapsed="false" customFormat="false" customHeight="false" hidden="false" ht="12.1" outlineLevel="0" r="339">
      <c r="A339" s="13" t="n">
        <v>45575</v>
      </c>
      <c r="B339" s="6" t="n">
        <v>5000</v>
      </c>
      <c r="C339" s="16" t="s">
        <v>235</v>
      </c>
      <c r="D339" s="16"/>
      <c r="E339" s="16"/>
      <c r="F339" s="6" t="s">
        <f>=A339-A338</f>
      </c>
      <c r="G339" s="6" t="s">
        <f>=B339+G338</f>
      </c>
      <c r="H339" s="6" t="s">
        <f>=F339*G338</f>
      </c>
    </row>
    <row collapsed="false" customFormat="false" customHeight="false" hidden="false" ht="12.1" outlineLevel="0" r="340">
      <c r="A340" s="13" t="n">
        <v>45579</v>
      </c>
      <c r="B340" s="6" t="n">
        <v>52.6</v>
      </c>
      <c r="C340" s="16" t="s">
        <v>428</v>
      </c>
      <c r="D340" s="16"/>
      <c r="E340" s="16"/>
      <c r="F340" s="6" t="s">
        <f>=A340-A339</f>
      </c>
      <c r="G340" s="6" t="s">
        <f>=B340+G339</f>
      </c>
      <c r="H340" s="6" t="s">
        <f>=F340*G339</f>
      </c>
    </row>
    <row collapsed="false" customFormat="false" customHeight="false" hidden="false" ht="12.1" outlineLevel="0" r="341">
      <c r="A341" s="13" t="n">
        <v>45582</v>
      </c>
      <c r="B341" s="6" t="n">
        <v>-43.88</v>
      </c>
      <c r="C341" s="16" t="s">
        <v>429</v>
      </c>
      <c r="D341" s="16"/>
      <c r="E341" s="16"/>
      <c r="F341" s="6" t="s">
        <f>=A341-A340</f>
      </c>
      <c r="G341" s="6" t="s">
        <f>=B341+G340</f>
      </c>
      <c r="H341" s="6" t="s">
        <f>=F341*G340</f>
      </c>
    </row>
    <row collapsed="false" customFormat="false" customHeight="false" hidden="false" ht="12.1" outlineLevel="0" r="342">
      <c r="A342" s="13" t="n">
        <v>45583</v>
      </c>
      <c r="B342" s="6" t="n">
        <v>-32.54</v>
      </c>
      <c r="C342" s="16" t="s">
        <v>341</v>
      </c>
      <c r="D342" s="16"/>
      <c r="E342" s="16"/>
      <c r="F342" s="6" t="s">
        <f>=A342-A341</f>
      </c>
      <c r="G342" s="6" t="s">
        <f>=B342+G341</f>
      </c>
      <c r="H342" s="6" t="s">
        <f>=F342*G341</f>
      </c>
    </row>
    <row collapsed="false" customFormat="false" customHeight="false" hidden="false" ht="12.1" outlineLevel="0" r="343">
      <c r="A343" s="13" t="n">
        <v>45583</v>
      </c>
      <c r="B343" s="6" t="n">
        <v>32.54</v>
      </c>
      <c r="C343" s="16" t="s">
        <v>430</v>
      </c>
      <c r="D343" s="16"/>
      <c r="E343" s="16"/>
      <c r="F343" s="6" t="s">
        <f>=A343-A342</f>
      </c>
      <c r="G343" s="6" t="s">
        <f>=B343+G342</f>
      </c>
      <c r="H343" s="6" t="s">
        <f>=F343*G342</f>
      </c>
    </row>
    <row collapsed="false" customFormat="false" customHeight="false" hidden="false" ht="12.1" outlineLevel="0" r="344">
      <c r="A344" s="13" t="n">
        <v>45584</v>
      </c>
      <c r="B344" s="6" t="n">
        <v>-130.4</v>
      </c>
      <c r="C344" s="16" t="s">
        <v>431</v>
      </c>
      <c r="D344" s="16"/>
      <c r="E344" s="16"/>
      <c r="F344" s="6" t="s">
        <f>=A344-A343</f>
      </c>
      <c r="G344" s="6" t="s">
        <f>=B344+G343</f>
      </c>
      <c r="H344" s="6" t="s">
        <f>=F344*G343</f>
      </c>
    </row>
    <row collapsed="false" customFormat="false" customHeight="false" hidden="false" ht="12.1" outlineLevel="0" r="345">
      <c r="A345" s="13" t="n">
        <v>45588</v>
      </c>
      <c r="B345" s="6" t="n">
        <v>99.6</v>
      </c>
      <c r="C345" s="16" t="s">
        <v>432</v>
      </c>
      <c r="D345" s="16"/>
      <c r="E345" s="16"/>
      <c r="F345" s="6" t="s">
        <f>=A345-A344</f>
      </c>
      <c r="G345" s="6" t="s">
        <f>=B345+G344</f>
      </c>
      <c r="H345" s="6" t="s">
        <f>=F345*G344</f>
      </c>
    </row>
    <row collapsed="false" customFormat="false" customHeight="false" hidden="false" ht="12.1" outlineLevel="0" r="346">
      <c r="A346" s="13" t="n">
        <v>45594</v>
      </c>
      <c r="B346" s="6" t="n">
        <v>-29.17</v>
      </c>
      <c r="C346" s="16" t="s">
        <v>344</v>
      </c>
      <c r="D346" s="16"/>
      <c r="E346" s="16"/>
      <c r="F346" s="6" t="s">
        <f>=A346-A345</f>
      </c>
      <c r="G346" s="6" t="s">
        <f>=B346+G345</f>
      </c>
      <c r="H346" s="6" t="s">
        <f>=F346*G345</f>
      </c>
    </row>
    <row collapsed="false" customFormat="false" customHeight="false" hidden="false" ht="12.1" outlineLevel="0" r="347">
      <c r="A347" s="13" t="n">
        <v>45594</v>
      </c>
      <c r="B347" s="6" t="n">
        <v>43.88</v>
      </c>
      <c r="C347" s="16" t="s">
        <v>433</v>
      </c>
      <c r="D347" s="16"/>
      <c r="E347" s="16"/>
      <c r="F347" s="6" t="s">
        <f>=A347-A346</f>
      </c>
      <c r="G347" s="6" t="s">
        <f>=B347+G346</f>
      </c>
      <c r="H347" s="6" t="s">
        <f>=F347*G346</f>
      </c>
    </row>
    <row collapsed="false" customFormat="false" customHeight="false" hidden="false" ht="12.1" outlineLevel="0" r="348">
      <c r="A348" s="13" t="n">
        <v>45594</v>
      </c>
      <c r="B348" s="6" t="n">
        <v>29.17</v>
      </c>
      <c r="C348" s="16" t="s">
        <v>434</v>
      </c>
      <c r="D348" s="16"/>
      <c r="E348" s="16"/>
      <c r="F348" s="6" t="s">
        <f>=A348-A347</f>
      </c>
      <c r="G348" s="6" t="s">
        <f>=B348+G347</f>
      </c>
      <c r="H348" s="6" t="s">
        <f>=F348*G347</f>
      </c>
    </row>
    <row collapsed="false" customFormat="false" customHeight="false" hidden="false" ht="12.1" outlineLevel="0" r="349">
      <c r="A349" s="13" t="n">
        <v>45596</v>
      </c>
      <c r="B349" s="6" t="n">
        <v>-127.14</v>
      </c>
      <c r="C349" s="16" t="s">
        <v>309</v>
      </c>
      <c r="D349" s="16"/>
      <c r="E349" s="16"/>
      <c r="F349" s="6" t="s">
        <f>=A349-A348</f>
      </c>
      <c r="G349" s="6" t="s">
        <f>=B349+G348</f>
      </c>
      <c r="H349" s="6" t="s">
        <f>=F349*G348</f>
      </c>
    </row>
    <row collapsed="false" customFormat="false" customHeight="false" hidden="false" ht="12.1" outlineLevel="0" r="350">
      <c r="A350" s="13" t="n">
        <v>45596</v>
      </c>
      <c r="B350" s="6" t="n">
        <v>127.14</v>
      </c>
      <c r="C350" s="16" t="s">
        <v>435</v>
      </c>
      <c r="D350" s="16"/>
      <c r="E350" s="16"/>
      <c r="F350" s="6" t="s">
        <f>=A350-A349</f>
      </c>
      <c r="G350" s="6" t="s">
        <f>=B350+G349</f>
      </c>
      <c r="H350" s="6" t="s">
        <f>=F350*G349</f>
      </c>
    </row>
    <row collapsed="false" customFormat="false" customHeight="false" hidden="false" ht="12.1" outlineLevel="0" r="351">
      <c r="A351" s="13" t="n">
        <v>45597</v>
      </c>
      <c r="B351" s="6" t="n">
        <v>-11.26</v>
      </c>
      <c r="C351" s="16" t="s">
        <v>371</v>
      </c>
      <c r="D351" s="16"/>
      <c r="E351" s="16"/>
      <c r="F351" s="6" t="s">
        <f>=A351-A350</f>
      </c>
      <c r="G351" s="6" t="s">
        <f>=B351+G350</f>
      </c>
      <c r="H351" s="6" t="s">
        <f>=F351*G350</f>
      </c>
    </row>
    <row collapsed="false" customFormat="false" customHeight="false" hidden="false" ht="12.1" outlineLevel="0" r="352">
      <c r="A352" s="13" t="n">
        <v>45597</v>
      </c>
      <c r="B352" s="6" t="n">
        <v>11.26</v>
      </c>
      <c r="C352" s="16" t="s">
        <v>436</v>
      </c>
      <c r="D352" s="16"/>
      <c r="E352" s="16"/>
      <c r="F352" s="6" t="s">
        <f>=A352-A351</f>
      </c>
      <c r="G352" s="6" t="s">
        <f>=B352+G351</f>
      </c>
      <c r="H352" s="6" t="s">
        <f>=F352*G351</f>
      </c>
    </row>
    <row collapsed="false" customFormat="false" customHeight="false" hidden="false" ht="12.1" outlineLevel="0" r="353">
      <c r="A353" s="13" t="n">
        <v>45598</v>
      </c>
      <c r="B353" s="6" t="n">
        <v>130.4</v>
      </c>
      <c r="C353" s="16" t="s">
        <v>437</v>
      </c>
      <c r="D353" s="16"/>
      <c r="E353" s="16"/>
      <c r="F353" s="6" t="s">
        <f>=A353-A352</f>
      </c>
      <c r="G353" s="6" t="s">
        <f>=B353+G352</f>
      </c>
      <c r="H353" s="6" t="s">
        <f>=F353*G352</f>
      </c>
    </row>
    <row collapsed="false" customFormat="false" customHeight="false" hidden="false" ht="12.1" outlineLevel="0" r="354">
      <c r="A354" s="13" t="n">
        <v>45609</v>
      </c>
      <c r="B354" s="6" t="n">
        <v>-35.65</v>
      </c>
      <c r="C354" s="16" t="s">
        <v>312</v>
      </c>
      <c r="D354" s="16"/>
      <c r="E354" s="16"/>
      <c r="F354" s="6" t="s">
        <f>=A354-A353</f>
      </c>
      <c r="G354" s="6" t="s">
        <f>=B354+G353</f>
      </c>
      <c r="H354" s="6" t="s">
        <f>=F354*G353</f>
      </c>
    </row>
    <row collapsed="false" customFormat="false" customHeight="false" hidden="false" ht="12.1" outlineLevel="0" r="355">
      <c r="A355" s="13" t="n">
        <v>45609</v>
      </c>
      <c r="B355" s="6" t="n">
        <v>35.65</v>
      </c>
      <c r="C355" s="16" t="s">
        <v>438</v>
      </c>
      <c r="D355" s="16"/>
      <c r="E355" s="16"/>
      <c r="F355" s="6" t="s">
        <f>=A355-A354</f>
      </c>
      <c r="G355" s="6" t="s">
        <f>=B355+G354</f>
      </c>
      <c r="H355" s="6" t="s">
        <f>=F355*G354</f>
      </c>
    </row>
    <row collapsed="false" customFormat="false" customHeight="false" hidden="false" ht="12.1" outlineLevel="0" r="356">
      <c r="A356" s="13" t="n">
        <v>45621</v>
      </c>
      <c r="B356" s="6" t="n">
        <v>5000</v>
      </c>
      <c r="C356" s="16" t="s">
        <v>235</v>
      </c>
      <c r="D356" s="16"/>
      <c r="E356" s="16"/>
      <c r="F356" s="6" t="s">
        <f>=A356-A355</f>
      </c>
      <c r="G356" s="6" t="s">
        <f>=B356+G355</f>
      </c>
      <c r="H356" s="6" t="s">
        <f>=F356*G355</f>
      </c>
    </row>
    <row collapsed="false" customFormat="false" customHeight="false" hidden="false" ht="12.1" outlineLevel="0" r="357">
      <c r="A357" s="13" t="n">
        <v>45626</v>
      </c>
      <c r="B357" s="6" t="n">
        <v>-35.48</v>
      </c>
      <c r="C357" s="16" t="s">
        <v>439</v>
      </c>
      <c r="D357" s="16"/>
      <c r="E357" s="16"/>
      <c r="F357" s="6" t="s">
        <f>=A357-A356</f>
      </c>
      <c r="G357" s="6" t="s">
        <f>=B357+G356</f>
      </c>
      <c r="H357" s="6" t="s">
        <f>=F357*G356</f>
      </c>
    </row>
    <row collapsed="false" customFormat="false" customHeight="false" hidden="false" ht="12.1" outlineLevel="0" r="358">
      <c r="A358" s="13" t="n">
        <v>45627</v>
      </c>
      <c r="B358" s="6" t="n">
        <v>-11.26</v>
      </c>
      <c r="C358" s="16" t="s">
        <v>371</v>
      </c>
      <c r="D358" s="16"/>
      <c r="E358" s="16"/>
      <c r="F358" s="6" t="s">
        <f>=A358-A357</f>
      </c>
      <c r="G358" s="6" t="s">
        <f>=B358+G357</f>
      </c>
      <c r="H358" s="6" t="s">
        <f>=F358*G357</f>
      </c>
    </row>
    <row collapsed="false" customFormat="false" customHeight="false" hidden="false" ht="12.1" outlineLevel="0" r="359">
      <c r="A359" s="13" t="n">
        <v>45627</v>
      </c>
      <c r="B359" s="6" t="n">
        <v>-32.4</v>
      </c>
      <c r="C359" s="16" t="s">
        <v>440</v>
      </c>
      <c r="D359" s="16"/>
      <c r="E359" s="16"/>
      <c r="F359" s="6" t="s">
        <f>=A359-A358</f>
      </c>
      <c r="G359" s="6" t="s">
        <f>=B359+G358</f>
      </c>
      <c r="H359" s="6" t="s">
        <f>=F359*G358</f>
      </c>
    </row>
    <row collapsed="false" customFormat="false" customHeight="false" hidden="false" ht="12.1" outlineLevel="0" r="360">
      <c r="A360" s="13" t="n">
        <v>45628</v>
      </c>
      <c r="B360" s="6" t="n">
        <v>11.26</v>
      </c>
      <c r="C360" s="16" t="s">
        <v>441</v>
      </c>
      <c r="D360" s="16"/>
      <c r="E360" s="16"/>
      <c r="F360" s="6" t="s">
        <f>=A360-A359</f>
      </c>
      <c r="G360" s="6" t="s">
        <f>=B360+G359</f>
      </c>
      <c r="H360" s="6" t="s">
        <f>=F360*G359</f>
      </c>
    </row>
    <row collapsed="false" customFormat="false" customHeight="false" hidden="false" ht="12.1" outlineLevel="0" r="361">
      <c r="A361" s="13" t="n">
        <v>45628</v>
      </c>
      <c r="B361" s="6" t="n">
        <v>32.4</v>
      </c>
      <c r="C361" s="16" t="s">
        <v>442</v>
      </c>
      <c r="D361" s="16"/>
      <c r="E361" s="16"/>
      <c r="F361" s="6" t="s">
        <f>=A361-A360</f>
      </c>
      <c r="G361" s="6" t="s">
        <f>=B361+G360</f>
      </c>
      <c r="H361" s="6" t="s">
        <f>=F361*G360</f>
      </c>
    </row>
    <row collapsed="false" customFormat="false" customHeight="false" hidden="false" ht="12.1" outlineLevel="0" r="362">
      <c r="A362" s="13" t="n">
        <v>45628</v>
      </c>
      <c r="B362" s="6" t="n">
        <v>35.48</v>
      </c>
      <c r="C362" s="16" t="s">
        <v>443</v>
      </c>
      <c r="D362" s="16"/>
      <c r="E362" s="16"/>
      <c r="F362" s="6" t="s">
        <f>=A362-A361</f>
      </c>
      <c r="G362" s="6" t="s">
        <f>=B362+G361</f>
      </c>
      <c r="H362" s="6" t="s">
        <f>=F362*G361</f>
      </c>
    </row>
    <row collapsed="false" customFormat="false" customHeight="false" hidden="false" ht="12.1" outlineLevel="0" r="363">
      <c r="A363" s="13" t="n">
        <v>45629</v>
      </c>
      <c r="B363" s="6" t="n">
        <v>-56.1</v>
      </c>
      <c r="C363" s="16" t="s">
        <v>349</v>
      </c>
      <c r="D363" s="16"/>
      <c r="E363" s="16"/>
      <c r="F363" s="6" t="s">
        <f>=A363-A362</f>
      </c>
      <c r="G363" s="6" t="s">
        <f>=B363+G362</f>
      </c>
      <c r="H363" s="6" t="s">
        <f>=F363*G362</f>
      </c>
    </row>
    <row collapsed="false" customFormat="false" customHeight="false" hidden="false" ht="12.1" outlineLevel="0" r="364">
      <c r="A364" s="13" t="n">
        <v>45629</v>
      </c>
      <c r="B364" s="6" t="n">
        <v>56.1</v>
      </c>
      <c r="C364" s="16" t="s">
        <v>444</v>
      </c>
      <c r="D364" s="16"/>
      <c r="E364" s="16"/>
      <c r="F364" s="6" t="s">
        <f>=A364-A363</f>
      </c>
      <c r="G364" s="6" t="s">
        <f>=B364+G363</f>
      </c>
      <c r="H364" s="6" t="s">
        <f>=F364*G363</f>
      </c>
    </row>
    <row collapsed="false" customFormat="false" customHeight="false" hidden="false" ht="12.1" outlineLevel="0" r="365">
      <c r="A365" s="13" t="n">
        <v>45630</v>
      </c>
      <c r="B365" s="6" t="n">
        <v>-56.84</v>
      </c>
      <c r="C365" s="16" t="s">
        <v>351</v>
      </c>
      <c r="D365" s="16"/>
      <c r="E365" s="16"/>
      <c r="F365" s="6" t="s">
        <f>=A365-A364</f>
      </c>
      <c r="G365" s="6" t="s">
        <f>=B365+G364</f>
      </c>
      <c r="H365" s="6" t="s">
        <f>=F365*G364</f>
      </c>
    </row>
    <row collapsed="false" customFormat="false" customHeight="false" hidden="false" ht="12.1" outlineLevel="0" r="366">
      <c r="A366" s="13" t="n">
        <v>45630</v>
      </c>
      <c r="B366" s="6" t="n">
        <v>-35.4</v>
      </c>
      <c r="C366" s="16" t="s">
        <v>390</v>
      </c>
      <c r="D366" s="16"/>
      <c r="E366" s="16"/>
      <c r="F366" s="6" t="s">
        <f>=A366-A365</f>
      </c>
      <c r="G366" s="6" t="s">
        <f>=B366+G365</f>
      </c>
      <c r="H366" s="6" t="s">
        <f>=F366*G365</f>
      </c>
    </row>
    <row collapsed="false" customFormat="false" customHeight="false" hidden="false" ht="12.1" outlineLevel="0" r="367">
      <c r="A367" s="13" t="n">
        <v>45630</v>
      </c>
      <c r="B367" s="6" t="n">
        <v>35.4</v>
      </c>
      <c r="C367" s="16" t="s">
        <v>445</v>
      </c>
      <c r="D367" s="16"/>
      <c r="E367" s="16"/>
      <c r="F367" s="6" t="s">
        <f>=A367-A366</f>
      </c>
      <c r="G367" s="6" t="s">
        <f>=B367+G366</f>
      </c>
      <c r="H367" s="6" t="s">
        <f>=F367*G366</f>
      </c>
    </row>
    <row collapsed="false" customFormat="false" customHeight="false" hidden="false" ht="12.1" outlineLevel="0" r="368">
      <c r="A368" s="13" t="n">
        <v>45630</v>
      </c>
      <c r="B368" s="6" t="n">
        <v>56.84</v>
      </c>
      <c r="C368" s="16" t="s">
        <v>446</v>
      </c>
      <c r="D368" s="16"/>
      <c r="E368" s="16"/>
      <c r="F368" s="6" t="s">
        <f>=A368-A367</f>
      </c>
      <c r="G368" s="6" t="s">
        <f>=B368+G367</f>
      </c>
      <c r="H368" s="6" t="s">
        <f>=F368*G367</f>
      </c>
    </row>
    <row collapsed="false" customFormat="false" customHeight="false" hidden="false" ht="12.1" outlineLevel="0" r="369">
      <c r="A369" s="13" t="n">
        <v>45643</v>
      </c>
      <c r="B369" s="6" t="n">
        <v>-23</v>
      </c>
      <c r="C369" s="16" t="s">
        <v>447</v>
      </c>
      <c r="D369" s="16"/>
      <c r="E369" s="16"/>
      <c r="F369" s="6" t="s">
        <f>=A369-A368</f>
      </c>
      <c r="G369" s="6" t="s">
        <f>=B369+G368</f>
      </c>
      <c r="H369" s="6" t="s">
        <f>=F369*G368</f>
      </c>
    </row>
    <row collapsed="false" customFormat="false" customHeight="false" hidden="false" ht="12.1" outlineLevel="0" r="370">
      <c r="A370" s="13" t="n">
        <v>45651</v>
      </c>
      <c r="B370" s="6" t="n">
        <v>23</v>
      </c>
      <c r="C370" s="16" t="s">
        <v>448</v>
      </c>
      <c r="D370" s="16"/>
      <c r="E370" s="16"/>
      <c r="F370" s="6" t="s">
        <f>=A370-A369</f>
      </c>
      <c r="G370" s="6" t="s">
        <f>=B370+G369</f>
      </c>
      <c r="H370" s="6" t="s">
        <f>=F370*G369</f>
      </c>
    </row>
    <row collapsed="false" customFormat="false" customHeight="false" hidden="false" ht="12.1" outlineLevel="0" r="371">
      <c r="A371" s="13" t="n">
        <v>45654</v>
      </c>
      <c r="B371" s="6" t="n">
        <v>-1.8</v>
      </c>
      <c r="C371" s="16" t="s">
        <v>449</v>
      </c>
      <c r="D371" s="16"/>
      <c r="E371" s="16"/>
      <c r="F371" s="6" t="s">
        <f>=A371-A370</f>
      </c>
      <c r="G371" s="6" t="s">
        <f>=B371+G370</f>
      </c>
      <c r="H371" s="6" t="s">
        <f>=F371*G370</f>
      </c>
    </row>
    <row collapsed="false" customFormat="false" customHeight="false" hidden="false" ht="12.1" outlineLevel="0" r="372">
      <c r="A372" s="13" t="n">
        <v>45657</v>
      </c>
      <c r="B372" s="6" t="n">
        <v>-11.26</v>
      </c>
      <c r="C372" s="16" t="s">
        <v>371</v>
      </c>
      <c r="D372" s="16"/>
      <c r="E372" s="16"/>
      <c r="F372" s="6" t="s">
        <f>=A372-A371</f>
      </c>
      <c r="G372" s="6" t="s">
        <f>=B372+G371</f>
      </c>
      <c r="H372" s="6" t="s">
        <f>=F372*G371</f>
      </c>
    </row>
    <row collapsed="false" customFormat="false" customHeight="false" hidden="false" ht="12.1" outlineLevel="0" r="373">
      <c r="A373" s="13" t="n">
        <v>45657</v>
      </c>
      <c r="B373" s="6" t="n">
        <v>-43.33</v>
      </c>
      <c r="C373" s="16" t="s">
        <v>450</v>
      </c>
      <c r="D373" s="16"/>
      <c r="E373" s="16"/>
      <c r="F373" s="6" t="s">
        <f>=A373-A372</f>
      </c>
      <c r="G373" s="6" t="s">
        <f>=B373+G372</f>
      </c>
      <c r="H373" s="6" t="s">
        <f>=F373*G372</f>
      </c>
    </row>
    <row collapsed="false" customFormat="false" customHeight="false" hidden="false" ht="12.1" outlineLevel="0" r="374">
      <c r="A374" s="13" t="n">
        <v>45658</v>
      </c>
      <c r="B374" s="6" t="n">
        <v>-17.61</v>
      </c>
      <c r="C374" s="16" t="s">
        <v>451</v>
      </c>
      <c r="D374" s="16"/>
      <c r="E374" s="16"/>
      <c r="F374" s="6" t="s">
        <f>=A374-A373</f>
      </c>
      <c r="G374" s="6" t="s">
        <f>=B374+G373</f>
      </c>
      <c r="H374" s="6" t="s">
        <f>=F374*G373</f>
      </c>
    </row>
    <row collapsed="false" customFormat="false" customHeight="false" hidden="false" ht="12.1" outlineLevel="0" r="375">
      <c r="A375" s="13" t="n">
        <v>45664</v>
      </c>
      <c r="B375" s="6" t="n">
        <v>-54.1</v>
      </c>
      <c r="C375" s="16" t="s">
        <v>356</v>
      </c>
      <c r="D375" s="16"/>
      <c r="E375" s="16"/>
      <c r="F375" s="6" t="s">
        <f>=A375-A374</f>
      </c>
      <c r="G375" s="6" t="s">
        <f>=B375+G374</f>
      </c>
      <c r="H375" s="6" t="s">
        <f>=F375*G374</f>
      </c>
    </row>
    <row collapsed="false" customFormat="false" customHeight="false" hidden="false" ht="12.1" outlineLevel="0" r="376">
      <c r="A376" s="13" t="n">
        <v>45665</v>
      </c>
      <c r="B376" s="6" t="n">
        <v>-45.17</v>
      </c>
      <c r="C376" s="16" t="s">
        <v>452</v>
      </c>
      <c r="D376" s="16"/>
      <c r="E376" s="16"/>
      <c r="F376" s="6" t="s">
        <f>=A376-A375</f>
      </c>
      <c r="G376" s="6" t="s">
        <f>=B376+G375</f>
      </c>
      <c r="H376" s="6" t="s">
        <f>=F376*G375</f>
      </c>
    </row>
    <row collapsed="false" customFormat="false" customHeight="false" hidden="false" ht="12.1" outlineLevel="0" r="377">
      <c r="A377" s="13" t="n">
        <v>45666</v>
      </c>
      <c r="B377" s="6" t="n">
        <v>54.1</v>
      </c>
      <c r="C377" s="16" t="s">
        <v>453</v>
      </c>
      <c r="D377" s="16"/>
      <c r="E377" s="16"/>
      <c r="F377" s="6" t="s">
        <f>=A377-A376</f>
      </c>
      <c r="G377" s="6" t="s">
        <f>=B377+G376</f>
      </c>
      <c r="H377" s="6" t="s">
        <f>=F377*G376</f>
      </c>
    </row>
    <row collapsed="false" customFormat="false" customHeight="false" hidden="false" ht="12.1" outlineLevel="0" r="378">
      <c r="A378" s="13" t="n">
        <v>45666</v>
      </c>
      <c r="B378" s="6" t="n">
        <v>11.26</v>
      </c>
      <c r="C378" s="16" t="s">
        <v>454</v>
      </c>
      <c r="D378" s="16"/>
      <c r="E378" s="16"/>
      <c r="F378" s="6" t="s">
        <f>=A378-A377</f>
      </c>
      <c r="G378" s="6" t="s">
        <f>=B378+G377</f>
      </c>
      <c r="H378" s="6" t="s">
        <f>=F378*G377</f>
      </c>
    </row>
    <row collapsed="false" customFormat="false" customHeight="false" hidden="false" ht="12.1" outlineLevel="0" r="379">
      <c r="A379" s="13" t="n">
        <v>45666</v>
      </c>
      <c r="B379" s="6" t="n">
        <v>17.61</v>
      </c>
      <c r="C379" s="16" t="s">
        <v>455</v>
      </c>
      <c r="D379" s="16"/>
      <c r="E379" s="16"/>
      <c r="F379" s="6" t="s">
        <f>=A379-A378</f>
      </c>
      <c r="G379" s="6" t="s">
        <f>=B379+G378</f>
      </c>
      <c r="H379" s="6" t="s">
        <f>=F379*G378</f>
      </c>
    </row>
    <row collapsed="false" customFormat="false" customHeight="false" hidden="false" ht="12.1" outlineLevel="0" r="380">
      <c r="A380" s="13" t="n">
        <v>45666</v>
      </c>
      <c r="B380" s="6" t="n">
        <v>43.33</v>
      </c>
      <c r="C380" s="16" t="s">
        <v>443</v>
      </c>
      <c r="D380" s="16"/>
      <c r="E380" s="16"/>
      <c r="F380" s="6" t="s">
        <f>=A380-A379</f>
      </c>
      <c r="G380" s="6" t="s">
        <f>=B380+G379</f>
      </c>
      <c r="H380" s="6" t="s">
        <f>=F380*G379</f>
      </c>
    </row>
    <row collapsed="false" customFormat="false" customHeight="false" hidden="false" ht="12.1" outlineLevel="0" r="381">
      <c r="A381" s="13" t="n">
        <v>45670</v>
      </c>
      <c r="B381" s="6" t="n">
        <v>1.8</v>
      </c>
      <c r="C381" s="16" t="s">
        <v>456</v>
      </c>
      <c r="D381" s="16"/>
      <c r="E381" s="16"/>
      <c r="F381" s="6" t="s">
        <f>=A381-A380</f>
      </c>
      <c r="G381" s="6" t="s">
        <f>=B381+G380</f>
      </c>
      <c r="H381" s="6" t="s">
        <f>=F381*G380</f>
      </c>
    </row>
    <row collapsed="false" customFormat="false" customHeight="false" hidden="false" ht="12.1" outlineLevel="0" r="382">
      <c r="A382" s="13" t="n">
        <v>45674</v>
      </c>
      <c r="B382" s="6" t="n">
        <v>-32.54</v>
      </c>
      <c r="C382" s="16" t="s">
        <v>341</v>
      </c>
      <c r="D382" s="16"/>
      <c r="E382" s="16"/>
      <c r="F382" s="6" t="s">
        <f>=A382-A381</f>
      </c>
      <c r="G382" s="6" t="s">
        <f>=B382+G381</f>
      </c>
      <c r="H382" s="6" t="s">
        <f>=F382*G381</f>
      </c>
    </row>
    <row collapsed="false" customFormat="false" customHeight="false" hidden="false" ht="12.1" outlineLevel="0" r="383">
      <c r="A383" s="13" t="n">
        <v>45674</v>
      </c>
      <c r="B383" s="6" t="n">
        <v>32.54</v>
      </c>
      <c r="C383" s="16" t="s">
        <v>457</v>
      </c>
      <c r="D383" s="16"/>
      <c r="E383" s="16"/>
      <c r="F383" s="6" t="s">
        <f>=A383-A382</f>
      </c>
      <c r="G383" s="6" t="s">
        <f>=B383+G382</f>
      </c>
      <c r="H383" s="6" t="s">
        <f>=F383*G382</f>
      </c>
    </row>
    <row collapsed="false" customFormat="false" customHeight="false" hidden="false" ht="12.1" outlineLevel="0" r="384">
      <c r="A384" s="13" t="n">
        <v>45680</v>
      </c>
      <c r="B384" s="6" t="n">
        <v>45.17</v>
      </c>
      <c r="C384" s="16" t="s">
        <v>458</v>
      </c>
      <c r="D384" s="16"/>
      <c r="E384" s="16"/>
      <c r="F384" s="6" t="s">
        <f>=A384-A383</f>
      </c>
      <c r="G384" s="6" t="s">
        <f>=B384+G383</f>
      </c>
      <c r="H384" s="6" t="s">
        <f>=F384*G383</f>
      </c>
    </row>
    <row collapsed="false" customFormat="false" customHeight="false" hidden="false" ht="12.1" outlineLevel="0" r="385">
      <c r="A385" s="13" t="n">
        <v>45685</v>
      </c>
      <c r="B385" s="6" t="n">
        <v>-29.17</v>
      </c>
      <c r="C385" s="16" t="s">
        <v>344</v>
      </c>
      <c r="D385" s="16"/>
      <c r="E385" s="16"/>
      <c r="F385" s="6" t="s">
        <f>=A385-A384</f>
      </c>
      <c r="G385" s="6" t="s">
        <f>=B385+G384</f>
      </c>
      <c r="H385" s="6" t="s">
        <f>=F385*G384</f>
      </c>
    </row>
    <row collapsed="false" customFormat="false" customHeight="false" hidden="false" ht="12.1" outlineLevel="0" r="386">
      <c r="A386" s="13" t="n">
        <v>45685</v>
      </c>
      <c r="B386" s="6" t="n">
        <v>29.17</v>
      </c>
      <c r="C386" s="16" t="s">
        <v>459</v>
      </c>
      <c r="D386" s="16"/>
      <c r="E386" s="16"/>
      <c r="F386" s="6" t="s">
        <f>=A386-A385</f>
      </c>
      <c r="G386" s="6" t="s">
        <f>=B386+G385</f>
      </c>
      <c r="H386" s="6" t="s">
        <f>=F386*G385</f>
      </c>
    </row>
    <row collapsed="false" customFormat="false" customHeight="false" hidden="false" ht="12.1" outlineLevel="0" r="387">
      <c r="A387" s="13" t="n">
        <v>45686</v>
      </c>
      <c r="B387" s="6" t="n">
        <v>-182.52</v>
      </c>
      <c r="C387" s="16" t="s">
        <v>413</v>
      </c>
      <c r="D387" s="16"/>
      <c r="E387" s="16"/>
      <c r="F387" s="6" t="s">
        <f>=A387-A386</f>
      </c>
      <c r="G387" s="6" t="s">
        <f>=B387+G386</f>
      </c>
      <c r="H387" s="6" t="s">
        <f>=F387*G386</f>
      </c>
    </row>
    <row collapsed="false" customFormat="false" customHeight="false" hidden="false" ht="12.1" outlineLevel="0" r="388">
      <c r="A388" s="13" t="n">
        <v>45686</v>
      </c>
      <c r="B388" s="6" t="n">
        <v>182.52</v>
      </c>
      <c r="C388" s="16" t="s">
        <v>460</v>
      </c>
      <c r="D388" s="16"/>
      <c r="E388" s="16"/>
      <c r="F388" s="6" t="s">
        <f>=A388-A387</f>
      </c>
      <c r="G388" s="6" t="s">
        <f>=B388+G387</f>
      </c>
      <c r="H388" s="6" t="s">
        <f>=F388*G387</f>
      </c>
    </row>
    <row collapsed="false" customFormat="false" customHeight="false" hidden="false" ht="12.1" outlineLevel="0" r="389">
      <c r="A389" s="13" t="n">
        <v>45687</v>
      </c>
      <c r="B389" s="6" t="n">
        <v>-11.26</v>
      </c>
      <c r="C389" s="16" t="s">
        <v>371</v>
      </c>
      <c r="D389" s="16"/>
      <c r="E389" s="16"/>
      <c r="F389" s="6" t="s">
        <f>=A389-A388</f>
      </c>
      <c r="G389" s="6" t="s">
        <f>=B389+G388</f>
      </c>
      <c r="H389" s="6" t="s">
        <f>=F389*G388</f>
      </c>
    </row>
    <row collapsed="false" customFormat="false" customHeight="false" hidden="false" ht="12.1" outlineLevel="0" r="390">
      <c r="A390" s="13" t="n">
        <v>45687</v>
      </c>
      <c r="B390" s="6" t="n">
        <v>11.26</v>
      </c>
      <c r="C390" s="16" t="s">
        <v>461</v>
      </c>
      <c r="D390" s="16"/>
      <c r="E390" s="16"/>
      <c r="F390" s="6" t="s">
        <f>=A390-A389</f>
      </c>
      <c r="G390" s="6" t="s">
        <f>=B390+G389</f>
      </c>
      <c r="H390" s="6" t="s">
        <f>=F390*G389</f>
      </c>
    </row>
    <row collapsed="false" customFormat="false" customHeight="false" hidden="false" ht="12.1" outlineLevel="0" r="391">
      <c r="A391" s="13" t="n">
        <v>45688</v>
      </c>
      <c r="B391" s="6" t="n">
        <v>-44.26</v>
      </c>
      <c r="C391" s="16" t="s">
        <v>462</v>
      </c>
      <c r="D391" s="16"/>
      <c r="E391" s="16"/>
      <c r="F391" s="6" t="s">
        <f>=A391-A390</f>
      </c>
      <c r="G391" s="6" t="s">
        <f>=B391+G390</f>
      </c>
      <c r="H391" s="6" t="s">
        <f>=F391*G390</f>
      </c>
    </row>
    <row collapsed="false" customFormat="false" customHeight="false" hidden="false" ht="12.1" outlineLevel="0" r="392">
      <c r="A392" s="13" t="n">
        <v>45689</v>
      </c>
      <c r="B392" s="6" t="n">
        <v>-16.82</v>
      </c>
      <c r="C392" s="16" t="s">
        <v>463</v>
      </c>
      <c r="D392" s="16"/>
      <c r="E392" s="16"/>
      <c r="F392" s="6" t="s">
        <f>=A392-A391</f>
      </c>
      <c r="G392" s="6" t="s">
        <f>=B392+G391</f>
      </c>
      <c r="H392" s="6" t="s">
        <f>=F392*G391</f>
      </c>
    </row>
    <row collapsed="false" customFormat="false" customHeight="false" hidden="false" ht="12.1" outlineLevel="0" r="393">
      <c r="A393" s="13" t="n">
        <v>45691</v>
      </c>
      <c r="B393" s="6" t="n">
        <v>16.82</v>
      </c>
      <c r="C393" s="16" t="s">
        <v>464</v>
      </c>
      <c r="D393" s="16"/>
      <c r="E393" s="16"/>
      <c r="F393" s="6" t="s">
        <f>=A393-A392</f>
      </c>
      <c r="G393" s="6" t="s">
        <f>=B393+G392</f>
      </c>
      <c r="H393" s="6" t="s">
        <f>=F393*G392</f>
      </c>
    </row>
    <row collapsed="false" customFormat="false" customHeight="false" hidden="false" ht="12.1" outlineLevel="0" r="394">
      <c r="A394" s="13" t="n">
        <v>45691</v>
      </c>
      <c r="B394" s="6" t="n">
        <v>44.26</v>
      </c>
      <c r="C394" s="16" t="s">
        <v>443</v>
      </c>
      <c r="D394" s="16"/>
      <c r="E394" s="16"/>
      <c r="F394" s="6" t="s">
        <f>=A394-A393</f>
      </c>
      <c r="G394" s="6" t="s">
        <f>=B394+G393</f>
      </c>
      <c r="H394" s="6" t="s">
        <f>=F394*G393</f>
      </c>
    </row>
    <row collapsed="false" customFormat="false" customHeight="false" hidden="false" ht="12.1" outlineLevel="0" r="395">
      <c r="A395" s="13" t="n">
        <v>45702</v>
      </c>
      <c r="B395" s="6" t="n">
        <v>-51.86</v>
      </c>
      <c r="C395" s="16" t="s">
        <v>333</v>
      </c>
      <c r="D395" s="16"/>
      <c r="E395" s="16"/>
      <c r="F395" s="6" t="s">
        <f>=A395-A394</f>
      </c>
      <c r="G395" s="6" t="s">
        <f>=B395+G394</f>
      </c>
      <c r="H395" s="6" t="s">
        <f>=F395*G394</f>
      </c>
    </row>
    <row collapsed="false" customFormat="false" customHeight="false" hidden="false" ht="12.1" outlineLevel="0" r="396">
      <c r="A396" s="13" t="n">
        <v>45702</v>
      </c>
      <c r="B396" s="6" t="n">
        <v>51.86</v>
      </c>
      <c r="C396" s="16" t="s">
        <v>465</v>
      </c>
      <c r="D396" s="16"/>
      <c r="E396" s="16"/>
      <c r="F396" s="6" t="s">
        <f>=A396-A395</f>
      </c>
      <c r="G396" s="6" t="s">
        <f>=B396+G395</f>
      </c>
      <c r="H396" s="6" t="s">
        <f>=F396*G395</f>
      </c>
    </row>
    <row collapsed="false" customFormat="false" customHeight="false" hidden="false" ht="12.1" outlineLevel="0" r="397">
      <c r="A397" s="13" t="n">
        <v>45716</v>
      </c>
      <c r="B397" s="6" t="n">
        <v>-41.67</v>
      </c>
      <c r="C397" s="16" t="s">
        <v>466</v>
      </c>
      <c r="D397" s="16"/>
      <c r="E397" s="16"/>
      <c r="F397" s="6" t="s">
        <f>=A397-A396</f>
      </c>
      <c r="G397" s="6" t="s">
        <f>=B397+G396</f>
      </c>
      <c r="H397" s="6" t="s">
        <f>=F397*G396</f>
      </c>
    </row>
    <row collapsed="false" customFormat="false" customHeight="false" hidden="false" ht="12.1" outlineLevel="0" r="398">
      <c r="A398" s="13" t="n">
        <v>45717</v>
      </c>
      <c r="B398" s="6" t="n">
        <v>-11.26</v>
      </c>
      <c r="C398" s="16" t="s">
        <v>371</v>
      </c>
      <c r="D398" s="16"/>
      <c r="E398" s="16"/>
      <c r="F398" s="6" t="s">
        <f>=A398-A397</f>
      </c>
      <c r="G398" s="6" t="s">
        <f>=B398+G397</f>
      </c>
      <c r="H398" s="6" t="s">
        <f>=F398*G397</f>
      </c>
    </row>
    <row collapsed="false" customFormat="false" customHeight="false" hidden="false" ht="12.1" outlineLevel="0" r="399">
      <c r="A399" s="13" t="n">
        <v>45717</v>
      </c>
      <c r="B399" s="6" t="n">
        <v>-14.46</v>
      </c>
      <c r="C399" s="16" t="s">
        <v>467</v>
      </c>
      <c r="D399" s="16"/>
      <c r="E399" s="16"/>
      <c r="F399" s="6" t="s">
        <f>=A399-A398</f>
      </c>
      <c r="G399" s="6" t="s">
        <f>=B399+G398</f>
      </c>
      <c r="H399" s="6" t="s">
        <f>=F399*G398</f>
      </c>
    </row>
    <row collapsed="false" customFormat="false" customHeight="false" hidden="false" ht="12.1" outlineLevel="0" r="400">
      <c r="A400" s="13" t="n">
        <v>45719</v>
      </c>
      <c r="B400" s="6" t="n">
        <v>11.26</v>
      </c>
      <c r="C400" s="16" t="s">
        <v>468</v>
      </c>
      <c r="D400" s="16"/>
      <c r="E400" s="16"/>
      <c r="F400" s="6" t="s">
        <f>=A400-A399</f>
      </c>
      <c r="G400" s="6" t="s">
        <f>=B400+G399</f>
      </c>
      <c r="H400" s="6" t="s">
        <f>=F400*G399</f>
      </c>
    </row>
    <row collapsed="false" customFormat="false" customHeight="false" hidden="false" ht="12.1" outlineLevel="0" r="401">
      <c r="A401" s="13" t="n">
        <v>45719</v>
      </c>
      <c r="B401" s="6" t="n">
        <v>14.46</v>
      </c>
      <c r="C401" s="16" t="s">
        <v>469</v>
      </c>
      <c r="D401" s="16"/>
      <c r="E401" s="16"/>
      <c r="F401" s="6" t="s">
        <f>=A401-A400</f>
      </c>
      <c r="G401" s="6" t="s">
        <f>=B401+G400</f>
      </c>
      <c r="H401" s="6" t="s">
        <f>=F401*G400</f>
      </c>
    </row>
    <row collapsed="false" customFormat="false" customHeight="false" hidden="false" ht="12.1" outlineLevel="0" r="402">
      <c r="A402" s="13" t="n">
        <v>45719</v>
      </c>
      <c r="B402" s="6" t="n">
        <v>41.67</v>
      </c>
      <c r="C402" s="16" t="s">
        <v>443</v>
      </c>
      <c r="D402" s="16"/>
      <c r="E402" s="16"/>
      <c r="F402" s="6" t="s">
        <f>=A402-A401</f>
      </c>
      <c r="G402" s="6" t="s">
        <f>=B402+G401</f>
      </c>
      <c r="H402" s="6" t="s">
        <f>=F402*G401</f>
      </c>
    </row>
    <row collapsed="false" customFormat="false" customHeight="false" hidden="false" ht="12.1" outlineLevel="0" r="403">
      <c r="A403" s="13" t="n">
        <v>45742</v>
      </c>
      <c r="B403" s="6" t="n">
        <v>-56.1</v>
      </c>
      <c r="C403" s="16" t="s">
        <v>421</v>
      </c>
      <c r="D403" s="16"/>
      <c r="E403" s="16"/>
      <c r="F403" s="6" t="s">
        <f>=A403-A402</f>
      </c>
      <c r="G403" s="6" t="s">
        <f>=B403+G402</f>
      </c>
      <c r="H403" s="6" t="s">
        <f>=F403*G402</f>
      </c>
    </row>
    <row collapsed="false" customFormat="false" customHeight="false" hidden="false" ht="12.1" outlineLevel="0" r="404">
      <c r="A404" s="13" t="n">
        <v>45742</v>
      </c>
      <c r="B404" s="6" t="n">
        <v>56.1</v>
      </c>
      <c r="C404" s="16" t="s">
        <v>470</v>
      </c>
      <c r="D404" s="16"/>
      <c r="E404" s="16"/>
      <c r="F404" s="6" t="s">
        <f>=A404-A403</f>
      </c>
      <c r="G404" s="6" t="s">
        <f>=B404+G403</f>
      </c>
      <c r="H404" s="6" t="s">
        <f>=F404*G403</f>
      </c>
    </row>
    <row collapsed="false" customFormat="false" customHeight="false" hidden="false" ht="12.1" outlineLevel="0" r="405">
      <c r="A405" s="13" t="n">
        <v>45747</v>
      </c>
      <c r="B405" s="6" t="n">
        <v>-11.26</v>
      </c>
      <c r="C405" s="16" t="s">
        <v>371</v>
      </c>
      <c r="D405" s="16"/>
      <c r="E405" s="16"/>
      <c r="F405" s="6" t="s">
        <f>=A405-A404</f>
      </c>
      <c r="G405" s="6" t="s">
        <f>=B405+G404</f>
      </c>
      <c r="H405" s="6" t="s">
        <f>=F405*G404</f>
      </c>
    </row>
    <row collapsed="false" customFormat="false" customHeight="false" hidden="false" ht="12.1" outlineLevel="0" r="406">
      <c r="A406" s="13" t="n">
        <v>45747</v>
      </c>
      <c r="B406" s="6" t="n">
        <v>11.26</v>
      </c>
      <c r="C406" s="16" t="s">
        <v>471</v>
      </c>
      <c r="D406" s="16"/>
      <c r="E406" s="16"/>
      <c r="F406" s="6" t="s">
        <f>=A406-A405</f>
      </c>
      <c r="G406" s="6" t="s">
        <f>=B406+G405</f>
      </c>
      <c r="H406" s="6" t="s">
        <f>=F406*G405</f>
      </c>
    </row>
    <row collapsed="false" customFormat="false" customHeight="false" hidden="false" ht="12.1" outlineLevel="0" r="407">
      <c r="A407" s="13" t="n">
        <v>45747</v>
      </c>
      <c r="B407" s="6" t="n">
        <v>-41.38</v>
      </c>
      <c r="C407" s="16" t="s">
        <v>472</v>
      </c>
      <c r="D407" s="16"/>
      <c r="E407" s="16"/>
      <c r="F407" s="6" t="s">
        <f>=A407-A406</f>
      </c>
      <c r="G407" s="6" t="s">
        <f>=B407+G406</f>
      </c>
      <c r="H407" s="6" t="s">
        <f>=F407*G406</f>
      </c>
    </row>
    <row collapsed="false" customFormat="false" customHeight="false" hidden="false" ht="12.1" outlineLevel="0" r="408">
      <c r="A408" s="13" t="n">
        <v>45748</v>
      </c>
      <c r="B408" s="6" t="n">
        <v>-15.25</v>
      </c>
      <c r="C408" s="16" t="s">
        <v>473</v>
      </c>
      <c r="D408" s="16"/>
      <c r="E408" s="16"/>
      <c r="F408" s="6" t="s">
        <f>=A408-A407</f>
      </c>
      <c r="G408" s="6" t="s">
        <f>=B408+G407</f>
      </c>
      <c r="H408" s="6" t="s">
        <f>=F408*G407</f>
      </c>
    </row>
    <row collapsed="false" customFormat="false" customHeight="false" hidden="false" ht="12.1" outlineLevel="0" r="409">
      <c r="A409" s="13" t="n">
        <v>45748</v>
      </c>
      <c r="B409" s="6" t="n">
        <v>15.25</v>
      </c>
      <c r="C409" s="16" t="s">
        <v>474</v>
      </c>
      <c r="D409" s="16"/>
      <c r="E409" s="16"/>
      <c r="F409" s="6" t="s">
        <f>=A409-A408</f>
      </c>
      <c r="G409" s="6" t="s">
        <f>=B409+G408</f>
      </c>
      <c r="H409" s="6" t="s">
        <f>=F409*G408</f>
      </c>
    </row>
    <row collapsed="false" customFormat="false" customHeight="false" hidden="false" ht="12.1" outlineLevel="0" r="410">
      <c r="A410" s="13" t="n">
        <v>45748</v>
      </c>
      <c r="B410" s="6" t="n">
        <v>41.38</v>
      </c>
      <c r="C410" s="16" t="s">
        <v>443</v>
      </c>
      <c r="D410" s="16"/>
      <c r="E410" s="16"/>
      <c r="F410" s="6" t="s">
        <f>=A410-A409</f>
      </c>
      <c r="G410" s="6" t="s">
        <f>=B410+G409</f>
      </c>
      <c r="H410" s="6" t="s">
        <f>=F410*G409</f>
      </c>
    </row>
    <row collapsed="false" customFormat="false" customHeight="false" hidden="false" ht="12.1" outlineLevel="0" r="411">
      <c r="A411" s="13" t="n">
        <v>45765</v>
      </c>
      <c r="B411" s="6" t="n">
        <v>-32.54</v>
      </c>
      <c r="C411" s="16" t="s">
        <v>341</v>
      </c>
      <c r="D411" s="16"/>
      <c r="E411" s="16"/>
      <c r="F411" s="6" t="s">
        <f>=A411-A410</f>
      </c>
      <c r="G411" s="6" t="s">
        <f>=B411+G410</f>
      </c>
      <c r="H411" s="6" t="s">
        <f>=F411*G410</f>
      </c>
    </row>
    <row collapsed="false" customFormat="false" customHeight="false" hidden="false" ht="12.1" outlineLevel="0" r="412">
      <c r="A412" s="13" t="n">
        <v>45765</v>
      </c>
      <c r="B412" s="6" t="n">
        <v>32.54</v>
      </c>
      <c r="C412" s="16" t="s">
        <v>475</v>
      </c>
      <c r="D412" s="16"/>
      <c r="E412" s="16"/>
      <c r="F412" s="6" t="s">
        <f>=A412-A411</f>
      </c>
      <c r="G412" s="6" t="s">
        <f>=B412+G411</f>
      </c>
      <c r="H412" s="6" t="s">
        <f>=F412*G411</f>
      </c>
    </row>
    <row collapsed="false" customFormat="false" customHeight="false" hidden="false" ht="12.1" outlineLevel="0" r="413">
      <c r="A413" s="13" t="n">
        <v>45775</v>
      </c>
      <c r="B413" s="6" t="n">
        <v>-139</v>
      </c>
      <c r="C413" s="16" t="s">
        <v>476</v>
      </c>
      <c r="D413" s="16"/>
      <c r="E413" s="16"/>
      <c r="F413" s="6" t="s">
        <f>=A413-A412</f>
      </c>
      <c r="G413" s="6" t="s">
        <f>=B413+G412</f>
      </c>
      <c r="H413" s="6" t="s">
        <f>=F413*G412</f>
      </c>
    </row>
    <row collapsed="false" customFormat="false" customHeight="false" hidden="false" ht="12.1" outlineLevel="0" r="414">
      <c r="A414" s="13" t="n">
        <v>45776</v>
      </c>
      <c r="B414" s="6" t="n">
        <v>-29.17</v>
      </c>
      <c r="C414" s="16" t="s">
        <v>344</v>
      </c>
      <c r="D414" s="16"/>
      <c r="E414" s="16"/>
      <c r="F414" s="6" t="s">
        <f>=A414-A413</f>
      </c>
      <c r="G414" s="6" t="s">
        <f>=B414+G413</f>
      </c>
      <c r="H414" s="6" t="s">
        <f>=F414*G413</f>
      </c>
    </row>
    <row collapsed="false" customFormat="false" customHeight="false" hidden="false" ht="12.1" outlineLevel="0" r="415">
      <c r="A415" s="13" t="n">
        <v>45776</v>
      </c>
      <c r="B415" s="6" t="n">
        <v>-339</v>
      </c>
      <c r="C415" s="16" t="s">
        <v>319</v>
      </c>
      <c r="D415" s="16"/>
      <c r="E415" s="16"/>
      <c r="F415" s="6" t="s">
        <f>=A415-A414</f>
      </c>
      <c r="G415" s="6" t="s">
        <f>=B415+G414</f>
      </c>
      <c r="H415" s="6" t="s">
        <f>=F415*G414</f>
      </c>
    </row>
    <row collapsed="false" customFormat="false" customHeight="false" hidden="false" ht="12.1" outlineLevel="0" r="416">
      <c r="A416" s="13" t="n">
        <v>45776</v>
      </c>
      <c r="B416" s="6" t="n">
        <v>29.17</v>
      </c>
      <c r="C416" s="16" t="s">
        <v>477</v>
      </c>
      <c r="D416" s="16"/>
      <c r="E416" s="16"/>
      <c r="F416" s="6" t="s">
        <f>=A416-A415</f>
      </c>
      <c r="G416" s="6" t="s">
        <f>=B416+G415</f>
      </c>
      <c r="H416" s="6" t="s">
        <f>=F416*G415</f>
      </c>
    </row>
    <row collapsed="false" customFormat="false" customHeight="false" hidden="false" ht="12.1" outlineLevel="0" r="417">
      <c r="A417" s="13" t="n">
        <v>45777</v>
      </c>
      <c r="B417" s="6" t="n">
        <v>-11.26</v>
      </c>
      <c r="C417" s="16" t="s">
        <v>371</v>
      </c>
      <c r="D417" s="16"/>
      <c r="E417" s="16"/>
      <c r="F417" s="6" t="s">
        <f>=A417-A416</f>
      </c>
      <c r="G417" s="6" t="s">
        <f>=B417+G416</f>
      </c>
      <c r="H417" s="6" t="s">
        <f>=F417*G416</f>
      </c>
    </row>
    <row collapsed="false" customFormat="false" customHeight="false" hidden="false" ht="12.1" outlineLevel="0" r="418">
      <c r="A418" s="13" t="n">
        <v>45777</v>
      </c>
      <c r="B418" s="6" t="n">
        <v>139</v>
      </c>
      <c r="C418" s="16" t="s">
        <v>478</v>
      </c>
      <c r="D418" s="16"/>
      <c r="E418" s="16"/>
      <c r="F418" s="6" t="s">
        <f>=A418-A417</f>
      </c>
      <c r="G418" s="6" t="s">
        <f>=B418+G417</f>
      </c>
      <c r="H418" s="6" t="s">
        <f>=F418*G417</f>
      </c>
    </row>
    <row collapsed="false" customFormat="false" customHeight="false" hidden="false" ht="12.1" outlineLevel="0" r="419">
      <c r="A419" s="13" t="n">
        <v>45777</v>
      </c>
      <c r="B419" s="6" t="n">
        <v>11.26</v>
      </c>
      <c r="C419" s="16" t="s">
        <v>479</v>
      </c>
      <c r="D419" s="16"/>
      <c r="E419" s="16"/>
      <c r="F419" s="6" t="s">
        <f>=A419-A418</f>
      </c>
      <c r="G419" s="6" t="s">
        <f>=B419+G418</f>
      </c>
      <c r="H419" s="6" t="s">
        <f>=F419*G418</f>
      </c>
    </row>
    <row collapsed="false" customFormat="false" customHeight="false" hidden="false" ht="12.1" outlineLevel="0" r="420">
      <c r="A420" s="13" t="n">
        <v>45777</v>
      </c>
      <c r="B420" s="6" t="n">
        <v>-3000</v>
      </c>
      <c r="C420" s="16" t="s">
        <v>480</v>
      </c>
      <c r="D420" s="16"/>
      <c r="E420" s="16"/>
      <c r="F420" s="6" t="s">
        <f>=A420-A419</f>
      </c>
      <c r="G420" s="6" t="s">
        <f>=B420+G419</f>
      </c>
      <c r="H420" s="6" t="s">
        <f>=F420*G419</f>
      </c>
    </row>
    <row collapsed="false" customFormat="false" customHeight="false" hidden="false" ht="12.1" outlineLevel="0" r="421">
      <c r="A421" s="13" t="n">
        <v>45777</v>
      </c>
      <c r="B421" s="6" t="n">
        <v>-40.65</v>
      </c>
      <c r="C421" s="16" t="s">
        <v>481</v>
      </c>
      <c r="D421" s="16"/>
      <c r="E421" s="16"/>
      <c r="F421" s="6" t="s">
        <f>=A421-A420</f>
      </c>
      <c r="G421" s="6" t="s">
        <f>=B421+G420</f>
      </c>
      <c r="H421" s="6" t="s">
        <f>=F421*G420</f>
      </c>
    </row>
    <row collapsed="false" customFormat="false" customHeight="false" hidden="false" ht="12.1" outlineLevel="0" r="422">
      <c r="A422" s="13" t="n">
        <v>45778</v>
      </c>
      <c r="B422" s="6" t="n">
        <v>-127.14</v>
      </c>
      <c r="C422" s="16" t="s">
        <v>309</v>
      </c>
      <c r="D422" s="16"/>
      <c r="E422" s="16"/>
      <c r="F422" s="6" t="s">
        <f>=A422-A421</f>
      </c>
      <c r="G422" s="6" t="s">
        <f>=B422+G421</f>
      </c>
      <c r="H422" s="6" t="s">
        <f>=F422*G421</f>
      </c>
    </row>
    <row collapsed="false" customFormat="false" customHeight="false" hidden="false" ht="12.1" outlineLevel="0" r="423">
      <c r="A423" s="13" t="n">
        <v>45778</v>
      </c>
      <c r="B423" s="6" t="n">
        <v>-14.03</v>
      </c>
      <c r="C423" s="16" t="s">
        <v>482</v>
      </c>
      <c r="D423" s="16"/>
      <c r="E423" s="16"/>
      <c r="F423" s="6" t="s">
        <f>=A423-A422</f>
      </c>
      <c r="G423" s="6" t="s">
        <f>=B423+G422</f>
      </c>
      <c r="H423" s="6" t="s">
        <f>=F423*G422</f>
      </c>
    </row>
    <row collapsed="false" customFormat="false" customHeight="false" hidden="false" ht="12.1" outlineLevel="0" r="424">
      <c r="A424" s="13" t="n">
        <v>45782</v>
      </c>
      <c r="B424" s="6" t="n">
        <v>14.03</v>
      </c>
      <c r="C424" s="16" t="s">
        <v>483</v>
      </c>
      <c r="D424" s="16"/>
      <c r="E424" s="16"/>
      <c r="F424" s="6" t="s">
        <f>=A424-A423</f>
      </c>
      <c r="G424" s="6" t="s">
        <f>=B424+G423</f>
      </c>
      <c r="H424" s="6" t="s">
        <f>=F424*G423</f>
      </c>
    </row>
    <row collapsed="false" customFormat="false" customHeight="false" hidden="false" ht="12.1" outlineLevel="0" r="425">
      <c r="A425" s="13" t="n">
        <v>45782</v>
      </c>
      <c r="B425" s="6" t="n">
        <v>127.14</v>
      </c>
      <c r="C425" s="16" t="s">
        <v>484</v>
      </c>
      <c r="D425" s="16"/>
      <c r="E425" s="16"/>
      <c r="F425" s="6" t="s">
        <f>=A425-A424</f>
      </c>
      <c r="G425" s="6" t="s">
        <f>=B425+G424</f>
      </c>
      <c r="H425" s="6" t="s">
        <f>=F425*G424</f>
      </c>
    </row>
    <row collapsed="false" customFormat="false" customHeight="false" hidden="false" ht="12.1" outlineLevel="0" r="426">
      <c r="A426" s="13" t="n">
        <v>45782</v>
      </c>
      <c r="B426" s="6" t="n">
        <v>3000</v>
      </c>
      <c r="C426" s="16" t="s">
        <v>485</v>
      </c>
      <c r="D426" s="16"/>
      <c r="E426" s="16"/>
      <c r="F426" s="6" t="s">
        <f>=A426-A425</f>
      </c>
      <c r="G426" s="6" t="s">
        <f>=B426+G425</f>
      </c>
      <c r="H426" s="6" t="s">
        <f>=F426*G425</f>
      </c>
    </row>
    <row collapsed="false" customFormat="false" customHeight="false" hidden="false" ht="12.1" outlineLevel="0" r="427">
      <c r="A427" s="13" t="n">
        <v>45782</v>
      </c>
      <c r="B427" s="6" t="n">
        <v>40.65</v>
      </c>
      <c r="C427" s="16" t="s">
        <v>443</v>
      </c>
      <c r="D427" s="16"/>
      <c r="E427" s="16"/>
      <c r="F427" s="6" t="s">
        <f>=A427-A426</f>
      </c>
      <c r="G427" s="6" t="s">
        <f>=B427+G426</f>
      </c>
      <c r="H427" s="6" t="s">
        <f>=F427*G426</f>
      </c>
    </row>
    <row collapsed="false" customFormat="false" customHeight="false" hidden="false" ht="12.1" outlineLevel="0" r="428">
      <c r="A428" s="13" t="n">
        <v>45783</v>
      </c>
      <c r="B428" s="6" t="n">
        <v>339</v>
      </c>
      <c r="C428" s="16" t="s">
        <v>486</v>
      </c>
      <c r="D428" s="16"/>
      <c r="E428" s="16"/>
      <c r="F428" s="6" t="s">
        <f>=A428-A427</f>
      </c>
      <c r="G428" s="6" t="s">
        <f>=B428+G427</f>
      </c>
      <c r="H428" s="6" t="s">
        <f>=F428*G427</f>
      </c>
    </row>
    <row collapsed="false" customFormat="false" customHeight="false" hidden="false" ht="12.1" outlineLevel="0" r="429">
      <c r="A429" s="13" t="n">
        <v>45788</v>
      </c>
      <c r="B429" s="6" t="n">
        <v>-22.19</v>
      </c>
      <c r="C429" s="16" t="s">
        <v>487</v>
      </c>
      <c r="D429" s="16"/>
      <c r="E429" s="16"/>
      <c r="F429" s="6" t="s">
        <f>=A429-A428</f>
      </c>
      <c r="G429" s="6" t="s">
        <f>=B429+G428</f>
      </c>
      <c r="H429" s="6" t="s">
        <f>=F429*G428</f>
      </c>
    </row>
    <row collapsed="false" customFormat="false" customHeight="false" hidden="false" ht="12.1" outlineLevel="0" r="430">
      <c r="A430" s="13" t="n">
        <v>45789</v>
      </c>
      <c r="B430" s="6" t="n">
        <v>22.19</v>
      </c>
      <c r="C430" s="16" t="s">
        <v>488</v>
      </c>
      <c r="D430" s="16"/>
      <c r="E430" s="16"/>
      <c r="F430" s="6" t="s">
        <f>=A430-A429</f>
      </c>
      <c r="G430" s="6" t="s">
        <f>=B430+G429</f>
      </c>
      <c r="H430" s="6" t="s">
        <f>=F430*G429</f>
      </c>
    </row>
    <row collapsed="false" customFormat="false" customHeight="false" hidden="false" ht="12.1" outlineLevel="0" r="431">
      <c r="A431" s="13" t="n">
        <v>45791</v>
      </c>
      <c r="B431" s="6" t="n">
        <v>-35.65</v>
      </c>
      <c r="C431" s="16" t="s">
        <v>312</v>
      </c>
      <c r="D431" s="16"/>
      <c r="E431" s="16"/>
      <c r="F431" s="6" t="s">
        <f>=A431-A430</f>
      </c>
      <c r="G431" s="6" t="s">
        <f>=B431+G430</f>
      </c>
      <c r="H431" s="6" t="s">
        <f>=F431*G430</f>
      </c>
    </row>
    <row collapsed="false" customFormat="false" customHeight="false" hidden="false" ht="12.1" outlineLevel="0" r="432">
      <c r="A432" s="13" t="n">
        <v>45791</v>
      </c>
      <c r="B432" s="6" t="n">
        <v>35.65</v>
      </c>
      <c r="C432" s="16" t="s">
        <v>489</v>
      </c>
      <c r="D432" s="16"/>
      <c r="E432" s="16"/>
      <c r="F432" s="6" t="s">
        <f>=A432-A431</f>
      </c>
      <c r="G432" s="6" t="s">
        <f>=B432+G431</f>
      </c>
      <c r="H432" s="6" t="s">
        <f>=F432*G431</f>
      </c>
    </row>
    <row collapsed="false" customFormat="false" customHeight="false" hidden="false" ht="12.1" outlineLevel="0" r="433">
      <c r="A433" s="13" t="n">
        <v>45804</v>
      </c>
      <c r="B433" s="6" t="n">
        <v>-27.12</v>
      </c>
      <c r="C433" s="16" t="s">
        <v>490</v>
      </c>
      <c r="D433" s="16"/>
      <c r="E433" s="16"/>
      <c r="F433" s="6" t="s">
        <f>=A433-A432</f>
      </c>
      <c r="G433" s="6" t="s">
        <f>=B433+G432</f>
      </c>
      <c r="H433" s="6" t="s">
        <f>=F433*G432</f>
      </c>
    </row>
    <row collapsed="false" customFormat="false" customHeight="false" hidden="false" ht="12.1" outlineLevel="0" r="434">
      <c r="A434" s="13" t="n">
        <v>45804</v>
      </c>
      <c r="B434" s="6" t="n">
        <v>27.12</v>
      </c>
      <c r="C434" s="16" t="s">
        <v>491</v>
      </c>
      <c r="D434" s="16"/>
      <c r="E434" s="16"/>
      <c r="F434" s="6" t="s">
        <f>=A434-A433</f>
      </c>
      <c r="G434" s="6" t="s">
        <f>=B434+G433</f>
      </c>
      <c r="H434" s="6" t="s">
        <f>=F434*G433</f>
      </c>
    </row>
    <row collapsed="false" customFormat="false" customHeight="false" hidden="false" ht="12.1" outlineLevel="0" r="435">
      <c r="A435" s="13" t="n">
        <v>45807</v>
      </c>
      <c r="B435" s="6" t="n">
        <v>-11.26</v>
      </c>
      <c r="C435" s="16" t="s">
        <v>371</v>
      </c>
      <c r="D435" s="16"/>
      <c r="E435" s="16"/>
      <c r="F435" s="6" t="s">
        <f>=A435-A434</f>
      </c>
      <c r="G435" s="6" t="s">
        <f>=B435+G434</f>
      </c>
      <c r="H435" s="6" t="s">
        <f>=F435*G434</f>
      </c>
    </row>
    <row collapsed="false" customFormat="false" customHeight="false" hidden="false" ht="12.1" outlineLevel="0" r="436">
      <c r="A436" s="13" t="n">
        <v>45807</v>
      </c>
      <c r="B436" s="6" t="n">
        <v>11.26</v>
      </c>
      <c r="C436" s="16" t="s">
        <v>492</v>
      </c>
      <c r="D436" s="16"/>
      <c r="E436" s="16"/>
      <c r="F436" s="6" t="s">
        <f>=A436-A435</f>
      </c>
      <c r="G436" s="6" t="s">
        <f>=B436+G435</f>
      </c>
      <c r="H436" s="6" t="s">
        <f>=F436*G435</f>
      </c>
    </row>
    <row collapsed="false" customFormat="false" customHeight="false" hidden="false" ht="12.1" outlineLevel="0" r="437">
      <c r="A437" s="13" t="n">
        <v>45808</v>
      </c>
      <c r="B437" s="6" t="n">
        <v>-40.67</v>
      </c>
      <c r="C437" s="16" t="s">
        <v>493</v>
      </c>
      <c r="D437" s="16"/>
      <c r="E437" s="16"/>
      <c r="F437" s="6" t="s">
        <f>=A437-A436</f>
      </c>
      <c r="G437" s="6" t="s">
        <f>=B437+G436</f>
      </c>
      <c r="H437" s="6" t="s">
        <f>=F437*G436</f>
      </c>
    </row>
    <row collapsed="false" customFormat="false" customHeight="false" hidden="false" ht="12.1" outlineLevel="0" r="438">
      <c r="A438" s="13" t="n">
        <v>45809</v>
      </c>
      <c r="B438" s="6" t="n">
        <v>-13.75</v>
      </c>
      <c r="C438" s="16" t="s">
        <v>494</v>
      </c>
      <c r="D438" s="16"/>
      <c r="E438" s="16"/>
      <c r="F438" s="6" t="s">
        <f>=A438-A437</f>
      </c>
      <c r="G438" s="6" t="s">
        <f>=B438+G437</f>
      </c>
      <c r="H438" s="6" t="s">
        <f>=F438*G437</f>
      </c>
    </row>
    <row collapsed="false" customFormat="false" customHeight="false" hidden="false" ht="12.1" outlineLevel="0" r="439">
      <c r="A439" s="13" t="n">
        <v>45810</v>
      </c>
      <c r="B439" s="6" t="n">
        <v>-112.33</v>
      </c>
      <c r="C439" s="16" t="s">
        <v>495</v>
      </c>
      <c r="D439" s="16"/>
      <c r="E439" s="16"/>
      <c r="F439" s="6" t="s">
        <f>=A439-A438</f>
      </c>
      <c r="G439" s="6" t="s">
        <f>=B439+G438</f>
      </c>
      <c r="H439" s="6" t="s">
        <f>=F439*G438</f>
      </c>
    </row>
    <row collapsed="false" customFormat="false" customHeight="false" hidden="false" ht="12.1" outlineLevel="0" r="440">
      <c r="A440" s="13" t="n">
        <v>45810</v>
      </c>
      <c r="B440" s="6" t="n">
        <v>-26.3</v>
      </c>
      <c r="C440" s="16" t="s">
        <v>496</v>
      </c>
      <c r="D440" s="16"/>
      <c r="E440" s="16"/>
      <c r="F440" s="6" t="s">
        <f>=A440-A439</f>
      </c>
      <c r="G440" s="6" t="s">
        <f>=B440+G439</f>
      </c>
      <c r="H440" s="6" t="s">
        <f>=F440*G439</f>
      </c>
    </row>
    <row collapsed="false" customFormat="false" customHeight="false" hidden="false" ht="12.1" outlineLevel="0" r="441">
      <c r="A441" s="13" t="n">
        <v>45810</v>
      </c>
      <c r="B441" s="6" t="n">
        <v>26.3</v>
      </c>
      <c r="C441" s="16" t="s">
        <v>497</v>
      </c>
      <c r="D441" s="16"/>
      <c r="E441" s="16"/>
      <c r="F441" s="6" t="s">
        <f>=A441-A440</f>
      </c>
      <c r="G441" s="6" t="s">
        <f>=B441+G440</f>
      </c>
      <c r="H441" s="6" t="s">
        <f>=F441*G440</f>
      </c>
    </row>
    <row collapsed="false" customFormat="false" customHeight="false" hidden="false" ht="12.1" outlineLevel="0" r="442">
      <c r="A442" s="13" t="n">
        <v>45810</v>
      </c>
      <c r="B442" s="6" t="n">
        <v>13.75</v>
      </c>
      <c r="C442" s="16" t="s">
        <v>498</v>
      </c>
      <c r="D442" s="16"/>
      <c r="E442" s="16"/>
      <c r="F442" s="6" t="s">
        <f>=A442-A441</f>
      </c>
      <c r="G442" s="6" t="s">
        <f>=B442+G441</f>
      </c>
      <c r="H442" s="6" t="s">
        <f>=F442*G441</f>
      </c>
    </row>
    <row collapsed="false" customFormat="false" customHeight="false" hidden="false" ht="12.1" outlineLevel="0" r="443">
      <c r="A443" s="13" t="n">
        <v>45810</v>
      </c>
      <c r="B443" s="6" t="n">
        <v>40.67</v>
      </c>
      <c r="C443" s="16" t="s">
        <v>443</v>
      </c>
      <c r="D443" s="16"/>
      <c r="E443" s="16"/>
      <c r="F443" s="6" t="s">
        <f>=A443-A442</f>
      </c>
      <c r="G443" s="6" t="s">
        <f>=B443+G442</f>
      </c>
      <c r="H443" s="6" t="s">
        <f>=F443*G442</f>
      </c>
    </row>
    <row collapsed="false" customFormat="false" customHeight="false" hidden="false" ht="12.1" outlineLevel="0" r="444">
      <c r="A444" s="13" t="n">
        <v>45811</v>
      </c>
      <c r="B444" s="6" t="n">
        <v>-56.1</v>
      </c>
      <c r="C444" s="16" t="s">
        <v>349</v>
      </c>
      <c r="D444" s="16"/>
      <c r="E444" s="16"/>
      <c r="F444" s="6" t="s">
        <f>=A444-A443</f>
      </c>
      <c r="G444" s="6" t="s">
        <f>=B444+G443</f>
      </c>
      <c r="H444" s="6" t="s">
        <f>=F444*G443</f>
      </c>
    </row>
    <row collapsed="false" customFormat="false" customHeight="false" hidden="false" ht="12.1" outlineLevel="0" r="445">
      <c r="A445" s="13" t="n">
        <v>45811</v>
      </c>
      <c r="B445" s="6" t="n">
        <v>56.1</v>
      </c>
      <c r="C445" s="16" t="s">
        <v>499</v>
      </c>
      <c r="D445" s="16"/>
      <c r="E445" s="16"/>
      <c r="F445" s="6" t="s">
        <f>=A445-A444</f>
      </c>
      <c r="G445" s="6" t="s">
        <f>=B445+G444</f>
      </c>
      <c r="H445" s="6" t="s">
        <f>=F445*G444</f>
      </c>
    </row>
    <row collapsed="false" customFormat="false" customHeight="false" hidden="false" ht="12.1" outlineLevel="0" r="446">
      <c r="A446" s="13" t="n">
        <v>45812</v>
      </c>
      <c r="B446" s="6" t="n">
        <v>-56.84</v>
      </c>
      <c r="C446" s="16" t="s">
        <v>351</v>
      </c>
      <c r="D446" s="16"/>
      <c r="E446" s="16"/>
      <c r="F446" s="6" t="s">
        <f>=A446-A445</f>
      </c>
      <c r="G446" s="6" t="s">
        <f>=B446+G445</f>
      </c>
      <c r="H446" s="6" t="s">
        <f>=F446*G445</f>
      </c>
    </row>
    <row collapsed="false" customFormat="false" customHeight="false" hidden="false" ht="12.1" outlineLevel="0" r="447">
      <c r="A447" s="13" t="n">
        <v>45812</v>
      </c>
      <c r="B447" s="6" t="n">
        <v>-35.4</v>
      </c>
      <c r="C447" s="16" t="s">
        <v>390</v>
      </c>
      <c r="D447" s="16"/>
      <c r="E447" s="16"/>
      <c r="F447" s="6" t="s">
        <f>=A447-A446</f>
      </c>
      <c r="G447" s="6" t="s">
        <f>=B447+G446</f>
      </c>
      <c r="H447" s="6" t="s">
        <f>=F447*G446</f>
      </c>
    </row>
    <row collapsed="false" customFormat="false" customHeight="false" hidden="false" ht="12.1" outlineLevel="0" r="448">
      <c r="A448" s="13" t="n">
        <v>45812</v>
      </c>
      <c r="B448" s="6" t="n">
        <v>56.84</v>
      </c>
      <c r="C448" s="16" t="s">
        <v>500</v>
      </c>
      <c r="D448" s="16"/>
      <c r="E448" s="16"/>
      <c r="F448" s="6" t="s">
        <f>=A448-A447</f>
      </c>
      <c r="G448" s="6" t="s">
        <f>=B448+G447</f>
      </c>
      <c r="H448" s="6" t="s">
        <f>=F448*G447</f>
      </c>
    </row>
    <row collapsed="false" customFormat="false" customHeight="false" hidden="false" ht="12.1" outlineLevel="0" r="449">
      <c r="A449" s="13" t="n">
        <v>45812</v>
      </c>
      <c r="B449" s="6" t="n">
        <v>35.4</v>
      </c>
      <c r="C449" s="16" t="s">
        <v>501</v>
      </c>
      <c r="D449" s="16"/>
      <c r="E449" s="16"/>
      <c r="F449" s="6" t="s">
        <f>=A449-A448</f>
      </c>
      <c r="G449" s="6" t="s">
        <f>=B449+G448</f>
      </c>
      <c r="H449" s="6" t="s">
        <f>=F449*G448</f>
      </c>
    </row>
    <row collapsed="false" customFormat="false" customHeight="false" hidden="false" ht="12.1" outlineLevel="0" r="450">
      <c r="A450" s="13" t="n">
        <v>45813</v>
      </c>
      <c r="B450" s="6" t="n">
        <v>-2.6</v>
      </c>
      <c r="C450" s="16" t="s">
        <v>502</v>
      </c>
      <c r="D450" s="16"/>
      <c r="E450" s="16"/>
      <c r="F450" s="6" t="s">
        <f>=A450-A449</f>
      </c>
      <c r="G450" s="6" t="s">
        <f>=B450+G449</f>
      </c>
      <c r="H450" s="6" t="s">
        <f>=F450*G449</f>
      </c>
    </row>
    <row collapsed="false" customFormat="false" customHeight="false" hidden="false" ht="12.1" outlineLevel="0" r="451">
      <c r="A451" s="13" t="n">
        <v>45817</v>
      </c>
      <c r="B451" s="6" t="n">
        <v>2.6</v>
      </c>
      <c r="C451" s="16" t="s">
        <v>503</v>
      </c>
      <c r="D451" s="16"/>
      <c r="E451" s="16"/>
      <c r="F451" s="6" t="s">
        <f>=A451-A450</f>
      </c>
      <c r="G451" s="6" t="s">
        <f>=B451+G450</f>
      </c>
      <c r="H451" s="6" t="s">
        <f>=F451*G450</f>
      </c>
    </row>
    <row collapsed="false" customFormat="false" customHeight="false" hidden="false" ht="12.1" outlineLevel="0" r="452">
      <c r="A452" s="13" t="n">
        <v>45818</v>
      </c>
      <c r="B452" s="6" t="n">
        <v>-22.19</v>
      </c>
      <c r="C452" s="16" t="s">
        <v>487</v>
      </c>
      <c r="D452" s="16"/>
      <c r="E452" s="16"/>
      <c r="F452" s="6" t="s">
        <f>=A452-A451</f>
      </c>
      <c r="G452" s="6" t="s">
        <f>=B452+G451</f>
      </c>
      <c r="H452" s="6" t="s">
        <f>=F452*G451</f>
      </c>
    </row>
    <row collapsed="false" customFormat="false" customHeight="false" hidden="false" ht="12.1" outlineLevel="0" r="453">
      <c r="A453" s="13" t="n">
        <v>45818</v>
      </c>
      <c r="B453" s="6" t="n">
        <v>22.19</v>
      </c>
      <c r="C453" s="16" t="s">
        <v>504</v>
      </c>
      <c r="D453" s="16"/>
      <c r="E453" s="16"/>
      <c r="F453" s="6" t="s">
        <f>=A453-A452</f>
      </c>
      <c r="G453" s="6" t="s">
        <f>=B453+G452</f>
      </c>
      <c r="H453" s="6" t="s">
        <f>=F453*G452</f>
      </c>
    </row>
    <row collapsed="false" customFormat="false" customHeight="false" hidden="false" ht="12.1" outlineLevel="0" r="454">
      <c r="A454" s="13" t="n">
        <v>45824</v>
      </c>
      <c r="B454" s="6" t="n">
        <v>-21</v>
      </c>
      <c r="C454" s="16" t="s">
        <v>505</v>
      </c>
      <c r="D454" s="16"/>
      <c r="E454" s="16"/>
      <c r="F454" s="6" t="s">
        <f>=A454-A453</f>
      </c>
      <c r="G454" s="6" t="s">
        <f>=B454+G453</f>
      </c>
      <c r="H454" s="6" t="s">
        <f>=F454*G453</f>
      </c>
    </row>
    <row collapsed="false" customFormat="false" customHeight="false" hidden="false" ht="12.1" outlineLevel="0" r="455">
      <c r="A455" s="13" t="n">
        <v>45827</v>
      </c>
      <c r="B455" s="6" t="n">
        <v>112.33</v>
      </c>
      <c r="C455" s="16" t="s">
        <v>506</v>
      </c>
      <c r="D455" s="16"/>
      <c r="E455" s="16"/>
      <c r="F455" s="6" t="s">
        <f>=A455-A454</f>
      </c>
      <c r="G455" s="6" t="s">
        <f>=B455+G454</f>
      </c>
      <c r="H455" s="6" t="s">
        <f>=F455*G454</f>
      </c>
    </row>
    <row collapsed="false" customFormat="false" customHeight="false" hidden="false" ht="12.1" outlineLevel="0" r="456">
      <c r="A456" s="13" t="n">
        <v>45834</v>
      </c>
      <c r="B456" s="6" t="n">
        <v>-27.12</v>
      </c>
      <c r="C456" s="16" t="s">
        <v>490</v>
      </c>
      <c r="D456" s="16"/>
      <c r="E456" s="16"/>
      <c r="F456" s="6" t="s">
        <f>=A456-A455</f>
      </c>
      <c r="G456" s="6" t="s">
        <f>=B456+G455</f>
      </c>
      <c r="H456" s="6" t="s">
        <f>=F456*G455</f>
      </c>
    </row>
    <row collapsed="false" customFormat="false" customHeight="false" hidden="false" ht="12.1" outlineLevel="0" r="457">
      <c r="A457" s="13" t="n">
        <v>45834</v>
      </c>
      <c r="B457" s="6" t="n">
        <v>27.12</v>
      </c>
      <c r="C457" s="16" t="s">
        <v>507</v>
      </c>
      <c r="D457" s="16"/>
      <c r="E457" s="16"/>
      <c r="F457" s="6" t="s">
        <f>=A457-A456</f>
      </c>
      <c r="G457" s="6" t="s">
        <f>=B457+G456</f>
      </c>
      <c r="H457" s="6" t="s">
        <f>=F457*G456</f>
      </c>
    </row>
    <row collapsed="false" customFormat="false" customHeight="false" hidden="false" ht="12.1" outlineLevel="0" r="458">
      <c r="A458" s="13" t="n">
        <v>45834</v>
      </c>
      <c r="B458" s="6" t="n">
        <v>21</v>
      </c>
      <c r="C458" s="16" t="s">
        <v>508</v>
      </c>
      <c r="D458" s="16"/>
      <c r="E458" s="16"/>
      <c r="F458" s="6" t="s">
        <f>=A458-A457</f>
      </c>
      <c r="G458" s="6" t="s">
        <f>=B458+G457</f>
      </c>
      <c r="H458" s="6" t="s">
        <f>=F458*G457</f>
      </c>
    </row>
    <row collapsed="false" customFormat="false" customHeight="false" hidden="false" ht="12.1" outlineLevel="0" r="459">
      <c r="A459" s="13" t="n">
        <v>45837</v>
      </c>
      <c r="B459" s="6" t="n">
        <v>-11.26</v>
      </c>
      <c r="C459" s="16" t="s">
        <v>371</v>
      </c>
      <c r="D459" s="16"/>
      <c r="E459" s="16"/>
      <c r="F459" s="6" t="s">
        <f>=A459-A458</f>
      </c>
      <c r="G459" s="6" t="s">
        <f>=B459+G458</f>
      </c>
      <c r="H459" s="6" t="s">
        <f>=F459*G458</f>
      </c>
    </row>
    <row collapsed="false" customFormat="false" customHeight="false" hidden="false" ht="12.1" outlineLevel="0" r="460">
      <c r="A460" s="13" t="n">
        <v>45838</v>
      </c>
      <c r="B460" s="6" t="n">
        <v>11.26</v>
      </c>
      <c r="C460" s="16" t="s">
        <v>509</v>
      </c>
      <c r="D460" s="16"/>
      <c r="E460" s="16"/>
      <c r="F460" s="6" t="s">
        <f>=A460-A459</f>
      </c>
      <c r="G460" s="6" t="s">
        <f>=B460+G459</f>
      </c>
      <c r="H460" s="6" t="s">
        <f>=F460*G459</f>
      </c>
    </row>
    <row collapsed="false" customFormat="false" customHeight="false" hidden="false" ht="12.1" outlineLevel="0" r="461">
      <c r="A461" s="13" t="n">
        <v>45838</v>
      </c>
      <c r="B461" s="6" t="n">
        <v>-39.47</v>
      </c>
      <c r="C461" s="16" t="s">
        <v>510</v>
      </c>
      <c r="D461" s="16"/>
      <c r="E461" s="16"/>
      <c r="F461" s="6" t="s">
        <f>=A461-A460</f>
      </c>
      <c r="G461" s="6" t="s">
        <f>=B461+G460</f>
      </c>
      <c r="H461" s="6" t="s">
        <f>=F461*G460</f>
      </c>
    </row>
    <row collapsed="false" customFormat="false" customHeight="false" hidden="false" ht="12.1" outlineLevel="0" r="462">
      <c r="A462" s="13" t="n">
        <v>45839</v>
      </c>
      <c r="B462" s="6" t="n">
        <v>-12.59</v>
      </c>
      <c r="C462" s="16" t="s">
        <v>511</v>
      </c>
      <c r="D462" s="16"/>
      <c r="E462" s="16"/>
      <c r="F462" s="6" t="s">
        <f>=A462-A461</f>
      </c>
      <c r="G462" s="6" t="s">
        <f>=B462+G461</f>
      </c>
      <c r="H462" s="6" t="s">
        <f>=F462*G461</f>
      </c>
    </row>
    <row collapsed="false" customFormat="false" customHeight="false" hidden="false" ht="12.1" outlineLevel="0" r="463">
      <c r="A463" s="13" t="n">
        <v>45839</v>
      </c>
      <c r="B463" s="6" t="n">
        <v>12.59</v>
      </c>
      <c r="C463" s="16" t="s">
        <v>512</v>
      </c>
      <c r="D463" s="16"/>
      <c r="E463" s="16"/>
      <c r="F463" s="6" t="s">
        <f>=A463-A462</f>
      </c>
      <c r="G463" s="6" t="s">
        <f>=B463+G462</f>
      </c>
      <c r="H463" s="6" t="s">
        <f>=F463*G462</f>
      </c>
    </row>
    <row collapsed="false" customFormat="false" customHeight="false" hidden="false" ht="12.1" outlineLevel="0" r="464">
      <c r="A464" s="13" t="n">
        <v>45839</v>
      </c>
      <c r="B464" s="6" t="n">
        <v>39.47</v>
      </c>
      <c r="C464" s="16" t="s">
        <v>443</v>
      </c>
      <c r="D464" s="16"/>
      <c r="E464" s="16"/>
      <c r="F464" s="6" t="s">
        <f>=A464-A463</f>
      </c>
      <c r="G464" s="6" t="s">
        <f>=B464+G463</f>
      </c>
      <c r="H464" s="6" t="s">
        <f>=F464*G463</f>
      </c>
    </row>
    <row collapsed="false" customFormat="false" customHeight="false" hidden="false" ht="12.1" outlineLevel="0" r="465">
      <c r="A465" s="13" t="n">
        <v>45840</v>
      </c>
      <c r="B465" s="6" t="n">
        <v>-26.3</v>
      </c>
      <c r="C465" s="16" t="s">
        <v>496</v>
      </c>
      <c r="D465" s="16"/>
      <c r="E465" s="16"/>
      <c r="F465" s="6" t="s">
        <f>=A465-A464</f>
      </c>
      <c r="G465" s="6" t="s">
        <f>=B465+G464</f>
      </c>
      <c r="H465" s="6" t="s">
        <f>=F465*G464</f>
      </c>
    </row>
    <row collapsed="false" customFormat="false" customHeight="false" hidden="false" ht="12.1" outlineLevel="0" r="466">
      <c r="A466" s="13" t="n">
        <v>45840</v>
      </c>
      <c r="B466" s="6" t="n">
        <v>26.3</v>
      </c>
      <c r="C466" s="16" t="s">
        <v>513</v>
      </c>
      <c r="D466" s="16"/>
      <c r="E466" s="16"/>
      <c r="F466" s="6" t="s">
        <f>=A466-A465</f>
      </c>
      <c r="G466" s="6" t="s">
        <f>=B466+G465</f>
      </c>
      <c r="H466" s="6" t="s">
        <f>=F466*G465</f>
      </c>
    </row>
    <row collapsed="false" customFormat="false" customHeight="false" hidden="false" ht="12.1" outlineLevel="0" r="467">
      <c r="A467" s="13" t="n">
        <v>45841</v>
      </c>
      <c r="B467" s="6" t="n">
        <v>-2.8</v>
      </c>
      <c r="C467" s="16" t="s">
        <v>514</v>
      </c>
      <c r="D467" s="16"/>
      <c r="E467" s="16"/>
      <c r="F467" s="6" t="s">
        <f>=A467-A466</f>
      </c>
      <c r="G467" s="6" t="s">
        <f>=B467+G466</f>
      </c>
      <c r="H467" s="6" t="s">
        <f>=F467*G466</f>
      </c>
    </row>
    <row collapsed="false" customFormat="false" customHeight="false" hidden="false" ht="12.1" outlineLevel="0" r="468">
      <c r="A468" s="13" t="n">
        <v>45845</v>
      </c>
      <c r="B468" s="6" t="n">
        <v>-924</v>
      </c>
      <c r="C468" s="16" t="s">
        <v>515</v>
      </c>
      <c r="D468" s="16"/>
      <c r="E468" s="16"/>
      <c r="F468" s="6" t="s">
        <f>=A468-A467</f>
      </c>
      <c r="G468" s="6" t="s">
        <f>=B468+G467</f>
      </c>
      <c r="H468" s="6" t="s">
        <f>=F468*G467</f>
      </c>
    </row>
    <row collapsed="false" customFormat="false" customHeight="false" hidden="false" ht="12.1" outlineLevel="0" r="469">
      <c r="A469" s="13" t="n">
        <v>45846</v>
      </c>
      <c r="B469" s="6" t="n">
        <v>-54.1</v>
      </c>
      <c r="C469" s="16" t="s">
        <v>356</v>
      </c>
      <c r="D469" s="16"/>
      <c r="E469" s="16"/>
      <c r="F469" s="6" t="s">
        <f>=A469-A468</f>
      </c>
      <c r="G469" s="6" t="s">
        <f>=B469+G468</f>
      </c>
      <c r="H469" s="6" t="s">
        <f>=F469*G468</f>
      </c>
    </row>
    <row collapsed="false" customFormat="false" customHeight="false" hidden="false" ht="12.1" outlineLevel="0" r="470">
      <c r="A470" s="13" t="n">
        <v>45846</v>
      </c>
      <c r="B470" s="6" t="n">
        <v>2.8</v>
      </c>
      <c r="C470" s="16" t="s">
        <v>516</v>
      </c>
      <c r="D470" s="16"/>
      <c r="E470" s="16"/>
      <c r="F470" s="6" t="s">
        <f>=A470-A469</f>
      </c>
      <c r="G470" s="6" t="s">
        <f>=B470+G469</f>
      </c>
      <c r="H470" s="6" t="s">
        <f>=F470*G469</f>
      </c>
    </row>
    <row collapsed="false" customFormat="false" customHeight="false" hidden="false" ht="12.1" outlineLevel="0" r="471">
      <c r="A471" s="13" t="n">
        <v>45846</v>
      </c>
      <c r="B471" s="6" t="n">
        <v>54.1</v>
      </c>
      <c r="C471" s="16" t="s">
        <v>517</v>
      </c>
      <c r="D471" s="16"/>
      <c r="E471" s="16"/>
      <c r="F471" s="6" t="s">
        <f>=A471-A470</f>
      </c>
      <c r="G471" s="6" t="s">
        <f>=B471+G470</f>
      </c>
      <c r="H471" s="6" t="s">
        <f>=F471*G470</f>
      </c>
    </row>
    <row collapsed="false" customFormat="false" customHeight="false" hidden="false" ht="12.1" outlineLevel="0" r="472">
      <c r="A472" s="13" t="n">
        <v>45847</v>
      </c>
      <c r="B472" s="6" t="n">
        <v>-564</v>
      </c>
      <c r="C472" s="16" t="s">
        <v>518</v>
      </c>
      <c r="D472" s="16"/>
      <c r="E472" s="16"/>
      <c r="F472" s="6" t="s">
        <f>=A472-A471</f>
      </c>
      <c r="G472" s="6" t="s">
        <f>=B472+G471</f>
      </c>
      <c r="H472" s="6" t="s">
        <f>=F472*G471</f>
      </c>
    </row>
    <row collapsed="false" customFormat="false" customHeight="false" hidden="false" ht="12.1" outlineLevel="0" r="473">
      <c r="A473" s="13" t="n">
        <v>45848</v>
      </c>
      <c r="B473" s="6" t="n">
        <v>-22.19</v>
      </c>
      <c r="C473" s="16" t="s">
        <v>487</v>
      </c>
      <c r="D473" s="16"/>
      <c r="E473" s="16"/>
      <c r="F473" s="6" t="s">
        <f>=A473-A472</f>
      </c>
      <c r="G473" s="6" t="s">
        <f>=B473+G472</f>
      </c>
      <c r="H473" s="6" t="s">
        <f>=F473*G472</f>
      </c>
    </row>
    <row collapsed="false" customFormat="false" customHeight="false" hidden="false" ht="12.1" outlineLevel="0" r="474">
      <c r="A474" s="13" t="n">
        <v>45848</v>
      </c>
      <c r="B474" s="6" t="n">
        <v>-227.1</v>
      </c>
      <c r="C474" s="16" t="s">
        <v>519</v>
      </c>
      <c r="D474" s="16"/>
      <c r="E474" s="16"/>
      <c r="F474" s="6" t="s">
        <f>=A474-A473</f>
      </c>
      <c r="G474" s="6" t="s">
        <f>=B474+G473</f>
      </c>
      <c r="H474" s="6" t="s">
        <f>=F474*G473</f>
      </c>
    </row>
    <row collapsed="false" customFormat="false" customHeight="false" hidden="false" ht="12.1" outlineLevel="0" r="475">
      <c r="A475" s="13" t="n">
        <v>45848</v>
      </c>
      <c r="B475" s="6" t="n">
        <v>22.19</v>
      </c>
      <c r="C475" s="16" t="s">
        <v>520</v>
      </c>
      <c r="D475" s="16"/>
      <c r="E475" s="16"/>
      <c r="F475" s="6" t="s">
        <f>=A475-A474</f>
      </c>
      <c r="G475" s="6" t="s">
        <f>=B475+G474</f>
      </c>
      <c r="H475" s="6" t="s">
        <f>=F475*G474</f>
      </c>
    </row>
    <row collapsed="false" customFormat="false" customHeight="false" hidden="false" ht="12.1" outlineLevel="0" r="476">
      <c r="A476" s="13" t="n">
        <v>45849</v>
      </c>
      <c r="B476" s="6" t="n">
        <v>-539.92</v>
      </c>
      <c r="C476" s="16" t="s">
        <v>521</v>
      </c>
      <c r="D476" s="16"/>
      <c r="E476" s="16"/>
      <c r="F476" s="6" t="s">
        <f>=A476-A475</f>
      </c>
      <c r="G476" s="6" t="s">
        <f>=B476+G475</f>
      </c>
      <c r="H476" s="6" t="s">
        <f>=F476*G475</f>
      </c>
    </row>
    <row collapsed="false" customFormat="false" customHeight="false" hidden="false" ht="12.1" outlineLevel="0" r="477">
      <c r="A477" s="13" t="n">
        <v>45852</v>
      </c>
      <c r="B477" s="6" t="n">
        <v>-250.19</v>
      </c>
      <c r="C477" s="16" t="s">
        <v>522</v>
      </c>
      <c r="D477" s="16"/>
      <c r="E477" s="16"/>
      <c r="F477" s="6" t="s">
        <f>=A477-A476</f>
      </c>
      <c r="G477" s="6" t="s">
        <f>=B477+G476</f>
      </c>
      <c r="H477" s="6" t="s">
        <f>=F477*G476</f>
      </c>
    </row>
    <row collapsed="false" customFormat="false" customHeight="false" hidden="false" ht="12.1" outlineLevel="0" r="478">
      <c r="A478" s="13" t="n">
        <v>45854</v>
      </c>
      <c r="B478" s="6" t="n">
        <v>564</v>
      </c>
      <c r="C478" s="16" t="s">
        <v>523</v>
      </c>
      <c r="D478" s="16"/>
      <c r="E478" s="16"/>
      <c r="F478" s="6" t="s">
        <f>=A478-A477</f>
      </c>
      <c r="G478" s="6" t="s">
        <f>=B478+G477</f>
      </c>
      <c r="H478" s="6" t="s">
        <f>=F478*G477</f>
      </c>
    </row>
    <row collapsed="false" customFormat="false" customHeight="false" hidden="false" ht="12.1" outlineLevel="0" r="479">
      <c r="A479" s="13" t="n">
        <v>45856</v>
      </c>
      <c r="B479" s="6" t="n">
        <v>-139.1</v>
      </c>
      <c r="C479" s="16" t="s">
        <v>524</v>
      </c>
      <c r="D479" s="16"/>
      <c r="E479" s="16"/>
      <c r="F479" s="6" t="s">
        <f>=A479-A478</f>
      </c>
      <c r="G479" s="6" t="s">
        <f>=B479+G478</f>
      </c>
      <c r="H479" s="6" t="s">
        <f>=F479*G478</f>
      </c>
    </row>
    <row collapsed="false" customFormat="false" customHeight="false" hidden="false" ht="12.1" outlineLevel="0" r="480">
      <c r="A480" s="13" t="n">
        <v>45856</v>
      </c>
      <c r="B480" s="6" t="n">
        <v>-62.33</v>
      </c>
      <c r="C480" s="16" t="s">
        <v>525</v>
      </c>
      <c r="D480" s="16"/>
      <c r="E480" s="16"/>
      <c r="F480" s="6" t="s">
        <f>=A480-A479</f>
      </c>
      <c r="G480" s="6" t="s">
        <f>=B480+G479</f>
      </c>
      <c r="H480" s="6" t="s">
        <f>=F480*G479</f>
      </c>
    </row>
    <row collapsed="false" customFormat="false" customHeight="false" hidden="false" ht="12.1" outlineLevel="0" r="481">
      <c r="A481" s="13" t="n">
        <v>45856</v>
      </c>
      <c r="B481" s="6" t="n">
        <v>-303.4</v>
      </c>
      <c r="C481" s="16" t="s">
        <v>526</v>
      </c>
      <c r="D481" s="16"/>
      <c r="E481" s="16"/>
      <c r="F481" s="6" t="s">
        <f>=A481-A480</f>
      </c>
      <c r="G481" s="6" t="s">
        <f>=B481+G480</f>
      </c>
      <c r="H481" s="6" t="s">
        <f>=F481*G480</f>
      </c>
    </row>
    <row collapsed="false" customFormat="false" customHeight="false" hidden="false" ht="12.1" outlineLevel="0" r="482">
      <c r="A482" s="13" t="n">
        <v>45856</v>
      </c>
      <c r="B482" s="6" t="n">
        <v>62.33</v>
      </c>
      <c r="C482" s="16" t="s">
        <v>527</v>
      </c>
      <c r="D482" s="16"/>
      <c r="E482" s="16"/>
      <c r="F482" s="6" t="s">
        <f>=A482-A481</f>
      </c>
      <c r="G482" s="6" t="s">
        <f>=B482+G481</f>
      </c>
      <c r="H482" s="6" t="s">
        <f>=F482*G481</f>
      </c>
    </row>
    <row collapsed="false" customFormat="false" customHeight="false" hidden="false" ht="12.1" outlineLevel="0" r="483">
      <c r="A483" s="13" t="n">
        <v>45858</v>
      </c>
      <c r="B483" s="6" t="n">
        <v>-38.04</v>
      </c>
      <c r="C483" s="16" t="s">
        <v>528</v>
      </c>
      <c r="D483" s="16"/>
      <c r="E483" s="16"/>
      <c r="F483" s="6" t="s">
        <f>=A483-A482</f>
      </c>
      <c r="G483" s="6" t="s">
        <f>=B483+G482</f>
      </c>
      <c r="H483" s="6" t="s">
        <f>=F483*G482</f>
      </c>
    </row>
    <row collapsed="false" customFormat="false" customHeight="false" hidden="false" ht="12.1" outlineLevel="0" r="484">
      <c r="A484" s="13" t="n">
        <v>45860</v>
      </c>
      <c r="B484" s="6" t="n">
        <v>924</v>
      </c>
      <c r="C484" s="16" t="s">
        <v>529</v>
      </c>
      <c r="D484" s="16"/>
      <c r="E484" s="16"/>
      <c r="F484" s="6" t="s">
        <f>=A484-A483</f>
      </c>
      <c r="G484" s="6" t="s">
        <f>=B484+G483</f>
      </c>
      <c r="H484" s="6" t="s">
        <f>=F484*G483</f>
      </c>
    </row>
    <row collapsed="false" customFormat="false" customHeight="false" hidden="false" ht="12.1" outlineLevel="0" r="485">
      <c r="A485" s="13" t="n">
        <v>45863</v>
      </c>
      <c r="B485" s="6" t="n">
        <v>539.92</v>
      </c>
      <c r="C485" s="16" t="s">
        <v>530</v>
      </c>
      <c r="D485" s="16"/>
      <c r="E485" s="16"/>
      <c r="F485" s="6" t="s">
        <f>=A485-A484</f>
      </c>
      <c r="G485" s="6" t="s">
        <f>=B485+G484</f>
      </c>
      <c r="H485" s="6" t="s">
        <f>=F485*G484</f>
      </c>
    </row>
    <row collapsed="false" customFormat="false" customHeight="false" hidden="false" ht="12.1" outlineLevel="0" r="486">
      <c r="A486" s="13" t="n">
        <v>45863</v>
      </c>
      <c r="B486" s="6" t="n">
        <v>227.1</v>
      </c>
      <c r="C486" s="16" t="s">
        <v>531</v>
      </c>
      <c r="D486" s="16"/>
      <c r="E486" s="16"/>
      <c r="F486" s="6" t="s">
        <f>=A486-A485</f>
      </c>
      <c r="G486" s="6" t="s">
        <f>=B486+G485</f>
      </c>
      <c r="H486" s="6" t="s">
        <f>=F486*G485</f>
      </c>
    </row>
    <row collapsed="false" customFormat="false" customHeight="false" hidden="false" ht="12.1" outlineLevel="0" r="487">
      <c r="A487" s="13" t="n">
        <v>45864</v>
      </c>
      <c r="B487" s="6" t="n">
        <v>-27.12</v>
      </c>
      <c r="C487" s="16" t="s">
        <v>490</v>
      </c>
      <c r="D487" s="16"/>
      <c r="E487" s="16"/>
      <c r="F487" s="6" t="s">
        <f>=A487-A486</f>
      </c>
      <c r="G487" s="6" t="s">
        <f>=B487+G486</f>
      </c>
      <c r="H487" s="6" t="s">
        <f>=F487*G486</f>
      </c>
    </row>
    <row collapsed="false" customFormat="false" customHeight="false" hidden="false" ht="12.1" outlineLevel="0" r="488">
      <c r="A488" s="13" t="n">
        <v>45866</v>
      </c>
      <c r="B488" s="6" t="n">
        <v>27.12</v>
      </c>
      <c r="C488" s="16" t="s">
        <v>532</v>
      </c>
      <c r="D488" s="16"/>
      <c r="E488" s="16"/>
      <c r="F488" s="6" t="s">
        <f>=A488-A487</f>
      </c>
      <c r="G488" s="6" t="s">
        <f>=B488+G487</f>
      </c>
      <c r="H488" s="6" t="s">
        <f>=F488*G487</f>
      </c>
    </row>
    <row collapsed="false" customFormat="false" customHeight="false" hidden="false" ht="12.1" outlineLevel="0" r="489">
      <c r="A489" s="13" t="n">
        <v>45867</v>
      </c>
      <c r="B489" s="6" t="n">
        <v>-29.17</v>
      </c>
      <c r="C489" s="16" t="s">
        <v>344</v>
      </c>
      <c r="D489" s="16"/>
      <c r="E489" s="16"/>
      <c r="F489" s="6" t="s">
        <f>=A489-A488</f>
      </c>
      <c r="G489" s="6" t="s">
        <f>=B489+G488</f>
      </c>
      <c r="H489" s="6" t="s">
        <f>=F489*G488</f>
      </c>
    </row>
    <row collapsed="false" customFormat="false" customHeight="false" hidden="false" ht="12.1" outlineLevel="0" r="490">
      <c r="A490" s="13" t="n">
        <v>45867</v>
      </c>
      <c r="B490" s="6" t="n">
        <v>-11.26</v>
      </c>
      <c r="C490" s="16" t="s">
        <v>371</v>
      </c>
      <c r="D490" s="16"/>
      <c r="E490" s="16"/>
      <c r="F490" s="6" t="s">
        <f>=A490-A489</f>
      </c>
      <c r="G490" s="6" t="s">
        <f>=B490+G489</f>
      </c>
      <c r="H490" s="6" t="s">
        <f>=F490*G489</f>
      </c>
    </row>
    <row collapsed="false" customFormat="false" customHeight="false" hidden="false" ht="12.1" outlineLevel="0" r="491">
      <c r="A491" s="13" t="n">
        <v>45867</v>
      </c>
      <c r="B491" s="6" t="n">
        <v>250.19</v>
      </c>
      <c r="C491" s="16" t="s">
        <v>533</v>
      </c>
      <c r="D491" s="16"/>
      <c r="E491" s="16"/>
      <c r="F491" s="6" t="s">
        <f>=A491-A490</f>
      </c>
      <c r="G491" s="6" t="s">
        <f>=B491+G490</f>
      </c>
      <c r="H491" s="6" t="s">
        <f>=F491*G490</f>
      </c>
    </row>
    <row collapsed="false" customFormat="false" customHeight="false" hidden="false" ht="12.1" outlineLevel="0" r="492">
      <c r="A492" s="13" t="n">
        <v>45867</v>
      </c>
      <c r="B492" s="6" t="n">
        <v>29.17</v>
      </c>
      <c r="C492" s="16" t="s">
        <v>534</v>
      </c>
      <c r="D492" s="16"/>
      <c r="E492" s="16"/>
      <c r="F492" s="6" t="s">
        <f>=A492-A491</f>
      </c>
      <c r="G492" s="6" t="s">
        <f>=B492+G491</f>
      </c>
      <c r="H492" s="6" t="s">
        <f>=F492*G491</f>
      </c>
    </row>
    <row collapsed="false" customFormat="false" customHeight="false" hidden="false" ht="12.1" outlineLevel="0" r="493">
      <c r="A493" s="13" t="n">
        <v>45867</v>
      </c>
      <c r="B493" s="6" t="n">
        <v>11.26</v>
      </c>
      <c r="C493" s="16" t="s">
        <v>535</v>
      </c>
      <c r="D493" s="16"/>
      <c r="E493" s="16"/>
      <c r="F493" s="6" t="s">
        <f>=A493-A492</f>
      </c>
      <c r="G493" s="6" t="s">
        <f>=B493+G492</f>
      </c>
      <c r="H493" s="6" t="s">
        <f>=F493*G492</f>
      </c>
    </row>
    <row collapsed="false" customFormat="false" customHeight="false" hidden="false" ht="12.1" outlineLevel="0" r="494">
      <c r="A494" s="13" t="n">
        <v>45868</v>
      </c>
      <c r="B494" s="6" t="n">
        <v>-182.52</v>
      </c>
      <c r="C494" s="16" t="s">
        <v>413</v>
      </c>
      <c r="D494" s="16"/>
      <c r="E494" s="16"/>
      <c r="F494" s="6" t="s">
        <f>=A494-A493</f>
      </c>
      <c r="G494" s="6" t="s">
        <f>=B494+G493</f>
      </c>
      <c r="H494" s="6" t="s">
        <f>=F494*G493</f>
      </c>
    </row>
    <row collapsed="false" customFormat="false" customHeight="false" hidden="false" ht="12.1" outlineLevel="0" r="495">
      <c r="A495" s="13" t="n">
        <v>45868</v>
      </c>
      <c r="B495" s="6" t="n">
        <v>182.52</v>
      </c>
      <c r="C495" s="16" t="s">
        <v>536</v>
      </c>
      <c r="D495" s="16"/>
      <c r="E495" s="16"/>
      <c r="F495" s="6" t="s">
        <f>=A495-A494</f>
      </c>
      <c r="G495" s="6" t="s">
        <f>=B495+G494</f>
      </c>
      <c r="H495" s="6" t="s">
        <f>=F495*G494</f>
      </c>
    </row>
    <row collapsed="false" customFormat="false" customHeight="false" hidden="false" ht="12.1" outlineLevel="0" r="496">
      <c r="A496" s="13" t="n">
        <v>45869</v>
      </c>
      <c r="B496" s="6" t="n">
        <v>139.1</v>
      </c>
      <c r="C496" s="16" t="s">
        <v>537</v>
      </c>
      <c r="D496" s="16"/>
      <c r="E496" s="16"/>
      <c r="F496" s="6" t="s">
        <f>=A496-A495</f>
      </c>
      <c r="G496" s="6" t="s">
        <f>=B496+G495</f>
      </c>
      <c r="H496" s="6" t="s">
        <f>=F496*G495</f>
      </c>
    </row>
    <row collapsed="false" customFormat="false" customHeight="false" hidden="false" ht="12.1" outlineLevel="0" r="497">
      <c r="A497" s="13" t="n">
        <v>45869</v>
      </c>
      <c r="B497" s="6" t="n">
        <v>-36.01</v>
      </c>
      <c r="C497" s="16" t="s">
        <v>538</v>
      </c>
      <c r="D497" s="16"/>
      <c r="E497" s="16"/>
      <c r="F497" s="6" t="s">
        <f>=A497-A496</f>
      </c>
      <c r="G497" s="6" t="s">
        <f>=B497+G496</f>
      </c>
      <c r="H497" s="6" t="s">
        <f>=F497*G496</f>
      </c>
    </row>
    <row collapsed="false" customFormat="false" customHeight="false" hidden="false" ht="12.1" outlineLevel="0" r="498">
      <c r="A498" s="13" t="n">
        <v>45870</v>
      </c>
      <c r="B498" s="6" t="n">
        <v>-12.29</v>
      </c>
      <c r="C498" s="16" t="s">
        <v>539</v>
      </c>
      <c r="D498" s="16"/>
      <c r="E498" s="16"/>
      <c r="F498" s="6" t="s">
        <f>=A498-A497</f>
      </c>
      <c r="G498" s="6" t="s">
        <f>=B498+G497</f>
      </c>
      <c r="H498" s="6" t="s">
        <f>=F498*G497</f>
      </c>
    </row>
    <row collapsed="false" customFormat="false" customHeight="false" hidden="false" ht="12.1" outlineLevel="0" r="499">
      <c r="A499" s="13" t="n">
        <v>45870</v>
      </c>
      <c r="B499" s="6" t="n">
        <v>-26.3</v>
      </c>
      <c r="C499" s="16" t="s">
        <v>496</v>
      </c>
      <c r="D499" s="16"/>
      <c r="E499" s="16"/>
      <c r="F499" s="6" t="s">
        <f>=A499-A498</f>
      </c>
      <c r="G499" s="6" t="s">
        <f>=B499+G498</f>
      </c>
      <c r="H499" s="6" t="s">
        <f>=F499*G498</f>
      </c>
    </row>
    <row collapsed="false" customFormat="false" customHeight="false" hidden="false" ht="12.1" outlineLevel="0" r="500">
      <c r="A500" s="13" t="n">
        <v>45870</v>
      </c>
      <c r="B500" s="6" t="n">
        <v>12.29</v>
      </c>
      <c r="C500" s="16" t="s">
        <v>540</v>
      </c>
      <c r="D500" s="16"/>
      <c r="E500" s="16"/>
      <c r="F500" s="6" t="s">
        <f>=A500-A499</f>
      </c>
      <c r="G500" s="6" t="s">
        <f>=B500+G499</f>
      </c>
      <c r="H500" s="6" t="s">
        <f>=F500*G499</f>
      </c>
    </row>
    <row collapsed="false" customFormat="false" customHeight="false" hidden="false" ht="12.1" outlineLevel="0" r="501">
      <c r="A501" s="13" t="n">
        <v>45870</v>
      </c>
      <c r="B501" s="6" t="n">
        <v>36.01</v>
      </c>
      <c r="C501" s="16" t="s">
        <v>443</v>
      </c>
      <c r="D501" s="16"/>
      <c r="E501" s="16"/>
      <c r="F501" s="6" t="s">
        <f>=A501-A500</f>
      </c>
      <c r="G501" s="6" t="s">
        <f>=B501+G500</f>
      </c>
      <c r="H501" s="6" t="s">
        <f>=F501*G500</f>
      </c>
    </row>
    <row collapsed="false" customFormat="false" customHeight="false" hidden="false" ht="12.1" outlineLevel="0" r="502">
      <c r="A502" s="13" t="n">
        <v>45870</v>
      </c>
      <c r="B502" s="6" t="n">
        <v>26.3</v>
      </c>
      <c r="C502" s="16" t="s">
        <v>541</v>
      </c>
      <c r="D502" s="16"/>
      <c r="E502" s="16"/>
      <c r="F502" s="6" t="s">
        <f>=A502-A501</f>
      </c>
      <c r="G502" s="6" t="s">
        <f>=B502+G501</f>
      </c>
      <c r="H502" s="6" t="s">
        <f>=F502*G501</f>
      </c>
    </row>
    <row collapsed="false" customFormat="false" customHeight="false" hidden="false" ht="12.1" outlineLevel="0" r="503">
      <c r="A503" s="13" t="n">
        <v>45873</v>
      </c>
      <c r="B503" s="6" t="n">
        <v>38.04</v>
      </c>
      <c r="C503" s="16" t="s">
        <v>542</v>
      </c>
      <c r="D503" s="16"/>
      <c r="E503" s="16"/>
      <c r="F503" s="6" t="s">
        <f>=A503-A502</f>
      </c>
      <c r="G503" s="6" t="s">
        <f>=B503+G502</f>
      </c>
      <c r="H503" s="6" t="s">
        <f>=F503*G502</f>
      </c>
    </row>
    <row collapsed="false" customFormat="false" customHeight="false" hidden="false" ht="12.1" outlineLevel="0" r="504">
      <c r="A504" s="13" t="n">
        <v>45873</v>
      </c>
      <c r="B504" s="6" t="n">
        <v>303.4</v>
      </c>
      <c r="C504" s="16" t="s">
        <v>543</v>
      </c>
      <c r="D504" s="16"/>
      <c r="E504" s="16"/>
      <c r="F504" s="6" t="s">
        <f>=A504-A503</f>
      </c>
      <c r="G504" s="6" t="s">
        <f>=B504+G503</f>
      </c>
      <c r="H504" s="6" t="s">
        <f>=F504*G503</f>
      </c>
    </row>
    <row collapsed="false" customFormat="false" customHeight="false" hidden="false" ht="12.1" outlineLevel="0" r="505">
      <c r="A505" s="13" t="n">
        <v>45878</v>
      </c>
      <c r="B505" s="6" t="n">
        <v>-22.19</v>
      </c>
      <c r="C505" s="16" t="s">
        <v>487</v>
      </c>
      <c r="D505" s="16"/>
      <c r="E505" s="16"/>
      <c r="F505" s="6" t="s">
        <f>=A505-A504</f>
      </c>
      <c r="G505" s="6" t="s">
        <f>=B505+G504</f>
      </c>
      <c r="H505" s="6" t="s">
        <f>=F505*G504</f>
      </c>
    </row>
    <row collapsed="false" customFormat="false" customHeight="false" hidden="false" ht="12.1" outlineLevel="0" r="506">
      <c r="A506" s="13" t="n">
        <v>45880</v>
      </c>
      <c r="B506" s="6" t="n">
        <v>22.19</v>
      </c>
      <c r="C506" s="16" t="s">
        <v>544</v>
      </c>
      <c r="D506" s="16"/>
      <c r="E506" s="16"/>
      <c r="F506" s="6" t="s">
        <f>=A506-A505</f>
      </c>
      <c r="G506" s="6" t="s">
        <f>=B506+G505</f>
      </c>
      <c r="H506" s="6" t="s">
        <f>=F506*G505</f>
      </c>
    </row>
    <row collapsed="false" customFormat="false" customHeight="false" hidden="false" ht="12.1" outlineLevel="0" r="507">
      <c r="A507" s="13" t="n">
        <v>45882</v>
      </c>
      <c r="B507" s="6" t="n">
        <v>-166.5</v>
      </c>
      <c r="C507" s="16" t="s">
        <v>545</v>
      </c>
      <c r="D507" s="16"/>
      <c r="E507" s="16"/>
      <c r="F507" s="6" t="s">
        <f>=A507-A506</f>
      </c>
      <c r="G507" s="6" t="s">
        <f>=B507+G506</f>
      </c>
      <c r="H507" s="6" t="s">
        <f>=F507*G506</f>
      </c>
    </row>
    <row collapsed="false" customFormat="false" customHeight="false" hidden="false" ht="12.1" outlineLevel="0" r="508">
      <c r="A508" s="13" t="n">
        <v>45884</v>
      </c>
      <c r="B508" s="6" t="n">
        <v>-51.86</v>
      </c>
      <c r="C508" s="16" t="s">
        <v>333</v>
      </c>
      <c r="D508" s="16"/>
      <c r="E508" s="16"/>
      <c r="F508" s="6" t="s">
        <f>=A508-A507</f>
      </c>
      <c r="G508" s="6" t="s">
        <f>=B508+G507</f>
      </c>
      <c r="H508" s="6" t="s">
        <f>=F508*G507</f>
      </c>
    </row>
    <row collapsed="false" customFormat="false" customHeight="false" hidden="false" ht="12.1" outlineLevel="0" r="509">
      <c r="A509" s="13" t="n">
        <v>45884</v>
      </c>
      <c r="B509" s="6" t="n">
        <v>51.86</v>
      </c>
      <c r="C509" s="16" t="s">
        <v>546</v>
      </c>
      <c r="D509" s="16"/>
      <c r="E509" s="16"/>
      <c r="F509" s="6" t="s">
        <f>=A509-A508</f>
      </c>
      <c r="G509" s="6" t="s">
        <f>=B509+G508</f>
      </c>
      <c r="H509" s="6" t="s">
        <f>=F509*G508</f>
      </c>
    </row>
    <row collapsed="false" customFormat="false" customHeight="false" hidden="false" ht="12.1" outlineLevel="0" r="510">
      <c r="A510" s="13" t="n">
        <v>45894</v>
      </c>
      <c r="B510" s="6" t="n">
        <v>-27.12</v>
      </c>
      <c r="C510" s="16" t="s">
        <v>490</v>
      </c>
      <c r="D510" s="16"/>
      <c r="E510" s="16"/>
      <c r="F510" s="6" t="s">
        <f>=A510-A509</f>
      </c>
      <c r="G510" s="6" t="s">
        <f>=B510+G509</f>
      </c>
      <c r="H510" s="6" t="s">
        <f>=F510*G509</f>
      </c>
    </row>
    <row collapsed="false" customFormat="false" customHeight="false" hidden="false" ht="12.1" outlineLevel="0" r="511">
      <c r="A511" s="13" t="n">
        <v>45894</v>
      </c>
      <c r="B511" s="6" t="n">
        <v>27.12</v>
      </c>
      <c r="C511" s="16" t="s">
        <v>547</v>
      </c>
      <c r="D511" s="16"/>
      <c r="E511" s="16"/>
      <c r="F511" s="6" t="s">
        <f>=A511-A510</f>
      </c>
      <c r="G511" s="6" t="s">
        <f>=B511+G510</f>
      </c>
      <c r="H511" s="6" t="s">
        <f>=F511*G510</f>
      </c>
    </row>
    <row collapsed="false" customFormat="false" customHeight="false" hidden="false" ht="12.1" outlineLevel="0" r="512">
      <c r="A512" s="13" t="n">
        <v>45897</v>
      </c>
      <c r="B512" s="6" t="n">
        <v>-11.26</v>
      </c>
      <c r="C512" s="16" t="s">
        <v>371</v>
      </c>
      <c r="D512" s="16"/>
      <c r="E512" s="16"/>
      <c r="F512" s="6" t="s">
        <f>=A512-A511</f>
      </c>
      <c r="G512" s="6" t="s">
        <f>=B512+G511</f>
      </c>
      <c r="H512" s="6" t="s">
        <f>=F512*G511</f>
      </c>
    </row>
    <row collapsed="false" customFormat="false" customHeight="false" hidden="false" ht="12.1" outlineLevel="0" r="513">
      <c r="A513" s="13" t="n">
        <v>45897</v>
      </c>
      <c r="B513" s="6" t="n">
        <v>166.5</v>
      </c>
      <c r="C513" s="16" t="s">
        <v>548</v>
      </c>
      <c r="D513" s="16"/>
      <c r="E513" s="16"/>
      <c r="F513" s="6" t="s">
        <f>=A513-A512</f>
      </c>
      <c r="G513" s="6" t="s">
        <f>=B513+G512</f>
      </c>
      <c r="H513" s="6" t="s">
        <f>=F513*G512</f>
      </c>
    </row>
    <row collapsed="false" customFormat="false" customHeight="false" hidden="false" ht="12.1" outlineLevel="0" r="514">
      <c r="A514" s="13" t="n">
        <v>45897</v>
      </c>
      <c r="B514" s="6" t="n">
        <v>11.26</v>
      </c>
      <c r="C514" s="16" t="s">
        <v>549</v>
      </c>
      <c r="D514" s="16"/>
      <c r="E514" s="16"/>
      <c r="F514" s="6" t="s">
        <f>=A514-A513</f>
      </c>
      <c r="G514" s="6" t="s">
        <f>=B514+G513</f>
      </c>
      <c r="H514" s="6" t="s">
        <f>=F514*G513</f>
      </c>
    </row>
    <row collapsed="false" customFormat="false" customHeight="false" hidden="false" ht="12.1" outlineLevel="0" r="515">
      <c r="A515" s="13" t="n">
        <v>45900</v>
      </c>
      <c r="B515" s="6" t="n">
        <v>-26.3</v>
      </c>
      <c r="C515" s="16" t="s">
        <v>496</v>
      </c>
      <c r="D515" s="16"/>
      <c r="E515" s="16"/>
      <c r="F515" s="6" t="s">
        <f>=A515-A514</f>
      </c>
      <c r="G515" s="6" t="s">
        <f>=B515+G514</f>
      </c>
      <c r="H515" s="6" t="s">
        <f>=F515*G514</f>
      </c>
    </row>
    <row collapsed="false" customFormat="false" customHeight="false" hidden="false" ht="12.1" outlineLevel="0" r="516">
      <c r="A516" s="13" t="n">
        <v>45900</v>
      </c>
      <c r="B516" s="6" t="n">
        <v>-35.13</v>
      </c>
      <c r="C516" s="16" t="s">
        <v>550</v>
      </c>
      <c r="D516" s="16"/>
      <c r="E516" s="16"/>
      <c r="F516" s="6" t="s">
        <f>=A516-A515</f>
      </c>
      <c r="G516" s="6" t="s">
        <f>=B516+G515</f>
      </c>
      <c r="H516" s="6" t="s">
        <f>=F516*G515</f>
      </c>
    </row>
    <row collapsed="false" customFormat="false" customHeight="false" hidden="false" ht="12.1" outlineLevel="0" r="517">
      <c r="A517" s="13" t="n">
        <v>45901</v>
      </c>
      <c r="B517" s="6" t="n">
        <v>-11.63</v>
      </c>
      <c r="C517" s="16" t="s">
        <v>551</v>
      </c>
      <c r="D517" s="16"/>
      <c r="E517" s="16"/>
      <c r="F517" s="6" t="s">
        <f>=A517-A516</f>
      </c>
      <c r="G517" s="6" t="s">
        <f>=B517+G516</f>
      </c>
      <c r="H517" s="6" t="s">
        <f>=F517*G516</f>
      </c>
    </row>
    <row collapsed="false" customFormat="false" customHeight="false" hidden="false" ht="12.1" outlineLevel="0" r="518">
      <c r="A518" s="13" t="n">
        <v>45901</v>
      </c>
      <c r="B518" s="6" t="n">
        <v>35.13</v>
      </c>
      <c r="C518" s="16" t="s">
        <v>443</v>
      </c>
      <c r="D518" s="16"/>
      <c r="E518" s="16"/>
      <c r="F518" s="6" t="s">
        <f>=A518-A517</f>
      </c>
      <c r="G518" s="6" t="s">
        <f>=B518+G517</f>
      </c>
      <c r="H518" s="6" t="s">
        <f>=F518*G517</f>
      </c>
    </row>
    <row collapsed="false" customFormat="false" customHeight="false" hidden="false" ht="12.1" outlineLevel="0" r="519">
      <c r="A519" s="13" t="n">
        <v>45901</v>
      </c>
      <c r="B519" s="6" t="n">
        <v>11.63</v>
      </c>
      <c r="C519" s="16" t="s">
        <v>552</v>
      </c>
      <c r="D519" s="16"/>
      <c r="E519" s="16"/>
      <c r="F519" s="6" t="s">
        <f>=A519-A518</f>
      </c>
      <c r="G519" s="6" t="s">
        <f>=B519+G518</f>
      </c>
      <c r="H519" s="6" t="s">
        <f>=F519*G518</f>
      </c>
    </row>
    <row collapsed="false" customFormat="false" customHeight="false" hidden="false" ht="12.1" outlineLevel="0" r="520">
      <c r="A520" s="13" t="n">
        <v>45901</v>
      </c>
      <c r="B520" s="6" t="n">
        <v>26.3</v>
      </c>
      <c r="C520" s="16" t="s">
        <v>553</v>
      </c>
      <c r="D520" s="16"/>
      <c r="E520" s="16"/>
      <c r="F520" s="6" t="s">
        <f>=A520-A519</f>
      </c>
      <c r="G520" s="6" t="s">
        <f>=B520+G519</f>
      </c>
      <c r="H520" s="6" t="s">
        <f>=F520*G519</f>
      </c>
    </row>
    <row collapsed="false" customFormat="false" customHeight="false" hidden="false" ht="12.1" outlineLevel="0" r="521">
      <c r="A521" s="13" t="n">
        <v>45908</v>
      </c>
      <c r="B521" s="6" t="n">
        <v>-22.19</v>
      </c>
      <c r="C521" s="16" t="s">
        <v>487</v>
      </c>
      <c r="D521" s="16"/>
      <c r="E521" s="16"/>
      <c r="F521" s="6" t="s">
        <f>=A521-A520</f>
      </c>
      <c r="G521" s="6" t="s">
        <f>=B521+G520</f>
      </c>
      <c r="H521" s="6" t="s">
        <f>=F521*G520</f>
      </c>
    </row>
    <row collapsed="false" customFormat="false" customHeight="false" hidden="false" ht="12.1" outlineLevel="0" r="522">
      <c r="A522" s="13" t="n">
        <v>45908</v>
      </c>
      <c r="B522" s="6" t="n">
        <v>22.19</v>
      </c>
      <c r="C522" s="16" t="s">
        <v>554</v>
      </c>
      <c r="D522" s="16"/>
      <c r="E522" s="16"/>
      <c r="F522" s="6" t="s">
        <f>=A522-A521</f>
      </c>
      <c r="G522" s="6" t="s">
        <f>=B522+G521</f>
      </c>
      <c r="H522" s="6" t="s">
        <f>=F522*G521</f>
      </c>
    </row>
    <row collapsed="false" customFormat="false" customHeight="false" hidden="false" ht="12.1" outlineLevel="0" r="523">
      <c r="A523" s="13" t="n">
        <v>45924</v>
      </c>
      <c r="B523" s="6" t="n">
        <v>-56.1</v>
      </c>
      <c r="C523" s="16" t="s">
        <v>421</v>
      </c>
      <c r="D523" s="16"/>
      <c r="E523" s="16"/>
      <c r="F523" s="6" t="s">
        <f>=A523-A522</f>
      </c>
      <c r="G523" s="6" t="s">
        <f>=B523+G522</f>
      </c>
      <c r="H523" s="6" t="s">
        <f>=F523*G522</f>
      </c>
    </row>
    <row collapsed="false" customFormat="false" customHeight="false" hidden="false" ht="12.1" outlineLevel="0" r="524">
      <c r="A524" s="13" t="n">
        <v>45924</v>
      </c>
      <c r="B524" s="6" t="n">
        <v>-27.12</v>
      </c>
      <c r="C524" s="16" t="s">
        <v>490</v>
      </c>
      <c r="D524" s="16"/>
      <c r="E524" s="16"/>
      <c r="F524" s="6" t="s">
        <f>=A524-A523</f>
      </c>
      <c r="G524" s="6" t="s">
        <f>=B524+G523</f>
      </c>
      <c r="H524" s="6" t="s">
        <f>=F524*G523</f>
      </c>
    </row>
    <row collapsed="false" customFormat="false" customHeight="false" hidden="false" ht="12.1" outlineLevel="0" r="525">
      <c r="A525" s="13" t="n">
        <v>45924</v>
      </c>
      <c r="B525" s="6" t="n">
        <v>56.1</v>
      </c>
      <c r="C525" s="16" t="s">
        <v>555</v>
      </c>
      <c r="D525" s="16"/>
      <c r="E525" s="16"/>
      <c r="F525" s="6" t="s">
        <f>=A525-A524</f>
      </c>
      <c r="G525" s="6" t="s">
        <f>=B525+G524</f>
      </c>
      <c r="H525" s="6" t="s">
        <f>=F525*G524</f>
      </c>
    </row>
    <row collapsed="false" customFormat="false" customHeight="false" hidden="false" ht="12.1" outlineLevel="0" r="526">
      <c r="A526" s="13" t="n">
        <v>45924</v>
      </c>
      <c r="B526" s="6" t="n">
        <v>27.12</v>
      </c>
      <c r="C526" s="16" t="s">
        <v>556</v>
      </c>
      <c r="D526" s="16"/>
      <c r="E526" s="16"/>
      <c r="F526" s="6" t="s">
        <f>=A526-A525</f>
      </c>
      <c r="G526" s="6" t="s">
        <f>=B526+G525</f>
      </c>
      <c r="H526" s="6" t="s">
        <f>=F526*G525</f>
      </c>
    </row>
    <row collapsed="false" customFormat="false" customHeight="false" hidden="false" ht="12.1" outlineLevel="0" r="527">
      <c r="A527" s="13" t="n">
        <v>45927</v>
      </c>
      <c r="B527" s="6" t="n">
        <v>-11.26</v>
      </c>
      <c r="C527" s="16" t="s">
        <v>371</v>
      </c>
      <c r="D527" s="16"/>
      <c r="E527" s="16"/>
      <c r="F527" s="6" t="s">
        <f>=A527-A526</f>
      </c>
      <c r="G527" s="6" t="s">
        <f>=B527+G526</f>
      </c>
      <c r="H527" s="6" t="s">
        <f>=F527*G526</f>
      </c>
    </row>
    <row collapsed="false" customFormat="false" customHeight="false" hidden="false" ht="12.1" outlineLevel="0" r="528">
      <c r="A528" s="13" t="n">
        <v>45929</v>
      </c>
      <c r="B528" s="6" t="n">
        <v>-43</v>
      </c>
      <c r="C528" s="16" t="s">
        <v>419</v>
      </c>
      <c r="D528" s="16"/>
      <c r="E528" s="16"/>
      <c r="F528" s="6" t="s">
        <f>=A528-A527</f>
      </c>
      <c r="G528" s="6" t="s">
        <f>=B528+G527</f>
      </c>
      <c r="H528" s="6" t="s">
        <f>=F528*G527</f>
      </c>
    </row>
    <row collapsed="false" customFormat="false" customHeight="false" hidden="false" ht="12.1" outlineLevel="0" r="529">
      <c r="A529" s="13" t="n">
        <v>45929</v>
      </c>
      <c r="B529" s="6" t="n">
        <v>-139</v>
      </c>
      <c r="C529" s="16" t="s">
        <v>476</v>
      </c>
      <c r="D529" s="16"/>
      <c r="E529" s="16"/>
      <c r="F529" s="6" t="s">
        <f>=A529-A528</f>
      </c>
      <c r="G529" s="6" t="s">
        <f>=B529+G528</f>
      </c>
      <c r="H529" s="6" t="s">
        <f>=F529*G528</f>
      </c>
    </row>
    <row collapsed="false" customFormat="false" customHeight="false" hidden="false" ht="12.1" outlineLevel="0" r="530">
      <c r="A530" s="13" t="n">
        <v>45929</v>
      </c>
      <c r="B530" s="6" t="n">
        <v>11.26</v>
      </c>
      <c r="C530" s="16" t="s">
        <v>557</v>
      </c>
      <c r="D530" s="16"/>
      <c r="E530" s="16"/>
      <c r="F530" s="6" t="s">
        <f>=A530-A529</f>
      </c>
      <c r="G530" s="6" t="s">
        <f>=B530+G529</f>
      </c>
      <c r="H530" s="6" t="s">
        <f>=F530*G529</f>
      </c>
    </row>
    <row collapsed="false" customFormat="false" customHeight="false" hidden="false" ht="12.1" outlineLevel="0" r="531">
      <c r="A531" s="13" t="n">
        <v>45930</v>
      </c>
      <c r="B531" s="6" t="n">
        <v>-26.3</v>
      </c>
      <c r="C531" s="16" t="s">
        <v>496</v>
      </c>
      <c r="D531" s="16"/>
      <c r="E531" s="16"/>
      <c r="F531" s="6" t="s">
        <f>=A531-A530</f>
      </c>
      <c r="G531" s="6" t="s">
        <f>=B531+G530</f>
      </c>
      <c r="H531" s="6" t="s">
        <f>=F531*G530</f>
      </c>
    </row>
    <row collapsed="false" customFormat="false" customHeight="false" hidden="false" ht="12.1" outlineLevel="0" r="532">
      <c r="A532" s="13" t="n">
        <v>45930</v>
      </c>
      <c r="B532" s="6" t="n">
        <v>-32.66</v>
      </c>
      <c r="C532" s="16" t="s">
        <v>558</v>
      </c>
      <c r="D532" s="16"/>
      <c r="E532" s="16"/>
      <c r="F532" s="6" t="s">
        <f>=A532-A531</f>
      </c>
      <c r="G532" s="6" t="s">
        <f>=B532+G531</f>
      </c>
      <c r="H532" s="6" t="s">
        <f>=F532*G531</f>
      </c>
    </row>
    <row collapsed="false" customFormat="false" customHeight="false" hidden="false" ht="12.1" outlineLevel="0" r="533">
      <c r="A533" s="13" t="n">
        <v>45931</v>
      </c>
      <c r="B533" s="6" t="n">
        <v>-10.64</v>
      </c>
      <c r="C533" s="16" t="s">
        <v>559</v>
      </c>
      <c r="D533" s="16"/>
      <c r="E533" s="16"/>
      <c r="F533" s="6" t="s">
        <f>=A533-A532</f>
      </c>
      <c r="G533" s="6" t="s">
        <f>=B533+G532</f>
      </c>
      <c r="H533" s="6" t="s">
        <f>=F533*G532</f>
      </c>
    </row>
    <row collapsed="false" customFormat="false" customHeight="false" hidden="false" ht="12.1" outlineLevel="0" r="534">
      <c r="A534" s="13" t="n">
        <v>45931</v>
      </c>
      <c r="B534" s="6" t="n">
        <v>26.3</v>
      </c>
      <c r="C534" s="16" t="s">
        <v>560</v>
      </c>
      <c r="D534" s="16"/>
      <c r="E534" s="16"/>
      <c r="F534" s="6" t="s">
        <f>=A534-A533</f>
      </c>
      <c r="G534" s="6" t="s">
        <f>=B534+G533</f>
      </c>
      <c r="H534" s="6" t="s">
        <f>=F534*G533</f>
      </c>
    </row>
    <row collapsed="false" customFormat="false" customHeight="false" hidden="false" ht="12.1" outlineLevel="0" r="535">
      <c r="A535" s="13" t="n">
        <v>45932</v>
      </c>
      <c r="B535" s="6" t="n">
        <v>10.64</v>
      </c>
      <c r="C535" s="16" t="s">
        <v>561</v>
      </c>
      <c r="D535" s="16"/>
      <c r="E535" s="16"/>
      <c r="F535" s="6" t="s">
        <f>=A535-A534</f>
      </c>
      <c r="G535" s="6" t="s">
        <f>=B535+G534</f>
      </c>
      <c r="H535" s="6" t="s">
        <f>=F535*G534</f>
      </c>
    </row>
    <row collapsed="false" customFormat="false" customHeight="false" hidden="false" ht="12.1" outlineLevel="0" r="536">
      <c r="A536" s="13" t="n">
        <v>45932</v>
      </c>
      <c r="B536" s="6" t="n">
        <v>32.66</v>
      </c>
      <c r="C536" s="16" t="s">
        <v>443</v>
      </c>
      <c r="D536" s="16"/>
      <c r="E536" s="16"/>
      <c r="F536" s="6" t="s">
        <f>=A536-A535</f>
      </c>
      <c r="G536" s="6" t="s">
        <f>=B536+G535</f>
      </c>
      <c r="H536" s="6" t="s">
        <f>=F536*G535</f>
      </c>
    </row>
    <row collapsed="false" customFormat="false" customHeight="false" hidden="false" ht="12.1" outlineLevel="0" r="537">
      <c r="A537" s="13" t="n">
        <v>45933</v>
      </c>
      <c r="B537" s="6" t="n">
        <v>139</v>
      </c>
      <c r="C537" s="16" t="s">
        <v>562</v>
      </c>
      <c r="D537" s="16"/>
      <c r="E537" s="16"/>
      <c r="F537" s="6" t="s">
        <f>=A537-A536</f>
      </c>
      <c r="G537" s="6" t="s">
        <f>=B537+G536</f>
      </c>
      <c r="H537" s="6" t="s">
        <f>=F537*G536</f>
      </c>
    </row>
    <row collapsed="false" customFormat="false" customHeight="false" hidden="false" ht="12.1" outlineLevel="0" r="538">
      <c r="A538" s="13" t="n">
        <v>45936</v>
      </c>
      <c r="B538" s="6" t="n">
        <v>-2.36</v>
      </c>
      <c r="C538" s="16" t="s">
        <v>563</v>
      </c>
      <c r="D538" s="16"/>
      <c r="E538" s="16"/>
      <c r="F538" s="6" t="s">
        <f>=A538-A537</f>
      </c>
      <c r="G538" s="6" t="s">
        <f>=B538+G537</f>
      </c>
      <c r="H538" s="6" t="s">
        <f>=F538*G537</f>
      </c>
    </row>
    <row collapsed="false" customFormat="false" customHeight="false" hidden="false" ht="12.1" outlineLevel="0" r="539">
      <c r="A539" s="13" t="n">
        <v>45936</v>
      </c>
      <c r="B539" s="6" t="n">
        <v>43</v>
      </c>
      <c r="C539" s="16" t="s">
        <v>564</v>
      </c>
      <c r="D539" s="16"/>
      <c r="E539" s="16"/>
      <c r="F539" s="6" t="s">
        <f>=A539-A538</f>
      </c>
      <c r="G539" s="6" t="s">
        <f>=B539+G538</f>
      </c>
      <c r="H539" s="6" t="s">
        <f>=F539*G538</f>
      </c>
    </row>
    <row collapsed="false" customFormat="false" customHeight="false" hidden="false" ht="12.1" outlineLevel="0" r="540">
      <c r="A540" s="13" t="n">
        <v>45938</v>
      </c>
      <c r="B540" s="6" t="n">
        <v>-22.19</v>
      </c>
      <c r="C540" s="16" t="s">
        <v>487</v>
      </c>
      <c r="D540" s="16"/>
      <c r="E540" s="16"/>
      <c r="F540" s="6" t="s">
        <f>=A540-A539</f>
      </c>
      <c r="G540" s="6" t="s">
        <f>=B540+G539</f>
      </c>
      <c r="H540" s="6" t="s">
        <f>=F540*G539</f>
      </c>
    </row>
    <row collapsed="false" customFormat="false" customHeight="false" hidden="false" ht="12.1" outlineLevel="0" r="541">
      <c r="A541" s="13" t="n">
        <v>45938</v>
      </c>
      <c r="B541" s="6" t="n">
        <v>22.19</v>
      </c>
      <c r="C541" s="16" t="s">
        <v>565</v>
      </c>
      <c r="D541" s="16"/>
      <c r="E541" s="16"/>
      <c r="F541" s="6" t="s">
        <f>=A541-A540</f>
      </c>
      <c r="G541" s="6" t="s">
        <f>=B541+G540</f>
      </c>
      <c r="H541" s="6" t="s">
        <f>=F541*G540</f>
      </c>
    </row>
    <row collapsed="false" customFormat="false" customHeight="false" hidden="false" ht="12.1" outlineLevel="0" r="542">
      <c r="A542" s="13" t="n">
        <v>45939</v>
      </c>
      <c r="B542" s="6" t="n">
        <v>2.3628925</v>
      </c>
      <c r="C542" s="16" t="s">
        <v>566</v>
      </c>
      <c r="D542" s="16"/>
      <c r="E542" s="16"/>
      <c r="F542" s="6" t="s">
        <f>=A542-A541</f>
      </c>
      <c r="G542" s="6" t="s">
        <f>=B542+G541</f>
      </c>
      <c r="H542" s="6" t="s">
        <f>=F542*G541</f>
      </c>
    </row>
    <row collapsed="false" customFormat="false" customHeight="false" hidden="false" ht="12.1" outlineLevel="0" r="543">
      <c r="A543" s="13" t="n">
        <v>45944</v>
      </c>
      <c r="B543" s="6" t="n">
        <v>-37.05</v>
      </c>
      <c r="C543" s="16" t="s">
        <v>567</v>
      </c>
      <c r="D543" s="16"/>
      <c r="E543" s="16"/>
      <c r="F543" s="6" t="s">
        <f>=A543-A542</f>
      </c>
      <c r="G543" s="6" t="s">
        <f>=B543+G542</f>
      </c>
      <c r="H543" s="6" t="s">
        <f>=F543*G542</f>
      </c>
    </row>
    <row collapsed="false" customFormat="false" customHeight="false" hidden="false" ht="12.1" outlineLevel="0" r="544">
      <c r="A544" s="13" t="n">
        <v>45947</v>
      </c>
      <c r="B544" s="6" t="n">
        <v>-62.33</v>
      </c>
      <c r="C544" s="16" t="s">
        <v>525</v>
      </c>
      <c r="D544" s="16"/>
      <c r="E544" s="16"/>
      <c r="F544" s="6" t="s">
        <f>=A544-A543</f>
      </c>
      <c r="G544" s="6" t="s">
        <f>=B544+G543</f>
      </c>
      <c r="H544" s="6" t="s">
        <f>=F544*G543</f>
      </c>
    </row>
    <row collapsed="false" customFormat="false" customHeight="false" hidden="false" ht="12.1" outlineLevel="0" r="545">
      <c r="A545" s="13" t="n">
        <v>45947</v>
      </c>
      <c r="B545" s="6" t="n">
        <v>62.33</v>
      </c>
      <c r="C545" s="16" t="s">
        <v>568</v>
      </c>
      <c r="D545" s="16"/>
      <c r="E545" s="16"/>
      <c r="F545" s="6" t="s">
        <f>=A545-A544</f>
      </c>
      <c r="G545" s="6" t="s">
        <f>=B545+G544</f>
      </c>
      <c r="H545" s="6" t="s">
        <f>=F545*G544</f>
      </c>
    </row>
    <row collapsed="false" customFormat="false" customHeight="false" hidden="false" ht="12.1" outlineLevel="0" r="546">
      <c r="A546" s="13" t="n">
        <v>45954</v>
      </c>
      <c r="B546" s="6" t="n">
        <v>-27.12</v>
      </c>
      <c r="C546" s="16" t="s">
        <v>490</v>
      </c>
      <c r="D546" s="16"/>
      <c r="E546" s="16"/>
      <c r="F546" s="6" t="s">
        <f>=A546-A545</f>
      </c>
      <c r="G546" s="6" t="s">
        <f>=B546+G545</f>
      </c>
      <c r="H546" s="6" t="s">
        <f>=F546*G545</f>
      </c>
    </row>
    <row collapsed="false" customFormat="false" customHeight="false" hidden="false" ht="12.1" outlineLevel="0" r="547">
      <c r="A547" s="13" t="n">
        <v>45954</v>
      </c>
      <c r="B547" s="6" t="n">
        <v>27.12</v>
      </c>
      <c r="C547" s="16" t="s">
        <v>569</v>
      </c>
      <c r="D547" s="16"/>
      <c r="E547" s="16"/>
      <c r="F547" s="6" t="s">
        <f>=A547-A546</f>
      </c>
      <c r="G547" s="6" t="s">
        <f>=B547+G546</f>
      </c>
      <c r="H547" s="6" t="s">
        <f>=F547*G546</f>
      </c>
    </row>
    <row collapsed="false" customFormat="false" customHeight="false" hidden="false" ht="12.1" outlineLevel="0" r="548">
      <c r="A548" s="13" t="n">
        <v>45957</v>
      </c>
      <c r="B548" s="6" t="n">
        <v>-11.26</v>
      </c>
      <c r="C548" s="16" t="s">
        <v>371</v>
      </c>
      <c r="D548" s="16"/>
      <c r="E548" s="16"/>
      <c r="F548" s="6" t="s">
        <f>=A548-A547</f>
      </c>
      <c r="G548" s="6" t="s">
        <f>=B548+G547</f>
      </c>
      <c r="H548" s="6" t="s">
        <f>=F548*G547</f>
      </c>
    </row>
    <row collapsed="false" customFormat="false" customHeight="false" hidden="false" ht="12.1" outlineLevel="0" r="549">
      <c r="A549" s="13" t="n">
        <v>45958</v>
      </c>
      <c r="B549" s="6" t="n">
        <v>-29.17</v>
      </c>
      <c r="C549" s="16" t="s">
        <v>344</v>
      </c>
      <c r="D549" s="16"/>
      <c r="E549" s="16"/>
      <c r="F549" s="6" t="s">
        <f>=A549-A548</f>
      </c>
      <c r="G549" s="6" t="s">
        <f>=B549+G548</f>
      </c>
      <c r="H549" s="6" t="s">
        <f>=F549*G548</f>
      </c>
    </row>
    <row collapsed="false" customFormat="false" customHeight="false" hidden="false" ht="12.1" outlineLevel="0" r="550">
      <c r="A550" s="13" t="n">
        <v>45958</v>
      </c>
      <c r="B550" s="6" t="n">
        <v>11.26</v>
      </c>
      <c r="C550" s="16" t="s">
        <v>570</v>
      </c>
      <c r="D550" s="16"/>
      <c r="E550" s="16"/>
      <c r="F550" s="6" t="s">
        <f>=A550-A549</f>
      </c>
      <c r="G550" s="6" t="s">
        <f>=B550+G549</f>
      </c>
      <c r="H550" s="6" t="s">
        <f>=F550*G549</f>
      </c>
    </row>
    <row collapsed="false" customFormat="false" customHeight="false" hidden="false" ht="12.1" outlineLevel="0" r="551">
      <c r="A551" s="13" t="n">
        <v>45958</v>
      </c>
      <c r="B551" s="6" t="n">
        <v>29.17</v>
      </c>
      <c r="C551" s="16" t="s">
        <v>571</v>
      </c>
      <c r="D551" s="16"/>
      <c r="E551" s="16"/>
      <c r="F551" s="6" t="s">
        <f>=A551-A550</f>
      </c>
      <c r="G551" s="6" t="s">
        <f>=B551+G550</f>
      </c>
      <c r="H551" s="6" t="s">
        <f>=F551*G550</f>
      </c>
    </row>
    <row collapsed="false" customFormat="false" customHeight="false" hidden="false" ht="12.1" outlineLevel="0" r="552">
      <c r="A552" s="13" t="n">
        <v>45959</v>
      </c>
      <c r="B552" s="6" t="n">
        <v>37.05</v>
      </c>
      <c r="C552" s="16" t="s">
        <v>572</v>
      </c>
      <c r="D552" s="16"/>
      <c r="E552" s="16"/>
      <c r="F552" s="6" t="s">
        <f>=A552-A551</f>
      </c>
      <c r="G552" s="6" t="s">
        <f>=B552+G551</f>
      </c>
      <c r="H552" s="6" t="s">
        <f>=F552*G551</f>
      </c>
    </row>
    <row collapsed="false" customFormat="false" customHeight="false" hidden="false" ht="12.1" outlineLevel="0" r="553">
      <c r="A553" s="13" t="n">
        <v>45960</v>
      </c>
      <c r="B553" s="6" t="n">
        <v>-26.3</v>
      </c>
      <c r="C553" s="16" t="s">
        <v>496</v>
      </c>
      <c r="D553" s="16"/>
      <c r="E553" s="16"/>
      <c r="F553" s="6" t="s">
        <f>=A553-A552</f>
      </c>
      <c r="G553" s="6" t="s">
        <f>=B553+G552</f>
      </c>
      <c r="H553" s="6" t="s">
        <f>=F553*G552</f>
      </c>
    </row>
    <row collapsed="false" customFormat="false" customHeight="false" hidden="false" ht="12.1" outlineLevel="0" r="554">
      <c r="A554" s="13" t="n">
        <v>45960</v>
      </c>
      <c r="B554" s="6" t="n">
        <v>26.3</v>
      </c>
      <c r="C554" s="16" t="s">
        <v>573</v>
      </c>
      <c r="D554" s="16"/>
      <c r="E554" s="16"/>
      <c r="F554" s="6" t="s">
        <f>=A554-A553</f>
      </c>
      <c r="G554" s="6" t="s">
        <f>=B554+G553</f>
      </c>
      <c r="H554" s="6" t="s">
        <f>=F554*G553</f>
      </c>
    </row>
    <row collapsed="false" customFormat="false" customHeight="false" hidden="false" ht="12.1" outlineLevel="0" r="555">
      <c r="A555" s="13" t="n">
        <v>45961</v>
      </c>
      <c r="B555" s="6" t="n">
        <v>-38.68</v>
      </c>
      <c r="C555" s="16" t="s">
        <v>574</v>
      </c>
      <c r="D555" s="16"/>
      <c r="E555" s="16"/>
      <c r="F555" s="6" t="s">
        <f>=A555-A554</f>
      </c>
      <c r="G555" s="6" t="s">
        <f>=B555+G554</f>
      </c>
      <c r="H555" s="6" t="s">
        <f>=F555*G554</f>
      </c>
    </row>
    <row collapsed="false" customFormat="false" customHeight="false" hidden="false" ht="12.1" outlineLevel="0" r="556">
      <c r="A556" s="13" t="n">
        <v>45962</v>
      </c>
      <c r="B556" s="6" t="n">
        <v>-10.4</v>
      </c>
      <c r="C556" s="16" t="s">
        <v>575</v>
      </c>
      <c r="D556" s="16"/>
      <c r="E556" s="16"/>
      <c r="F556" s="6" t="s">
        <f>=A556-A555</f>
      </c>
      <c r="G556" s="6" t="s">
        <f>=B556+G555</f>
      </c>
      <c r="H556" s="6" t="s">
        <f>=F556*G555</f>
      </c>
    </row>
    <row collapsed="false" customFormat="false" customHeight="false" hidden="false" ht="12.1" outlineLevel="0" r="557">
      <c r="A557" s="13" t="n">
        <v>45962</v>
      </c>
      <c r="B557" s="6" t="n">
        <v>10.4</v>
      </c>
      <c r="C557" s="16" t="s">
        <v>576</v>
      </c>
      <c r="D557" s="16"/>
      <c r="E557" s="16"/>
      <c r="F557" s="6" t="s">
        <f>=A557-A556</f>
      </c>
      <c r="G557" s="6" t="s">
        <f>=B557+G556</f>
      </c>
      <c r="H557" s="6" t="s">
        <f>=F557*G556</f>
      </c>
    </row>
    <row collapsed="false" customFormat="false" customHeight="false" hidden="false" ht="12.1" outlineLevel="0" r="558">
      <c r="A558" s="13" t="n">
        <v>45962</v>
      </c>
      <c r="B558" s="6" t="n">
        <v>38.68</v>
      </c>
      <c r="C558" s="16" t="s">
        <v>443</v>
      </c>
      <c r="D558" s="16"/>
      <c r="E558" s="16"/>
      <c r="F558" s="6" t="s">
        <f>=A558-A557</f>
      </c>
      <c r="G558" s="6" t="s">
        <f>=B558+G557</f>
      </c>
      <c r="H558" s="6" t="s">
        <f>=F558*G557</f>
      </c>
    </row>
    <row collapsed="false" customFormat="false" customHeight="false" hidden="false" ht="12.1" outlineLevel="0" r="559">
      <c r="A559" s="13" t="n">
        <v>45966</v>
      </c>
      <c r="B559" s="6" t="n">
        <v>-416.53</v>
      </c>
      <c r="C559" s="16" t="s">
        <v>577</v>
      </c>
      <c r="D559" s="16"/>
      <c r="E559" s="16"/>
      <c r="F559" s="6" t="s">
        <f>=A559-A558</f>
      </c>
      <c r="G559" s="6" t="s">
        <f>=B559+G558</f>
      </c>
      <c r="H559" s="6" t="s">
        <f>=F559*G558</f>
      </c>
    </row>
    <row collapsed="false" customFormat="false" customHeight="false" hidden="false" ht="12.1" outlineLevel="0" r="560">
      <c r="A560" s="13" t="n">
        <v>45968</v>
      </c>
      <c r="B560" s="6" t="n">
        <v>-22.19</v>
      </c>
      <c r="C560" s="16" t="s">
        <v>487</v>
      </c>
      <c r="D560" s="16"/>
      <c r="E560" s="16"/>
      <c r="F560" s="6" t="s">
        <f>=A560-A559</f>
      </c>
      <c r="G560" s="6" t="s">
        <f>=B560+G559</f>
      </c>
      <c r="H560" s="6" t="s">
        <f>=F560*G559</f>
      </c>
    </row>
    <row collapsed="false" customFormat="false" customHeight="false" hidden="false" ht="12.1" outlineLevel="0" r="561">
      <c r="A561" s="13" t="n">
        <v>45968</v>
      </c>
      <c r="B561" s="6" t="n">
        <v>22.19</v>
      </c>
      <c r="C561" s="16" t="s">
        <v>578</v>
      </c>
      <c r="D561" s="16"/>
      <c r="E561" s="16"/>
      <c r="F561" s="6" t="s">
        <f>=A561-A560</f>
      </c>
      <c r="G561" s="6" t="s">
        <f>=B561+G560</f>
      </c>
      <c r="H561" s="6" t="s">
        <f>=F561*G560</f>
      </c>
    </row>
    <row collapsed="false" customFormat="false" customHeight="false" hidden="false" ht="12.1" outlineLevel="0" r="562">
      <c r="A562" s="13" t="n">
        <v>45972</v>
      </c>
      <c r="B562" s="6" t="n">
        <v>-1000</v>
      </c>
      <c r="C562" s="16" t="s">
        <v>579</v>
      </c>
      <c r="D562" s="16"/>
      <c r="E562" s="16"/>
      <c r="F562" s="6" t="s">
        <f>=A562-A561</f>
      </c>
      <c r="G562" s="6" t="s">
        <f>=B562+G561</f>
      </c>
      <c r="H562" s="6" t="s">
        <f>=F562*G561</f>
      </c>
    </row>
    <row collapsed="false" customFormat="false" customHeight="false" hidden="false" ht="12.1" outlineLevel="0" r="563">
      <c r="A563" s="13" t="n">
        <v>45973</v>
      </c>
      <c r="B563" s="6" t="n">
        <v>-35.65</v>
      </c>
      <c r="C563" s="16" t="s">
        <v>312</v>
      </c>
      <c r="D563" s="16"/>
      <c r="E563" s="16"/>
      <c r="F563" s="6" t="s">
        <f>=A563-A562</f>
      </c>
      <c r="G563" s="6" t="s">
        <f>=B563+G562</f>
      </c>
      <c r="H563" s="6" t="s">
        <f>=F563*G562</f>
      </c>
    </row>
    <row collapsed="false" customFormat="false" customHeight="false" hidden="false" ht="12.1" outlineLevel="0" r="564">
      <c r="A564" s="13" t="n">
        <v>45973</v>
      </c>
      <c r="B564" s="6" t="n">
        <v>35.65</v>
      </c>
      <c r="C564" s="16" t="s">
        <v>580</v>
      </c>
      <c r="D564" s="16"/>
      <c r="E564" s="16"/>
      <c r="F564" s="6" t="s">
        <f>=A564-A563</f>
      </c>
      <c r="G564" s="6" t="s">
        <f>=B564+G563</f>
      </c>
      <c r="H564" s="6" t="s">
        <f>=F564*G563</f>
      </c>
    </row>
    <row collapsed="false" customFormat="false" customHeight="false" hidden="false" ht="12.1" outlineLevel="0" r="565">
      <c r="A565" s="13" t="n">
        <v>45973</v>
      </c>
      <c r="B565" s="6" t="n">
        <v>1000</v>
      </c>
      <c r="C565" s="16" t="s">
        <v>581</v>
      </c>
      <c r="D565" s="16"/>
      <c r="E565" s="16"/>
      <c r="F565" s="6" t="s">
        <f>=A565-A564</f>
      </c>
      <c r="G565" s="6" t="s">
        <f>=B565+G564</f>
      </c>
      <c r="H565" s="6" t="s">
        <f>=F565*G564</f>
      </c>
    </row>
    <row collapsed="false" customFormat="false" customHeight="false" hidden="false" ht="12.1" outlineLevel="0" r="566">
      <c r="A566" s="13" t="n">
        <v>45981</v>
      </c>
      <c r="B566" s="6" t="n">
        <v>416.53</v>
      </c>
      <c r="C566" s="16" t="s">
        <v>582</v>
      </c>
      <c r="D566" s="16"/>
      <c r="E566" s="16"/>
      <c r="F566" s="6" t="s">
        <f>=A566-A565</f>
      </c>
      <c r="G566" s="6" t="s">
        <f>=B566+G565</f>
      </c>
      <c r="H566" s="6" t="s">
        <f>=F566*G565</f>
      </c>
    </row>
    <row collapsed="false" customFormat="false" customHeight="false" hidden="false" ht="12.1" outlineLevel="0" r="567">
      <c r="A567" s="13" t="n">
        <v>45984</v>
      </c>
      <c r="B567" s="6" t="n">
        <v>-27.12</v>
      </c>
      <c r="C567" s="16" t="s">
        <v>490</v>
      </c>
      <c r="D567" s="16"/>
      <c r="E567" s="16"/>
      <c r="F567" s="6" t="s">
        <f>=A567-A566</f>
      </c>
      <c r="G567" s="6" t="s">
        <f>=B567+G566</f>
      </c>
      <c r="H567" s="6" t="s">
        <f>=F567*G566</f>
      </c>
    </row>
    <row collapsed="false" customFormat="false" customHeight="false" hidden="false" ht="12.1" outlineLevel="0" r="568">
      <c r="A568" s="13" t="n">
        <v>45985</v>
      </c>
      <c r="B568" s="6" t="n">
        <v>27.12</v>
      </c>
      <c r="C568" s="16" t="s">
        <v>583</v>
      </c>
      <c r="D568" s="16"/>
      <c r="E568" s="16"/>
      <c r="F568" s="6" t="s">
        <f>=A568-A567</f>
      </c>
      <c r="G568" s="6" t="s">
        <f>=B568+G567</f>
      </c>
      <c r="H568" s="6" t="s">
        <f>=F568*G567</f>
      </c>
    </row>
    <row collapsed="false" customFormat="false" customHeight="false" hidden="false" ht="12.1" outlineLevel="0" r="569">
      <c r="A569" s="13" t="n">
        <v>45987</v>
      </c>
      <c r="B569" s="6" t="n">
        <v>-11.26</v>
      </c>
      <c r="C569" s="16" t="s">
        <v>371</v>
      </c>
      <c r="D569" s="16"/>
      <c r="E569" s="16"/>
      <c r="F569" s="6" t="s">
        <f>=A569-A568</f>
      </c>
      <c r="G569" s="6" t="s">
        <f>=B569+G568</f>
      </c>
      <c r="H569" s="6" t="s">
        <f>=F569*G568</f>
      </c>
    </row>
    <row collapsed="false" customFormat="false" customHeight="false" hidden="false" ht="12.1" outlineLevel="0" r="570">
      <c r="A570" s="13" t="n">
        <v>45987</v>
      </c>
      <c r="B570" s="6" t="n">
        <v>11.26</v>
      </c>
      <c r="C570" s="16" t="s">
        <v>584</v>
      </c>
      <c r="D570" s="16"/>
      <c r="E570" s="16"/>
      <c r="F570" s="6" t="s">
        <f>=A570-A569</f>
      </c>
      <c r="G570" s="6" t="s">
        <f>=B570+G569</f>
      </c>
      <c r="H570" s="6" t="s">
        <f>=F570*G569</f>
      </c>
    </row>
    <row collapsed="false" customFormat="false" customHeight="false" hidden="false" ht="12.1" outlineLevel="0" r="571">
      <c r="A571" s="13" t="n">
        <v>45990</v>
      </c>
      <c r="B571" s="6" t="n">
        <v>-26.3</v>
      </c>
      <c r="C571" s="16" t="s">
        <v>496</v>
      </c>
      <c r="D571" s="16"/>
      <c r="E571" s="16"/>
      <c r="F571" s="6" t="s">
        <f>=A571-A570</f>
      </c>
      <c r="G571" s="6" t="s">
        <f>=B571+G570</f>
      </c>
      <c r="H571" s="6" t="s">
        <f>=F571*G570</f>
      </c>
    </row>
    <row collapsed="false" customFormat="false" customHeight="false" hidden="false" ht="12.1" outlineLevel="0" r="572">
      <c r="A572" s="13" t="n">
        <v>45991</v>
      </c>
      <c r="B572" s="6" t="n">
        <v>-34.22</v>
      </c>
      <c r="C572" s="16" t="s">
        <v>585</v>
      </c>
      <c r="D572" s="16"/>
      <c r="E572" s="16"/>
      <c r="F572" s="6" t="s">
        <f>=A572-A571</f>
      </c>
      <c r="G572" s="6" t="s">
        <f>=B572+G571</f>
      </c>
      <c r="H572" s="6" t="s">
        <f>=F572*G571</f>
      </c>
    </row>
    <row collapsed="false" customFormat="false" customHeight="false" hidden="false" ht="12.1" outlineLevel="0" r="573">
      <c r="A573" s="13" t="n">
        <v>45992</v>
      </c>
      <c r="B573" s="6" t="n">
        <v>-9.38</v>
      </c>
      <c r="C573" s="16" t="s">
        <v>586</v>
      </c>
      <c r="D573" s="16"/>
      <c r="E573" s="16"/>
      <c r="F573" s="6" t="s">
        <f>=A573-A572</f>
      </c>
      <c r="G573" s="6" t="s">
        <f>=B573+G572</f>
      </c>
      <c r="H573" s="6" t="s">
        <f>=F573*G572</f>
      </c>
    </row>
    <row collapsed="false" customFormat="false" customHeight="false" hidden="false" ht="12.1" outlineLevel="0" r="574">
      <c r="A574" s="13" t="n">
        <v>45992</v>
      </c>
      <c r="B574" s="6" t="n">
        <v>26.3</v>
      </c>
      <c r="C574" s="16" t="s">
        <v>587</v>
      </c>
      <c r="D574" s="16"/>
      <c r="E574" s="16"/>
      <c r="F574" s="6" t="s">
        <f>=A574-A573</f>
      </c>
      <c r="G574" s="6" t="s">
        <f>=B574+G573</f>
      </c>
      <c r="H574" s="6" t="s">
        <f>=F574*G573</f>
      </c>
    </row>
    <row collapsed="false" customFormat="false" customHeight="false" hidden="false" ht="12.1" outlineLevel="0" r="575">
      <c r="A575" s="13" t="n">
        <v>45992</v>
      </c>
      <c r="B575" s="6" t="n">
        <v>9.38</v>
      </c>
      <c r="C575" s="16" t="s">
        <v>588</v>
      </c>
      <c r="D575" s="16"/>
      <c r="E575" s="16"/>
      <c r="F575" s="6" t="s">
        <f>=A575-A574</f>
      </c>
      <c r="G575" s="6" t="s">
        <f>=B575+G574</f>
      </c>
      <c r="H575" s="6" t="s">
        <f>=F575*G574</f>
      </c>
    </row>
    <row collapsed="false" customFormat="false" customHeight="false" hidden="false" ht="12.1" outlineLevel="0" r="576">
      <c r="A576" s="13" t="n">
        <v>45992</v>
      </c>
      <c r="B576" s="6" t="n">
        <v>34.22</v>
      </c>
      <c r="C576" s="16" t="s">
        <v>443</v>
      </c>
      <c r="D576" s="16"/>
      <c r="E576" s="16"/>
      <c r="F576" s="6" t="s">
        <f>=A576-A575</f>
      </c>
      <c r="G576" s="6" t="s">
        <f>=B576+G575</f>
      </c>
      <c r="H576" s="6" t="s">
        <f>=F576*G575</f>
      </c>
    </row>
    <row collapsed="false" customFormat="false" customHeight="false" hidden="false" ht="12.1" outlineLevel="0" r="577">
      <c r="A577" s="13" t="n">
        <v>45993</v>
      </c>
      <c r="B577" s="6" t="n">
        <v>-56.1</v>
      </c>
      <c r="C577" s="16" t="s">
        <v>349</v>
      </c>
      <c r="D577" s="16"/>
      <c r="E577" s="16"/>
      <c r="F577" s="6" t="s">
        <f>=A577-A576</f>
      </c>
      <c r="G577" s="6" t="s">
        <f>=B577+G576</f>
      </c>
      <c r="H577" s="6" t="s">
        <f>=F577*G576</f>
      </c>
    </row>
    <row collapsed="false" customFormat="false" customHeight="false" hidden="false" ht="12.1" outlineLevel="0" r="578">
      <c r="A578" s="13" t="n">
        <v>45993</v>
      </c>
      <c r="B578" s="6" t="n">
        <v>56.1</v>
      </c>
      <c r="C578" s="16" t="s">
        <v>589</v>
      </c>
      <c r="D578" s="16"/>
      <c r="E578" s="16"/>
      <c r="F578" s="6" t="s">
        <f>=A578-A577</f>
      </c>
      <c r="G578" s="6" t="s">
        <f>=B578+G577</f>
      </c>
      <c r="H578" s="6" t="s">
        <f>=F578*G577</f>
      </c>
    </row>
    <row collapsed="false" customFormat="false" customHeight="false" hidden="false" ht="12.1" outlineLevel="0" r="579">
      <c r="A579" s="13" t="n">
        <v>45994</v>
      </c>
      <c r="B579" s="6" t="n">
        <v>-56.84</v>
      </c>
      <c r="C579" s="16" t="s">
        <v>351</v>
      </c>
      <c r="D579" s="16"/>
      <c r="E579" s="16"/>
      <c r="F579" s="6" t="s">
        <f>=A579-A578</f>
      </c>
      <c r="G579" s="6" t="s">
        <f>=B579+G578</f>
      </c>
      <c r="H579" s="6" t="s">
        <f>=F579*G578</f>
      </c>
    </row>
    <row collapsed="false" customFormat="false" customHeight="false" hidden="false" ht="12.1" outlineLevel="0" r="580">
      <c r="A580" s="13" t="n">
        <v>45994</v>
      </c>
      <c r="B580" s="6" t="n">
        <v>-35.4</v>
      </c>
      <c r="C580" s="16" t="s">
        <v>390</v>
      </c>
      <c r="D580" s="16"/>
      <c r="E580" s="16"/>
      <c r="F580" s="6" t="s">
        <f>=A580-A579</f>
      </c>
      <c r="G580" s="6" t="s">
        <f>=B580+G579</f>
      </c>
      <c r="H580" s="6" t="s">
        <f>=F580*G579</f>
      </c>
    </row>
    <row collapsed="false" customFormat="false" customHeight="false" hidden="false" ht="12.1" outlineLevel="0" r="581">
      <c r="A581" s="13" t="n">
        <v>45994</v>
      </c>
      <c r="B581" s="6" t="n">
        <v>35.4</v>
      </c>
      <c r="C581" s="16" t="s">
        <v>590</v>
      </c>
      <c r="D581" s="16"/>
      <c r="E581" s="16"/>
      <c r="F581" s="6" t="s">
        <f>=A581-A580</f>
      </c>
      <c r="G581" s="6" t="s">
        <f>=B581+G580</f>
      </c>
      <c r="H581" s="6" t="s">
        <f>=F581*G580</f>
      </c>
    </row>
    <row collapsed="false" customFormat="false" customHeight="false" hidden="false" ht="12.1" outlineLevel="0" r="582">
      <c r="A582" s="13" t="n">
        <v>45994</v>
      </c>
      <c r="B582" s="6" t="n">
        <v>56.84</v>
      </c>
      <c r="C582" s="16" t="s">
        <v>591</v>
      </c>
      <c r="D582" s="16"/>
      <c r="E582" s="16"/>
      <c r="F582" s="6" t="s">
        <f>=A582-A581</f>
      </c>
      <c r="G582" s="6" t="s">
        <f>=B582+G581</f>
      </c>
      <c r="H582" s="6" t="s">
        <f>=F582*G581</f>
      </c>
    </row>
    <row collapsed="false" customFormat="false" customHeight="false" hidden="false" ht="12.1" outlineLevel="0" r="583">
      <c r="A583" s="13" t="n">
        <v>45998</v>
      </c>
      <c r="B583" s="6" t="n">
        <v>-22.19</v>
      </c>
      <c r="C583" s="16" t="s">
        <v>487</v>
      </c>
      <c r="D583" s="16"/>
      <c r="E583" s="16"/>
      <c r="F583" s="6" t="s">
        <f>=A583-A582</f>
      </c>
      <c r="G583" s="6" t="s">
        <f>=B583+G582</f>
      </c>
      <c r="H583" s="6" t="s">
        <f>=F583*G582</f>
      </c>
    </row>
    <row collapsed="false" customFormat="false" customHeight="false" hidden="false" ht="12.1" outlineLevel="0" r="584">
      <c r="A584" s="13" t="n">
        <v>45999</v>
      </c>
      <c r="B584" s="6" t="n">
        <v>22.19</v>
      </c>
      <c r="C584" s="16" t="s">
        <v>592</v>
      </c>
      <c r="D584" s="16"/>
      <c r="E584" s="16"/>
      <c r="F584" s="6" t="s">
        <f>=A584-A583</f>
      </c>
      <c r="G584" s="6" t="s">
        <f>=B584+G583</f>
      </c>
      <c r="H584" s="6" t="s">
        <f>=F584*G583</f>
      </c>
    </row>
    <row collapsed="false" customFormat="false" customHeight="false" hidden="false" ht="12.1" outlineLevel="0" r="585">
      <c r="A585" s="13" t="n">
        <v>46014</v>
      </c>
      <c r="B585" s="6" t="n">
        <v>-27.12</v>
      </c>
      <c r="C585" s="16" t="s">
        <v>490</v>
      </c>
      <c r="D585" s="16"/>
      <c r="E585" s="16"/>
      <c r="F585" s="6" t="s">
        <f>=A585-A584</f>
      </c>
      <c r="G585" s="6" t="s">
        <f>=B585+G584</f>
      </c>
      <c r="H585" s="6" t="s">
        <f>=F585*G584</f>
      </c>
    </row>
    <row collapsed="false" customFormat="false" customHeight="false" hidden="false" ht="12.1" outlineLevel="0" r="586">
      <c r="A586" s="13" t="n">
        <v>46014</v>
      </c>
      <c r="B586" s="6" t="n">
        <v>27.12</v>
      </c>
      <c r="C586" s="16" t="s">
        <v>593</v>
      </c>
      <c r="D586" s="16"/>
      <c r="E586" s="16"/>
      <c r="F586" s="6" t="s">
        <f>=A586-A585</f>
      </c>
      <c r="G586" s="6" t="s">
        <f>=B586+G585</f>
      </c>
      <c r="H586" s="6" t="s">
        <f>=F586*G585</f>
      </c>
    </row>
    <row collapsed="false" customFormat="false" customHeight="false" hidden="false" ht="12.1" outlineLevel="0" r="587">
      <c r="A587" s="13" t="n">
        <v>46017</v>
      </c>
      <c r="B587" s="6" t="n">
        <v>-11.26</v>
      </c>
      <c r="C587" s="16" t="s">
        <v>371</v>
      </c>
      <c r="D587" s="16"/>
      <c r="E587" s="16"/>
      <c r="F587" s="6" t="s">
        <f>=A587-A586</f>
      </c>
      <c r="G587" s="6" t="s">
        <f>=B587+G586</f>
      </c>
      <c r="H587" s="6" t="s">
        <f>=F587*G586</f>
      </c>
    </row>
    <row collapsed="false" customFormat="false" customHeight="false" hidden="false" ht="12.1" outlineLevel="0" r="588">
      <c r="A588" s="13" t="n">
        <v>46017</v>
      </c>
      <c r="B588" s="6" t="n">
        <v>11.26</v>
      </c>
      <c r="C588" s="16" t="s">
        <v>594</v>
      </c>
      <c r="D588" s="16"/>
      <c r="E588" s="16"/>
      <c r="F588" s="6" t="s">
        <f>=A588-A587</f>
      </c>
      <c r="G588" s="6" t="s">
        <f>=B588+G587</f>
      </c>
      <c r="H588" s="6" t="s">
        <f>=F588*G587</f>
      </c>
    </row>
    <row collapsed="false" customFormat="false" customHeight="false" hidden="false" ht="12.1" outlineLevel="0" r="589">
      <c r="A589" s="13" t="n">
        <v>46020</v>
      </c>
      <c r="B589" s="6" t="n">
        <v>-26.3</v>
      </c>
      <c r="C589" s="16" t="s">
        <v>496</v>
      </c>
      <c r="D589" s="16"/>
      <c r="E589" s="16"/>
      <c r="F589" s="6" t="s">
        <f>=A589-A588</f>
      </c>
      <c r="G589" s="6" t="s">
        <f>=B589+G588</f>
      </c>
      <c r="H589" s="6" t="s">
        <f>=F589*G588</f>
      </c>
    </row>
    <row collapsed="false" customFormat="false" customHeight="false" hidden="false" ht="12.1" outlineLevel="0" r="590">
      <c r="A590" s="13" t="n">
        <v>46020</v>
      </c>
      <c r="B590" s="6" t="n">
        <v>26.3</v>
      </c>
      <c r="C590" s="16" t="s">
        <v>595</v>
      </c>
      <c r="D590" s="16"/>
      <c r="E590" s="16"/>
      <c r="F590" s="6" t="s">
        <f>=A590-A589</f>
      </c>
      <c r="G590" s="6" t="s">
        <f>=B590+G589</f>
      </c>
      <c r="H590" s="6" t="s">
        <f>=F590*G589</f>
      </c>
    </row>
    <row collapsed="false" customFormat="false" customHeight="false" hidden="false" ht="12.1" outlineLevel="0" r="591">
      <c r="A591" s="13" t="n">
        <v>46021</v>
      </c>
      <c r="B591" s="6" t="n">
        <v>-26</v>
      </c>
      <c r="C591" s="16" t="s">
        <v>596</v>
      </c>
      <c r="D591" s="16"/>
      <c r="E591" s="16"/>
      <c r="F591" s="6" t="s">
        <f>=A591-A590</f>
      </c>
      <c r="G591" s="6" t="s">
        <f>=B591+G590</f>
      </c>
      <c r="H591" s="6" t="s">
        <f>=F591*G590</f>
      </c>
    </row>
    <row collapsed="false" customFormat="false" customHeight="false" hidden="false" ht="12.1" outlineLevel="0" r="592">
      <c r="A592" s="13" t="n">
        <v>46022</v>
      </c>
      <c r="B592" s="6" t="n">
        <v>-33.53</v>
      </c>
      <c r="C592" s="16" t="s">
        <v>597</v>
      </c>
      <c r="D592" s="16"/>
      <c r="E592" s="16"/>
      <c r="F592" s="6" t="s">
        <f>=A592-A591</f>
      </c>
      <c r="G592" s="6" t="s">
        <f>=B592+G591</f>
      </c>
      <c r="H592" s="6" t="s">
        <f>=F592*G591</f>
      </c>
    </row>
    <row collapsed="false" customFormat="false" customHeight="false" hidden="false" ht="12.1" outlineLevel="0" r="593">
      <c r="A593" s="13" t="n">
        <v>46023</v>
      </c>
      <c r="B593" s="6" t="n">
        <v>-9.06</v>
      </c>
      <c r="C593" s="16" t="s">
        <v>598</v>
      </c>
      <c r="D593" s="16"/>
      <c r="E593" s="16"/>
      <c r="F593" s="6" t="s">
        <f>=A593-A592</f>
      </c>
      <c r="G593" s="6" t="s">
        <f>=B593+G592</f>
      </c>
      <c r="H593" s="6" t="s">
        <f>=F593*G592</f>
      </c>
    </row>
    <row collapsed="false" customFormat="false" customHeight="false" hidden="false" ht="12.1" outlineLevel="0" r="594">
      <c r="A594" s="13" t="n">
        <v>46028</v>
      </c>
      <c r="B594" s="6" t="n">
        <v>-54.1</v>
      </c>
      <c r="C594" s="16" t="s">
        <v>356</v>
      </c>
      <c r="D594" s="16"/>
      <c r="E594" s="16"/>
      <c r="F594" s="6" t="s">
        <f>=A594-A593</f>
      </c>
      <c r="G594" s="6" t="s">
        <f>=B594+G593</f>
      </c>
      <c r="H594" s="6" t="s">
        <f>=F594*G593</f>
      </c>
    </row>
    <row collapsed="false" customFormat="false" customHeight="false" hidden="false" ht="12.1" outlineLevel="0" r="595">
      <c r="A595" s="13" t="n">
        <v>46028</v>
      </c>
      <c r="B595" s="6" t="n">
        <v>-22.19</v>
      </c>
      <c r="C595" s="16" t="s">
        <v>487</v>
      </c>
      <c r="D595" s="16"/>
      <c r="E595" s="16"/>
      <c r="F595" s="6" t="s">
        <f>=A595-A594</f>
      </c>
      <c r="G595" s="6" t="s">
        <f>=B595+G594</f>
      </c>
      <c r="H595" s="6" t="s">
        <f>=F595*G594</f>
      </c>
    </row>
    <row collapsed="false" customFormat="false" customHeight="false" hidden="false" ht="12.1" outlineLevel="0" r="596">
      <c r="A596" s="13" t="n">
        <v>46028</v>
      </c>
      <c r="B596" s="6" t="n">
        <v>-368</v>
      </c>
      <c r="C596" s="16" t="s">
        <v>599</v>
      </c>
      <c r="D596" s="16"/>
      <c r="E596" s="16"/>
      <c r="F596" s="6" t="s">
        <f>=A596-A595</f>
      </c>
      <c r="G596" s="6" t="s">
        <f>=B596+G595</f>
      </c>
      <c r="H596" s="6" t="s">
        <f>=F596*G595</f>
      </c>
    </row>
    <row collapsed="false" customFormat="false" customHeight="false" hidden="false" ht="12.1" outlineLevel="0" r="597">
      <c r="A597" s="13" t="n">
        <v>46033</v>
      </c>
      <c r="B597" s="6" t="n">
        <v>-21.39</v>
      </c>
      <c r="C597" s="16" t="s">
        <v>600</v>
      </c>
      <c r="D597" s="16"/>
      <c r="E597" s="16"/>
      <c r="F597" s="6" t="s">
        <f>=A597-A596</f>
      </c>
      <c r="G597" s="6" t="s">
        <f>=B597+G596</f>
      </c>
      <c r="H597" s="6" t="s">
        <f>=F597*G596</f>
      </c>
    </row>
    <row collapsed="false" customFormat="false" customHeight="false" hidden="false" ht="12.1" outlineLevel="0" r="598">
      <c r="A598" s="13" t="n">
        <v>46034</v>
      </c>
      <c r="B598" s="6" t="n">
        <v>-5.4</v>
      </c>
      <c r="C598" s="16" t="s">
        <v>601</v>
      </c>
      <c r="D598" s="16"/>
      <c r="E598" s="16"/>
      <c r="F598" s="6" t="s">
        <f>=A598-A597</f>
      </c>
      <c r="G598" s="6" t="s">
        <f>=B598+G597</f>
      </c>
      <c r="H598" s="6" t="s">
        <f>=F598*G597</f>
      </c>
    </row>
    <row collapsed="false" customFormat="false" customHeight="false" hidden="false" ht="12.1" outlineLevel="0" r="599">
      <c r="A599" s="13" t="n">
        <v>46034</v>
      </c>
      <c r="B599" s="6" t="n">
        <v>-34.68</v>
      </c>
      <c r="C599" s="16" t="s">
        <v>602</v>
      </c>
      <c r="D599" s="16"/>
      <c r="E599" s="16"/>
      <c r="F599" s="6" t="s">
        <f>=A599-A598</f>
      </c>
      <c r="G599" s="6" t="s">
        <f>=B599+G598</f>
      </c>
      <c r="H599" s="6" t="s">
        <f>=F599*G598</f>
      </c>
    </row>
    <row collapsed="false" customFormat="false" customHeight="false" hidden="false" ht="12.1" outlineLevel="0" r="600">
      <c r="A600" s="13" t="n">
        <v>46034</v>
      </c>
      <c r="B600" s="6" t="n">
        <v>33.53</v>
      </c>
      <c r="C600" s="16" t="s">
        <v>603</v>
      </c>
      <c r="D600" s="16"/>
      <c r="E600" s="16"/>
      <c r="F600" s="6" t="s">
        <f>=A600-A599</f>
      </c>
      <c r="G600" s="6" t="s">
        <f>=B600+G599</f>
      </c>
      <c r="H600" s="6" t="s">
        <f>=F600*G599</f>
      </c>
    </row>
    <row collapsed="false" customFormat="false" customHeight="false" hidden="false" ht="12.1" outlineLevel="0" r="601">
      <c r="A601" s="13" t="n">
        <v>46034</v>
      </c>
      <c r="B601" s="6" t="n">
        <v>9.06</v>
      </c>
      <c r="C601" s="16" t="s">
        <v>604</v>
      </c>
      <c r="D601" s="16"/>
      <c r="E601" s="16"/>
      <c r="F601" s="6" t="s">
        <f>=A601-A600</f>
      </c>
      <c r="G601" s="6" t="s">
        <f>=B601+G600</f>
      </c>
      <c r="H601" s="6" t="s">
        <f>=F601*G600</f>
      </c>
    </row>
    <row collapsed="false" customFormat="false" customHeight="false" hidden="false" ht="12.1" outlineLevel="0" r="602">
      <c r="A602" s="13" t="n">
        <v>46035</v>
      </c>
      <c r="B602" s="6" t="n">
        <v>22.19</v>
      </c>
      <c r="C602" s="16" t="s">
        <v>605</v>
      </c>
      <c r="D602" s="16"/>
      <c r="E602" s="16"/>
      <c r="F602" s="6" t="s">
        <f>=A602-A601</f>
      </c>
      <c r="G602" s="6" t="s">
        <f>=B602+G601</f>
      </c>
      <c r="H602" s="6" t="s">
        <f>=F602*G601</f>
      </c>
    </row>
    <row collapsed="false" customFormat="false" customHeight="false" hidden="false" ht="12.1" outlineLevel="0" r="603">
      <c r="A603" s="13" t="n">
        <v>46035</v>
      </c>
      <c r="B603" s="6" t="n">
        <v>54.1</v>
      </c>
      <c r="C603" s="16" t="s">
        <v>606</v>
      </c>
      <c r="D603" s="16"/>
      <c r="E603" s="16"/>
      <c r="F603" s="6" t="s">
        <f>=A603-A602</f>
      </c>
      <c r="G603" s="6" t="s">
        <f>=B603+G602</f>
      </c>
      <c r="H603" s="6" t="s">
        <f>=F603*G602</f>
      </c>
    </row>
    <row collapsed="false" customFormat="false" customHeight="false" hidden="false" ht="12.1" outlineLevel="0" r="604">
      <c r="A604" s="13" t="n">
        <v>46037</v>
      </c>
      <c r="B604" s="6" t="n">
        <v>5.4</v>
      </c>
      <c r="C604" s="16" t="s">
        <v>607</v>
      </c>
      <c r="D604" s="16"/>
      <c r="E604" s="16"/>
      <c r="F604" s="6" t="s">
        <f>=A604-A603</f>
      </c>
      <c r="G604" s="6" t="s">
        <f>=B604+G603</f>
      </c>
      <c r="H604" s="6" t="s">
        <f>=F604*G603</f>
      </c>
    </row>
    <row collapsed="false" customFormat="false" customHeight="false" hidden="false" ht="12.1" outlineLevel="0" r="605">
      <c r="A605" s="13" t="n">
        <v>46038</v>
      </c>
      <c r="B605" s="6" t="n">
        <v>-62.33</v>
      </c>
      <c r="C605" s="16" t="s">
        <v>525</v>
      </c>
      <c r="D605" s="16"/>
      <c r="E605" s="16"/>
      <c r="F605" s="6" t="s">
        <f>=A605-A604</f>
      </c>
      <c r="G605" s="6" t="s">
        <f>=B605+G604</f>
      </c>
      <c r="H605" s="6" t="s">
        <f>=F605*G604</f>
      </c>
    </row>
    <row collapsed="false" customFormat="false" customHeight="false" hidden="false" ht="12.1" outlineLevel="0" r="606">
      <c r="A606" s="13" t="n">
        <v>46041</v>
      </c>
      <c r="B606" s="6" t="n">
        <v>62.33</v>
      </c>
      <c r="C606" s="16" t="s">
        <v>608</v>
      </c>
      <c r="D606" s="16"/>
      <c r="E606" s="16"/>
      <c r="F606" s="6" t="s">
        <f>=A606-A605</f>
      </c>
      <c r="G606" s="6" t="s">
        <f>=B606+G605</f>
      </c>
      <c r="H606" s="6" t="s">
        <f>=F606*G605</f>
      </c>
    </row>
    <row collapsed="false" customFormat="false" customHeight="false" hidden="false" ht="12.1" outlineLevel="0" r="607">
      <c r="A607" s="13" t="n">
        <v>46044</v>
      </c>
      <c r="B607" s="6" t="n">
        <v>-27.12</v>
      </c>
      <c r="C607" s="16" t="s">
        <v>490</v>
      </c>
      <c r="D607" s="16"/>
      <c r="E607" s="16"/>
      <c r="F607" s="6" t="s">
        <f>=A607-A606</f>
      </c>
      <c r="G607" s="6" t="s">
        <f>=B607+G606</f>
      </c>
      <c r="H607" s="6" t="s">
        <f>=F607*G606</f>
      </c>
    </row>
    <row collapsed="false" customFormat="false" customHeight="false" hidden="false" ht="12.1" outlineLevel="0" r="608">
      <c r="A608" s="13" t="n">
        <v>46044</v>
      </c>
      <c r="B608" s="6" t="n">
        <v>26</v>
      </c>
      <c r="C608" s="16" t="s">
        <v>609</v>
      </c>
      <c r="D608" s="16"/>
      <c r="E608" s="16"/>
      <c r="F608" s="6" t="s">
        <f>=A608-A607</f>
      </c>
      <c r="G608" s="6" t="s">
        <f>=B608+G607</f>
      </c>
      <c r="H608" s="6" t="s">
        <f>=F608*G607</f>
      </c>
    </row>
    <row collapsed="false" customFormat="false" customHeight="false" hidden="false" ht="12.1" outlineLevel="0" r="609">
      <c r="A609" s="13" t="n">
        <v>46045</v>
      </c>
      <c r="B609" s="6" t="n">
        <v>368</v>
      </c>
      <c r="C609" s="16" t="s">
        <v>610</v>
      </c>
      <c r="D609" s="16"/>
      <c r="E609" s="16"/>
      <c r="F609" s="6" t="s">
        <f>=A609-A608</f>
      </c>
      <c r="G609" s="6" t="s">
        <f>=B609+G608</f>
      </c>
      <c r="H609" s="6" t="s">
        <f>=F609*G608</f>
      </c>
    </row>
    <row collapsed="false" customFormat="false" customHeight="false" hidden="false" ht="12.1" outlineLevel="0" r="610">
      <c r="A610" s="13" t="n">
        <v>46045</v>
      </c>
      <c r="B610" s="6" t="n">
        <v>27.12</v>
      </c>
      <c r="C610" s="16" t="s">
        <v>611</v>
      </c>
      <c r="D610" s="16"/>
      <c r="E610" s="16"/>
      <c r="F610" s="6" t="s">
        <f>=A610-A609</f>
      </c>
      <c r="G610" s="6" t="s">
        <f>=B610+G609</f>
      </c>
      <c r="H610" s="6" t="s">
        <f>=F610*G609</f>
      </c>
    </row>
    <row collapsed="false" customFormat="false" customHeight="false" hidden="false" ht="12.1" outlineLevel="0" r="611">
      <c r="A611" s="13" t="n">
        <v>46047</v>
      </c>
      <c r="B611" s="6" t="n">
        <v>-11.26</v>
      </c>
      <c r="C611" s="16" t="s">
        <v>371</v>
      </c>
      <c r="D611" s="16"/>
      <c r="E611" s="16"/>
      <c r="F611" s="6" t="s">
        <f>=A611-A610</f>
      </c>
      <c r="G611" s="6" t="s">
        <f>=B611+G610</f>
      </c>
      <c r="H611" s="6" t="s">
        <f>=F611*G610</f>
      </c>
    </row>
    <row collapsed="false" customFormat="false" customHeight="false" hidden="false" ht="12.1" outlineLevel="0" r="612">
      <c r="A612" s="13" t="n">
        <v>46048</v>
      </c>
      <c r="B612" s="6" t="n">
        <v>11.26</v>
      </c>
      <c r="C612" s="16" t="s">
        <v>612</v>
      </c>
      <c r="D612" s="16"/>
      <c r="E612" s="16"/>
      <c r="F612" s="6" t="s">
        <f>=A612-A611</f>
      </c>
      <c r="G612" s="6" t="s">
        <f>=B612+G611</f>
      </c>
      <c r="H612" s="6" t="s">
        <f>=F612*G611</f>
      </c>
    </row>
    <row collapsed="false" customFormat="false" customHeight="false" hidden="false" ht="12.1" outlineLevel="0" r="613">
      <c r="A613" s="13" t="n">
        <v>46048</v>
      </c>
      <c r="B613" s="6" t="n">
        <v>21.39</v>
      </c>
      <c r="C613" s="16" t="s">
        <v>613</v>
      </c>
      <c r="D613" s="16"/>
      <c r="E613" s="16"/>
      <c r="F613" s="6" t="s">
        <f>=A613-A612</f>
      </c>
      <c r="G613" s="6" t="s">
        <f>=B613+G612</f>
      </c>
      <c r="H613" s="6" t="s">
        <f>=F613*G612</f>
      </c>
    </row>
    <row collapsed="false" customFormat="false" customHeight="false" hidden="false" ht="12.1" outlineLevel="0" r="614">
      <c r="A614" s="13" t="n">
        <v>46048</v>
      </c>
      <c r="B614" s="6" t="n">
        <v>-125</v>
      </c>
      <c r="C614" s="16" t="s">
        <v>614</v>
      </c>
      <c r="D614" s="16"/>
      <c r="E614" s="16"/>
      <c r="F614" s="6" t="s">
        <f>=A614-A613</f>
      </c>
      <c r="G614" s="6" t="s">
        <f>=B614+G613</f>
      </c>
      <c r="H614" s="6" t="s">
        <f>=F614*G613</f>
      </c>
    </row>
    <row collapsed="false" customFormat="false" customHeight="false" hidden="false" ht="12.1" outlineLevel="0" r="615">
      <c r="A615" s="13" t="n">
        <v>46049</v>
      </c>
      <c r="B615" s="6" t="n">
        <v>-29.17</v>
      </c>
      <c r="C615" s="16" t="s">
        <v>344</v>
      </c>
      <c r="D615" s="16"/>
      <c r="E615" s="16"/>
      <c r="F615" s="6" t="s">
        <f>=A615-A614</f>
      </c>
      <c r="G615" s="6" t="s">
        <f>=B615+G614</f>
      </c>
      <c r="H615" s="6" t="s">
        <f>=F615*G614</f>
      </c>
    </row>
    <row collapsed="false" customFormat="false" customHeight="false" hidden="false" ht="12.1" outlineLevel="0" r="616">
      <c r="A616" s="13" t="n">
        <v>46049</v>
      </c>
      <c r="B616" s="6" t="n">
        <v>34.68</v>
      </c>
      <c r="C616" s="16" t="s">
        <v>615</v>
      </c>
      <c r="D616" s="16"/>
      <c r="E616" s="16"/>
      <c r="F616" s="6" t="s">
        <f>=A616-A615</f>
      </c>
      <c r="G616" s="6" t="s">
        <f>=B616+G615</f>
      </c>
      <c r="H616" s="6" t="s">
        <f>=F616*G615</f>
      </c>
    </row>
    <row collapsed="false" customFormat="false" customHeight="false" hidden="false" ht="12.1" outlineLevel="0" r="617">
      <c r="A617" s="13" t="n">
        <v>46050</v>
      </c>
      <c r="B617" s="6" t="n">
        <v>-182.52</v>
      </c>
      <c r="C617" s="16" t="s">
        <v>413</v>
      </c>
      <c r="D617" s="16"/>
      <c r="E617" s="16"/>
      <c r="F617" s="6" t="s">
        <f>=A617-A616</f>
      </c>
      <c r="G617" s="6" t="s">
        <f>=B617+G616</f>
      </c>
      <c r="H617" s="6" t="s">
        <f>=F617*G616</f>
      </c>
    </row>
    <row collapsed="false" customFormat="false" customHeight="false" hidden="false" ht="12.1" outlineLevel="0" r="618">
      <c r="A618" s="13" t="n">
        <v>46050</v>
      </c>
      <c r="B618" s="6" t="n">
        <v>-26.3</v>
      </c>
      <c r="C618" s="16" t="s">
        <v>496</v>
      </c>
      <c r="D618" s="16"/>
      <c r="E618" s="16"/>
      <c r="F618" s="6" t="s">
        <f>=A618-A617</f>
      </c>
      <c r="G618" s="6" t="s">
        <f>=B618+G617</f>
      </c>
      <c r="H618" s="6" t="s">
        <f>=F618*G617</f>
      </c>
    </row>
    <row collapsed="false" customFormat="false" customHeight="false" hidden="false" ht="12.1" outlineLevel="0" r="619">
      <c r="A619" s="13" t="n">
        <v>46050</v>
      </c>
      <c r="B619" s="6" t="n">
        <v>182.52</v>
      </c>
      <c r="C619" s="16" t="s">
        <v>616</v>
      </c>
      <c r="D619" s="16"/>
      <c r="E619" s="16"/>
      <c r="F619" s="6" t="s">
        <f>=A619-A618</f>
      </c>
      <c r="G619" s="6" t="s">
        <f>=B619+G618</f>
      </c>
      <c r="H619" s="6" t="s">
        <f>=F619*G618</f>
      </c>
    </row>
    <row collapsed="false" customFormat="false" customHeight="false" hidden="false" ht="12.1" outlineLevel="0" r="620">
      <c r="A620" s="13" t="n">
        <v>46050</v>
      </c>
      <c r="B620" s="6" t="n">
        <v>26.3</v>
      </c>
      <c r="C620" s="16" t="s">
        <v>617</v>
      </c>
      <c r="D620" s="16"/>
      <c r="E620" s="16"/>
      <c r="F620" s="6" t="s">
        <f>=A620-A619</f>
      </c>
      <c r="G620" s="6" t="s">
        <f>=B620+G619</f>
      </c>
      <c r="H620" s="6" t="s">
        <f>=F620*G619</f>
      </c>
    </row>
    <row collapsed="false" customFormat="false" customHeight="false" hidden="false" ht="12.1" outlineLevel="0" r="621">
      <c r="A621" s="13" t="n">
        <v>46050</v>
      </c>
      <c r="B621" s="6" t="n">
        <v>125</v>
      </c>
      <c r="C621" s="16" t="s">
        <v>618</v>
      </c>
      <c r="D621" s="16"/>
      <c r="E621" s="16"/>
      <c r="F621" s="6" t="s">
        <f>=A621-A620</f>
      </c>
      <c r="G621" s="6" t="s">
        <f>=B621+G620</f>
      </c>
      <c r="H621" s="6" t="s">
        <f>=F621*G620</f>
      </c>
    </row>
    <row collapsed="false" customFormat="false" customHeight="false" hidden="false" ht="12.1" outlineLevel="0" r="622">
      <c r="A622" s="13" t="n">
        <v>46050</v>
      </c>
      <c r="B622" s="6" t="n">
        <v>29.17</v>
      </c>
      <c r="C622" s="16" t="s">
        <v>619</v>
      </c>
      <c r="D622" s="16"/>
      <c r="E622" s="16"/>
      <c r="F622" s="6" t="s">
        <f>=A622-A621</f>
      </c>
      <c r="G622" s="6" t="s">
        <f>=B622+G621</f>
      </c>
      <c r="H622" s="6" t="s">
        <f>=F622*G621</f>
      </c>
    </row>
    <row collapsed="false" customFormat="false" customHeight="false" hidden="false" ht="12.1" outlineLevel="0" r="623">
      <c r="A623" s="13" t="n">
        <v>46053</v>
      </c>
      <c r="B623" s="6" t="n">
        <v>-37.29</v>
      </c>
      <c r="C623" s="16" t="s">
        <v>620</v>
      </c>
      <c r="D623" s="16"/>
      <c r="E623" s="16"/>
      <c r="F623" s="6" t="s">
        <f>=A623-A622</f>
      </c>
      <c r="G623" s="6" t="s">
        <f>=B623+G622</f>
      </c>
      <c r="H623" s="6" t="s">
        <f>=F623*G622</f>
      </c>
    </row>
    <row collapsed="false" customFormat="false" customHeight="false" hidden="false" ht="12.1" outlineLevel="0" r="624">
      <c r="A624" s="13" t="n">
        <v>46054</v>
      </c>
      <c r="B624" s="6" t="n">
        <v>-8.45</v>
      </c>
      <c r="C624" s="16" t="s">
        <v>621</v>
      </c>
      <c r="D624" s="16"/>
      <c r="E624" s="16"/>
      <c r="F624" s="6" t="s">
        <f>=A624-A623</f>
      </c>
      <c r="G624" s="6" t="s">
        <f>=B624+G623</f>
      </c>
      <c r="H624" s="6" t="s">
        <f>=F624*G623</f>
      </c>
    </row>
    <row collapsed="false" customFormat="false" customHeight="false" hidden="false" ht="12.1" outlineLevel="0" r="625">
      <c r="A625" s="13" t="n">
        <v>46055</v>
      </c>
      <c r="B625" s="6" t="n">
        <v>37.29</v>
      </c>
      <c r="C625" s="16" t="s">
        <v>603</v>
      </c>
      <c r="D625" s="16"/>
      <c r="E625" s="16"/>
      <c r="F625" s="6" t="s">
        <f>=A625-A624</f>
      </c>
      <c r="G625" s="6" t="s">
        <f>=B625+G624</f>
      </c>
      <c r="H625" s="6" t="s">
        <f>=F625*G624</f>
      </c>
    </row>
    <row collapsed="false" customFormat="false" customHeight="false" hidden="false" ht="12.1" outlineLevel="0" r="626">
      <c r="A626" s="13" t="n">
        <v>46055</v>
      </c>
      <c r="B626" s="6" t="n">
        <v>8.45</v>
      </c>
      <c r="C626" s="16" t="s">
        <v>622</v>
      </c>
      <c r="D626" s="16"/>
      <c r="E626" s="16"/>
      <c r="F626" s="6" t="s">
        <f>=A626-A625</f>
      </c>
      <c r="G626" s="6" t="s">
        <f>=B626+G625</f>
      </c>
      <c r="H626" s="6" t="s">
        <f>=F626*G625</f>
      </c>
    </row>
    <row collapsed="false" customFormat="false" customHeight="false" hidden="false" ht="12.1" outlineLevel="0" r="627">
      <c r="A627" s="13" t="n">
        <v>46056</v>
      </c>
      <c r="B627" s="6" t="n">
        <v>1500</v>
      </c>
      <c r="C627" s="16" t="s">
        <v>235</v>
      </c>
      <c r="D627" s="16"/>
      <c r="E627" s="16"/>
      <c r="F627" s="6" t="s">
        <f>=A627-A626</f>
      </c>
      <c r="G627" s="6" t="s">
        <f>=B627+G626</f>
      </c>
      <c r="H627" s="6" t="s">
        <f>=F627*G626</f>
      </c>
    </row>
    <row collapsed="false" customFormat="false" customHeight="false" hidden="false" ht="12.1" outlineLevel="0" r="628">
      <c r="A628" s="13" t="n">
        <v>46058</v>
      </c>
      <c r="B628" s="6" t="n">
        <v>-22.19</v>
      </c>
      <c r="C628" s="16" t="s">
        <v>487</v>
      </c>
      <c r="D628" s="16"/>
      <c r="E628" s="16"/>
      <c r="F628" s="6" t="s">
        <f>=A628-A627</f>
      </c>
      <c r="G628" s="6" t="s">
        <f>=B628+G627</f>
      </c>
      <c r="H628" s="6" t="s">
        <f>=F628*G627</f>
      </c>
    </row>
    <row collapsed="false" customFormat="false" customHeight="false" hidden="false" ht="12.1" outlineLevel="0" r="629">
      <c r="A629" s="13" t="n">
        <v>46058</v>
      </c>
      <c r="B629" s="6" t="n">
        <v>22.19</v>
      </c>
      <c r="C629" s="16" t="s">
        <v>623</v>
      </c>
      <c r="D629" s="16"/>
      <c r="E629" s="16"/>
      <c r="F629" s="6" t="s">
        <f>=A629-A628</f>
      </c>
      <c r="G629" s="6" t="s">
        <f>=B629+G628</f>
      </c>
      <c r="H629" s="6" t="s">
        <f>=F629*G628</f>
      </c>
    </row>
    <row collapsed="false" customFormat="false" customHeight="false" hidden="false" ht="12.1" outlineLevel="0" r="630">
      <c r="A630" s="13" t="n">
        <v>46066</v>
      </c>
      <c r="B630" s="6" t="n">
        <v>-51.86</v>
      </c>
      <c r="C630" s="16" t="s">
        <v>333</v>
      </c>
      <c r="D630" s="16"/>
      <c r="E630" s="16"/>
      <c r="F630" s="6" t="s">
        <f>=A630-A629</f>
      </c>
      <c r="G630" s="6" t="s">
        <f>=B630+G629</f>
      </c>
      <c r="H630" s="6" t="s">
        <f>=F630*G629</f>
      </c>
    </row>
    <row collapsed="false" customFormat="false" customHeight="false" hidden="false" ht="12.1" outlineLevel="0" r="631">
      <c r="A631" s="13" t="n">
        <v>46069</v>
      </c>
      <c r="B631" s="6" t="n">
        <v>51.86</v>
      </c>
      <c r="C631" s="16" t="s">
        <v>624</v>
      </c>
      <c r="D631" s="16"/>
      <c r="E631" s="16"/>
      <c r="F631" s="6" t="s">
        <f>=A631-A630</f>
      </c>
      <c r="G631" s="6" t="s">
        <f>=B631+G630</f>
      </c>
      <c r="H631" s="6" t="s">
        <f>=F631*G630</f>
      </c>
    </row>
    <row collapsed="false" customFormat="false" customHeight="false" hidden="false" ht="12.1" outlineLevel="0" r="632">
      <c r="A632" s="13" t="n">
        <v>46074</v>
      </c>
      <c r="B632" s="6" t="n">
        <v>-27.12</v>
      </c>
      <c r="C632" s="16" t="s">
        <v>490</v>
      </c>
      <c r="D632" s="16"/>
      <c r="E632" s="16"/>
      <c r="F632" s="6" t="s">
        <f>=A632-A631</f>
      </c>
      <c r="G632" s="6" t="s">
        <f>=B632+G631</f>
      </c>
      <c r="H632" s="6" t="s">
        <f>=F632*G631</f>
      </c>
    </row>
    <row collapsed="false" customFormat="false" customHeight="false" hidden="false" ht="12.1" outlineLevel="0" r="633">
      <c r="A633" s="13" t="n">
        <v>46077</v>
      </c>
      <c r="B633" s="6" t="n">
        <v>-11.26</v>
      </c>
      <c r="C633" s="16" t="s">
        <v>371</v>
      </c>
      <c r="D633" s="16"/>
      <c r="E633" s="16"/>
      <c r="F633" s="6" t="s">
        <f>=A633-A632</f>
      </c>
      <c r="G633" s="6" t="s">
        <f>=B633+G632</f>
      </c>
      <c r="H633" s="6" t="s">
        <f>=F633*G632</f>
      </c>
    </row>
    <row collapsed="false" customFormat="false" customHeight="false" hidden="false" ht="12.1" outlineLevel="0" r="634">
      <c r="A634" s="13" t="n">
        <v>46077</v>
      </c>
      <c r="B634" s="6" t="n">
        <v>50</v>
      </c>
      <c r="C634" s="16" t="s">
        <v>235</v>
      </c>
      <c r="D634" s="16"/>
      <c r="E634" s="16"/>
      <c r="F634" s="6" t="s">
        <f>=A634-A633</f>
      </c>
      <c r="G634" s="6" t="s">
        <f>=B634+G633</f>
      </c>
      <c r="H634" s="6" t="s">
        <f>=F634*G633</f>
      </c>
    </row>
    <row collapsed="false" customFormat="false" customHeight="false" hidden="false" ht="12.1" outlineLevel="0" r="635">
      <c r="A635" s="13" t="n">
        <v>46078</v>
      </c>
      <c r="B635" s="6" t="n">
        <v>27.12</v>
      </c>
      <c r="C635" s="16" t="s">
        <v>625</v>
      </c>
      <c r="D635" s="16"/>
      <c r="E635" s="16"/>
      <c r="F635" s="6" t="s">
        <f>=A635-A634</f>
      </c>
      <c r="G635" s="6" t="s">
        <f>=B635+G634</f>
      </c>
      <c r="H635" s="6" t="s">
        <f>=F635*G634</f>
      </c>
    </row>
    <row collapsed="false" customFormat="false" customHeight="false" hidden="false" ht="12.1" outlineLevel="0" r="636">
      <c r="A636" s="13" t="n">
        <v>46078</v>
      </c>
      <c r="B636" s="6" t="n">
        <v>11.26</v>
      </c>
      <c r="C636" s="16" t="s">
        <v>626</v>
      </c>
      <c r="D636" s="16"/>
      <c r="E636" s="16"/>
      <c r="F636" s="6" t="s">
        <f>=A636-A635</f>
      </c>
      <c r="G636" s="6" t="s">
        <f>=B636+G635</f>
      </c>
      <c r="H636" s="6" t="s">
        <f>=F636*G635</f>
      </c>
    </row>
    <row collapsed="false" customFormat="false" customHeight="false" hidden="false" ht="12.1" outlineLevel="0" r="637">
      <c r="A637" s="13" t="n">
        <v>46080</v>
      </c>
      <c r="B637" s="6" t="n">
        <v>-26.3</v>
      </c>
      <c r="C637" s="16" t="s">
        <v>496</v>
      </c>
      <c r="D637" s="16"/>
      <c r="E637" s="16"/>
      <c r="F637" s="6" t="s">
        <f>=A637-A636</f>
      </c>
      <c r="G637" s="6" t="s">
        <f>=B637+G636</f>
      </c>
      <c r="H637" s="6" t="s">
        <f>=F637*G636</f>
      </c>
    </row>
    <row collapsed="false" customFormat="false" customHeight="false" hidden="false" ht="12.1" outlineLevel="0" r="638">
      <c r="A638" s="13" t="n">
        <v>46080</v>
      </c>
      <c r="B638" s="6" t="n">
        <v>26.3</v>
      </c>
      <c r="C638" s="16" t="s">
        <v>627</v>
      </c>
      <c r="D638" s="16"/>
      <c r="E638" s="16"/>
      <c r="F638" s="6" t="s">
        <f>=A638-A637</f>
      </c>
      <c r="G638" s="6" t="s">
        <f>=B638+G637</f>
      </c>
      <c r="H638" s="6" t="s">
        <f>=F638*G637</f>
      </c>
    </row>
    <row collapsed="false" customFormat="false" customHeight="false" hidden="false" ht="12.1" outlineLevel="0" r="639">
      <c r="A639" s="13" t="n">
        <v>46081</v>
      </c>
      <c r="B639" s="6" t="n">
        <v>-27.55</v>
      </c>
      <c r="C639" s="16" t="s">
        <v>628</v>
      </c>
      <c r="D639" s="16"/>
      <c r="E639" s="16"/>
      <c r="F639" s="6" t="s">
        <f>=A639-A638</f>
      </c>
      <c r="G639" s="6" t="s">
        <f>=B639+G638</f>
      </c>
      <c r="H639" s="6" t="s">
        <f>=F639*G638</f>
      </c>
    </row>
    <row collapsed="false" customFormat="false" customHeight="false" hidden="false" ht="12.1" outlineLevel="0" r="640">
      <c r="A640" s="13" t="n">
        <v>46082</v>
      </c>
      <c r="B640" s="6" t="n">
        <v>-7.02</v>
      </c>
      <c r="C640" s="16" t="s">
        <v>629</v>
      </c>
      <c r="D640" s="16"/>
      <c r="E640" s="16"/>
      <c r="F640" s="6" t="s">
        <f>=A640-A639</f>
      </c>
      <c r="G640" s="6" t="s">
        <f>=B640+G639</f>
      </c>
      <c r="H640" s="6" t="s">
        <f>=F640*G639</f>
      </c>
    </row>
    <row collapsed="false" customFormat="false" customHeight="false" hidden="false" ht="12.1" outlineLevel="0" r="641">
      <c r="A641" s="13" t="n">
        <v>46083</v>
      </c>
      <c r="B641" s="6" t="n">
        <v>7.02</v>
      </c>
      <c r="C641" s="16" t="s">
        <v>630</v>
      </c>
      <c r="D641" s="16"/>
      <c r="E641" s="16"/>
      <c r="F641" s="6" t="s">
        <f>=A641-A640</f>
      </c>
      <c r="G641" s="6" t="s">
        <f>=B641+G640</f>
      </c>
      <c r="H641" s="6" t="s">
        <f>=F641*G640</f>
      </c>
    </row>
    <row collapsed="false" customFormat="false" customHeight="false" hidden="false" ht="12.1" outlineLevel="0" r="642">
      <c r="A642" s="13" t="n">
        <v>46083</v>
      </c>
      <c r="B642" s="6" t="n">
        <v>27.55</v>
      </c>
      <c r="C642" s="16" t="s">
        <v>603</v>
      </c>
      <c r="D642" s="16"/>
      <c r="E642" s="16"/>
      <c r="F642" s="6" t="s">
        <f>=A642-A641</f>
      </c>
      <c r="G642" s="6" t="s">
        <f>=B642+G641</f>
      </c>
      <c r="H642" s="6" t="s">
        <f>=F642*G641</f>
      </c>
    </row>
    <row collapsed="false" customFormat="false" customHeight="false" hidden="false" ht="12.1" outlineLevel="0" r="643">
      <c r="A643" s="13" t="n">
        <v>46087</v>
      </c>
      <c r="B643" s="6" t="n">
        <v>51.04</v>
      </c>
      <c r="C643" s="16" t="s">
        <v>235</v>
      </c>
      <c r="D643" s="16"/>
      <c r="E643" s="16"/>
      <c r="F643" s="6" t="s">
        <f>=A643-A642</f>
      </c>
      <c r="G643" s="6" t="s">
        <f>=B643+G642</f>
      </c>
      <c r="H643" s="6" t="s">
        <f>=F643*G642</f>
      </c>
    </row>
    <row collapsed="false" customFormat="false" customHeight="false" hidden="false" ht="12.1" outlineLevel="0" r="644">
      <c r="A644" s="13" t="n">
        <v>46088</v>
      </c>
      <c r="B644" s="6" t="n">
        <v>-22.19</v>
      </c>
      <c r="C644" s="16" t="s">
        <v>487</v>
      </c>
      <c r="D644" s="16"/>
      <c r="E644" s="16"/>
      <c r="F644" s="6" t="s">
        <f>=A644-A643</f>
      </c>
      <c r="G644" s="6" t="s">
        <f>=B644+G643</f>
      </c>
      <c r="H644" s="6" t="s">
        <f>=F644*G643</f>
      </c>
    </row>
    <row collapsed="false" customFormat="false" customHeight="false" hidden="false" ht="12.1" outlineLevel="0" r="645">
      <c r="A645" s="13" t="n">
        <v>46091</v>
      </c>
      <c r="B645" s="6" t="n">
        <v>22.19</v>
      </c>
      <c r="C645" s="16" t="s">
        <v>631</v>
      </c>
      <c r="D645" s="16"/>
      <c r="E645" s="16"/>
      <c r="F645" s="6" t="s">
        <f>=A645-A644</f>
      </c>
      <c r="G645" s="6" t="s">
        <f>=B645+G644</f>
      </c>
      <c r="H645" s="6" t="s">
        <f>=F645*G644</f>
      </c>
    </row>
    <row collapsed="false" customFormat="false" customHeight="false" hidden="false" ht="12.1" outlineLevel="0" r="646">
      <c r="A646" s="13" t="n">
        <v>46104</v>
      </c>
      <c r="B646" s="6" t="n">
        <v>-27.12</v>
      </c>
      <c r="C646" s="16" t="s">
        <v>490</v>
      </c>
      <c r="D646" s="16"/>
      <c r="E646" s="16"/>
      <c r="F646" s="6" t="s">
        <f>=A646-A645</f>
      </c>
      <c r="G646" s="6" t="s">
        <f>=B646+G645</f>
      </c>
      <c r="H646" s="6" t="s">
        <f>=F646*G645</f>
      </c>
    </row>
    <row collapsed="false" customFormat="false" customHeight="false" hidden="false" ht="12.1" outlineLevel="0" r="647">
      <c r="A647" s="13" t="n">
        <v>46105</v>
      </c>
      <c r="B647" s="6" t="n">
        <v>27.12</v>
      </c>
      <c r="C647" s="16" t="s">
        <v>632</v>
      </c>
      <c r="D647" s="16"/>
      <c r="E647" s="16"/>
      <c r="F647" s="6" t="s">
        <f>=A647-A646</f>
      </c>
      <c r="G647" s="6" t="s">
        <f>=B647+G646</f>
      </c>
      <c r="H647" s="6" t="s">
        <f>=F647*G646</f>
      </c>
    </row>
    <row collapsed="false" customFormat="false" customHeight="false" hidden="false" ht="12.1" outlineLevel="0" r="648">
      <c r="A648" s="13" t="n">
        <v>46106</v>
      </c>
      <c r="B648" s="6" t="n">
        <v>-56.1</v>
      </c>
      <c r="C648" s="16" t="s">
        <v>421</v>
      </c>
      <c r="D648" s="16"/>
      <c r="E648" s="16"/>
      <c r="F648" s="6" t="s">
        <f>=A648-A647</f>
      </c>
      <c r="G648" s="6" t="s">
        <f>=B648+G647</f>
      </c>
      <c r="H648" s="6" t="s">
        <f>=F648*G647</f>
      </c>
    </row>
    <row collapsed="false" customFormat="false" customHeight="false" hidden="false" ht="12.1" outlineLevel="0" r="649">
      <c r="A649" s="13" t="n">
        <v>46106</v>
      </c>
      <c r="B649" s="6" t="n">
        <v>56.1</v>
      </c>
      <c r="C649" s="16" t="s">
        <v>633</v>
      </c>
      <c r="D649" s="16"/>
      <c r="E649" s="16"/>
      <c r="F649" s="6" t="s">
        <f>=A649-A648</f>
      </c>
      <c r="G649" s="6" t="s">
        <f>=B649+G648</f>
      </c>
      <c r="H649" s="6" t="s">
        <f>=F649*G648</f>
      </c>
    </row>
    <row collapsed="false" customFormat="false" customHeight="false" hidden="false" ht="12.1" outlineLevel="0" r="650">
      <c r="A650" s="13" t="n">
        <v>46107</v>
      </c>
      <c r="B650" s="6" t="n">
        <v>-11.26</v>
      </c>
      <c r="C650" s="16" t="s">
        <v>371</v>
      </c>
      <c r="D650" s="16"/>
      <c r="E650" s="16"/>
      <c r="F650" s="6" t="s">
        <f>=A650-A649</f>
      </c>
      <c r="G650" s="6" t="s">
        <f>=B650+G649</f>
      </c>
      <c r="H650" s="6" t="s">
        <f>=F650*G649</f>
      </c>
    </row>
    <row collapsed="false" customFormat="false" customHeight="false" hidden="false" ht="12.1" outlineLevel="0" r="651">
      <c r="A651" s="13" t="n">
        <v>46107</v>
      </c>
      <c r="B651" s="6" t="n">
        <v>11.26</v>
      </c>
      <c r="C651" s="16" t="s">
        <v>634</v>
      </c>
      <c r="D651" s="16"/>
      <c r="E651" s="16"/>
      <c r="F651" s="6" t="s">
        <f>=A651-A650</f>
      </c>
      <c r="G651" s="6" t="s">
        <f>=B651+G650</f>
      </c>
      <c r="H651" s="6" t="s">
        <f>=F651*G650</f>
      </c>
    </row>
    <row collapsed="false" customFormat="false" customHeight="false" hidden="false" ht="12.1" outlineLevel="0" r="652">
      <c r="A652" s="13" t="n">
        <v>46110</v>
      </c>
      <c r="B652" s="6" t="n">
        <v>-19.73</v>
      </c>
      <c r="C652" s="16" t="s">
        <v>635</v>
      </c>
      <c r="D652" s="16"/>
      <c r="E652" s="16"/>
      <c r="F652" s="6" t="s">
        <f>=A652-A651</f>
      </c>
      <c r="G652" s="6" t="s">
        <f>=B652+G651</f>
      </c>
      <c r="H652" s="6" t="s">
        <f>=F652*G651</f>
      </c>
    </row>
    <row collapsed="false" customFormat="false" customHeight="false" hidden="false" ht="12.1" outlineLevel="0" r="653">
      <c r="A653" s="13" t="n">
        <v>46111</v>
      </c>
      <c r="B653" s="6" t="n">
        <v>19.73</v>
      </c>
      <c r="C653" s="16" t="s">
        <v>636</v>
      </c>
      <c r="D653" s="16"/>
      <c r="E653" s="16"/>
      <c r="F653" s="6" t="s">
        <f>=A653-A652</f>
      </c>
      <c r="G653" s="6" t="s">
        <f>=B653+G652</f>
      </c>
      <c r="H653" s="6" t="s">
        <f>=F653*G652</f>
      </c>
    </row>
    <row collapsed="false" customFormat="false" customHeight="false" hidden="false" ht="12.1" outlineLevel="0" r="654">
      <c r="A654" s="13" t="n">
        <v>46112</v>
      </c>
      <c r="B654" s="6" t="n">
        <v>-29.42</v>
      </c>
      <c r="C654" s="16" t="s">
        <v>637</v>
      </c>
      <c r="D654" s="16"/>
      <c r="E654" s="16"/>
      <c r="F654" s="6" t="s">
        <f>=A654-A653</f>
      </c>
      <c r="G654" s="6" t="s">
        <f>=B654+G653</f>
      </c>
      <c r="H654" s="6" t="s">
        <f>=F654*G653</f>
      </c>
    </row>
    <row collapsed="false" customFormat="false" customHeight="false" hidden="false" ht="12.1" outlineLevel="0" r="655">
      <c r="A655" s="13" t="n">
        <v>46113</v>
      </c>
      <c r="B655" s="6" t="n">
        <v>-7.27</v>
      </c>
      <c r="C655" s="16" t="s">
        <v>638</v>
      </c>
      <c r="D655" s="16"/>
      <c r="E655" s="16"/>
      <c r="F655" s="6" t="s">
        <f>=A655-A654</f>
      </c>
      <c r="G655" s="6" t="s">
        <f>=B655+G654</f>
      </c>
      <c r="H655" s="6" t="s">
        <f>=F655*G654</f>
      </c>
    </row>
    <row collapsed="false" customFormat="false" customHeight="false" hidden="false" ht="12.1" outlineLevel="0" r="656">
      <c r="A656" s="13" t="n">
        <v>46113</v>
      </c>
      <c r="B656" s="6" t="n">
        <v>7.27</v>
      </c>
      <c r="C656" s="16" t="s">
        <v>639</v>
      </c>
      <c r="D656" s="16"/>
      <c r="E656" s="16"/>
      <c r="F656" s="6" t="s">
        <f>=A656-A655</f>
      </c>
      <c r="G656" s="6" t="s">
        <f>=B656+G655</f>
      </c>
      <c r="H656" s="6" t="s">
        <f>=F656*G655</f>
      </c>
    </row>
    <row collapsed="false" customFormat="false" customHeight="false" hidden="false" ht="12.1" outlineLevel="0" r="657">
      <c r="A657" s="13" t="n">
        <v>46113</v>
      </c>
      <c r="B657" s="6" t="n">
        <v>29.42</v>
      </c>
      <c r="C657" s="16" t="s">
        <v>443</v>
      </c>
      <c r="D657" s="16"/>
      <c r="E657" s="16"/>
      <c r="F657" s="6" t="s">
        <f>=A657-A656</f>
      </c>
      <c r="G657" s="6" t="s">
        <f>=B657+G656</f>
      </c>
      <c r="H657" s="6" t="s">
        <f>=F657*G656</f>
      </c>
    </row>
    <row collapsed="false" customFormat="false" customHeight="false" hidden="false" ht="12.1" outlineLevel="0" r="658">
      <c r="A658" s="13" t="n">
        <v>46118</v>
      </c>
      <c r="B658" s="6" t="n">
        <v>-22.19</v>
      </c>
      <c r="C658" s="16" t="s">
        <v>487</v>
      </c>
      <c r="D658" s="16"/>
      <c r="E658" s="16"/>
      <c r="F658" s="6" t="s">
        <f>=A658-A657</f>
      </c>
      <c r="G658" s="6" t="s">
        <f>=B658+G657</f>
      </c>
      <c r="H658" s="6" t="s">
        <f>=F658*G657</f>
      </c>
    </row>
    <row collapsed="false" customFormat="false" customHeight="false" hidden="false" ht="12.1" outlineLevel="0" r="659">
      <c r="A659" s="13" t="n">
        <v>46118</v>
      </c>
      <c r="B659" s="6" t="n">
        <v>22.19</v>
      </c>
      <c r="C659" s="16" t="s">
        <v>640</v>
      </c>
      <c r="D659" s="16"/>
      <c r="E659" s="16"/>
      <c r="F659" s="6" t="s">
        <f>=A659-A658</f>
      </c>
      <c r="G659" s="6" t="s">
        <f>=B659+G658</f>
      </c>
      <c r="H659" s="6" t="s">
        <f>=F659*G658</f>
      </c>
    </row>
    <row collapsed="false" customFormat="false" customHeight="false" hidden="false" ht="12.1" outlineLevel="0" r="660">
      <c r="A660" s="13" t="n">
        <v>46128</v>
      </c>
      <c r="B660" s="6" t="n">
        <v>-1000</v>
      </c>
      <c r="C660" s="16" t="s">
        <v>641</v>
      </c>
      <c r="D660" s="16"/>
      <c r="E660" s="16"/>
      <c r="F660" s="6" t="s">
        <f>=A660-A659</f>
      </c>
      <c r="G660" s="6" t="s">
        <f>=B660+G659</f>
      </c>
      <c r="H660" s="6" t="s">
        <f>=F660*G659</f>
      </c>
    </row>
    <row collapsed="false" customFormat="false" customHeight="false" hidden="false" ht="12.1" outlineLevel="0" r="661">
      <c r="A661" s="13" t="n">
        <v>46129</v>
      </c>
      <c r="B661" s="6" t="n">
        <v>-62.33</v>
      </c>
      <c r="C661" s="16" t="s">
        <v>525</v>
      </c>
      <c r="D661" s="16"/>
      <c r="E661" s="16"/>
      <c r="F661" s="6" t="s">
        <f>=A661-A660</f>
      </c>
      <c r="G661" s="6" t="s">
        <f>=B661+G660</f>
      </c>
      <c r="H661" s="6" t="s">
        <f>=F661*G660</f>
      </c>
    </row>
    <row collapsed="false" customFormat="false" customHeight="false" hidden="false" ht="12.1" outlineLevel="0" r="662">
      <c r="A662" s="13" t="n">
        <v>46132</v>
      </c>
      <c r="B662" s="6" t="n">
        <v>62.33</v>
      </c>
      <c r="C662" s="16" t="s">
        <v>642</v>
      </c>
      <c r="D662" s="16"/>
      <c r="E662" s="16"/>
      <c r="F662" s="6" t="s">
        <f>=A662-A661</f>
      </c>
      <c r="G662" s="6" t="s">
        <f>=B662+G661</f>
      </c>
      <c r="H662" s="6" t="s">
        <f>=F662*G661</f>
      </c>
    </row>
    <row collapsed="false" customFormat="false" customHeight="false" hidden="false" ht="12.1" outlineLevel="0" r="663">
      <c r="A663" s="13" t="n">
        <v>46132</v>
      </c>
      <c r="B663" s="6" t="n">
        <v>1000</v>
      </c>
      <c r="C663" s="16" t="s">
        <v>643</v>
      </c>
      <c r="D663" s="16"/>
      <c r="E663" s="16"/>
      <c r="F663" s="6" t="s">
        <f>=A663-A662</f>
      </c>
      <c r="G663" s="6" t="s">
        <f>=B663+G662</f>
      </c>
      <c r="H663" s="6" t="s">
        <f>=F663*G662</f>
      </c>
    </row>
    <row collapsed="false" customFormat="false" customHeight="false" hidden="false" ht="12.1" outlineLevel="0" r="664">
      <c r="A664" s="13" t="n">
        <v>46134</v>
      </c>
      <c r="B664" s="6" t="n">
        <v>-27.12</v>
      </c>
      <c r="C664" s="16" t="s">
        <v>490</v>
      </c>
      <c r="D664" s="16"/>
      <c r="E664" s="16"/>
      <c r="F664" s="6" t="s">
        <f>=A664-A663</f>
      </c>
      <c r="G664" s="6" t="s">
        <f>=B664+G663</f>
      </c>
      <c r="H664" s="6" t="s">
        <f>=F664*G663</f>
      </c>
    </row>
    <row collapsed="false" customFormat="false" customHeight="false" hidden="false" ht="12.1" outlineLevel="0" r="665">
      <c r="A665" s="13" t="n">
        <v>46135</v>
      </c>
      <c r="B665" s="6" t="n">
        <v>27.12</v>
      </c>
      <c r="C665" s="16" t="s">
        <v>644</v>
      </c>
      <c r="D665" s="16"/>
      <c r="E665" s="16"/>
      <c r="F665" s="6" t="s">
        <f>=A665-A664</f>
      </c>
      <c r="G665" s="6" t="s">
        <f>=B665+G664</f>
      </c>
      <c r="H665" s="6" t="s">
        <f>=F665*G664</f>
      </c>
    </row>
    <row collapsed="false" customFormat="false" customHeight="false" hidden="false" ht="12.1" outlineLevel="0" r="666">
      <c r="A666" s="13" t="n">
        <v>46137</v>
      </c>
      <c r="B666" s="6" t="n">
        <v>-11.26</v>
      </c>
      <c r="C666" s="16" t="s">
        <v>371</v>
      </c>
      <c r="D666" s="16"/>
      <c r="E666" s="16"/>
      <c r="F666" s="6" t="s">
        <f>=A666-A665</f>
      </c>
      <c r="G666" s="6" t="s">
        <f>=B666+G665</f>
      </c>
      <c r="H666" s="6" t="s">
        <f>=F666*G665</f>
      </c>
    </row>
    <row collapsed="false" customFormat="false" customHeight="false" hidden="false" ht="12.1" outlineLevel="0" r="667">
      <c r="A667" s="13" t="n">
        <v>46139</v>
      </c>
      <c r="B667" s="6" t="n">
        <v>-220</v>
      </c>
      <c r="C667" s="16" t="s">
        <v>645</v>
      </c>
      <c r="D667" s="16"/>
      <c r="E667" s="16"/>
      <c r="F667" s="6" t="s">
        <f>=A667-A666</f>
      </c>
      <c r="G667" s="6" t="s">
        <f>=B667+G666</f>
      </c>
      <c r="H667" s="6" t="s">
        <f>=F667*G666</f>
      </c>
    </row>
    <row collapsed="false" customFormat="false" customHeight="false" hidden="false" ht="12.1" outlineLevel="0" r="668">
      <c r="A668" s="13" t="n">
        <v>46139</v>
      </c>
      <c r="B668" s="6" t="n">
        <v>11.26</v>
      </c>
      <c r="C668" s="16" t="s">
        <v>646</v>
      </c>
      <c r="D668" s="16"/>
      <c r="E668" s="16"/>
      <c r="F668" s="6" t="s">
        <f>=A668-A667</f>
      </c>
      <c r="G668" s="6" t="s">
        <f>=B668+G667</f>
      </c>
      <c r="H668" s="6" t="s">
        <f>=F668*G667</f>
      </c>
    </row>
    <row collapsed="false" customFormat="false" customHeight="false" hidden="false" ht="12.1" outlineLevel="0" r="669">
      <c r="A669" s="13" t="n">
        <v>46139</v>
      </c>
      <c r="B669" s="6" t="n">
        <v>-125</v>
      </c>
      <c r="C669" s="16" t="s">
        <v>614</v>
      </c>
      <c r="D669" s="16"/>
      <c r="E669" s="16"/>
      <c r="F669" s="6" t="s">
        <f>=A669-A668</f>
      </c>
      <c r="G669" s="6" t="s">
        <f>=B669+G668</f>
      </c>
      <c r="H669" s="6" t="s">
        <f>=F669*G668</f>
      </c>
    </row>
    <row collapsed="false" customFormat="false" customHeight="false" hidden="false" ht="12.1" outlineLevel="0" r="670">
      <c r="A670" s="13" t="n">
        <v>46140</v>
      </c>
      <c r="B670" s="6" t="n">
        <v>-25.52</v>
      </c>
      <c r="C670" s="16" t="s">
        <v>647</v>
      </c>
      <c r="D670" s="16"/>
      <c r="E670" s="16"/>
      <c r="F670" s="6" t="s">
        <f>=A670-A669</f>
      </c>
      <c r="G670" s="6" t="s">
        <f>=B670+G669</f>
      </c>
      <c r="H670" s="6" t="s">
        <f>=F670*G669</f>
      </c>
    </row>
    <row collapsed="false" customFormat="false" customHeight="false" hidden="false" ht="12.1" outlineLevel="0" r="671">
      <c r="A671" s="13" t="n">
        <v>46140</v>
      </c>
      <c r="B671" s="6" t="n">
        <v>-19.73</v>
      </c>
      <c r="C671" s="16" t="s">
        <v>635</v>
      </c>
      <c r="D671" s="16"/>
      <c r="E671" s="16"/>
      <c r="F671" s="6" t="s">
        <f>=A671-A670</f>
      </c>
      <c r="G671" s="6" t="s">
        <f>=B671+G670</f>
      </c>
      <c r="H671" s="6" t="s">
        <f>=F671*G670</f>
      </c>
    </row>
    <row collapsed="false" customFormat="false" customHeight="false" hidden="false" ht="12.1" outlineLevel="0" r="672">
      <c r="A672" s="13" t="n">
        <v>46140</v>
      </c>
      <c r="B672" s="6" t="n">
        <v>19.73</v>
      </c>
      <c r="C672" s="16" t="s">
        <v>648</v>
      </c>
      <c r="D672" s="16"/>
      <c r="E672" s="16"/>
      <c r="F672" s="6" t="s">
        <f>=A672-A671</f>
      </c>
      <c r="G672" s="6" t="s">
        <f>=B672+G671</f>
      </c>
      <c r="H672" s="6" t="s">
        <f>=F672*G671</f>
      </c>
    </row>
    <row collapsed="false" customFormat="false" customHeight="false" hidden="false" ht="12.1" outlineLevel="0" r="673">
      <c r="A673" s="13" t="n">
        <v>46141</v>
      </c>
      <c r="B673" s="6" t="n">
        <v>25.52</v>
      </c>
      <c r="C673" s="16" t="s">
        <v>649</v>
      </c>
      <c r="D673" s="16"/>
      <c r="E673" s="16"/>
      <c r="F673" s="6" t="s">
        <f>=A673-A672</f>
      </c>
      <c r="G673" s="6" t="s">
        <f>=B673+G672</f>
      </c>
      <c r="H673" s="6" t="s">
        <f>=F673*G672</f>
      </c>
    </row>
    <row collapsed="false" customFormat="false" customHeight="false" hidden="false" ht="12.1" outlineLevel="0" r="674">
      <c r="A674" s="13" t="n">
        <v>46141</v>
      </c>
      <c r="B674" s="6" t="n">
        <v>125</v>
      </c>
      <c r="C674" s="16" t="s">
        <v>650</v>
      </c>
      <c r="D674" s="16"/>
      <c r="E674" s="16"/>
      <c r="F674" s="6" t="s">
        <f>=A674-A673</f>
      </c>
      <c r="G674" s="6" t="s">
        <f>=B674+G673</f>
      </c>
      <c r="H674" s="6" t="s">
        <f>=F674*G673</f>
      </c>
    </row>
    <row collapsed="false" customFormat="false" customHeight="false" hidden="false" ht="12.1" outlineLevel="0" r="675">
      <c r="A675" s="13" t="n">
        <v>46142</v>
      </c>
      <c r="B675" s="6" t="n">
        <v>220</v>
      </c>
      <c r="C675" s="16" t="s">
        <v>651</v>
      </c>
      <c r="D675" s="16"/>
      <c r="E675" s="16"/>
      <c r="F675" s="6" t="s">
        <f>=A675-A674</f>
      </c>
      <c r="G675" s="6" t="s">
        <f>=B675+G674</f>
      </c>
      <c r="H675" s="6" t="s">
        <f>=F675*G674</f>
      </c>
    </row>
    <row collapsed="false" customFormat="false" customHeight="false" hidden="false" ht="12.1" outlineLevel="0" r="676">
      <c r="A676" s="13" t="n">
        <v>46142</v>
      </c>
      <c r="B676" s="6" t="n">
        <v>-35.03</v>
      </c>
      <c r="C676" s="16" t="s">
        <v>652</v>
      </c>
      <c r="D676" s="16"/>
      <c r="E676" s="16"/>
      <c r="F676" s="6" t="s">
        <f>=A676-A675</f>
      </c>
      <c r="G676" s="6" t="s">
        <f>=B676+G675</f>
      </c>
      <c r="H676" s="6" t="s">
        <f>=F676*G675</f>
      </c>
    </row>
    <row collapsed="false" customFormat="false" customHeight="false" hidden="false" ht="12.1" outlineLevel="0" r="677">
      <c r="A677" s="13" t="n">
        <v>46143</v>
      </c>
      <c r="B677" s="6" t="n">
        <v>-6.51</v>
      </c>
      <c r="C677" s="16" t="s">
        <v>653</v>
      </c>
      <c r="D677" s="16"/>
      <c r="E677" s="16"/>
      <c r="F677" s="6" t="s">
        <f>=A677-A676</f>
      </c>
      <c r="G677" s="6" t="s">
        <f>=B677+G676</f>
      </c>
      <c r="H677" s="6" t="s">
        <f>=F677*G676</f>
      </c>
    </row>
    <row collapsed="false" customFormat="false" customHeight="false" hidden="false" ht="12.1" outlineLevel="0" r="678">
      <c r="A678" s="13" t="n">
        <v>46146</v>
      </c>
      <c r="B678" s="6" t="n">
        <v>-242</v>
      </c>
      <c r="C678" s="16" t="s">
        <v>654</v>
      </c>
      <c r="D678" s="16"/>
      <c r="E678" s="16"/>
      <c r="F678" s="6" t="s">
        <f>=A678-A677</f>
      </c>
      <c r="G678" s="6" t="s">
        <f>=B678+G677</f>
      </c>
      <c r="H678" s="6" t="s">
        <f>=F678*G677</f>
      </c>
    </row>
    <row collapsed="false" customFormat="false" customHeight="false" hidden="false" ht="12.1" outlineLevel="0" r="679">
      <c r="A679" s="13" t="n">
        <v>46146</v>
      </c>
      <c r="B679" s="6" t="n">
        <v>35.03</v>
      </c>
      <c r="C679" s="16" t="s">
        <v>443</v>
      </c>
      <c r="D679" s="16"/>
      <c r="E679" s="16"/>
      <c r="F679" s="6" t="s">
        <f>=A679-A678</f>
      </c>
      <c r="G679" s="6" t="s">
        <f>=B679+G678</f>
      </c>
      <c r="H679" s="6" t="s">
        <f>=F679*G678</f>
      </c>
    </row>
    <row collapsed="false" customFormat="false" customHeight="false" hidden="false" ht="12.1" outlineLevel="0" r="680">
      <c r="A680" s="13" t="n">
        <v>46146</v>
      </c>
      <c r="B680" s="6" t="n">
        <v>6.51</v>
      </c>
      <c r="C680" s="16" t="s">
        <v>655</v>
      </c>
      <c r="D680" s="16"/>
      <c r="E680" s="16"/>
      <c r="F680" s="6" t="s">
        <f>=A680-A679</f>
      </c>
      <c r="G680" s="6" t="s">
        <f>=B680+G679</f>
      </c>
      <c r="H680" s="6" t="s">
        <f>=F680*G679</f>
      </c>
    </row>
    <row collapsed="false" customFormat="false" customHeight="false" hidden="false" ht="12.1" outlineLevel="0" r="681">
      <c r="A681" s="13" t="n">
        <v>46148</v>
      </c>
      <c r="B681" s="6" t="n">
        <v>-22.19</v>
      </c>
      <c r="C681" s="16" t="s">
        <v>487</v>
      </c>
      <c r="D681" s="16"/>
      <c r="E681" s="16"/>
      <c r="F681" s="6" t="s">
        <f>=A681-A680</f>
      </c>
      <c r="G681" s="6" t="s">
        <f>=B681+G680</f>
      </c>
      <c r="H681" s="6" t="s">
        <f>=F681*G680</f>
      </c>
    </row>
    <row collapsed="false" customFormat="false" customHeight="false" hidden="false" ht="12.1" outlineLevel="0" r="682">
      <c r="A682" s="13" t="n">
        <v>46148</v>
      </c>
      <c r="B682" s="6" t="n">
        <v>22.19</v>
      </c>
      <c r="C682" s="16" t="s">
        <v>656</v>
      </c>
      <c r="D682" s="16"/>
      <c r="E682" s="16"/>
      <c r="F682" s="6" t="s">
        <f>=A682-A681</f>
      </c>
      <c r="G682" s="6" t="s">
        <f>=B682+G681</f>
      </c>
      <c r="H682" s="6" t="s">
        <f>=F682*G681</f>
      </c>
    </row>
    <row collapsed="false" customFormat="false" customHeight="false" hidden="false" ht="12.1" outlineLevel="0" r="683">
      <c r="A683" s="13" t="n">
        <v>46161</v>
      </c>
      <c r="B683" s="6" t="n">
        <v>242</v>
      </c>
      <c r="C683" s="16" t="s">
        <v>657</v>
      </c>
      <c r="D683" s="16"/>
      <c r="E683" s="16"/>
      <c r="F683" s="6" t="s">
        <f>=A683-A682</f>
      </c>
      <c r="G683" s="6" t="s">
        <f>=B683+G682</f>
      </c>
      <c r="H683" s="6" t="s">
        <f>=F683*G682</f>
      </c>
    </row>
    <row collapsed="false" customFormat="false" customHeight="false" hidden="false" ht="12.1" outlineLevel="0" r="684">
      <c r="A684" s="13" t="n">
        <v>46164</v>
      </c>
      <c r="B684" s="6" t="n">
        <v>-27.12</v>
      </c>
      <c r="C684" s="16" t="s">
        <v>490</v>
      </c>
      <c r="D684" s="16"/>
      <c r="E684" s="16"/>
      <c r="F684" s="6" t="s">
        <f>=A684-A683</f>
      </c>
      <c r="G684" s="6" t="s">
        <f>=B684+G683</f>
      </c>
      <c r="H684" s="6" t="s">
        <f>=F684*G683</f>
      </c>
    </row>
    <row collapsed="false" customFormat="false" customHeight="false" hidden="false" ht="12.1" outlineLevel="0" r="685">
      <c r="A685" s="13" t="n">
        <v>46167</v>
      </c>
      <c r="B685" s="6" t="n">
        <v>-11.26</v>
      </c>
      <c r="C685" s="16" t="s">
        <v>371</v>
      </c>
      <c r="D685" s="16"/>
      <c r="E685" s="16"/>
      <c r="F685" s="6" t="s">
        <f>=A685-A684</f>
      </c>
      <c r="G685" s="6" t="s">
        <f>=B685+G684</f>
      </c>
      <c r="H685" s="6" t="s">
        <f>=F685*G684</f>
      </c>
    </row>
    <row collapsed="false" customFormat="false" customHeight="false" hidden="false" ht="12.1" outlineLevel="0" r="686">
      <c r="A686" s="13" t="n">
        <v>46167</v>
      </c>
      <c r="B686" s="6" t="n">
        <v>27.12</v>
      </c>
      <c r="C686" s="16" t="s">
        <v>658</v>
      </c>
      <c r="D686" s="16"/>
      <c r="E686" s="16"/>
      <c r="F686" s="6" t="s">
        <f>=A686-A685</f>
      </c>
      <c r="G686" s="6" t="s">
        <f>=B686+G685</f>
      </c>
      <c r="H686" s="6" t="s">
        <f>=F686*G685</f>
      </c>
    </row>
    <row collapsed="false" customFormat="false" customHeight="false" hidden="false" ht="12.1" outlineLevel="0" r="687">
      <c r="A687" s="13" t="n">
        <v>46168</v>
      </c>
      <c r="B687" s="6" t="n">
        <v>11.26</v>
      </c>
      <c r="C687" s="16" t="s">
        <v>659</v>
      </c>
      <c r="D687" s="16"/>
      <c r="E687" s="16"/>
      <c r="F687" s="6" t="s">
        <f>=A687-A686</f>
      </c>
      <c r="G687" s="6" t="s">
        <f>=B687+G686</f>
      </c>
      <c r="H687" s="6" t="s">
        <f>=F687*G686</f>
      </c>
    </row>
    <row collapsed="false" customFormat="false" customHeight="false" hidden="false" ht="12.1" outlineLevel="0" r="688">
      <c r="A688" s="13" t="n">
        <v>46170</v>
      </c>
      <c r="B688" s="6" t="n">
        <v>-19.73</v>
      </c>
      <c r="C688" s="16" t="s">
        <v>635</v>
      </c>
      <c r="D688" s="16"/>
      <c r="E688" s="16"/>
      <c r="F688" s="6" t="s">
        <f>=A688-A687</f>
      </c>
      <c r="G688" s="6" t="s">
        <f>=B688+G687</f>
      </c>
      <c r="H688" s="6" t="s">
        <f>=F688*G687</f>
      </c>
    </row>
    <row collapsed="false" customFormat="false" customHeight="false" hidden="false" ht="12.1" outlineLevel="0" r="689">
      <c r="A689" s="13" t="n">
        <v>46170</v>
      </c>
      <c r="B689" s="6" t="n">
        <v>19.73</v>
      </c>
      <c r="C689" s="16" t="s">
        <v>660</v>
      </c>
      <c r="D689" s="16"/>
      <c r="E689" s="16"/>
      <c r="F689" s="6" t="s">
        <f>=A689-A688</f>
      </c>
      <c r="G689" s="6" t="s">
        <f>=B689+G688</f>
      </c>
      <c r="H689" s="6" t="s">
        <f>=F689*G688</f>
      </c>
    </row>
    <row collapsed="false" customFormat="false" customHeight="false" hidden="false" ht="12.1" outlineLevel="0" r="690">
      <c r="A690" s="13" t="n">
        <v>46173</v>
      </c>
      <c r="B690" s="6" t="n">
        <v>-29.9</v>
      </c>
      <c r="C690" s="16" t="s">
        <v>661</v>
      </c>
      <c r="D690" s="16"/>
      <c r="E690" s="16"/>
      <c r="F690" s="6" t="s">
        <f>=A690-A689</f>
      </c>
      <c r="G690" s="6" t="s">
        <f>=B690+G689</f>
      </c>
      <c r="H690" s="6" t="s">
        <f>=F690*G689</f>
      </c>
    </row>
    <row collapsed="false" customFormat="false" customHeight="false" hidden="false" ht="12.1" outlineLevel="0" r="691">
      <c r="A691" s="13" t="n">
        <v>46174</v>
      </c>
      <c r="B691" s="6" t="n">
        <v>-6.09</v>
      </c>
      <c r="C691" s="16" t="s">
        <v>662</v>
      </c>
      <c r="D691" s="16"/>
      <c r="E691" s="16"/>
      <c r="F691" s="6" t="s">
        <f>=A691-A690</f>
      </c>
      <c r="G691" s="6" t="s">
        <f>=B691+G690</f>
      </c>
      <c r="H691" s="6" t="s">
        <f>=F691*G690</f>
      </c>
    </row>
    <row collapsed="false" customFormat="false" customHeight="false" hidden="false" ht="12.1" outlineLevel="0" r="692">
      <c r="A692" s="13" t="n">
        <v>46174</v>
      </c>
      <c r="B692" s="6" t="n">
        <v>29.9</v>
      </c>
      <c r="C692" s="16" t="s">
        <v>443</v>
      </c>
      <c r="D692" s="16"/>
      <c r="E692" s="16"/>
      <c r="F692" s="6" t="s">
        <f>=A692-A691</f>
      </c>
      <c r="G692" s="6" t="s">
        <f>=B692+G691</f>
      </c>
      <c r="H692" s="6" t="s">
        <f>=F692*G691</f>
      </c>
    </row>
    <row collapsed="false" customFormat="false" customHeight="false" hidden="false" ht="12.1" outlineLevel="0" r="693">
      <c r="A693" s="13" t="n">
        <v>46174</v>
      </c>
      <c r="B693" s="6" t="n">
        <v>6.09</v>
      </c>
      <c r="C693" s="16" t="s">
        <v>663</v>
      </c>
      <c r="D693" s="16"/>
      <c r="E693" s="16"/>
      <c r="F693" s="6" t="s">
        <f>=A693-A692</f>
      </c>
      <c r="G693" s="6" t="s">
        <f>=B693+G692</f>
      </c>
      <c r="H693" s="6" t="s">
        <f>=F693*G692</f>
      </c>
    </row>
    <row collapsed="false" customFormat="false" customHeight="false" hidden="false" ht="12.1" outlineLevel="0" r="694">
      <c r="A694" s="13" t="n">
        <v>46175</v>
      </c>
      <c r="B694" s="6" t="n">
        <v>-56.1</v>
      </c>
      <c r="C694" s="16" t="s">
        <v>349</v>
      </c>
      <c r="D694" s="16"/>
      <c r="E694" s="16"/>
      <c r="F694" s="6" t="s">
        <f>=A694-A693</f>
      </c>
      <c r="G694" s="6" t="s">
        <f>=B694+G693</f>
      </c>
      <c r="H694" s="6" t="s">
        <f>=F694*G693</f>
      </c>
    </row>
    <row collapsed="false" customFormat="false" customHeight="false" hidden="false" ht="12.1" outlineLevel="0" r="695">
      <c r="A695" s="13" t="n">
        <v>46176</v>
      </c>
      <c r="B695" s="6" t="n">
        <v>-56.84</v>
      </c>
      <c r="C695" s="16" t="s">
        <v>351</v>
      </c>
      <c r="D695" s="16"/>
      <c r="E695" s="16"/>
      <c r="F695" s="6" t="s">
        <f>=A695-A694</f>
      </c>
      <c r="G695" s="6" t="s">
        <f>=B695+G694</f>
      </c>
      <c r="H695" s="6" t="s">
        <f>=F695*G694</f>
      </c>
    </row>
    <row collapsed="false" customFormat="false" customHeight="false" hidden="false" ht="12.1" outlineLevel="0" r="696">
      <c r="A696" s="13" t="n">
        <v>46176</v>
      </c>
      <c r="B696" s="6" t="n">
        <v>-35.4</v>
      </c>
      <c r="C696" s="16" t="s">
        <v>390</v>
      </c>
      <c r="D696" s="16"/>
      <c r="E696" s="16"/>
      <c r="F696" s="6" t="s">
        <f>=A696-A695</f>
      </c>
      <c r="G696" s="6" t="s">
        <f>=B696+G695</f>
      </c>
      <c r="H696" s="6" t="s">
        <f>=F696*G695</f>
      </c>
    </row>
    <row collapsed="false" customFormat="false" customHeight="false" hidden="false" ht="12.1" outlineLevel="0" r="697">
      <c r="A697" s="13" t="n">
        <v>46176</v>
      </c>
      <c r="B697" s="6" t="n">
        <v>-5.4</v>
      </c>
      <c r="C697" s="16" t="s">
        <v>601</v>
      </c>
      <c r="D697" s="16"/>
      <c r="E697" s="16"/>
      <c r="F697" s="6" t="s">
        <f>=A697-A696</f>
      </c>
      <c r="G697" s="6" t="s">
        <f>=B697+G696</f>
      </c>
      <c r="H697" s="6" t="s">
        <f>=F697*G696</f>
      </c>
    </row>
    <row collapsed="false" customFormat="false" customHeight="false" hidden="false" ht="12.1" outlineLevel="0" r="698">
      <c r="A698" s="13" t="n">
        <v>46176</v>
      </c>
      <c r="B698" s="6" t="n">
        <v>56.1</v>
      </c>
      <c r="C698" s="16" t="s">
        <v>664</v>
      </c>
      <c r="D698" s="16"/>
      <c r="E698" s="16"/>
      <c r="F698" s="6" t="s">
        <f>=A698-A697</f>
      </c>
      <c r="G698" s="6" t="s">
        <f>=B698+G697</f>
      </c>
      <c r="H698" s="6" t="s">
        <f>=F698*G697</f>
      </c>
    </row>
    <row collapsed="false" customFormat="false" customHeight="false" hidden="false" ht="12.1" outlineLevel="0" r="699">
      <c r="A699" s="13" t="n">
        <v>46176</v>
      </c>
      <c r="B699" s="6" t="n">
        <v>35.4</v>
      </c>
      <c r="C699" s="16" t="s">
        <v>665</v>
      </c>
      <c r="D699" s="16"/>
      <c r="E699" s="16"/>
      <c r="F699" s="6" t="s">
        <f>=A699-A698</f>
      </c>
      <c r="G699" s="6" t="s">
        <f>=B699+G698</f>
      </c>
      <c r="H699" s="6" t="s">
        <f>=F699*G698</f>
      </c>
    </row>
    <row collapsed="false" customFormat="false" customHeight="false" hidden="false" ht="12.1" outlineLevel="0" r="700">
      <c r="A700" s="13" t="n">
        <v>46177</v>
      </c>
      <c r="B700" s="6" t="n">
        <v>56.84</v>
      </c>
      <c r="C700" s="16" t="s">
        <v>666</v>
      </c>
      <c r="D700" s="16"/>
      <c r="E700" s="16"/>
      <c r="F700" s="6" t="s">
        <f>=A700-A699</f>
      </c>
      <c r="G700" s="6" t="s">
        <f>=B700+G699</f>
      </c>
      <c r="H700" s="6" t="s">
        <f>=F700*G699</f>
      </c>
    </row>
    <row collapsed="false" customFormat="false" customHeight="false" hidden="false" ht="12.1" outlineLevel="0" r="701">
      <c r="A701" s="13" t="n">
        <v>46178</v>
      </c>
      <c r="B701" s="6" t="n">
        <v>-22.19</v>
      </c>
      <c r="C701" s="16" t="s">
        <v>487</v>
      </c>
      <c r="D701" s="16"/>
      <c r="E701" s="16"/>
      <c r="F701" s="6" t="s">
        <f>=A701-A700</f>
      </c>
      <c r="G701" s="6" t="s">
        <f>=B701+G700</f>
      </c>
      <c r="H701" s="6" t="s">
        <f>=F701*G700</f>
      </c>
    </row>
    <row collapsed="false" customFormat="false" customHeight="false" hidden="false" ht="12.1" outlineLevel="0" r="702">
      <c r="A702" s="13" t="n">
        <v>46178</v>
      </c>
      <c r="B702" s="6" t="n">
        <v>22.19</v>
      </c>
      <c r="C702" s="16" t="s">
        <v>667</v>
      </c>
      <c r="D702" s="16"/>
      <c r="E702" s="16"/>
      <c r="F702" s="6" t="s">
        <f>=A702-A701</f>
      </c>
      <c r="G702" s="6" t="s">
        <f>=B702+G701</f>
      </c>
      <c r="H702" s="6" t="s">
        <f>=F702*G701</f>
      </c>
    </row>
    <row collapsed="false" customFormat="false" customHeight="false" hidden="false" ht="12.1" outlineLevel="0" r="703">
      <c r="A703" s="13" t="n">
        <v>46181</v>
      </c>
      <c r="B703" s="6" t="n">
        <v>5.4</v>
      </c>
      <c r="C703" s="16" t="s">
        <v>668</v>
      </c>
      <c r="D703" s="16"/>
      <c r="E703" s="16"/>
      <c r="F703" s="6" t="s">
        <f>=A703-A702</f>
      </c>
      <c r="G703" s="6" t="s">
        <f>=B703+G702</f>
      </c>
      <c r="H703" s="6" t="s">
        <f>=F703*G702</f>
      </c>
    </row>
    <row collapsed="false" customFormat="false" customHeight="false" hidden="false" ht="12.1" outlineLevel="0" r="704">
      <c r="A704" s="13" t="n">
        <v>46188</v>
      </c>
      <c r="B704" s="6" t="n">
        <v>-24</v>
      </c>
      <c r="C704" s="16" t="s">
        <v>669</v>
      </c>
      <c r="D704" s="16"/>
      <c r="E704" s="16"/>
      <c r="F704" s="6" t="s">
        <f>=A704-A703</f>
      </c>
      <c r="G704" s="6" t="s">
        <f>=B704+G703</f>
      </c>
      <c r="H704" s="6" t="s">
        <f>=F704*G703</f>
      </c>
    </row>
    <row collapsed="false" customFormat="false" customHeight="false" hidden="false" ht="12.1" outlineLevel="0" r="705">
      <c r="A705" s="13" t="n">
        <v>46194</v>
      </c>
      <c r="B705" s="6" t="n">
        <v>-27.12</v>
      </c>
      <c r="C705" s="16" t="s">
        <v>490</v>
      </c>
      <c r="D705" s="16"/>
      <c r="E705" s="16"/>
      <c r="F705" s="6" t="s">
        <f>=A705-A704</f>
      </c>
      <c r="G705" s="6" t="s">
        <f>=B705+G704</f>
      </c>
      <c r="H705" s="6" t="s">
        <f>=F705*G704</f>
      </c>
    </row>
    <row collapsed="false" customFormat="false" customHeight="false" hidden="false" ht="12.1" outlineLevel="0" r="706">
      <c r="A706" s="13" t="n">
        <v>46196</v>
      </c>
      <c r="B706" s="6" t="n">
        <v>27.12</v>
      </c>
      <c r="C706" s="16" t="s">
        <v>670</v>
      </c>
      <c r="D706" s="16"/>
      <c r="E706" s="16"/>
      <c r="F706" s="6" t="s">
        <f>=A706-A705</f>
      </c>
      <c r="G706" s="6" t="s">
        <f>=B706+G705</f>
      </c>
      <c r="H706" s="6" t="s">
        <f>=F706*G705</f>
      </c>
    </row>
    <row collapsed="false" customFormat="false" customHeight="false" hidden="false" ht="12.1" outlineLevel="0" r="707">
      <c r="A707" s="13" t="n">
        <v>46197</v>
      </c>
      <c r="B707" s="6" t="n">
        <v>-11.26</v>
      </c>
      <c r="C707" s="16" t="s">
        <v>371</v>
      </c>
      <c r="D707" s="16"/>
      <c r="E707" s="16"/>
      <c r="F707" s="6" t="s">
        <f>=A707-A706</f>
      </c>
      <c r="G707" s="6" t="s">
        <f>=B707+G706</f>
      </c>
      <c r="H707" s="6" t="s">
        <f>=F707*G706</f>
      </c>
    </row>
    <row collapsed="false" customFormat="false" customHeight="false" hidden="false" ht="12.1" outlineLevel="0" r="708">
      <c r="A708" s="13" t="n">
        <v>46197</v>
      </c>
      <c r="B708" s="6" t="n">
        <v>11.26</v>
      </c>
      <c r="C708" s="16" t="s">
        <v>671</v>
      </c>
      <c r="D708" s="16"/>
      <c r="E708" s="16"/>
      <c r="F708" s="6" t="s">
        <f>=A708-A707</f>
      </c>
      <c r="G708" s="6" t="s">
        <f>=B708+G707</f>
      </c>
      <c r="H708" s="6" t="s">
        <f>=F708*G707</f>
      </c>
    </row>
    <row collapsed="false" customFormat="false" customHeight="false" hidden="false" ht="12.1" outlineLevel="0" r="709">
      <c r="A709" s="13" t="n">
        <v>46199</v>
      </c>
      <c r="B709" s="6" t="n">
        <v>24</v>
      </c>
      <c r="C709" s="16" t="s">
        <v>672</v>
      </c>
      <c r="D709" s="16"/>
      <c r="E709" s="16"/>
      <c r="F709" s="6" t="s">
        <f>=A709-A708</f>
      </c>
      <c r="G709" s="6" t="s">
        <f>=B709+G708</f>
      </c>
      <c r="H709" s="6" t="s">
        <f>=F709*G708</f>
      </c>
    </row>
    <row collapsed="false" customFormat="false" customHeight="false" hidden="false" ht="12.1" outlineLevel="0" r="710">
      <c r="A710" s="13" t="n">
        <v>46200</v>
      </c>
      <c r="B710" s="6" t="n">
        <v>-19.73</v>
      </c>
      <c r="C710" s="16" t="s">
        <v>635</v>
      </c>
      <c r="D710" s="16"/>
      <c r="E710" s="16"/>
      <c r="F710" s="6" t="s">
        <f>=A710-A709</f>
      </c>
      <c r="G710" s="6" t="s">
        <f>=B710+G709</f>
      </c>
      <c r="H710" s="6" t="s">
        <f>=F710*G709</f>
      </c>
    </row>
    <row collapsed="false" customFormat="false" customHeight="false" hidden="false" ht="12.1" outlineLevel="0" r="711">
      <c r="A711" s="13" t="n">
        <v>46202</v>
      </c>
      <c r="B711" s="6" t="n">
        <v>19.73</v>
      </c>
      <c r="C711" s="16" t="s">
        <v>673</v>
      </c>
      <c r="D711" s="16"/>
      <c r="E711" s="16"/>
      <c r="F711" s="6" t="s">
        <f>=A711-A710</f>
      </c>
      <c r="G711" s="6" t="s">
        <f>=B711+G710</f>
      </c>
      <c r="H711" s="6" t="s">
        <f>=F711*G710</f>
      </c>
    </row>
    <row collapsed="false" customFormat="false" customHeight="false" hidden="false" ht="12.1" outlineLevel="0" r="712">
      <c r="A712" s="13" t="n">
        <v>46203</v>
      </c>
      <c r="B712" s="6" t="n">
        <v>-27.13</v>
      </c>
      <c r="C712" s="16" t="s">
        <v>674</v>
      </c>
      <c r="D712" s="16"/>
      <c r="E712" s="16"/>
      <c r="F712" s="6" t="s">
        <f>=A712-A711</f>
      </c>
      <c r="G712" s="6" t="s">
        <f>=B712+G711</f>
      </c>
      <c r="H712" s="6" t="s">
        <f>=F712*G711</f>
      </c>
    </row>
    <row collapsed="false" customFormat="false" customHeight="false" hidden="false" ht="12.1" outlineLevel="0" r="713">
      <c r="A713" s="13" t="n">
        <v>46204</v>
      </c>
      <c r="B713" s="6" t="n">
        <v>-5.37</v>
      </c>
      <c r="C713" s="16" t="s">
        <v>675</v>
      </c>
      <c r="D713" s="16"/>
      <c r="E713" s="16"/>
      <c r="F713" s="6" t="s">
        <f>=A713-A712</f>
      </c>
      <c r="G713" s="6" t="s">
        <f>=B713+G712</f>
      </c>
      <c r="H713" s="6" t="s">
        <f>=F713*G712</f>
      </c>
    </row>
    <row collapsed="false" customFormat="false" customHeight="false" hidden="false" ht="12.1" outlineLevel="0" r="714">
      <c r="A714" s="13" t="n">
        <v>46204</v>
      </c>
      <c r="B714" s="6" t="n">
        <v>5.37</v>
      </c>
      <c r="C714" s="16" t="s">
        <v>676</v>
      </c>
      <c r="D714" s="16"/>
      <c r="E714" s="16"/>
      <c r="F714" s="6" t="s">
        <f>=A714-A713</f>
      </c>
      <c r="G714" s="6" t="s">
        <f>=B714+G713</f>
      </c>
      <c r="H714" s="6" t="s">
        <f>=F714*G713</f>
      </c>
    </row>
    <row collapsed="false" customFormat="false" customHeight="false" hidden="false" ht="12.1" outlineLevel="0" r="715">
      <c r="A715" s="13" t="n">
        <v>46204</v>
      </c>
      <c r="B715" s="6" t="n">
        <v>27.13</v>
      </c>
      <c r="C715" s="16" t="s">
        <v>443</v>
      </c>
      <c r="D715" s="16"/>
      <c r="E715" s="16"/>
      <c r="F715" s="6" t="s">
        <f>=A715-A714</f>
      </c>
      <c r="G715" s="6" t="s">
        <f>=B715+G714</f>
      </c>
      <c r="H715" s="6" t="s">
        <f>=F715*G714</f>
      </c>
    </row>
    <row collapsed="false" customFormat="false" customHeight="false" hidden="false" ht="12.1" outlineLevel="0" r="716">
      <c r="A716" s="13" t="n">
        <v>46207</v>
      </c>
      <c r="B716" s="6" t="n">
        <v>-100</v>
      </c>
      <c r="C716" s="16" t="s">
        <v>677</v>
      </c>
      <c r="D716" s="16"/>
      <c r="E716" s="16"/>
      <c r="F716" s="6" t="s">
        <f>=A716-A715</f>
      </c>
      <c r="G716" s="6" t="s">
        <f>=B716+G715</f>
      </c>
      <c r="H716" s="6" t="s">
        <f>=F716*G715</f>
      </c>
    </row>
    <row collapsed="false" customFormat="false" customHeight="false" hidden="false" ht="12.1" outlineLevel="0" r="717">
      <c r="A717" s="13" t="n">
        <v>46208</v>
      </c>
      <c r="B717" s="6" t="n">
        <v>-22.19</v>
      </c>
      <c r="C717" s="16" t="s">
        <v>487</v>
      </c>
      <c r="D717" s="16"/>
      <c r="E717" s="16"/>
      <c r="F717" s="6" t="s">
        <f>=A717-A716</f>
      </c>
      <c r="G717" s="6" t="s">
        <f>=B717+G716</f>
      </c>
      <c r="H717" s="6" t="s">
        <f>=F717*G716</f>
      </c>
    </row>
    <row collapsed="false" customFormat="false" customHeight="false" hidden="false" ht="12.1" outlineLevel="0" r="718">
      <c r="A718" s="13" t="n">
        <v>46209</v>
      </c>
      <c r="B718" s="6" t="n">
        <v>22.19</v>
      </c>
      <c r="C718" s="16" t="s">
        <v>678</v>
      </c>
      <c r="D718" s="16"/>
      <c r="E718" s="16"/>
      <c r="F718" s="6" t="s">
        <f>=A718-A717</f>
      </c>
      <c r="G718" s="6" t="s">
        <f>=B718+G717</f>
      </c>
      <c r="H718" s="6" t="s">
        <f>=F718*G717</f>
      </c>
    </row>
    <row collapsed="false" customFormat="false" customHeight="false" hidden="false" ht="12.1" outlineLevel="0" r="719">
      <c r="A719" s="13" t="n">
        <v>46209</v>
      </c>
      <c r="B719" s="6" t="n">
        <v>100</v>
      </c>
      <c r="C719" s="16" t="s">
        <v>679</v>
      </c>
      <c r="D719" s="16"/>
      <c r="E719" s="16"/>
      <c r="F719" s="6" t="s">
        <f>=A719-A718</f>
      </c>
      <c r="G719" s="6" t="s">
        <f>=B719+G718</f>
      </c>
      <c r="H719" s="6" t="s">
        <f>=F719*G718</f>
      </c>
    </row>
    <row collapsed="false" customFormat="false" customHeight="false" hidden="false" ht="12.1" outlineLevel="0" r="720">
      <c r="A720" s="13" t="n">
        <v>46209</v>
      </c>
      <c r="B720" s="6" t="n">
        <v>-250</v>
      </c>
      <c r="C720" s="16" t="s">
        <v>680</v>
      </c>
      <c r="D720" s="16"/>
      <c r="E720" s="16"/>
      <c r="F720" s="6" t="s">
        <f>=A720-A719</f>
      </c>
      <c r="G720" s="6" t="s">
        <f>=B720+G719</f>
      </c>
      <c r="H720" s="6" t="s">
        <f>=F720*G719</f>
      </c>
    </row>
    <row collapsed="false" customFormat="false" customHeight="false" hidden="false" ht="12.1" outlineLevel="0" r="721">
      <c r="A721" s="13" t="n">
        <v>46210</v>
      </c>
      <c r="B721" s="6" t="n">
        <v>-54.1</v>
      </c>
      <c r="C721" s="16" t="s">
        <v>356</v>
      </c>
      <c r="D721" s="16"/>
      <c r="E721" s="16"/>
      <c r="F721" s="6" t="s">
        <f>=A721-A720</f>
      </c>
      <c r="G721" s="6" t="s">
        <f>=B721+G720</f>
      </c>
      <c r="H721" s="6" t="s">
        <f>=F721*G720</f>
      </c>
    </row>
    <row collapsed="false" customFormat="false" customHeight="false" hidden="false" ht="12.1" outlineLevel="0" r="722">
      <c r="A722" s="13" t="n">
        <v>46210</v>
      </c>
      <c r="B722" s="6" t="n">
        <v>-245</v>
      </c>
      <c r="C722" s="16" t="s">
        <v>681</v>
      </c>
      <c r="D722" s="16"/>
      <c r="E722" s="16"/>
      <c r="F722" s="6" t="s">
        <f>=A722-A721</f>
      </c>
      <c r="G722" s="6" t="s">
        <f>=B722+G721</f>
      </c>
      <c r="H722" s="6" t="s">
        <f>=F722*G721</f>
      </c>
    </row>
    <row collapsed="false" customFormat="false" customHeight="false" hidden="false" ht="12.1" outlineLevel="0" r="723">
      <c r="A723" s="13" t="n">
        <v>46210</v>
      </c>
      <c r="B723" s="6" t="n">
        <v>250</v>
      </c>
      <c r="C723" s="16" t="s">
        <v>682</v>
      </c>
      <c r="D723" s="16"/>
      <c r="E723" s="16"/>
      <c r="F723" s="6" t="s">
        <f>=A723-A722</f>
      </c>
      <c r="G723" s="6" t="s">
        <f>=B723+G722</f>
      </c>
      <c r="H723" s="6" t="s">
        <f>=F723*G722</f>
      </c>
    </row>
    <row collapsed="false" customFormat="false" customHeight="false" hidden="false" ht="12.1" outlineLevel="0" r="724">
      <c r="A724" s="13" t="n">
        <v>46210</v>
      </c>
      <c r="B724" s="6" t="n">
        <v>54.1</v>
      </c>
      <c r="C724" s="16" t="s">
        <v>683</v>
      </c>
      <c r="D724" s="16"/>
      <c r="E724" s="16"/>
      <c r="F724" s="6" t="s">
        <f>=A724-A723</f>
      </c>
      <c r="G724" s="6" t="s">
        <f>=B724+G723</f>
      </c>
      <c r="H724" s="6" t="s">
        <f>=F724*G723</f>
      </c>
    </row>
    <row collapsed="false" customFormat="false" customHeight="false" hidden="false" ht="12.1" outlineLevel="0" r="725">
      <c r="A725" s="13" t="n">
        <v>46211</v>
      </c>
      <c r="B725" s="6" t="n">
        <v>-5.4</v>
      </c>
      <c r="C725" s="16" t="s">
        <v>601</v>
      </c>
      <c r="D725" s="16"/>
      <c r="E725" s="16"/>
      <c r="F725" s="6" t="s">
        <f>=A725-A724</f>
      </c>
      <c r="G725" s="6" t="s">
        <f>=B725+G724</f>
      </c>
      <c r="H725" s="6" t="s">
        <f>=F725*G724</f>
      </c>
    </row>
    <row collapsed="false" customFormat="false" customHeight="false" hidden="false" ht="12.1" outlineLevel="0" r="726">
      <c r="A726" s="13" t="n">
        <v>46212</v>
      </c>
      <c r="B726" s="6" t="n">
        <v>-922</v>
      </c>
      <c r="C726" s="16" t="s">
        <v>684</v>
      </c>
      <c r="D726" s="16"/>
      <c r="E726" s="16"/>
      <c r="F726" s="6" t="s">
        <f>=A726-A725</f>
      </c>
      <c r="G726" s="6" t="s">
        <f>=B726+G725</f>
      </c>
      <c r="H726" s="6" t="s">
        <f>=F726*G725</f>
      </c>
    </row>
    <row collapsed="false" customFormat="false" customHeight="false" hidden="false" ht="12.1" outlineLevel="0" r="727">
      <c r="A727" s="13" t="n">
        <v>46212</v>
      </c>
      <c r="B727" s="6" t="n">
        <v>-170.7</v>
      </c>
      <c r="C727" s="16" t="s">
        <v>685</v>
      </c>
      <c r="D727" s="16"/>
      <c r="E727" s="16"/>
      <c r="F727" s="6" t="s">
        <f>=A727-A726</f>
      </c>
      <c r="G727" s="6" t="s">
        <f>=B727+G726</f>
      </c>
      <c r="H727" s="6" t="s">
        <f>=F727*G726</f>
      </c>
    </row>
    <row collapsed="false" customFormat="false" customHeight="false" hidden="false" ht="12.1" outlineLevel="0" r="728">
      <c r="A728" s="13" t="n">
        <v>46212</v>
      </c>
      <c r="B728" s="6" t="n">
        <v>-13.62</v>
      </c>
      <c r="C728" s="16" t="s">
        <v>686</v>
      </c>
      <c r="D728" s="16"/>
      <c r="E728" s="16"/>
      <c r="F728" s="6" t="s">
        <f>=A728-A727</f>
      </c>
      <c r="G728" s="6" t="s">
        <f>=B728+G727</f>
      </c>
      <c r="H728" s="6" t="s">
        <f>=F728*G727</f>
      </c>
    </row>
    <row collapsed="false" customFormat="false" customHeight="false" hidden="false" ht="12.1" outlineLevel="0" r="729">
      <c r="A729" s="13" t="n">
        <v>46216</v>
      </c>
      <c r="B729" s="6" t="n">
        <v>-298.44</v>
      </c>
      <c r="C729" s="16" t="s">
        <v>687</v>
      </c>
      <c r="D729" s="16"/>
      <c r="E729" s="16"/>
      <c r="F729" s="6" t="s">
        <f>=A729-A728</f>
      </c>
      <c r="G729" s="6" t="s">
        <f>=B729+G728</f>
      </c>
      <c r="H729" s="6" t="s">
        <f>=F729*G728</f>
      </c>
    </row>
    <row collapsed="false" customFormat="false" customHeight="false" hidden="false" ht="12.1" outlineLevel="0" r="730">
      <c r="A730" s="13" t="n">
        <v>46216</v>
      </c>
      <c r="B730" s="6" t="n">
        <v>-339</v>
      </c>
      <c r="C730" s="16" t="s">
        <v>319</v>
      </c>
      <c r="D730" s="16"/>
      <c r="E730" s="16"/>
      <c r="F730" s="6" t="s">
        <f>=A730-A729</f>
      </c>
      <c r="G730" s="6" t="s">
        <f>=B730+G729</f>
      </c>
      <c r="H730" s="6" t="s">
        <f>=F730*G729</f>
      </c>
    </row>
    <row collapsed="false" customFormat="false" customHeight="false" hidden="false" ht="12.1" outlineLevel="0" r="731">
      <c r="A731" s="13" t="n">
        <v>46216</v>
      </c>
      <c r="B731" s="6" t="n">
        <v>5.4</v>
      </c>
      <c r="C731" s="16" t="s">
        <v>688</v>
      </c>
      <c r="D731" s="16"/>
      <c r="E731" s="16"/>
      <c r="F731" s="6" t="s">
        <f>=A731-A730</f>
      </c>
      <c r="G731" s="6" t="s">
        <f>=B731+G730</f>
      </c>
      <c r="H731" s="6" t="s">
        <f>=F731*G730</f>
      </c>
    </row>
    <row collapsed="false" customFormat="false" customHeight="false" hidden="false" ht="12.1" outlineLevel="0" r="732">
      <c r="A732" s="13" t="n">
        <v>46218</v>
      </c>
      <c r="B732" s="6" t="n">
        <v>-29.83</v>
      </c>
      <c r="C732" s="16" t="s">
        <v>689</v>
      </c>
      <c r="D732" s="16"/>
      <c r="E732" s="16"/>
      <c r="F732" s="6" t="s">
        <f>=A732-A731</f>
      </c>
      <c r="G732" s="6" t="s">
        <f>=B732+G731</f>
      </c>
      <c r="H732" s="6" t="s">
        <f>=F732*G731</f>
      </c>
    </row>
    <row collapsed="false" customFormat="false" customHeight="false" hidden="false" ht="12.1" outlineLevel="0" r="733">
      <c r="A733" s="13" t="n">
        <v>46218</v>
      </c>
      <c r="B733" s="6" t="n">
        <v>339</v>
      </c>
      <c r="C733" s="16" t="s">
        <v>690</v>
      </c>
      <c r="D733" s="16"/>
      <c r="E733" s="16"/>
      <c r="F733" s="6" t="s">
        <f>=A733-A732</f>
      </c>
      <c r="G733" s="6" t="s">
        <f>=B733+G732</f>
      </c>
      <c r="H733" s="6" t="s">
        <f>=F733*G732</f>
      </c>
    </row>
    <row collapsed="false" customFormat="false" customHeight="false" hidden="false" ht="12.1" outlineLevel="0" r="734">
      <c r="A734" s="13" t="n">
        <v>46219</v>
      </c>
      <c r="B734" s="6" t="n">
        <v>-15</v>
      </c>
      <c r="C734" s="16" t="s">
        <v>691</v>
      </c>
      <c r="D734" s="16"/>
      <c r="E734" s="16"/>
      <c r="F734" s="6" t="s">
        <f>=A734-A733</f>
      </c>
      <c r="G734" s="6" t="s">
        <f>=B734+G733</f>
      </c>
      <c r="H734" s="6" t="s">
        <f>=F734*G733</f>
      </c>
    </row>
    <row collapsed="false" customFormat="false" customHeight="false" hidden="false" ht="12.1" outlineLevel="0" r="735">
      <c r="A735" s="13" t="n">
        <v>46220</v>
      </c>
      <c r="B735" s="6" t="n">
        <v>-137.7</v>
      </c>
      <c r="C735" s="16" t="s">
        <v>692</v>
      </c>
      <c r="D735" s="16"/>
      <c r="E735" s="16"/>
      <c r="F735" s="6" t="s">
        <f>=A735-A734</f>
      </c>
      <c r="G735" s="6" t="s">
        <f>=B735+G734</f>
      </c>
      <c r="H735" s="6" t="s">
        <f>=F735*G734</f>
      </c>
    </row>
    <row collapsed="false" customFormat="false" customHeight="false" hidden="false" ht="12.1" outlineLevel="0" r="736">
      <c r="A736" s="13" t="n">
        <v>46223</v>
      </c>
      <c r="B736" s="6" t="n">
        <v>-204.04</v>
      </c>
      <c r="C736" s="16" t="s">
        <v>693</v>
      </c>
      <c r="D736" s="16"/>
      <c r="E736" s="16"/>
      <c r="F736" s="6" t="s">
        <f>=A736-A735</f>
      </c>
      <c r="G736" s="6" t="s">
        <f>=B736+G735</f>
      </c>
      <c r="H736" s="6" t="s">
        <f>=F736*G735</f>
      </c>
    </row>
    <row collapsed="false" customFormat="false" customHeight="false" hidden="false" ht="12.1" outlineLevel="0" r="737">
      <c r="A737" s="13" t="n">
        <v>46223</v>
      </c>
      <c r="B737" s="6" t="n">
        <v>-71.3</v>
      </c>
      <c r="C737" s="16" t="s">
        <v>694</v>
      </c>
      <c r="D737" s="16"/>
      <c r="E737" s="16"/>
      <c r="F737" s="6" t="s">
        <f>=A737-A736</f>
      </c>
      <c r="G737" s="6" t="s">
        <f>=B737+G736</f>
      </c>
      <c r="H737" s="6" t="s">
        <f>=F737*G736</f>
      </c>
    </row>
    <row collapsed="false" customFormat="false" customHeight="false" hidden="false" ht="12.1" outlineLevel="0" r="738">
      <c r="A738" s="13" t="n">
        <v>46223</v>
      </c>
      <c r="B738" s="6" t="n">
        <v>-327.4</v>
      </c>
      <c r="C738" s="16" t="s">
        <v>695</v>
      </c>
      <c r="D738" s="16"/>
      <c r="E738" s="16"/>
      <c r="F738" s="6" t="s">
        <f>=A738-A737</f>
      </c>
      <c r="G738" s="6" t="s">
        <f>=B738+G737</f>
      </c>
      <c r="H738" s="6" t="s">
        <f>=F738*G737</f>
      </c>
    </row>
    <row collapsed="false" customFormat="false" customHeight="false" hidden="false" ht="12.1" outlineLevel="0" r="739">
      <c r="A739" s="13" t="n">
        <v>46224</v>
      </c>
      <c r="B739" s="6" t="n">
        <v>-27.12</v>
      </c>
      <c r="C739" s="16" t="s">
        <v>490</v>
      </c>
      <c r="D739" s="16"/>
      <c r="E739" s="16"/>
      <c r="F739" s="6" t="s">
        <f>=A739-A738</f>
      </c>
      <c r="G739" s="6" t="s">
        <f>=B739+G738</f>
      </c>
      <c r="H739" s="6" t="s">
        <f>=F739*G738</f>
      </c>
    </row>
    <row collapsed="false" customFormat="false" customHeight="false" hidden="false" ht="12.1" outlineLevel="0" r="740">
      <c r="A740" s="13" t="n">
        <v>46225</v>
      </c>
      <c r="B740" s="6" t="n">
        <v>245</v>
      </c>
      <c r="C740" s="16" t="s">
        <v>696</v>
      </c>
      <c r="D740" s="16"/>
      <c r="E740" s="16"/>
      <c r="F740" s="6" t="s">
        <f>=A740-A739</f>
      </c>
      <c r="G740" s="6" t="s">
        <f>=B740+G739</f>
      </c>
      <c r="H740" s="6" t="s">
        <f>=F740*G739</f>
      </c>
    </row>
    <row collapsed="false" customFormat="false" customHeight="false" hidden="false" ht="12.1" outlineLevel="0" r="741">
      <c r="A741" s="13" t="n">
        <v>46225</v>
      </c>
      <c r="B741" s="6" t="n">
        <v>27.12</v>
      </c>
      <c r="C741" s="16" t="s">
        <v>697</v>
      </c>
      <c r="D741" s="16"/>
      <c r="E741" s="16"/>
      <c r="F741" s="6" t="s">
        <f>=A741-A740</f>
      </c>
      <c r="G741" s="6" t="s">
        <f>=B741+G740</f>
      </c>
      <c r="H741" s="6" t="s">
        <f>=F741*G740</f>
      </c>
    </row>
    <row collapsed="false" customFormat="false" customHeight="false" hidden="false" ht="12.1" outlineLevel="0" r="742">
      <c r="A742" s="13" t="n">
        <v>46226</v>
      </c>
      <c r="B742" s="6" t="n">
        <v>170.7</v>
      </c>
      <c r="C742" s="16" t="s">
        <v>698</v>
      </c>
      <c r="D742" s="16"/>
      <c r="E742" s="16"/>
      <c r="F742" s="6" t="s">
        <f>=A742-A741</f>
      </c>
      <c r="G742" s="6" t="s">
        <f>=B742+G741</f>
      </c>
      <c r="H742" s="6" t="s">
        <f>=F742*G741</f>
      </c>
    </row>
    <row collapsed="false" customFormat="false" customHeight="false" hidden="false" ht="12.1" outlineLevel="0" r="743">
      <c r="A743" s="13" t="n">
        <v>46227</v>
      </c>
      <c r="B743" s="6" t="n">
        <v>-11.26</v>
      </c>
      <c r="C743" s="16" t="s">
        <v>371</v>
      </c>
      <c r="D743" s="16"/>
      <c r="E743" s="16"/>
      <c r="F743" s="6" t="s">
        <f>=A743-A742</f>
      </c>
      <c r="G743" s="6" t="s">
        <f>=B743+G742</f>
      </c>
      <c r="H743" s="6" t="s">
        <f>=F743*G742</f>
      </c>
    </row>
    <row collapsed="false" customFormat="false" customHeight="false" hidden="false" ht="12.1" outlineLevel="0" r="744">
      <c r="A744" s="13" t="n">
        <v>46227</v>
      </c>
      <c r="B744" s="6" t="n">
        <v>11.26</v>
      </c>
      <c r="C744" s="16" t="s">
        <v>699</v>
      </c>
      <c r="D744" s="16"/>
      <c r="E744" s="16"/>
      <c r="F744" s="6" t="s">
        <f>=A744-A743</f>
      </c>
      <c r="G744" s="6" t="s">
        <f>=B744+G743</f>
      </c>
      <c r="H744" s="6" t="s">
        <f>=F744*G743</f>
      </c>
    </row>
    <row collapsed="false" customFormat="false" customHeight="false" hidden="false" ht="12.1" outlineLevel="0" r="745">
      <c r="A745" s="13" t="n">
        <v>46227</v>
      </c>
      <c r="B745" s="6" t="n">
        <v>922</v>
      </c>
      <c r="C745" s="16" t="s">
        <v>700</v>
      </c>
      <c r="D745" s="16"/>
      <c r="E745" s="16"/>
      <c r="F745" s="6" t="s">
        <f>=A745-A744</f>
      </c>
      <c r="G745" s="6" t="s">
        <f>=B745+G744</f>
      </c>
      <c r="H745" s="6" t="s">
        <f>=F745*G744</f>
      </c>
    </row>
    <row collapsed="false" customFormat="false" customHeight="false" hidden="false" ht="12.1" outlineLevel="0" r="746">
      <c r="A746" s="13" t="n">
        <v>46227</v>
      </c>
      <c r="B746" s="6" t="n">
        <v>13.62</v>
      </c>
      <c r="C746" s="16" t="s">
        <v>701</v>
      </c>
      <c r="D746" s="16"/>
      <c r="E746" s="16"/>
      <c r="F746" s="6" t="s">
        <f>=A746-A745</f>
      </c>
      <c r="G746" s="6" t="s">
        <f>=B746+G745</f>
      </c>
      <c r="H746" s="6" t="s">
        <f>=F746*G745</f>
      </c>
    </row>
    <row collapsed="false" customFormat="false" customHeight="false" hidden="false" ht="12.1" outlineLevel="0" r="747">
      <c r="A747" s="13" t="n">
        <v>46230</v>
      </c>
      <c r="B747" s="6" t="n">
        <v>-19.73</v>
      </c>
      <c r="C747" s="16" t="s">
        <v>635</v>
      </c>
      <c r="D747" s="16"/>
      <c r="E747" s="16"/>
      <c r="F747" s="6" t="s">
        <f>=A747-A746</f>
      </c>
      <c r="G747" s="6" t="s">
        <f>=B747+G746</f>
      </c>
      <c r="H747" s="6" t="s">
        <f>=F747*G746</f>
      </c>
    </row>
    <row collapsed="false" customFormat="false" customHeight="false" hidden="false" ht="12.1" outlineLevel="0" r="748">
      <c r="A748" s="13" t="n">
        <v>46230</v>
      </c>
      <c r="B748" s="6" t="n">
        <v>19.73</v>
      </c>
      <c r="C748" s="16" t="s">
        <v>702</v>
      </c>
      <c r="D748" s="16"/>
      <c r="E748" s="16"/>
      <c r="F748" s="6" t="s">
        <f>=A748-A747</f>
      </c>
      <c r="G748" s="6" t="s">
        <f>=B748+G747</f>
      </c>
      <c r="H748" s="6" t="s">
        <f>=F748*G747</f>
      </c>
    </row>
    <row collapsed="false" customFormat="false" customHeight="false" hidden="false" ht="12.1" outlineLevel="0" r="749">
      <c r="A749" s="13" t="n">
        <v>46230</v>
      </c>
      <c r="B749" s="6" t="n">
        <v>-125</v>
      </c>
      <c r="C749" s="16" t="s">
        <v>614</v>
      </c>
      <c r="D749" s="16"/>
      <c r="E749" s="16"/>
      <c r="F749" s="6" t="s">
        <f>=A749-A748</f>
      </c>
      <c r="G749" s="6" t="s">
        <f>=B749+G748</f>
      </c>
      <c r="H749" s="6" t="s">
        <f>=F749*G748</f>
      </c>
    </row>
    <row collapsed="false" customFormat="false" customHeight="false" hidden="false" ht="12.1" outlineLevel="0" r="750">
      <c r="A750" s="13" t="n">
        <v>46231</v>
      </c>
      <c r="B750" s="6" t="n">
        <v>-21.88</v>
      </c>
      <c r="C750" s="16" t="s">
        <v>703</v>
      </c>
      <c r="D750" s="16"/>
      <c r="E750" s="16"/>
      <c r="F750" s="6" t="s">
        <f>=A750-A749</f>
      </c>
      <c r="G750" s="6" t="s">
        <f>=B750+G749</f>
      </c>
      <c r="H750" s="6" t="s">
        <f>=F750*G749</f>
      </c>
    </row>
    <row collapsed="false" customFormat="false" customHeight="false" hidden="false" ht="12.1" outlineLevel="0" r="751">
      <c r="A751" s="13" t="n">
        <v>46231</v>
      </c>
      <c r="B751" s="6" t="n">
        <v>298.44</v>
      </c>
      <c r="C751" s="16" t="s">
        <v>704</v>
      </c>
      <c r="D751" s="16"/>
      <c r="E751" s="16"/>
      <c r="F751" s="6" t="s">
        <f>=A751-A750</f>
      </c>
      <c r="G751" s="6" t="s">
        <f>=B751+G750</f>
      </c>
      <c r="H751" s="6" t="s">
        <f>=F751*G750</f>
      </c>
    </row>
    <row collapsed="false" customFormat="false" customHeight="false" hidden="false" ht="12.1" outlineLevel="0" r="752">
      <c r="A752" s="13" t="n">
        <v>46232</v>
      </c>
      <c r="B752" s="6" t="n">
        <v>-182.52</v>
      </c>
      <c r="C752" s="16" t="s">
        <v>413</v>
      </c>
      <c r="D752" s="16"/>
      <c r="E752" s="16"/>
      <c r="F752" s="6" t="s">
        <f>=A752-A751</f>
      </c>
      <c r="G752" s="6" t="s">
        <f>=B752+G751</f>
      </c>
      <c r="H752" s="6" t="s">
        <f>=F752*G751</f>
      </c>
    </row>
    <row collapsed="false" customFormat="false" customHeight="false" hidden="false" ht="12.1" outlineLevel="0" r="753">
      <c r="A753" s="13" t="n">
        <v>46232</v>
      </c>
      <c r="B753" s="6" t="n">
        <v>125</v>
      </c>
      <c r="C753" s="16" t="s">
        <v>650</v>
      </c>
      <c r="D753" s="16"/>
      <c r="E753" s="16"/>
      <c r="F753" s="6" t="s">
        <f>=A753-A752</f>
      </c>
      <c r="G753" s="6" t="s">
        <f>=B753+G752</f>
      </c>
      <c r="H753" s="6" t="s">
        <f>=F753*G752</f>
      </c>
    </row>
    <row collapsed="false" customFormat="false" customHeight="false" hidden="false" ht="12.1" outlineLevel="0" r="754">
      <c r="A754" s="13" t="n">
        <v>46232</v>
      </c>
      <c r="B754" s="6" t="n">
        <v>182.52</v>
      </c>
      <c r="C754" s="16" t="s">
        <v>705</v>
      </c>
      <c r="D754" s="16"/>
      <c r="E754" s="16"/>
      <c r="F754" s="6" t="s">
        <f>=A754-A753</f>
      </c>
      <c r="G754" s="6" t="s">
        <f>=B754+G753</f>
      </c>
      <c r="H754" s="6" t="s">
        <f>=F754*G753</f>
      </c>
    </row>
    <row collapsed="false" customFormat="false" customHeight="false" hidden="false" ht="12.1" outlineLevel="0" r="755">
      <c r="A755" s="13" t="n">
        <v>46232</v>
      </c>
      <c r="B755" s="6" t="n">
        <v>21.88</v>
      </c>
      <c r="C755" s="16" t="s">
        <v>706</v>
      </c>
      <c r="D755" s="16"/>
      <c r="E755" s="16"/>
      <c r="F755" s="6" t="s">
        <f>=A755-A754</f>
      </c>
      <c r="G755" s="6" t="s">
        <f>=B755+G754</f>
      </c>
      <c r="H755" s="6" t="s">
        <f>=F755*G754</f>
      </c>
    </row>
    <row collapsed="false" customFormat="false" customHeight="false" hidden="false" ht="12.1" outlineLevel="0" r="756">
      <c r="A756" s="13" t="n">
        <v>46233</v>
      </c>
      <c r="B756" s="6" t="n">
        <v>29.83</v>
      </c>
      <c r="C756" s="16" t="s">
        <v>707</v>
      </c>
      <c r="D756" s="16"/>
      <c r="E756" s="16"/>
      <c r="F756" s="6" t="s">
        <f>=A756-A755</f>
      </c>
      <c r="G756" s="6" t="s">
        <f>=B756+G755</f>
      </c>
      <c r="H756" s="6" t="s">
        <f>=F756*G755</f>
      </c>
    </row>
    <row collapsed="false" customFormat="false" customHeight="false" hidden="false" ht="12.1" outlineLevel="0" r="757">
      <c r="A757" s="13" t="n">
        <v>46234</v>
      </c>
      <c r="B757" s="6" t="n">
        <v>137.7</v>
      </c>
      <c r="C757" s="16" t="s">
        <v>708</v>
      </c>
      <c r="D757" s="16"/>
      <c r="E757" s="16"/>
      <c r="F757" s="6" t="s">
        <f>=A757-A756</f>
      </c>
      <c r="G757" s="6" t="s">
        <f>=B757+G756</f>
      </c>
      <c r="H757" s="6" t="s">
        <f>=F757*G756</f>
      </c>
    </row>
    <row collapsed="false" customFormat="false" customHeight="false" hidden="false" ht="12.1" outlineLevel="0" r="758">
      <c r="A758" s="13" t="n">
        <v>46234</v>
      </c>
      <c r="B758" s="6" t="n">
        <v>15</v>
      </c>
      <c r="C758" s="16" t="s">
        <v>709</v>
      </c>
      <c r="D758" s="16"/>
      <c r="E758" s="16"/>
      <c r="F758" s="6" t="s">
        <f>=A758-A757</f>
      </c>
      <c r="G758" s="6" t="s">
        <f>=B758+G757</f>
      </c>
      <c r="H758" s="6" t="s">
        <f>=F758*G757</f>
      </c>
    </row>
    <row collapsed="false" customFormat="false" customHeight="false" hidden="false" ht="12.1" outlineLevel="0" r="759">
      <c r="A759" s="13" t="n">
        <v>46234</v>
      </c>
      <c r="B759" s="6" t="n">
        <v>-28.33</v>
      </c>
      <c r="C759" s="16" t="s">
        <v>710</v>
      </c>
      <c r="D759" s="16"/>
      <c r="E759" s="16"/>
      <c r="F759" s="6" t="s">
        <f>=A759-A758</f>
      </c>
      <c r="G759" s="6" t="s">
        <f>=B759+G758</f>
      </c>
      <c r="H759" s="6" t="s">
        <f>=F759*G758</f>
      </c>
    </row>
    <row collapsed="false" customFormat="false" customHeight="false" hidden="false" ht="12.1" outlineLevel="0" r="760">
      <c r="A760" s="13" t="n">
        <v>46235</v>
      </c>
      <c r="B760" s="6" t="n">
        <v>-5.05</v>
      </c>
      <c r="C760" s="16" t="s">
        <v>711</v>
      </c>
      <c r="D760" s="16"/>
      <c r="E760" s="16"/>
      <c r="F760" s="6" t="s">
        <f>=A760-A759</f>
      </c>
      <c r="G760" s="6" t="s">
        <f>=B760+G759</f>
      </c>
      <c r="H760" s="6" t="s">
        <f>=F760*G759</f>
      </c>
    </row>
    <row collapsed="false" customFormat="false" customHeight="false" hidden="false" ht="12.1" outlineLevel="0" r="761">
      <c r="A761" s="13" t="n">
        <v>46237</v>
      </c>
      <c r="B761" s="6" t="n">
        <v>28.33</v>
      </c>
      <c r="C761" s="16" t="s">
        <v>443</v>
      </c>
      <c r="D761" s="16"/>
      <c r="E761" s="16"/>
      <c r="F761" s="6" t="s">
        <f>=A761-A760</f>
      </c>
      <c r="G761" s="6" t="s">
        <f>=B761+G760</f>
      </c>
      <c r="H761" s="6" t="s">
        <f>=F761*G760</f>
      </c>
    </row>
    <row collapsed="false" customFormat="false" customHeight="false" hidden="false" ht="12.1" outlineLevel="0" r="762">
      <c r="A762" s="13" t="n">
        <v>46237</v>
      </c>
      <c r="B762" s="6" t="n">
        <v>5.05</v>
      </c>
      <c r="C762" s="16" t="s">
        <v>712</v>
      </c>
      <c r="D762" s="16"/>
      <c r="E762" s="16"/>
      <c r="F762" s="6" t="s">
        <f>=A762-A761</f>
      </c>
      <c r="G762" s="6" t="s">
        <f>=B762+G761</f>
      </c>
      <c r="H762" s="6" t="s">
        <f>=F762*G761</f>
      </c>
    </row>
    <row collapsed="false" customFormat="false" customHeight="false" hidden="false" ht="12.1" outlineLevel="0" r="763">
      <c r="A763" s="13" t="n">
        <v>46238</v>
      </c>
      <c r="B763" s="6" t="n">
        <v>-19.97</v>
      </c>
      <c r="C763" s="16" t="s">
        <v>713</v>
      </c>
      <c r="D763" s="16"/>
      <c r="E763" s="16"/>
      <c r="F763" s="6" t="s">
        <f>=A763-A762</f>
      </c>
      <c r="G763" s="6" t="s">
        <f>=B763+G762</f>
      </c>
      <c r="H763" s="6" t="s">
        <f>=F763*G762</f>
      </c>
    </row>
    <row collapsed="false" customFormat="false" customHeight="false" hidden="false" ht="12.1" outlineLevel="0" r="764">
      <c r="A764" s="13" t="n">
        <v>46238</v>
      </c>
      <c r="B764" s="6" t="n">
        <v>327.4</v>
      </c>
      <c r="C764" s="16" t="s">
        <v>714</v>
      </c>
      <c r="D764" s="16"/>
      <c r="E764" s="16"/>
      <c r="F764" s="6" t="s">
        <f>=A764-A763</f>
      </c>
      <c r="G764" s="6" t="s">
        <f>=B764+G763</f>
      </c>
      <c r="H764" s="6" t="s">
        <f>=F764*G763</f>
      </c>
    </row>
    <row collapsed="false" customFormat="false" customHeight="false" hidden="false" ht="12.1" outlineLevel="0" r="765">
      <c r="A765" s="13" t="n">
        <v>46238</v>
      </c>
      <c r="B765" s="6" t="n">
        <v>71.3</v>
      </c>
      <c r="C765" s="16" t="s">
        <v>715</v>
      </c>
      <c r="D765" s="16"/>
      <c r="E765" s="16"/>
      <c r="F765" s="6" t="s">
        <f>=A765-A764</f>
      </c>
      <c r="G765" s="6" t="s">
        <f>=B765+G764</f>
      </c>
      <c r="H765" s="6" t="s">
        <f>=F765*G764</f>
      </c>
    </row>
    <row collapsed="false" customFormat="false" customHeight="false" hidden="false" ht="12.1" outlineLevel="0" r="766">
      <c r="A766" s="13" t="n">
        <v>46238</v>
      </c>
      <c r="B766" s="6" t="n">
        <v>19.97</v>
      </c>
      <c r="C766" s="16" t="s">
        <v>716</v>
      </c>
      <c r="D766" s="16"/>
      <c r="E766" s="16"/>
      <c r="F766" s="6" t="s">
        <f>=A766-A765</f>
      </c>
      <c r="G766" s="6" t="s">
        <f>=B766+G765</f>
      </c>
      <c r="H766" s="6" t="s">
        <f>=F766*G765</f>
      </c>
    </row>
    <row collapsed="false" customFormat="false" customHeight="false" hidden="false" ht="12.1" outlineLevel="0" r="767">
      <c r="A767" s="13" t="n">
        <v>46238</v>
      </c>
      <c r="B767" s="6" t="n">
        <v>204.04</v>
      </c>
      <c r="C767" s="16" t="s">
        <v>717</v>
      </c>
      <c r="D767" s="16"/>
      <c r="E767" s="16"/>
      <c r="F767" s="6" t="s">
        <f>=A767-A766</f>
      </c>
      <c r="G767" s="6" t="s">
        <f>=B767+G766</f>
      </c>
      <c r="H767" s="6" t="s">
        <f>=F767*G766</f>
      </c>
    </row>
    <row collapsed="false" customFormat="false" customHeight="false" hidden="false" ht="12.1" outlineLevel="0" r="768">
      <c r="A768" s="13" t="n">
        <v>46248</v>
      </c>
      <c r="B768" s="6" t="n">
        <v>-51.86</v>
      </c>
      <c r="C768" s="16" t="s">
        <v>333</v>
      </c>
      <c r="D768" s="16"/>
      <c r="E768" s="16"/>
      <c r="F768" s="6" t="s">
        <f>=A768-A767</f>
      </c>
      <c r="G768" s="6" t="s">
        <f>=B768+G767</f>
      </c>
      <c r="H768" s="6" t="s">
        <f>=F768*G767</f>
      </c>
    </row>
    <row collapsed="false" customFormat="false" customHeight="false" hidden="false" ht="12.1" outlineLevel="0" r="769">
      <c r="A769" s="13" t="n">
        <v>46251</v>
      </c>
      <c r="B769" s="6" t="n">
        <v>51.86</v>
      </c>
      <c r="C769" s="16" t="s">
        <v>718</v>
      </c>
      <c r="D769" s="16"/>
      <c r="E769" s="16"/>
      <c r="F769" s="6" t="s">
        <f>=A769-A768</f>
      </c>
      <c r="G769" s="6" t="s">
        <f>=B769+G768</f>
      </c>
      <c r="H769" s="6" t="s">
        <f>=F769*G768</f>
      </c>
    </row>
    <row collapsed="false" customFormat="false" customHeight="false" hidden="false" ht="12.1" outlineLevel="0" r="770">
      <c r="A770" s="13" t="n">
        <v>46257</v>
      </c>
      <c r="B770" s="6" t="n">
        <v>-11.26</v>
      </c>
      <c r="C770" s="16" t="s">
        <v>371</v>
      </c>
      <c r="D770" s="16"/>
      <c r="E770" s="16"/>
      <c r="F770" s="6" t="s">
        <f>=A770-A769</f>
      </c>
      <c r="G770" s="6" t="s">
        <f>=B770+G769</f>
      </c>
      <c r="H770" s="6" t="s">
        <f>=F770*G769</f>
      </c>
    </row>
    <row collapsed="false" customFormat="false" customHeight="false" hidden="false" ht="12.1" outlineLevel="0" r="771">
      <c r="A771" s="13" t="n">
        <v>46258</v>
      </c>
      <c r="B771" s="6" t="n">
        <v>11.26</v>
      </c>
      <c r="C771" s="16" t="s">
        <v>719</v>
      </c>
      <c r="D771" s="16"/>
      <c r="E771" s="16"/>
      <c r="F771" s="6" t="s">
        <f>=A771-A770</f>
      </c>
      <c r="G771" s="6" t="s">
        <f>=B771+G770</f>
      </c>
      <c r="H771" s="6" t="s">
        <f>=F771*G770</f>
      </c>
    </row>
    <row collapsed="false" customFormat="false" customHeight="false" hidden="false" ht="12.1" outlineLevel="0" r="772">
      <c r="A772" s="12" t="n">
        <v>46260.951701389</v>
      </c>
      <c r="B772" s="5" t="n">
        <v>-102053.38</v>
      </c>
      <c r="C772" s="14" t="s">
        <v>720</v>
      </c>
      <c r="D772" s="16"/>
      <c r="E772" s="16"/>
      <c r="F772" s="6" t="s">
        <f>=A772-A771</f>
      </c>
      <c r="G772" s="6" t="s">
        <f>=B772+G771</f>
      </c>
      <c r="H772" s="6" t="s">
        <f>=F772*G771</f>
      </c>
    </row>
    <row collapsed="false" customFormat="false" customHeight="false" hidden="false" ht="12.1" outlineLevel="0" r="773">
      <c r="A773" s="13"/>
      <c r="B773" s="9" t="s">
        <f>=XIRR(B2:B772,A2:A772)</f>
      </c>
      <c r="C773" s="16" t="s">
        <v>721</v>
      </c>
      <c r="D773" s="16"/>
      <c r="E773" s="16"/>
      <c r="F773" s="7"/>
      <c r="G773" s="2" t="s">
        <v>722</v>
      </c>
      <c r="H773" s="6" t="s">
        <f>=SUM(I2:H772)/365</f>
      </c>
    </row>
    <row collapsed="false" customFormat="false" customHeight="false" hidden="false" ht="12.1" outlineLevel="0" r="774">
      <c r="A774" s="13"/>
      <c r="B774" s="5" t="s">
        <f>=-SUM(B2:B772)</f>
      </c>
      <c r="C774" s="16" t="s">
        <v>723</v>
      </c>
      <c r="D774" s="16"/>
      <c r="E774" s="16"/>
      <c r="F774" s="7"/>
      <c r="G774" s="14" t="s">
        <v>724</v>
      </c>
      <c r="H774" s="9" t="s">
        <f>=B774/H773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K4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16</v>
      </c>
      <c r="C1" s="0"/>
      <c r="D1" s="0"/>
      <c r="E1" s="4" t="s">
        <v>21</v>
      </c>
      <c r="F1" s="0"/>
      <c r="G1" s="0"/>
      <c r="H1" s="4" t="s">
        <v>24</v>
      </c>
      <c r="I1" s="0"/>
      <c r="J1" s="0"/>
      <c r="K1" s="4" t="s">
        <v>27</v>
      </c>
      <c r="L1" s="0"/>
      <c r="M1" s="0"/>
      <c r="N1" s="4" t="s">
        <v>30</v>
      </c>
      <c r="O1" s="0"/>
      <c r="P1" s="0"/>
      <c r="Q1" s="4" t="s">
        <v>33</v>
      </c>
      <c r="R1" s="0"/>
      <c r="S1" s="0"/>
      <c r="T1" s="4" t="s">
        <v>36</v>
      </c>
      <c r="U1" s="0"/>
      <c r="V1" s="0"/>
      <c r="W1" s="4" t="s">
        <v>39</v>
      </c>
      <c r="X1" s="0"/>
      <c r="Y1" s="0"/>
      <c r="Z1" s="4" t="s">
        <v>42</v>
      </c>
      <c r="AA1" s="0"/>
      <c r="AB1" s="0"/>
      <c r="AC1" s="4" t="s">
        <v>45</v>
      </c>
      <c r="AD1" s="0"/>
      <c r="AE1" s="0"/>
      <c r="AF1" s="4" t="s">
        <v>48</v>
      </c>
      <c r="AG1" s="0"/>
      <c r="AH1" s="0"/>
      <c r="AI1" s="4" t="s">
        <v>51</v>
      </c>
      <c r="AJ1" s="0"/>
      <c r="AK1" s="0"/>
      <c r="AL1" s="4" t="s">
        <v>53</v>
      </c>
      <c r="AM1" s="0"/>
      <c r="AN1" s="0"/>
      <c r="AO1" s="4" t="s">
        <v>56</v>
      </c>
      <c r="AP1" s="0"/>
      <c r="AQ1" s="0"/>
      <c r="AR1" s="4" t="s">
        <v>59</v>
      </c>
      <c r="AS1" s="0"/>
      <c r="AT1" s="0"/>
      <c r="AU1" s="4" t="s">
        <v>62</v>
      </c>
      <c r="AV1" s="0"/>
      <c r="AW1" s="0"/>
      <c r="AX1" s="4" t="s">
        <v>65</v>
      </c>
      <c r="AY1" s="0"/>
      <c r="AZ1" s="0"/>
      <c r="BA1" s="4" t="s">
        <v>67</v>
      </c>
      <c r="BB1" s="0"/>
      <c r="BC1" s="0"/>
      <c r="BD1" s="4" t="s">
        <v>69</v>
      </c>
      <c r="BE1" s="0"/>
      <c r="BF1" s="0"/>
      <c r="BG1" s="4" t="s">
        <v>71</v>
      </c>
      <c r="BH1" s="0"/>
      <c r="BI1" s="0"/>
      <c r="BJ1" s="4" t="s">
        <v>73</v>
      </c>
      <c r="BK1" s="0"/>
      <c r="BL1" s="0"/>
      <c r="BM1" s="4" t="s">
        <v>75</v>
      </c>
      <c r="BN1" s="0"/>
      <c r="BO1" s="0"/>
      <c r="BP1" s="4" t="s">
        <v>77</v>
      </c>
      <c r="BQ1" s="0"/>
      <c r="BR1" s="0"/>
      <c r="BS1" s="4" t="s">
        <v>79</v>
      </c>
      <c r="BT1" s="0"/>
      <c r="BU1" s="0"/>
      <c r="BV1" s="4" t="s">
        <v>81</v>
      </c>
      <c r="BW1" s="0"/>
      <c r="BX1" s="0"/>
      <c r="BY1" s="4" t="s">
        <v>83</v>
      </c>
      <c r="BZ1" s="0"/>
      <c r="CA1" s="0"/>
      <c r="CB1" s="4" t="s">
        <v>85</v>
      </c>
      <c r="CC1" s="0"/>
      <c r="CD1" s="0"/>
      <c r="CE1" s="4" t="s">
        <v>88</v>
      </c>
      <c r="CF1" s="0"/>
      <c r="CG1" s="0"/>
      <c r="CH1" s="4" t="s">
        <v>91</v>
      </c>
      <c r="CI1" s="0"/>
      <c r="CJ1" s="0"/>
      <c r="CK1" s="4" t="s">
        <v>93</v>
      </c>
      <c r="CL1" s="0"/>
      <c r="CM1" s="0"/>
      <c r="CN1" s="4" t="s">
        <v>95</v>
      </c>
      <c r="CO1" s="0"/>
      <c r="CP1" s="0"/>
      <c r="CQ1" s="4" t="s">
        <v>97</v>
      </c>
      <c r="CR1" s="0"/>
      <c r="CS1" s="0"/>
      <c r="CT1" s="4" t="s">
        <v>99</v>
      </c>
      <c r="CU1" s="0"/>
      <c r="CV1" s="0"/>
      <c r="CW1" s="4" t="s">
        <v>101</v>
      </c>
      <c r="CX1" s="0"/>
      <c r="CY1" s="0"/>
      <c r="CZ1" s="4" t="s">
        <v>104</v>
      </c>
      <c r="DA1" s="0"/>
      <c r="DB1" s="0"/>
      <c r="DC1" s="4" t="s">
        <v>108</v>
      </c>
      <c r="DD1" s="0"/>
      <c r="DE1" s="0"/>
      <c r="DF1" s="4" t="s">
        <v>111</v>
      </c>
      <c r="DG1" s="0"/>
      <c r="DH1" s="0"/>
      <c r="DI1" s="4" t="s">
        <v>114</v>
      </c>
      <c r="DJ1" s="0"/>
      <c r="DK1" s="0"/>
      <c r="DL1" s="4" t="s">
        <v>117</v>
      </c>
      <c r="DM1" s="0"/>
      <c r="DN1" s="0"/>
      <c r="DO1" s="4" t="s">
        <v>120</v>
      </c>
      <c r="DP1" s="0"/>
      <c r="DQ1" s="0"/>
      <c r="DR1" s="4" t="s">
        <v>123</v>
      </c>
      <c r="DS1" s="0"/>
      <c r="DT1" s="0"/>
      <c r="DU1" s="4" t="s">
        <v>126</v>
      </c>
      <c r="DV1" s="0"/>
      <c r="DW1" s="0"/>
      <c r="DX1" s="4" t="s">
        <v>129</v>
      </c>
      <c r="DY1" s="0"/>
      <c r="DZ1" s="0"/>
      <c r="EA1" s="4" t="s">
        <v>132</v>
      </c>
      <c r="EB1" s="0"/>
      <c r="EC1" s="0"/>
      <c r="ED1" s="4" t="s">
        <v>135</v>
      </c>
      <c r="EE1" s="0"/>
      <c r="EF1" s="0"/>
      <c r="EG1" s="4" t="s">
        <v>138</v>
      </c>
      <c r="EH1" s="0"/>
      <c r="EI1" s="0"/>
      <c r="EJ1" s="4" t="s">
        <v>141</v>
      </c>
      <c r="EK1" s="0"/>
    </row>
    <row collapsed="false" customFormat="false" customHeight="false" hidden="false" ht="12.1" outlineLevel="0" r="2">
      <c r="A2" s="11" t="n">
        <v>44473</v>
      </c>
      <c r="B2" s="6" t="n">
        <v>21602.95</v>
      </c>
      <c r="C2" s="0" t="s">
        <v>725</v>
      </c>
      <c r="D2" s="11" t="n">
        <v>45481</v>
      </c>
      <c r="E2" s="6" t="n">
        <v>4350</v>
      </c>
      <c r="F2" s="0" t="s">
        <v>725</v>
      </c>
      <c r="G2" s="11" t="n">
        <v>44187</v>
      </c>
      <c r="H2" s="6" t="n">
        <v>3260.25</v>
      </c>
      <c r="I2" s="0" t="s">
        <v>725</v>
      </c>
      <c r="J2" s="11" t="n">
        <v>46056</v>
      </c>
      <c r="K2" s="6" t="n">
        <v>5231.21</v>
      </c>
      <c r="L2" s="0" t="s">
        <v>725</v>
      </c>
      <c r="M2" s="11" t="n">
        <v>44187</v>
      </c>
      <c r="N2" s="6" t="n">
        <v>2380.25</v>
      </c>
      <c r="O2" s="0" t="s">
        <v>725</v>
      </c>
      <c r="P2" s="11" t="n">
        <v>44187</v>
      </c>
      <c r="Q2" s="6" t="n">
        <v>856.59</v>
      </c>
      <c r="R2" s="0" t="s">
        <v>725</v>
      </c>
      <c r="S2" s="11" t="n">
        <v>44245</v>
      </c>
      <c r="T2" s="6" t="n">
        <v>2246.56</v>
      </c>
      <c r="U2" s="0" t="s">
        <v>725</v>
      </c>
      <c r="V2" s="11" t="n">
        <v>44187</v>
      </c>
      <c r="W2" s="6" t="n">
        <v>959.36</v>
      </c>
      <c r="X2" s="0" t="s">
        <v>725</v>
      </c>
      <c r="Y2" s="11" t="n">
        <v>44187</v>
      </c>
      <c r="Z2" s="6" t="n">
        <v>810.06</v>
      </c>
      <c r="AA2" s="0" t="s">
        <v>725</v>
      </c>
      <c r="AB2" s="11" t="n">
        <v>44243</v>
      </c>
      <c r="AC2" s="6" t="n">
        <v>2081.44</v>
      </c>
      <c r="AD2" s="0" t="s">
        <v>725</v>
      </c>
      <c r="AE2" s="11" t="n">
        <v>45748</v>
      </c>
      <c r="AF2" s="6" t="n">
        <v>1468.18</v>
      </c>
      <c r="AG2" s="0" t="s">
        <v>725</v>
      </c>
      <c r="AH2" s="11" t="n">
        <v>44187</v>
      </c>
      <c r="AI2" s="6" t="n">
        <v>713.9</v>
      </c>
      <c r="AJ2" s="0" t="s">
        <v>725</v>
      </c>
      <c r="AK2" s="11" t="n">
        <v>44305</v>
      </c>
      <c r="AL2" s="6" t="n">
        <v>2387.65</v>
      </c>
      <c r="AM2" s="0" t="s">
        <v>725</v>
      </c>
      <c r="AN2" s="11" t="n">
        <v>44267</v>
      </c>
      <c r="AO2" s="6" t="n">
        <v>1140.79</v>
      </c>
      <c r="AP2" s="0" t="s">
        <v>725</v>
      </c>
      <c r="AQ2" s="11" t="n">
        <v>44187</v>
      </c>
      <c r="AR2" s="6" t="n">
        <v>505.45</v>
      </c>
      <c r="AS2" s="0" t="s">
        <v>725</v>
      </c>
      <c r="AT2" s="11" t="n">
        <v>44267</v>
      </c>
      <c r="AU2" s="6" t="n">
        <v>1455.01</v>
      </c>
      <c r="AV2" s="0" t="s">
        <v>725</v>
      </c>
      <c r="AW2" s="11" t="n">
        <v>44187</v>
      </c>
      <c r="AX2" s="6" t="n">
        <v>1620.32</v>
      </c>
      <c r="AY2" s="0" t="s">
        <v>725</v>
      </c>
      <c r="AZ2" s="11" t="n">
        <v>44302</v>
      </c>
      <c r="BA2" s="6" t="n">
        <v>826.57</v>
      </c>
      <c r="BB2" s="0" t="s">
        <v>725</v>
      </c>
      <c r="BC2" s="11" t="n">
        <v>44187</v>
      </c>
      <c r="BD2" s="6" t="n">
        <v>360</v>
      </c>
      <c r="BE2" s="0" t="s">
        <v>725</v>
      </c>
      <c r="BF2" s="11" t="n">
        <v>44187</v>
      </c>
      <c r="BG2" s="6" t="n">
        <v>-47.46</v>
      </c>
      <c r="BH2" s="0" t="s">
        <v>156</v>
      </c>
      <c r="BI2" s="11" t="n">
        <v>44396</v>
      </c>
      <c r="BJ2" s="6" t="n">
        <v>461.87</v>
      </c>
      <c r="BK2" s="0" t="s">
        <v>725</v>
      </c>
      <c r="BL2" s="11" t="n">
        <v>44232</v>
      </c>
      <c r="BM2" s="6" t="n">
        <v>516.81</v>
      </c>
      <c r="BN2" s="0" t="s">
        <v>725</v>
      </c>
      <c r="BO2" s="11" t="n">
        <v>44272</v>
      </c>
      <c r="BP2" s="6" t="n">
        <v>616.92</v>
      </c>
      <c r="BQ2" s="0" t="s">
        <v>725</v>
      </c>
      <c r="BR2" s="11" t="n">
        <v>44187</v>
      </c>
      <c r="BS2" s="6" t="n">
        <v>692.48</v>
      </c>
      <c r="BT2" s="0" t="s">
        <v>725</v>
      </c>
      <c r="BU2" s="11" t="n">
        <v>45643</v>
      </c>
      <c r="BV2" s="6" t="n">
        <v>297.85</v>
      </c>
      <c r="BW2" s="0" t="s">
        <v>725</v>
      </c>
      <c r="BX2" s="11" t="n">
        <v>45870</v>
      </c>
      <c r="BY2" s="6" t="n">
        <v>895.7</v>
      </c>
      <c r="BZ2" s="0" t="s">
        <v>725</v>
      </c>
      <c r="CA2" s="11" t="n">
        <v>45427</v>
      </c>
      <c r="CB2" s="6" t="n">
        <v>370.72</v>
      </c>
      <c r="CC2" s="0" t="s">
        <v>725</v>
      </c>
      <c r="CD2" s="11" t="n">
        <v>44187</v>
      </c>
      <c r="CE2" s="6" t="n">
        <v>4011.27</v>
      </c>
      <c r="CF2" s="0" t="s">
        <v>725</v>
      </c>
      <c r="CG2" s="11" t="n">
        <v>44187</v>
      </c>
      <c r="CH2" s="6" t="n">
        <v>3813.84</v>
      </c>
      <c r="CI2" s="0" t="s">
        <v>725</v>
      </c>
      <c r="CJ2" s="11" t="n">
        <v>44187</v>
      </c>
      <c r="CK2" s="6" t="n">
        <v>2783.93</v>
      </c>
      <c r="CL2" s="0" t="s">
        <v>725</v>
      </c>
      <c r="CM2" s="11" t="n">
        <v>44187</v>
      </c>
      <c r="CN2" s="6" t="n">
        <v>3862.68</v>
      </c>
      <c r="CO2" s="0" t="s">
        <v>725</v>
      </c>
      <c r="CP2" s="11" t="n">
        <v>44187</v>
      </c>
      <c r="CQ2" s="6" t="n">
        <v>5114.54</v>
      </c>
      <c r="CR2" s="0" t="s">
        <v>725</v>
      </c>
      <c r="CS2" s="11" t="n">
        <v>44403</v>
      </c>
      <c r="CT2" s="6" t="n">
        <v>141.42</v>
      </c>
      <c r="CU2" s="0" t="s">
        <v>725</v>
      </c>
      <c r="CV2" s="11" t="n">
        <v>46087</v>
      </c>
      <c r="CW2" s="6" t="n">
        <v>51.04</v>
      </c>
      <c r="CX2" s="0" t="s">
        <v>725</v>
      </c>
      <c r="CY2" s="11" t="n">
        <v>44187</v>
      </c>
      <c r="CZ2" s="6" t="s">
        <f>=1001.99</f>
      </c>
      <c r="DA2" s="0" t="s">
        <v>725</v>
      </c>
      <c r="DB2" s="11" t="n">
        <v>45141</v>
      </c>
      <c r="DC2" s="6" t="s">
        <f>=1028.84</f>
      </c>
      <c r="DD2" s="0" t="s">
        <v>725</v>
      </c>
      <c r="DE2" s="11" t="n">
        <v>45141</v>
      </c>
      <c r="DF2" s="6" t="s">
        <f>=1050</f>
      </c>
      <c r="DG2" s="0" t="s">
        <v>725</v>
      </c>
      <c r="DH2" s="11" t="n">
        <v>45141</v>
      </c>
      <c r="DI2" s="6" t="s">
        <f>=1054.22</f>
      </c>
      <c r="DJ2" s="0" t="s">
        <v>725</v>
      </c>
      <c r="DK2" s="11" t="n">
        <v>45783</v>
      </c>
      <c r="DL2" s="6" t="s">
        <f>=1013.96</f>
      </c>
      <c r="DM2" s="0" t="s">
        <v>725</v>
      </c>
      <c r="DN2" s="11" t="n">
        <v>45783</v>
      </c>
      <c r="DO2" s="6" t="s">
        <f>=1020.48</f>
      </c>
      <c r="DP2" s="0" t="s">
        <v>725</v>
      </c>
      <c r="DQ2" s="11" t="n">
        <v>45352</v>
      </c>
      <c r="DR2" s="6" t="s">
        <f>=995.44</f>
      </c>
      <c r="DS2" s="0" t="s">
        <v>725</v>
      </c>
      <c r="DT2" s="11" t="n">
        <v>45355</v>
      </c>
      <c r="DU2" s="6" t="s">
        <f>=980.3</f>
      </c>
      <c r="DV2" s="0" t="s">
        <v>725</v>
      </c>
      <c r="DW2" s="11" t="n">
        <v>45141</v>
      </c>
      <c r="DX2" s="6" t="s">
        <f>=1017.89</f>
      </c>
      <c r="DY2" s="0" t="s">
        <v>725</v>
      </c>
      <c r="DZ2" s="11" t="n">
        <v>45141</v>
      </c>
      <c r="EA2" s="6" t="s">
        <f>=1022.93</f>
      </c>
      <c r="EB2" s="0" t="s">
        <v>725</v>
      </c>
      <c r="EC2" s="11" t="n">
        <v>45364</v>
      </c>
      <c r="ED2" s="6" t="s">
        <f>=643</f>
      </c>
      <c r="EE2" s="0" t="s">
        <v>725</v>
      </c>
      <c r="EF2" s="11" t="n">
        <v>45576</v>
      </c>
      <c r="EG2" s="6" t="s">
        <f>=1005.14</f>
      </c>
      <c r="EH2" s="0" t="s">
        <v>725</v>
      </c>
      <c r="EI2" s="11" t="n">
        <v>45783</v>
      </c>
      <c r="EJ2" s="6" t="s">
        <f>=1057.93</f>
      </c>
      <c r="EK2" s="0" t="s">
        <v>725</v>
      </c>
    </row>
    <row collapsed="false" customFormat="false" customHeight="false" hidden="false" ht="12.1" outlineLevel="0" r="3">
      <c r="A3" s="11" t="n">
        <v>44575</v>
      </c>
      <c r="B3" s="6" t="n">
        <v>-1325.17</v>
      </c>
      <c r="C3" s="0" t="s">
        <v>248</v>
      </c>
      <c r="D3" s="11" t="n">
        <v>45555</v>
      </c>
      <c r="E3" s="6" t="n">
        <v>-70</v>
      </c>
      <c r="F3" s="0" t="s">
        <v>420</v>
      </c>
      <c r="G3" s="11" t="n">
        <v>44251</v>
      </c>
      <c r="H3" s="6" t="n">
        <v>3172.2</v>
      </c>
      <c r="I3" s="0" t="s">
        <v>725</v>
      </c>
      <c r="J3" s="11" t="n">
        <v>46146</v>
      </c>
      <c r="K3" s="6" t="n">
        <v>-242</v>
      </c>
      <c r="L3" s="0" t="s">
        <v>654</v>
      </c>
      <c r="M3" s="11" t="n">
        <v>44328</v>
      </c>
      <c r="N3" s="6" t="n">
        <v>-163</v>
      </c>
      <c r="O3" s="0" t="s">
        <v>170</v>
      </c>
      <c r="P3" s="11" t="n">
        <v>44267</v>
      </c>
      <c r="Q3" s="6" t="n">
        <v>858.6</v>
      </c>
      <c r="R3" s="0" t="s">
        <v>725</v>
      </c>
      <c r="S3" s="11" t="n">
        <v>44392</v>
      </c>
      <c r="T3" s="6" t="n">
        <v>-110.5</v>
      </c>
      <c r="U3" s="0" t="s">
        <v>200</v>
      </c>
      <c r="V3" s="11" t="n">
        <v>44187</v>
      </c>
      <c r="W3" s="6" t="n">
        <v>959.86</v>
      </c>
      <c r="X3" s="0" t="s">
        <v>725</v>
      </c>
      <c r="Y3" s="11" t="n">
        <v>44270</v>
      </c>
      <c r="Z3" s="6" t="n">
        <v>780.54</v>
      </c>
      <c r="AA3" s="0" t="s">
        <v>725</v>
      </c>
      <c r="AB3" s="11" t="n">
        <v>44327</v>
      </c>
      <c r="AC3" s="6" t="n">
        <v>-63.5</v>
      </c>
      <c r="AD3" s="0" t="s">
        <v>169</v>
      </c>
      <c r="AE3" s="11" t="n">
        <v>45858</v>
      </c>
      <c r="AF3" s="6" t="n">
        <v>-38.04</v>
      </c>
      <c r="AG3" s="0" t="s">
        <v>528</v>
      </c>
      <c r="AH3" s="11" t="n">
        <v>44368</v>
      </c>
      <c r="AI3" s="6" t="n">
        <v>800.65</v>
      </c>
      <c r="AJ3" s="0" t="s">
        <v>725</v>
      </c>
      <c r="AK3" s="11" t="n">
        <v>44344</v>
      </c>
      <c r="AL3" s="6" t="n">
        <v>-92.64</v>
      </c>
      <c r="AM3" s="0" t="s">
        <v>175</v>
      </c>
      <c r="AN3" s="11" t="n">
        <v>44382</v>
      </c>
      <c r="AO3" s="6" t="n">
        <v>-93.05</v>
      </c>
      <c r="AP3" s="0" t="s">
        <v>190</v>
      </c>
      <c r="AQ3" s="11" t="n">
        <v>44386</v>
      </c>
      <c r="AR3" s="6" t="n">
        <v>-10.3</v>
      </c>
      <c r="AS3" s="0" t="s">
        <v>194</v>
      </c>
      <c r="AT3" s="11" t="n">
        <v>44302</v>
      </c>
      <c r="AU3" s="6" t="n">
        <v>686.98</v>
      </c>
      <c r="AV3" s="0" t="s">
        <v>725</v>
      </c>
      <c r="AW3" s="11" t="n">
        <v>44330</v>
      </c>
      <c r="AX3" s="6" t="n">
        <v>-82.5</v>
      </c>
      <c r="AY3" s="0" t="s">
        <v>171</v>
      </c>
      <c r="AZ3" s="11" t="n">
        <v>44387</v>
      </c>
      <c r="BA3" s="6" t="n">
        <v>-46.04</v>
      </c>
      <c r="BB3" s="0" t="s">
        <v>196</v>
      </c>
      <c r="BC3" s="11" t="n">
        <v>44396</v>
      </c>
      <c r="BD3" s="6" t="n">
        <v>472.88</v>
      </c>
      <c r="BE3" s="0" t="s">
        <v>725</v>
      </c>
      <c r="BF3" s="11" t="n">
        <v>44194</v>
      </c>
      <c r="BG3" s="6" t="n">
        <v>853.59</v>
      </c>
      <c r="BH3" s="0" t="s">
        <v>725</v>
      </c>
      <c r="BI3" s="11" t="n">
        <v>44543</v>
      </c>
      <c r="BJ3" s="6" t="n">
        <v>433.3</v>
      </c>
      <c r="BK3" s="0" t="s">
        <v>725</v>
      </c>
      <c r="BL3" s="11" t="n">
        <v>44364</v>
      </c>
      <c r="BM3" s="6" t="n">
        <v>-8.45</v>
      </c>
      <c r="BN3" s="0" t="s">
        <v>181</v>
      </c>
      <c r="BO3" s="11" t="n">
        <v>44356</v>
      </c>
      <c r="BP3" s="6" t="n">
        <v>-24.6</v>
      </c>
      <c r="BQ3" s="0" t="s">
        <v>180</v>
      </c>
      <c r="BR3" s="11" t="n">
        <v>44526</v>
      </c>
      <c r="BS3" s="6" t="n">
        <v>606.42</v>
      </c>
      <c r="BT3" s="0" t="s">
        <v>725</v>
      </c>
      <c r="BU3" s="11" t="n">
        <v>45654</v>
      </c>
      <c r="BV3" s="6" t="n">
        <v>-1.8</v>
      </c>
      <c r="BW3" s="0" t="s">
        <v>449</v>
      </c>
      <c r="BX3" s="11" t="n">
        <v>46219</v>
      </c>
      <c r="BY3" s="6" t="n">
        <v>-15</v>
      </c>
      <c r="BZ3" s="0" t="s">
        <v>691</v>
      </c>
      <c r="CA3" s="11" t="n">
        <v>45525</v>
      </c>
      <c r="CB3" s="6" t="n">
        <v>201.32</v>
      </c>
      <c r="CC3" s="0" t="s">
        <v>725</v>
      </c>
      <c r="CD3" s="11" t="n">
        <v>44329</v>
      </c>
      <c r="CE3" s="6" t="n">
        <v>3743.09</v>
      </c>
      <c r="CF3" s="0" t="s">
        <v>725</v>
      </c>
      <c r="CG3" s="11" t="n">
        <v>44243</v>
      </c>
      <c r="CH3" s="6" t="n">
        <v>900.63</v>
      </c>
      <c r="CI3" s="0" t="s">
        <v>725</v>
      </c>
      <c r="CJ3" s="11" t="n">
        <v>44187</v>
      </c>
      <c r="CK3" s="6" t="n">
        <v>2782.93</v>
      </c>
      <c r="CL3" s="0" t="s">
        <v>725</v>
      </c>
      <c r="CM3" s="11" t="n">
        <v>44491</v>
      </c>
      <c r="CN3" s="6" t="n">
        <v>906.29</v>
      </c>
      <c r="CO3" s="0" t="s">
        <v>725</v>
      </c>
      <c r="CP3" s="11" t="n">
        <v>45516</v>
      </c>
      <c r="CQ3" s="6" t="n">
        <v>-6222.44</v>
      </c>
      <c r="CR3" s="0" t="s">
        <v>726</v>
      </c>
      <c r="CS3" s="11" t="n">
        <v>44403</v>
      </c>
      <c r="CT3" s="6" t="n">
        <v>140.64</v>
      </c>
      <c r="CU3" s="0" t="s">
        <v>725</v>
      </c>
      <c r="CV3" s="11" t="n">
        <v>46452</v>
      </c>
      <c r="CW3" s="8" t="s">
        <f>=-Портфель!J36</f>
      </c>
      <c r="CX3" s="0" t="s">
        <v>727</v>
      </c>
      <c r="CY3" s="11" t="n">
        <v>44201</v>
      </c>
      <c r="CZ3" s="6" t="s">
        <f>=1012.46</f>
      </c>
      <c r="DA3" s="0" t="s">
        <v>725</v>
      </c>
      <c r="DB3" s="11" t="n">
        <v>45265</v>
      </c>
      <c r="DC3" s="6" t="s">
        <f>=-56.1</f>
      </c>
      <c r="DD3" s="0" t="s">
        <v>349</v>
      </c>
      <c r="DE3" s="11" t="n">
        <v>45266</v>
      </c>
      <c r="DF3" s="6" t="s">
        <f>=-56.84</f>
      </c>
      <c r="DG3" s="0" t="s">
        <v>351</v>
      </c>
      <c r="DH3" s="11" t="n">
        <v>45156</v>
      </c>
      <c r="DI3" s="6" t="s">
        <f>=-51.86</f>
      </c>
      <c r="DJ3" s="0" t="s">
        <v>333</v>
      </c>
      <c r="DK3" s="11" t="n">
        <v>45810</v>
      </c>
      <c r="DL3" s="6" t="s">
        <f>=-26.3</f>
      </c>
      <c r="DM3" s="0" t="s">
        <v>496</v>
      </c>
      <c r="DN3" s="11" t="n">
        <v>45788</v>
      </c>
      <c r="DO3" s="6" t="s">
        <f>=-22.19</f>
      </c>
      <c r="DP3" s="0" t="s">
        <v>487</v>
      </c>
      <c r="DQ3" s="11" t="n">
        <v>45357</v>
      </c>
      <c r="DR3" s="6" t="s">
        <f>=-11.26</f>
      </c>
      <c r="DS3" s="0" t="s">
        <v>371</v>
      </c>
      <c r="DT3" s="11" t="n">
        <v>45378</v>
      </c>
      <c r="DU3" s="6" t="s">
        <f>=-47.47</f>
      </c>
      <c r="DV3" s="0" t="s">
        <v>373</v>
      </c>
      <c r="DW3" s="11" t="n">
        <v>45300</v>
      </c>
      <c r="DX3" s="6" t="s">
        <f>=-54.1</f>
      </c>
      <c r="DY3" s="0" t="s">
        <v>356</v>
      </c>
      <c r="DZ3" s="11" t="n">
        <v>45230</v>
      </c>
      <c r="EA3" s="6" t="s">
        <f>=-29.17</f>
      </c>
      <c r="EB3" s="0" t="s">
        <v>344</v>
      </c>
      <c r="EC3" s="11" t="n">
        <v>45448</v>
      </c>
      <c r="ED3" s="6" t="s">
        <f>=-35.4</f>
      </c>
      <c r="EE3" s="0" t="s">
        <v>390</v>
      </c>
      <c r="EF3" s="11" t="n">
        <v>45626</v>
      </c>
      <c r="EG3" s="6" t="s">
        <f>=-35.48</f>
      </c>
      <c r="EH3" s="0" t="s">
        <v>439</v>
      </c>
      <c r="EI3" s="11" t="n">
        <v>45804</v>
      </c>
      <c r="EJ3" s="6" t="s">
        <f>=-27.12</f>
      </c>
      <c r="EK3" s="0" t="s">
        <v>490</v>
      </c>
    </row>
    <row collapsed="false" customFormat="false" customHeight="false" hidden="false" ht="12.1" outlineLevel="0" r="4">
      <c r="A4" s="11" t="n">
        <v>44726</v>
      </c>
      <c r="B4" s="6" t="n">
        <v>-1014.22</v>
      </c>
      <c r="C4" s="0" t="s">
        <v>261</v>
      </c>
      <c r="D4" s="11" t="n">
        <v>45579</v>
      </c>
      <c r="E4" s="6" t="n">
        <v>4002</v>
      </c>
      <c r="F4" s="0" t="s">
        <v>725</v>
      </c>
      <c r="G4" s="11" t="n">
        <v>44385</v>
      </c>
      <c r="H4" s="6" t="n">
        <v>-465.2</v>
      </c>
      <c r="I4" s="0" t="s">
        <v>193</v>
      </c>
      <c r="J4" s="11" t="n">
        <v>46421</v>
      </c>
      <c r="K4" s="8" t="s">
        <f>=-Портфель!J5</f>
      </c>
      <c r="L4" s="0" t="s">
        <v>727</v>
      </c>
      <c r="M4" s="11" t="n">
        <v>45057</v>
      </c>
      <c r="N4" s="6" t="n">
        <v>-217</v>
      </c>
      <c r="O4" s="0" t="s">
        <v>311</v>
      </c>
      <c r="P4" s="11" t="n">
        <v>44327</v>
      </c>
      <c r="Q4" s="6" t="n">
        <v>-68</v>
      </c>
      <c r="R4" s="0" t="s">
        <v>168</v>
      </c>
      <c r="S4" s="11" t="n">
        <v>44845</v>
      </c>
      <c r="T4" s="6" t="n">
        <v>-445.3</v>
      </c>
      <c r="U4" s="0" t="s">
        <v>287</v>
      </c>
      <c r="V4" s="11" t="n">
        <v>44381</v>
      </c>
      <c r="W4" s="6" t="n">
        <v>-166.8</v>
      </c>
      <c r="X4" s="0" t="s">
        <v>188</v>
      </c>
      <c r="Y4" s="11" t="n">
        <v>44362</v>
      </c>
      <c r="Z4" s="6" t="n">
        <v>703.49</v>
      </c>
      <c r="AA4" s="0" t="s">
        <v>725</v>
      </c>
      <c r="AB4" s="11" t="n">
        <v>44370</v>
      </c>
      <c r="AC4" s="6" t="n">
        <v>-67.1</v>
      </c>
      <c r="AD4" s="0" t="s">
        <v>183</v>
      </c>
      <c r="AE4" s="11" t="n">
        <v>46034</v>
      </c>
      <c r="AF4" s="6" t="n">
        <v>-34.68</v>
      </c>
      <c r="AG4" s="0" t="s">
        <v>602</v>
      </c>
      <c r="AH4" s="11" t="n">
        <v>44379</v>
      </c>
      <c r="AI4" s="6" t="n">
        <v>-104.09</v>
      </c>
      <c r="AJ4" s="0" t="s">
        <v>186</v>
      </c>
      <c r="AK4" s="11" t="n">
        <v>44547</v>
      </c>
      <c r="AL4" s="6" t="n">
        <v>-60.92</v>
      </c>
      <c r="AM4" s="0" t="s">
        <v>239</v>
      </c>
      <c r="AN4" s="11" t="n">
        <v>44470</v>
      </c>
      <c r="AO4" s="6" t="n">
        <v>1067.94</v>
      </c>
      <c r="AP4" s="0" t="s">
        <v>725</v>
      </c>
      <c r="AQ4" s="11" t="n">
        <v>44396</v>
      </c>
      <c r="AR4" s="6" t="n">
        <v>480.64</v>
      </c>
      <c r="AS4" s="0" t="s">
        <v>725</v>
      </c>
      <c r="AT4" s="11" t="n">
        <v>44333</v>
      </c>
      <c r="AU4" s="6" t="n">
        <v>653.55</v>
      </c>
      <c r="AV4" s="0" t="s">
        <v>725</v>
      </c>
      <c r="AW4" s="11" t="n">
        <v>45093</v>
      </c>
      <c r="AX4" s="6" t="n">
        <v>-42.4</v>
      </c>
      <c r="AY4" s="0" t="s">
        <v>315</v>
      </c>
      <c r="AZ4" s="11" t="n">
        <v>44396</v>
      </c>
      <c r="BA4" s="6" t="n">
        <v>781.24</v>
      </c>
      <c r="BB4" s="0" t="s">
        <v>725</v>
      </c>
      <c r="BC4" s="11" t="n">
        <v>44854</v>
      </c>
      <c r="BD4" s="6" t="n">
        <v>-21.64</v>
      </c>
      <c r="BE4" s="0" t="s">
        <v>289</v>
      </c>
      <c r="BF4" s="11" t="n">
        <v>44389</v>
      </c>
      <c r="BG4" s="6" t="n">
        <v>-43</v>
      </c>
      <c r="BH4" s="0" t="s">
        <v>198</v>
      </c>
      <c r="BI4" s="11" t="n">
        <v>44656</v>
      </c>
      <c r="BJ4" s="6" t="n">
        <v>249.17</v>
      </c>
      <c r="BK4" s="0" t="s">
        <v>725</v>
      </c>
      <c r="BL4" s="11" t="n">
        <v>44364</v>
      </c>
      <c r="BM4" s="6" t="n">
        <v>-15.95</v>
      </c>
      <c r="BN4" s="0" t="s">
        <v>182</v>
      </c>
      <c r="BO4" s="11" t="n">
        <v>44474</v>
      </c>
      <c r="BP4" s="6" t="n">
        <v>-39</v>
      </c>
      <c r="BQ4" s="0" t="s">
        <v>222</v>
      </c>
      <c r="BR4" s="11" t="n">
        <v>44656</v>
      </c>
      <c r="BS4" s="6" t="n">
        <v>380.27</v>
      </c>
      <c r="BT4" s="0" t="s">
        <v>725</v>
      </c>
      <c r="BU4" s="11" t="n">
        <v>45813</v>
      </c>
      <c r="BV4" s="6" t="n">
        <v>-2.6</v>
      </c>
      <c r="BW4" s="0" t="s">
        <v>502</v>
      </c>
      <c r="BX4" s="11" t="n">
        <v>46260</v>
      </c>
      <c r="BY4" s="8" t="s">
        <f>=-Портфель!J27</f>
      </c>
      <c r="BZ4" s="0" t="s">
        <v>727</v>
      </c>
      <c r="CA4" s="11" t="n">
        <v>45532</v>
      </c>
      <c r="CB4" s="6" t="n">
        <v>256.15</v>
      </c>
      <c r="CC4" s="0" t="s">
        <v>725</v>
      </c>
      <c r="CD4" s="11" t="n">
        <v>44403</v>
      </c>
      <c r="CE4" s="6" t="n">
        <v>3333.31</v>
      </c>
      <c r="CF4" s="0" t="s">
        <v>725</v>
      </c>
      <c r="CG4" s="11" t="n">
        <v>44467</v>
      </c>
      <c r="CH4" s="6" t="n">
        <v>849.88</v>
      </c>
      <c r="CI4" s="0" t="s">
        <v>725</v>
      </c>
      <c r="CJ4" s="11" t="n">
        <v>45516</v>
      </c>
      <c r="CK4" s="6" t="n">
        <v>-3219.84</v>
      </c>
      <c r="CL4" s="0" t="s">
        <v>726</v>
      </c>
      <c r="CM4" s="11" t="n">
        <v>46260</v>
      </c>
      <c r="CN4" s="8" t="s">
        <f>=-Портфель!J33</f>
      </c>
      <c r="CO4" s="0" t="s">
        <v>727</v>
      </c>
      <c r="CP4" s="11" t="n">
        <v>45576</v>
      </c>
      <c r="CQ4" s="6" t="n">
        <v>-2116.46</v>
      </c>
      <c r="CR4" s="0" t="s">
        <v>726</v>
      </c>
      <c r="CS4" s="11" t="n">
        <v>44403</v>
      </c>
      <c r="CT4" s="6" t="n">
        <v>210.05</v>
      </c>
      <c r="CU4" s="0" t="s">
        <v>725</v>
      </c>
      <c r="CV4" s="0"/>
      <c r="CW4" s="10" t="s">
        <f>=XIRR(CW2:CW3,CV2:CV3)</f>
      </c>
      <c r="CX4" s="0"/>
      <c r="CY4" s="11" t="n">
        <v>44230</v>
      </c>
      <c r="CZ4" s="6" t="s">
        <f>=-52.84</f>
      </c>
      <c r="DA4" s="0" t="s">
        <v>160</v>
      </c>
      <c r="DB4" s="11" t="n">
        <v>45447</v>
      </c>
      <c r="DC4" s="6" t="s">
        <f>=-56.1</f>
      </c>
      <c r="DD4" s="0" t="s">
        <v>349</v>
      </c>
      <c r="DE4" s="11" t="n">
        <v>45448</v>
      </c>
      <c r="DF4" s="6" t="s">
        <f>=-56.84</f>
      </c>
      <c r="DG4" s="0" t="s">
        <v>351</v>
      </c>
      <c r="DH4" s="11" t="n">
        <v>45338</v>
      </c>
      <c r="DI4" s="6" t="s">
        <f>=-51.86</f>
      </c>
      <c r="DJ4" s="0" t="s">
        <v>333</v>
      </c>
      <c r="DK4" s="11" t="n">
        <v>45840</v>
      </c>
      <c r="DL4" s="6" t="s">
        <f>=-26.3</f>
      </c>
      <c r="DM4" s="0" t="s">
        <v>496</v>
      </c>
      <c r="DN4" s="11" t="n">
        <v>45818</v>
      </c>
      <c r="DO4" s="6" t="s">
        <f>=-22.19</f>
      </c>
      <c r="DP4" s="0" t="s">
        <v>487</v>
      </c>
      <c r="DQ4" s="11" t="n">
        <v>45387</v>
      </c>
      <c r="DR4" s="6" t="s">
        <f>=-11.26</f>
      </c>
      <c r="DS4" s="0" t="s">
        <v>371</v>
      </c>
      <c r="DT4" s="11" t="n">
        <v>45560</v>
      </c>
      <c r="DU4" s="6" t="s">
        <f>=-56.1</f>
      </c>
      <c r="DV4" s="0" t="s">
        <v>421</v>
      </c>
      <c r="DW4" s="11" t="n">
        <v>45482</v>
      </c>
      <c r="DX4" s="6" t="s">
        <f>=-54.1</f>
      </c>
      <c r="DY4" s="0" t="s">
        <v>356</v>
      </c>
      <c r="DZ4" s="11" t="n">
        <v>45321</v>
      </c>
      <c r="EA4" s="6" t="s">
        <f>=-29.17</f>
      </c>
      <c r="EB4" s="0" t="s">
        <v>344</v>
      </c>
      <c r="EC4" s="11" t="n">
        <v>45630</v>
      </c>
      <c r="ED4" s="6" t="s">
        <f>=-35.4</f>
      </c>
      <c r="EE4" s="0" t="s">
        <v>390</v>
      </c>
      <c r="EF4" s="11" t="n">
        <v>45627</v>
      </c>
      <c r="EG4" s="6" t="s">
        <f>=-32.4</f>
      </c>
      <c r="EH4" s="0" t="s">
        <v>440</v>
      </c>
      <c r="EI4" s="11" t="n">
        <v>45834</v>
      </c>
      <c r="EJ4" s="6" t="s">
        <f>=-27.12</f>
      </c>
      <c r="EK4" s="0" t="s">
        <v>490</v>
      </c>
    </row>
    <row collapsed="false" customFormat="false" customHeight="false" hidden="false" ht="12.1" outlineLevel="0" r="5">
      <c r="A5" s="11" t="n">
        <v>45286</v>
      </c>
      <c r="B5" s="6" t="n">
        <v>-796.33</v>
      </c>
      <c r="C5" s="0" t="s">
        <v>355</v>
      </c>
      <c r="D5" s="11" t="n">
        <v>45775</v>
      </c>
      <c r="E5" s="6" t="n">
        <v>-139</v>
      </c>
      <c r="F5" s="0" t="s">
        <v>476</v>
      </c>
      <c r="G5" s="11" t="n">
        <v>44481</v>
      </c>
      <c r="H5" s="6" t="n">
        <v>-185</v>
      </c>
      <c r="I5" s="0" t="s">
        <v>224</v>
      </c>
      <c r="J5" s="0"/>
      <c r="K5" s="10" t="s">
        <f>=XIRR(K2:K4,J2:J4)</f>
      </c>
      <c r="L5" s="0"/>
      <c r="M5" s="11" t="n">
        <v>45484</v>
      </c>
      <c r="N5" s="6" t="n">
        <v>-290</v>
      </c>
      <c r="O5" s="0" t="s">
        <v>405</v>
      </c>
      <c r="P5" s="11" t="n">
        <v>44330</v>
      </c>
      <c r="Q5" s="6" t="n">
        <v>750.52</v>
      </c>
      <c r="R5" s="0" t="s">
        <v>725</v>
      </c>
      <c r="S5" s="11" t="n">
        <v>45195</v>
      </c>
      <c r="T5" s="6" t="n">
        <v>1638.68</v>
      </c>
      <c r="U5" s="0" t="s">
        <v>725</v>
      </c>
      <c r="V5" s="11" t="n">
        <v>44488</v>
      </c>
      <c r="W5" s="6" t="n">
        <v>-153.8</v>
      </c>
      <c r="X5" s="0" t="s">
        <v>225</v>
      </c>
      <c r="Y5" s="11" t="n">
        <v>44389</v>
      </c>
      <c r="Z5" s="6" t="n">
        <v>-16</v>
      </c>
      <c r="AA5" s="0" t="s">
        <v>199</v>
      </c>
      <c r="AB5" s="11" t="n">
        <v>44446</v>
      </c>
      <c r="AC5" s="6" t="n">
        <v>-118.2</v>
      </c>
      <c r="AD5" s="0" t="s">
        <v>216</v>
      </c>
      <c r="AE5" s="11" t="n">
        <v>46042</v>
      </c>
      <c r="AF5" s="6" t="n">
        <v>392.37</v>
      </c>
      <c r="AG5" s="0" t="s">
        <v>725</v>
      </c>
      <c r="AH5" s="11" t="n">
        <v>44411</v>
      </c>
      <c r="AI5" s="6" t="n">
        <v>667.07</v>
      </c>
      <c r="AJ5" s="0" t="s">
        <v>725</v>
      </c>
      <c r="AK5" s="11" t="n">
        <v>45847</v>
      </c>
      <c r="AL5" s="6" t="n">
        <v>-564</v>
      </c>
      <c r="AM5" s="0" t="s">
        <v>518</v>
      </c>
      <c r="AN5" s="11" t="n">
        <v>44543</v>
      </c>
      <c r="AO5" s="6" t="n">
        <v>965.67</v>
      </c>
      <c r="AP5" s="0" t="s">
        <v>725</v>
      </c>
      <c r="AQ5" s="11" t="n">
        <v>44481</v>
      </c>
      <c r="AR5" s="6" t="n">
        <v>-29.04</v>
      </c>
      <c r="AS5" s="0" t="s">
        <v>223</v>
      </c>
      <c r="AT5" s="11" t="n">
        <v>44334</v>
      </c>
      <c r="AU5" s="6" t="n">
        <v>-99</v>
      </c>
      <c r="AV5" s="0" t="s">
        <v>172</v>
      </c>
      <c r="AW5" s="11" t="n">
        <v>45457</v>
      </c>
      <c r="AX5" s="6" t="n">
        <v>-150.5</v>
      </c>
      <c r="AY5" s="0" t="s">
        <v>395</v>
      </c>
      <c r="AZ5" s="11" t="n">
        <v>44752</v>
      </c>
      <c r="BA5" s="6" t="n">
        <v>-92.09</v>
      </c>
      <c r="BB5" s="0" t="s">
        <v>267</v>
      </c>
      <c r="BC5" s="11" t="n">
        <v>45260</v>
      </c>
      <c r="BD5" s="6" t="n">
        <v>367.92</v>
      </c>
      <c r="BE5" s="0" t="s">
        <v>725</v>
      </c>
      <c r="BF5" s="11" t="n">
        <v>44762</v>
      </c>
      <c r="BG5" s="6" t="n">
        <v>-39.6</v>
      </c>
      <c r="BH5" s="0" t="s">
        <v>271</v>
      </c>
      <c r="BI5" s="11" t="n">
        <v>44897</v>
      </c>
      <c r="BJ5" s="6" t="n">
        <v>168.2</v>
      </c>
      <c r="BK5" s="0" t="s">
        <v>725</v>
      </c>
      <c r="BL5" s="11" t="n">
        <v>44466</v>
      </c>
      <c r="BM5" s="6" t="n">
        <v>-30.3</v>
      </c>
      <c r="BN5" s="0" t="s">
        <v>218</v>
      </c>
      <c r="BO5" s="11" t="n">
        <v>44566</v>
      </c>
      <c r="BP5" s="6" t="n">
        <v>-20.5</v>
      </c>
      <c r="BQ5" s="0" t="s">
        <v>244</v>
      </c>
      <c r="BR5" s="11" t="n">
        <v>45856</v>
      </c>
      <c r="BS5" s="6" t="n">
        <v>-139.1</v>
      </c>
      <c r="BT5" s="0" t="s">
        <v>524</v>
      </c>
      <c r="BU5" s="11" t="n">
        <v>45841</v>
      </c>
      <c r="BV5" s="6" t="n">
        <v>-2.8</v>
      </c>
      <c r="BW5" s="0" t="s">
        <v>514</v>
      </c>
      <c r="BX5" s="0"/>
      <c r="BY5" s="10" t="s">
        <f>=XIRR(BY2:BY4,BX2:BX4)</f>
      </c>
      <c r="BZ5" s="0"/>
      <c r="CA5" s="11" t="n">
        <v>45533</v>
      </c>
      <c r="CB5" s="6" t="n">
        <v>110.07</v>
      </c>
      <c r="CC5" s="0" t="s">
        <v>725</v>
      </c>
      <c r="CD5" s="11" t="n">
        <v>45516</v>
      </c>
      <c r="CE5" s="6" t="n">
        <v>-2448.42</v>
      </c>
      <c r="CF5" s="0" t="s">
        <v>726</v>
      </c>
      <c r="CG5" s="11" t="n">
        <v>45516</v>
      </c>
      <c r="CH5" s="6" t="n">
        <v>-3720.08</v>
      </c>
      <c r="CI5" s="0" t="s">
        <v>726</v>
      </c>
      <c r="CJ5" s="11" t="n">
        <v>45576</v>
      </c>
      <c r="CK5" s="6" t="n">
        <v>-1375.85</v>
      </c>
      <c r="CL5" s="0" t="s">
        <v>726</v>
      </c>
      <c r="CM5" s="0"/>
      <c r="CN5" s="10" t="s">
        <f>=XIRR(CN2:CN4,CM2:CM4)</f>
      </c>
      <c r="CO5" s="0"/>
      <c r="CP5" s="11" t="n">
        <v>46260</v>
      </c>
      <c r="CQ5" s="8" t="s">
        <f>=-Портфель!J34</f>
      </c>
      <c r="CR5" s="0" t="s">
        <v>727</v>
      </c>
      <c r="CS5" s="11" t="n">
        <v>44411</v>
      </c>
      <c r="CT5" s="6" t="n">
        <v>137.02</v>
      </c>
      <c r="CU5" s="0" t="s">
        <v>725</v>
      </c>
      <c r="CV5" s="0"/>
      <c r="CW5" s="8" t="s">
        <f>=-SUM(CW2:CW3)</f>
      </c>
      <c r="CX5" s="0" t="s">
        <v>728</v>
      </c>
      <c r="CY5" s="11" t="n">
        <v>44306</v>
      </c>
      <c r="CZ5" s="6" t="s">
        <f>=922.11</f>
      </c>
      <c r="DA5" s="0" t="s">
        <v>725</v>
      </c>
      <c r="DB5" s="11" t="n">
        <v>45629</v>
      </c>
      <c r="DC5" s="6" t="s">
        <f>=-56.1</f>
      </c>
      <c r="DD5" s="0" t="s">
        <v>349</v>
      </c>
      <c r="DE5" s="11" t="n">
        <v>45630</v>
      </c>
      <c r="DF5" s="6" t="s">
        <f>=-56.84</f>
      </c>
      <c r="DG5" s="0" t="s">
        <v>351</v>
      </c>
      <c r="DH5" s="11" t="n">
        <v>45520</v>
      </c>
      <c r="DI5" s="6" t="s">
        <f>=-51.86</f>
      </c>
      <c r="DJ5" s="0" t="s">
        <v>333</v>
      </c>
      <c r="DK5" s="11" t="n">
        <v>45870</v>
      </c>
      <c r="DL5" s="6" t="s">
        <f>=-26.3</f>
      </c>
      <c r="DM5" s="0" t="s">
        <v>496</v>
      </c>
      <c r="DN5" s="11" t="n">
        <v>45848</v>
      </c>
      <c r="DO5" s="6" t="s">
        <f>=-22.19</f>
      </c>
      <c r="DP5" s="0" t="s">
        <v>487</v>
      </c>
      <c r="DQ5" s="11" t="n">
        <v>45417</v>
      </c>
      <c r="DR5" s="6" t="s">
        <f>=-11.26</f>
      </c>
      <c r="DS5" s="0" t="s">
        <v>371</v>
      </c>
      <c r="DT5" s="11" t="n">
        <v>45742</v>
      </c>
      <c r="DU5" s="6" t="s">
        <f>=-56.1</f>
      </c>
      <c r="DV5" s="0" t="s">
        <v>421</v>
      </c>
      <c r="DW5" s="11" t="n">
        <v>45664</v>
      </c>
      <c r="DX5" s="6" t="s">
        <f>=-54.1</f>
      </c>
      <c r="DY5" s="0" t="s">
        <v>356</v>
      </c>
      <c r="DZ5" s="11" t="n">
        <v>45412</v>
      </c>
      <c r="EA5" s="6" t="s">
        <f>=-29.17</f>
      </c>
      <c r="EB5" s="0" t="s">
        <v>344</v>
      </c>
      <c r="EC5" s="11" t="n">
        <v>45812</v>
      </c>
      <c r="ED5" s="6" t="s">
        <f>=-35.4</f>
      </c>
      <c r="EE5" s="0" t="s">
        <v>390</v>
      </c>
      <c r="EF5" s="11" t="n">
        <v>45657</v>
      </c>
      <c r="EG5" s="6" t="s">
        <f>=-43.33</f>
      </c>
      <c r="EH5" s="0" t="s">
        <v>450</v>
      </c>
      <c r="EI5" s="11" t="n">
        <v>45864</v>
      </c>
      <c r="EJ5" s="6" t="s">
        <f>=-27.12</f>
      </c>
      <c r="EK5" s="0" t="s">
        <v>490</v>
      </c>
    </row>
    <row collapsed="false" customFormat="false" customHeight="false" hidden="false" ht="12.1" outlineLevel="0" r="6">
      <c r="A6" s="11" t="n">
        <v>45526</v>
      </c>
      <c r="B6" s="6" t="n">
        <v>1205.72</v>
      </c>
      <c r="C6" s="0" t="s">
        <v>725</v>
      </c>
      <c r="D6" s="11" t="n">
        <v>45929</v>
      </c>
      <c r="E6" s="6" t="n">
        <v>-139</v>
      </c>
      <c r="F6" s="0" t="s">
        <v>476</v>
      </c>
      <c r="G6" s="11" t="n">
        <v>44754</v>
      </c>
      <c r="H6" s="6" t="n">
        <v>-593</v>
      </c>
      <c r="I6" s="0" t="s">
        <v>270</v>
      </c>
      <c r="J6" s="0"/>
      <c r="K6" s="8" t="s">
        <f>=-SUM(K2:K4)</f>
      </c>
      <c r="L6" s="0" t="s">
        <v>728</v>
      </c>
      <c r="M6" s="11" t="n">
        <v>45856</v>
      </c>
      <c r="N6" s="6" t="n">
        <v>-303.4</v>
      </c>
      <c r="O6" s="0" t="s">
        <v>526</v>
      </c>
      <c r="P6" s="11" t="n">
        <v>44543</v>
      </c>
      <c r="Q6" s="6" t="n">
        <v>688.48</v>
      </c>
      <c r="R6" s="0" t="s">
        <v>725</v>
      </c>
      <c r="S6" s="11" t="n">
        <v>45453</v>
      </c>
      <c r="T6" s="6" t="n">
        <v>1185.71</v>
      </c>
      <c r="U6" s="0" t="s">
        <v>725</v>
      </c>
      <c r="V6" s="11" t="n">
        <v>44491</v>
      </c>
      <c r="W6" s="6" t="n">
        <v>1273.88</v>
      </c>
      <c r="X6" s="0" t="s">
        <v>725</v>
      </c>
      <c r="Y6" s="11" t="n">
        <v>44754</v>
      </c>
      <c r="Z6" s="6" t="n">
        <v>-141</v>
      </c>
      <c r="AA6" s="0" t="s">
        <v>269</v>
      </c>
      <c r="AB6" s="11" t="n">
        <v>44537</v>
      </c>
      <c r="AC6" s="6" t="n">
        <v>-116.3</v>
      </c>
      <c r="AD6" s="0" t="s">
        <v>236</v>
      </c>
      <c r="AE6" s="11" t="n">
        <v>46078</v>
      </c>
      <c r="AF6" s="6" t="n">
        <v>390.2</v>
      </c>
      <c r="AG6" s="0" t="s">
        <v>725</v>
      </c>
      <c r="AH6" s="11" t="n">
        <v>44529</v>
      </c>
      <c r="AI6" s="6" t="n">
        <v>596.31</v>
      </c>
      <c r="AJ6" s="0" t="s">
        <v>725</v>
      </c>
      <c r="AK6" s="11" t="n">
        <v>46028</v>
      </c>
      <c r="AL6" s="6" t="n">
        <v>-368</v>
      </c>
      <c r="AM6" s="0" t="s">
        <v>599</v>
      </c>
      <c r="AN6" s="11" t="n">
        <v>45848</v>
      </c>
      <c r="AO6" s="6" t="n">
        <v>599.45</v>
      </c>
      <c r="AP6" s="0" t="s">
        <v>725</v>
      </c>
      <c r="AQ6" s="11" t="n">
        <v>44526</v>
      </c>
      <c r="AR6" s="6" t="n">
        <v>469.33</v>
      </c>
      <c r="AS6" s="0" t="s">
        <v>725</v>
      </c>
      <c r="AT6" s="11" t="n">
        <v>44466</v>
      </c>
      <c r="AU6" s="6" t="n">
        <v>597.81</v>
      </c>
      <c r="AV6" s="0" t="s">
        <v>725</v>
      </c>
      <c r="AW6" s="11" t="n">
        <v>45848</v>
      </c>
      <c r="AX6" s="6" t="n">
        <v>-227.1</v>
      </c>
      <c r="AY6" s="0" t="s">
        <v>519</v>
      </c>
      <c r="AZ6" s="11" t="n">
        <v>45118</v>
      </c>
      <c r="BA6" s="6" t="n">
        <v>-87.5</v>
      </c>
      <c r="BB6" s="0" t="s">
        <v>323</v>
      </c>
      <c r="BC6" s="11" t="n">
        <v>45639</v>
      </c>
      <c r="BD6" s="6" t="n">
        <v>305.23</v>
      </c>
      <c r="BE6" s="0" t="s">
        <v>725</v>
      </c>
      <c r="BF6" s="11" t="n">
        <v>45562</v>
      </c>
      <c r="BG6" s="6" t="n">
        <v>-52.6</v>
      </c>
      <c r="BH6" s="0" t="s">
        <v>425</v>
      </c>
      <c r="BI6" s="11" t="n">
        <v>44910</v>
      </c>
      <c r="BJ6" s="6" t="n">
        <v>161.55</v>
      </c>
      <c r="BK6" s="0" t="s">
        <v>725</v>
      </c>
      <c r="BL6" s="11" t="n">
        <v>44574</v>
      </c>
      <c r="BM6" s="6" t="n">
        <v>-23.63</v>
      </c>
      <c r="BN6" s="0" t="s">
        <v>247</v>
      </c>
      <c r="BO6" s="11" t="n">
        <v>44733</v>
      </c>
      <c r="BP6" s="6" t="n">
        <v>-16</v>
      </c>
      <c r="BQ6" s="0" t="s">
        <v>263</v>
      </c>
      <c r="BR6" s="11" t="n">
        <v>46220</v>
      </c>
      <c r="BS6" s="6" t="n">
        <v>-137.7</v>
      </c>
      <c r="BT6" s="0" t="s">
        <v>692</v>
      </c>
      <c r="BU6" s="11" t="n">
        <v>45936</v>
      </c>
      <c r="BV6" s="6" t="n">
        <v>-2.36</v>
      </c>
      <c r="BW6" s="0" t="s">
        <v>563</v>
      </c>
      <c r="BX6" s="0"/>
      <c r="BY6" s="8" t="s">
        <f>=-SUM(BY2:BY4)</f>
      </c>
      <c r="BZ6" s="0" t="s">
        <v>728</v>
      </c>
      <c r="CA6" s="11" t="n">
        <v>46141</v>
      </c>
      <c r="CB6" s="6" t="n">
        <v>87.05</v>
      </c>
      <c r="CC6" s="0" t="s">
        <v>725</v>
      </c>
      <c r="CD6" s="11" t="n">
        <v>46260</v>
      </c>
      <c r="CE6" s="8" t="s">
        <f>=-Портфель!J30</f>
      </c>
      <c r="CF6" s="0" t="s">
        <v>727</v>
      </c>
      <c r="CG6" s="11" t="n">
        <v>45576</v>
      </c>
      <c r="CH6" s="6" t="n">
        <v>-1674</v>
      </c>
      <c r="CI6" s="0" t="s">
        <v>726</v>
      </c>
      <c r="CJ6" s="11" t="n">
        <v>46260</v>
      </c>
      <c r="CK6" s="8" t="s">
        <f>=-Портфель!J32</f>
      </c>
      <c r="CL6" s="0" t="s">
        <v>727</v>
      </c>
      <c r="CM6" s="0"/>
      <c r="CN6" s="8" t="s">
        <f>=-SUM(CN2:CN4)</f>
      </c>
      <c r="CO6" s="0" t="s">
        <v>728</v>
      </c>
      <c r="CP6" s="0"/>
      <c r="CQ6" s="10" t="s">
        <f>=XIRR(CQ2:CQ5,CP2:CP5)</f>
      </c>
      <c r="CR6" s="0"/>
      <c r="CS6" s="11" t="n">
        <v>44459</v>
      </c>
      <c r="CT6" s="6" t="n">
        <v>136.78</v>
      </c>
      <c r="CU6" s="0" t="s">
        <v>725</v>
      </c>
      <c r="CV6" s="0"/>
      <c r="CW6" s="0"/>
      <c r="CX6" s="0"/>
      <c r="CY6" s="11" t="n">
        <v>44412</v>
      </c>
      <c r="CZ6" s="6" t="s">
        <f>=-79.26</f>
      </c>
      <c r="DA6" s="0" t="s">
        <v>210</v>
      </c>
      <c r="DB6" s="11" t="n">
        <v>45811</v>
      </c>
      <c r="DC6" s="6" t="s">
        <f>=-56.1</f>
      </c>
      <c r="DD6" s="0" t="s">
        <v>349</v>
      </c>
      <c r="DE6" s="11" t="n">
        <v>45812</v>
      </c>
      <c r="DF6" s="6" t="s">
        <f>=-56.84</f>
      </c>
      <c r="DG6" s="0" t="s">
        <v>351</v>
      </c>
      <c r="DH6" s="11" t="n">
        <v>45702</v>
      </c>
      <c r="DI6" s="6" t="s">
        <f>=-51.86</f>
      </c>
      <c r="DJ6" s="0" t="s">
        <v>333</v>
      </c>
      <c r="DK6" s="11" t="n">
        <v>45900</v>
      </c>
      <c r="DL6" s="6" t="s">
        <f>=-26.3</f>
      </c>
      <c r="DM6" s="0" t="s">
        <v>496</v>
      </c>
      <c r="DN6" s="11" t="n">
        <v>45878</v>
      </c>
      <c r="DO6" s="6" t="s">
        <f>=-22.19</f>
      </c>
      <c r="DP6" s="0" t="s">
        <v>487</v>
      </c>
      <c r="DQ6" s="11" t="n">
        <v>45447</v>
      </c>
      <c r="DR6" s="6" t="s">
        <f>=-11.26</f>
      </c>
      <c r="DS6" s="0" t="s">
        <v>371</v>
      </c>
      <c r="DT6" s="11" t="n">
        <v>45924</v>
      </c>
      <c r="DU6" s="6" t="s">
        <f>=-56.1</f>
      </c>
      <c r="DV6" s="0" t="s">
        <v>421</v>
      </c>
      <c r="DW6" s="11" t="n">
        <v>45846</v>
      </c>
      <c r="DX6" s="6" t="s">
        <f>=-54.1</f>
      </c>
      <c r="DY6" s="0" t="s">
        <v>356</v>
      </c>
      <c r="DZ6" s="11" t="n">
        <v>45503</v>
      </c>
      <c r="EA6" s="6" t="s">
        <f>=-29.17</f>
      </c>
      <c r="EB6" s="0" t="s">
        <v>344</v>
      </c>
      <c r="EC6" s="11" t="n">
        <v>45994</v>
      </c>
      <c r="ED6" s="6" t="s">
        <f>=-35.4</f>
      </c>
      <c r="EE6" s="0" t="s">
        <v>390</v>
      </c>
      <c r="EF6" s="11" t="n">
        <v>45658</v>
      </c>
      <c r="EG6" s="6" t="s">
        <f>=-17.61</f>
      </c>
      <c r="EH6" s="0" t="s">
        <v>451</v>
      </c>
      <c r="EI6" s="11" t="n">
        <v>45894</v>
      </c>
      <c r="EJ6" s="6" t="s">
        <f>=-27.12</f>
      </c>
      <c r="EK6" s="0" t="s">
        <v>490</v>
      </c>
    </row>
    <row collapsed="false" customFormat="false" customHeight="false" hidden="false" ht="12.1" outlineLevel="0" r="7">
      <c r="A7" s="11" t="n">
        <v>45575</v>
      </c>
      <c r="B7" s="6" t="n">
        <v>1039.02</v>
      </c>
      <c r="C7" s="0" t="s">
        <v>725</v>
      </c>
      <c r="D7" s="11" t="n">
        <v>46139</v>
      </c>
      <c r="E7" s="6" t="n">
        <v>-220</v>
      </c>
      <c r="F7" s="0" t="s">
        <v>645</v>
      </c>
      <c r="G7" s="11" t="n">
        <v>45106</v>
      </c>
      <c r="H7" s="6" t="n">
        <v>-602.8</v>
      </c>
      <c r="I7" s="0" t="s">
        <v>316</v>
      </c>
      <c r="J7" s="0"/>
      <c r="K7" s="0"/>
      <c r="L7" s="0"/>
      <c r="M7" s="11" t="n">
        <v>46223</v>
      </c>
      <c r="N7" s="6" t="n">
        <v>-327.4</v>
      </c>
      <c r="O7" s="0" t="s">
        <v>695</v>
      </c>
      <c r="P7" s="11" t="n">
        <v>44547</v>
      </c>
      <c r="Q7" s="6" t="n">
        <v>590.4</v>
      </c>
      <c r="R7" s="0" t="s">
        <v>725</v>
      </c>
      <c r="S7" s="11" t="n">
        <v>46260</v>
      </c>
      <c r="T7" s="8" t="s">
        <f>=-Портфель!J8</f>
      </c>
      <c r="U7" s="0" t="s">
        <v>727</v>
      </c>
      <c r="V7" s="11" t="n">
        <v>45217</v>
      </c>
      <c r="W7" s="6" t="n">
        <v>-98.1</v>
      </c>
      <c r="X7" s="0" t="s">
        <v>340</v>
      </c>
      <c r="Y7" s="11" t="n">
        <v>45119</v>
      </c>
      <c r="Z7" s="6" t="n">
        <v>-208.4</v>
      </c>
      <c r="AA7" s="0" t="s">
        <v>324</v>
      </c>
      <c r="AB7" s="11" t="n">
        <v>45439</v>
      </c>
      <c r="AC7" s="6" t="n">
        <v>-221.3</v>
      </c>
      <c r="AD7" s="0" t="s">
        <v>386</v>
      </c>
      <c r="AE7" s="11" t="n">
        <v>46197</v>
      </c>
      <c r="AF7" s="6" t="n">
        <v>306.15</v>
      </c>
      <c r="AG7" s="0" t="s">
        <v>725</v>
      </c>
      <c r="AH7" s="11" t="n">
        <v>44753</v>
      </c>
      <c r="AI7" s="6" t="n">
        <v>-336.21</v>
      </c>
      <c r="AJ7" s="0" t="s">
        <v>268</v>
      </c>
      <c r="AK7" s="11" t="n">
        <v>46210</v>
      </c>
      <c r="AL7" s="6" t="n">
        <v>-245</v>
      </c>
      <c r="AM7" s="0" t="s">
        <v>681</v>
      </c>
      <c r="AN7" s="11" t="n">
        <v>46260</v>
      </c>
      <c r="AO7" s="8" t="s">
        <f>=-Портфель!J15</f>
      </c>
      <c r="AP7" s="0" t="s">
        <v>727</v>
      </c>
      <c r="AQ7" s="11" t="n">
        <v>44571</v>
      </c>
      <c r="AR7" s="6" t="n">
        <v>-25.94</v>
      </c>
      <c r="AS7" s="0" t="s">
        <v>245</v>
      </c>
      <c r="AT7" s="11" t="n">
        <v>44526</v>
      </c>
      <c r="AU7" s="6" t="n">
        <v>551.38</v>
      </c>
      <c r="AV7" s="0" t="s">
        <v>725</v>
      </c>
      <c r="AW7" s="11" t="n">
        <v>46212</v>
      </c>
      <c r="AX7" s="6" t="n">
        <v>-170.7</v>
      </c>
      <c r="AY7" s="0" t="s">
        <v>685</v>
      </c>
      <c r="AZ7" s="11" t="n">
        <v>45588</v>
      </c>
      <c r="BA7" s="6" t="n">
        <v>516.91</v>
      </c>
      <c r="BB7" s="0" t="s">
        <v>725</v>
      </c>
      <c r="BC7" s="11" t="n">
        <v>45848</v>
      </c>
      <c r="BD7" s="6" t="n">
        <v>289.67</v>
      </c>
      <c r="BE7" s="0" t="s">
        <v>725</v>
      </c>
      <c r="BF7" s="11" t="n">
        <v>45588</v>
      </c>
      <c r="BG7" s="6" t="n">
        <v>639.88</v>
      </c>
      <c r="BH7" s="0" t="s">
        <v>725</v>
      </c>
      <c r="BI7" s="11" t="n">
        <v>45427</v>
      </c>
      <c r="BJ7" s="6" t="n">
        <v>231.34</v>
      </c>
      <c r="BK7" s="0" t="s">
        <v>725</v>
      </c>
      <c r="BL7" s="11" t="n">
        <v>44897</v>
      </c>
      <c r="BM7" s="6" t="n">
        <v>311.84</v>
      </c>
      <c r="BN7" s="0" t="s">
        <v>725</v>
      </c>
      <c r="BO7" s="11" t="n">
        <v>44851</v>
      </c>
      <c r="BP7" s="6" t="n">
        <v>-46</v>
      </c>
      <c r="BQ7" s="0" t="s">
        <v>288</v>
      </c>
      <c r="BR7" s="11" t="n">
        <v>46260</v>
      </c>
      <c r="BS7" s="8" t="s">
        <f>=-Портфель!J25</f>
      </c>
      <c r="BT7" s="0" t="s">
        <v>727</v>
      </c>
      <c r="BU7" s="11" t="n">
        <v>45939</v>
      </c>
      <c r="BV7" s="6" t="n">
        <v>485.24</v>
      </c>
      <c r="BW7" s="0" t="s">
        <v>725</v>
      </c>
      <c r="BX7" s="0"/>
      <c r="BY7" s="0"/>
      <c r="BZ7" s="0"/>
      <c r="CA7" s="11" t="n">
        <v>46141</v>
      </c>
      <c r="CB7" s="6" t="n">
        <v>86.05</v>
      </c>
      <c r="CC7" s="0" t="s">
        <v>725</v>
      </c>
      <c r="CD7" s="0"/>
      <c r="CE7" s="10" t="s">
        <f>=XIRR(CE2:CE6,CD2:CD6)</f>
      </c>
      <c r="CF7" s="0"/>
      <c r="CG7" s="11" t="n">
        <v>46260</v>
      </c>
      <c r="CH7" s="8" t="s">
        <f>=-Портфель!J31</f>
      </c>
      <c r="CI7" s="0" t="s">
        <v>727</v>
      </c>
      <c r="CJ7" s="0"/>
      <c r="CK7" s="10" t="s">
        <f>=XIRR(CK2:CK6,CJ2:CJ6)</f>
      </c>
      <c r="CL7" s="0"/>
      <c r="CM7" s="0"/>
      <c r="CN7" s="0"/>
      <c r="CO7" s="0"/>
      <c r="CP7" s="0"/>
      <c r="CQ7" s="8" t="s">
        <f>=-SUM(CQ2:CQ5)</f>
      </c>
      <c r="CR7" s="0" t="s">
        <v>728</v>
      </c>
      <c r="CS7" s="11" t="n">
        <v>44461</v>
      </c>
      <c r="CT7" s="6" t="n">
        <v>135.72</v>
      </c>
      <c r="CU7" s="0" t="s">
        <v>725</v>
      </c>
      <c r="CV7" s="0"/>
      <c r="CW7" s="0"/>
      <c r="CX7" s="0"/>
      <c r="CY7" s="11" t="n">
        <v>44474</v>
      </c>
      <c r="CZ7" s="6" t="s">
        <f>=883.15</f>
      </c>
      <c r="DA7" s="0" t="s">
        <v>725</v>
      </c>
      <c r="DB7" s="11" t="n">
        <v>45993</v>
      </c>
      <c r="DC7" s="6" t="s">
        <f>=-56.1</f>
      </c>
      <c r="DD7" s="0" t="s">
        <v>349</v>
      </c>
      <c r="DE7" s="11" t="n">
        <v>45994</v>
      </c>
      <c r="DF7" s="6" t="s">
        <f>=-56.84</f>
      </c>
      <c r="DG7" s="0" t="s">
        <v>351</v>
      </c>
      <c r="DH7" s="11" t="n">
        <v>45884</v>
      </c>
      <c r="DI7" s="6" t="s">
        <f>=-51.86</f>
      </c>
      <c r="DJ7" s="0" t="s">
        <v>333</v>
      </c>
      <c r="DK7" s="11" t="n">
        <v>45930</v>
      </c>
      <c r="DL7" s="6" t="s">
        <f>=-26.3</f>
      </c>
      <c r="DM7" s="0" t="s">
        <v>496</v>
      </c>
      <c r="DN7" s="11" t="n">
        <v>45908</v>
      </c>
      <c r="DO7" s="6" t="s">
        <f>=-22.19</f>
      </c>
      <c r="DP7" s="0" t="s">
        <v>487</v>
      </c>
      <c r="DQ7" s="11" t="n">
        <v>45477</v>
      </c>
      <c r="DR7" s="6" t="s">
        <f>=-11.26</f>
      </c>
      <c r="DS7" s="0" t="s">
        <v>371</v>
      </c>
      <c r="DT7" s="11" t="n">
        <v>46106</v>
      </c>
      <c r="DU7" s="6" t="s">
        <f>=-56.1</f>
      </c>
      <c r="DV7" s="0" t="s">
        <v>421</v>
      </c>
      <c r="DW7" s="11" t="n">
        <v>46028</v>
      </c>
      <c r="DX7" s="6" t="s">
        <f>=-54.1</f>
      </c>
      <c r="DY7" s="0" t="s">
        <v>356</v>
      </c>
      <c r="DZ7" s="11" t="n">
        <v>45594</v>
      </c>
      <c r="EA7" s="6" t="s">
        <f>=-29.17</f>
      </c>
      <c r="EB7" s="0" t="s">
        <v>344</v>
      </c>
      <c r="EC7" s="11" t="n">
        <v>46176</v>
      </c>
      <c r="ED7" s="6" t="s">
        <f>=-35.4</f>
      </c>
      <c r="EE7" s="0" t="s">
        <v>390</v>
      </c>
      <c r="EF7" s="11" t="n">
        <v>45688</v>
      </c>
      <c r="EG7" s="6" t="s">
        <f>=-44.26</f>
      </c>
      <c r="EH7" s="0" t="s">
        <v>462</v>
      </c>
      <c r="EI7" s="11" t="n">
        <v>45924</v>
      </c>
      <c r="EJ7" s="6" t="s">
        <f>=-27.12</f>
      </c>
      <c r="EK7" s="0" t="s">
        <v>490</v>
      </c>
    </row>
    <row collapsed="false" customFormat="false" customHeight="false" hidden="false" ht="12.1" outlineLevel="0" r="8">
      <c r="A8" s="11" t="n">
        <v>46260</v>
      </c>
      <c r="B8" s="8" t="s">
        <f>=-Портфель!J2</f>
      </c>
      <c r="C8" s="0" t="s">
        <v>727</v>
      </c>
      <c r="D8" s="11" t="n">
        <v>46260</v>
      </c>
      <c r="E8" s="8" t="s">
        <f>=-Портфель!J3</f>
      </c>
      <c r="F8" s="0" t="s">
        <v>727</v>
      </c>
      <c r="G8" s="11" t="n">
        <v>45489</v>
      </c>
      <c r="H8" s="6" t="n">
        <v>-615</v>
      </c>
      <c r="I8" s="0" t="s">
        <v>406</v>
      </c>
      <c r="J8" s="0"/>
      <c r="K8" s="0"/>
      <c r="L8" s="0"/>
      <c r="M8" s="11" t="n">
        <v>46260</v>
      </c>
      <c r="N8" s="8" t="s">
        <f>=-Портфель!J6</f>
      </c>
      <c r="O8" s="0" t="s">
        <v>727</v>
      </c>
      <c r="P8" s="11" t="n">
        <v>45114</v>
      </c>
      <c r="Q8" s="6" t="n">
        <v>-339</v>
      </c>
      <c r="R8" s="0" t="s">
        <v>319</v>
      </c>
      <c r="S8" s="0"/>
      <c r="T8" s="10" t="s">
        <f>=XIRR(T2:T7,S2:S7)</f>
      </c>
      <c r="U8" s="0"/>
      <c r="V8" s="11" t="n">
        <v>45257</v>
      </c>
      <c r="W8" s="6" t="n">
        <v>655.79</v>
      </c>
      <c r="X8" s="0" t="s">
        <v>725</v>
      </c>
      <c r="Y8" s="11" t="n">
        <v>45483</v>
      </c>
      <c r="Z8" s="6" t="n">
        <v>-201.6</v>
      </c>
      <c r="AA8" s="0" t="s">
        <v>404</v>
      </c>
      <c r="AB8" s="11" t="n">
        <v>45621</v>
      </c>
      <c r="AC8" s="6" t="n">
        <v>1190.31</v>
      </c>
      <c r="AD8" s="0" t="s">
        <v>725</v>
      </c>
      <c r="AE8" s="11" t="n">
        <v>46212</v>
      </c>
      <c r="AF8" s="6" t="n">
        <v>-13.62</v>
      </c>
      <c r="AG8" s="0" t="s">
        <v>686</v>
      </c>
      <c r="AH8" s="11" t="n">
        <v>45117</v>
      </c>
      <c r="AI8" s="6" t="n">
        <v>-202.3</v>
      </c>
      <c r="AJ8" s="0" t="s">
        <v>320</v>
      </c>
      <c r="AK8" s="11" t="n">
        <v>46260</v>
      </c>
      <c r="AL8" s="8" t="s">
        <f>=-Портфель!J14</f>
      </c>
      <c r="AM8" s="0" t="s">
        <v>727</v>
      </c>
      <c r="AN8" s="0"/>
      <c r="AO8" s="10" t="s">
        <f>=XIRR(AO2:AO7,AN2:AN7)</f>
      </c>
      <c r="AP8" s="0"/>
      <c r="AQ8" s="11" t="n">
        <v>44750</v>
      </c>
      <c r="AR8" s="6" t="n">
        <v>-42.42</v>
      </c>
      <c r="AS8" s="0" t="s">
        <v>266</v>
      </c>
      <c r="AT8" s="11" t="n">
        <v>44546</v>
      </c>
      <c r="AU8" s="6" t="n">
        <v>-183</v>
      </c>
      <c r="AV8" s="0" t="s">
        <v>238</v>
      </c>
      <c r="AW8" s="11" t="n">
        <v>46260</v>
      </c>
      <c r="AX8" s="8" t="s">
        <f>=-Портфель!J18</f>
      </c>
      <c r="AY8" s="0" t="s">
        <v>727</v>
      </c>
      <c r="AZ8" s="11" t="n">
        <v>45748</v>
      </c>
      <c r="BA8" s="6" t="n">
        <v>498</v>
      </c>
      <c r="BB8" s="0" t="s">
        <v>725</v>
      </c>
      <c r="BC8" s="11" t="n">
        <v>46260</v>
      </c>
      <c r="BD8" s="8" t="s">
        <f>=-Портфель!J20</f>
      </c>
      <c r="BE8" s="0" t="s">
        <v>727</v>
      </c>
      <c r="BF8" s="11" t="n">
        <v>45621</v>
      </c>
      <c r="BG8" s="6" t="n">
        <v>511.8</v>
      </c>
      <c r="BH8" s="0" t="s">
        <v>725</v>
      </c>
      <c r="BI8" s="11" t="n">
        <v>45454</v>
      </c>
      <c r="BJ8" s="6" t="n">
        <v>197.87</v>
      </c>
      <c r="BK8" s="0" t="s">
        <v>725</v>
      </c>
      <c r="BL8" s="11" t="n">
        <v>45453</v>
      </c>
      <c r="BM8" s="6" t="n">
        <v>-48.04</v>
      </c>
      <c r="BN8" s="0" t="s">
        <v>393</v>
      </c>
      <c r="BO8" s="11" t="n">
        <v>45117</v>
      </c>
      <c r="BP8" s="6" t="n">
        <v>-23.22</v>
      </c>
      <c r="BQ8" s="0" t="s">
        <v>321</v>
      </c>
      <c r="BR8" s="0"/>
      <c r="BS8" s="10" t="s">
        <f>=XIRR(BS2:BS7,BR2:BR7)</f>
      </c>
      <c r="BT8" s="0"/>
      <c r="BU8" s="11" t="n">
        <v>46034</v>
      </c>
      <c r="BV8" s="6" t="n">
        <v>-5.4</v>
      </c>
      <c r="BW8" s="0" t="s">
        <v>601</v>
      </c>
      <c r="BX8" s="0"/>
      <c r="BY8" s="0"/>
      <c r="BZ8" s="0"/>
      <c r="CA8" s="11" t="n">
        <v>46197</v>
      </c>
      <c r="CB8" s="6" t="n">
        <v>68.04</v>
      </c>
      <c r="CC8" s="0" t="s">
        <v>725</v>
      </c>
      <c r="CD8" s="0"/>
      <c r="CE8" s="8" t="s">
        <f>=-SUM(CE2:CE6)</f>
      </c>
      <c r="CF8" s="0" t="s">
        <v>728</v>
      </c>
      <c r="CG8" s="0"/>
      <c r="CH8" s="10" t="s">
        <f>=XIRR(CH2:CH7,CG2:CG7)</f>
      </c>
      <c r="CI8" s="0"/>
      <c r="CJ8" s="0"/>
      <c r="CK8" s="8" t="s">
        <f>=-SUM(CK2:CK6)</f>
      </c>
      <c r="CL8" s="0" t="s">
        <v>728</v>
      </c>
      <c r="CM8" s="0"/>
      <c r="CN8" s="0"/>
      <c r="CO8" s="0"/>
      <c r="CP8" s="0"/>
      <c r="CQ8" s="0"/>
      <c r="CR8" s="0"/>
      <c r="CS8" s="11" t="n">
        <v>44466</v>
      </c>
      <c r="CT8" s="6" t="n">
        <v>135.84</v>
      </c>
      <c r="CU8" s="0" t="s">
        <v>725</v>
      </c>
      <c r="CV8" s="0"/>
      <c r="CW8" s="0"/>
      <c r="CX8" s="0"/>
      <c r="CY8" s="11" t="n">
        <v>44594</v>
      </c>
      <c r="CZ8" s="6" t="s">
        <f>=-105.68</f>
      </c>
      <c r="DA8" s="0" t="s">
        <v>253</v>
      </c>
      <c r="DB8" s="11" t="n">
        <v>46175</v>
      </c>
      <c r="DC8" s="6" t="s">
        <f>=-56.1</f>
      </c>
      <c r="DD8" s="0" t="s">
        <v>349</v>
      </c>
      <c r="DE8" s="11" t="n">
        <v>46176</v>
      </c>
      <c r="DF8" s="6" t="s">
        <f>=-56.84</f>
      </c>
      <c r="DG8" s="0" t="s">
        <v>351</v>
      </c>
      <c r="DH8" s="11" t="n">
        <v>46066</v>
      </c>
      <c r="DI8" s="6" t="s">
        <f>=-51.86</f>
      </c>
      <c r="DJ8" s="0" t="s">
        <v>333</v>
      </c>
      <c r="DK8" s="11" t="n">
        <v>45960</v>
      </c>
      <c r="DL8" s="6" t="s">
        <f>=-26.3</f>
      </c>
      <c r="DM8" s="0" t="s">
        <v>496</v>
      </c>
      <c r="DN8" s="11" t="n">
        <v>45938</v>
      </c>
      <c r="DO8" s="6" t="s">
        <f>=-22.19</f>
      </c>
      <c r="DP8" s="0" t="s">
        <v>487</v>
      </c>
      <c r="DQ8" s="11" t="n">
        <v>45507</v>
      </c>
      <c r="DR8" s="6" t="s">
        <f>=-11.26</f>
      </c>
      <c r="DS8" s="0" t="s">
        <v>371</v>
      </c>
      <c r="DT8" s="11" t="n">
        <v>46260</v>
      </c>
      <c r="DU8" s="8" t="s">
        <f>=-Портфель!J45</f>
      </c>
      <c r="DV8" s="0" t="s">
        <v>727</v>
      </c>
      <c r="DW8" s="11" t="n">
        <v>46209</v>
      </c>
      <c r="DX8" s="6" t="s">
        <f>=-250</f>
      </c>
      <c r="DY8" s="0" t="s">
        <v>680</v>
      </c>
      <c r="DZ8" s="11" t="n">
        <v>45685</v>
      </c>
      <c r="EA8" s="6" t="s">
        <f>=-29.17</f>
      </c>
      <c r="EB8" s="0" t="s">
        <v>344</v>
      </c>
      <c r="EC8" s="11" t="n">
        <v>46260</v>
      </c>
      <c r="ED8" s="8" t="s">
        <f>=-Портфель!J48</f>
      </c>
      <c r="EE8" s="0" t="s">
        <v>727</v>
      </c>
      <c r="EF8" s="11" t="n">
        <v>45689</v>
      </c>
      <c r="EG8" s="6" t="s">
        <f>=-16.82</f>
      </c>
      <c r="EH8" s="0" t="s">
        <v>463</v>
      </c>
      <c r="EI8" s="11" t="n">
        <v>45954</v>
      </c>
      <c r="EJ8" s="6" t="s">
        <f>=-27.12</f>
      </c>
      <c r="EK8" s="0" t="s">
        <v>490</v>
      </c>
    </row>
    <row collapsed="false" customFormat="false" customHeight="false" hidden="false" ht="12.1" outlineLevel="0" r="9">
      <c r="A9" s="0"/>
      <c r="B9" s="10" t="s">
        <f>=XIRR(B2:B8,A2:A8)</f>
      </c>
      <c r="C9" s="0"/>
      <c r="D9" s="0"/>
      <c r="E9" s="10" t="s">
        <f>=XIRR(E2:E8,D2:D8)</f>
      </c>
      <c r="F9" s="0"/>
      <c r="G9" s="11" t="n">
        <v>45621</v>
      </c>
      <c r="H9" s="6" t="n">
        <v>1743.55</v>
      </c>
      <c r="I9" s="0" t="s">
        <v>725</v>
      </c>
      <c r="J9" s="0"/>
      <c r="K9" s="0"/>
      <c r="L9" s="0"/>
      <c r="M9" s="0"/>
      <c r="N9" s="10" t="s">
        <f>=XIRR(N2:N8,M2:M8)</f>
      </c>
      <c r="O9" s="0"/>
      <c r="P9" s="11" t="n">
        <v>45414</v>
      </c>
      <c r="Q9" s="6" t="n">
        <v>-435</v>
      </c>
      <c r="R9" s="0" t="s">
        <v>380</v>
      </c>
      <c r="S9" s="0"/>
      <c r="T9" s="8" t="s">
        <f>=-SUM(T2:T7)</f>
      </c>
      <c r="U9" s="0" t="s">
        <v>728</v>
      </c>
      <c r="V9" s="11" t="n">
        <v>45443</v>
      </c>
      <c r="W9" s="6" t="n">
        <v>-69.8</v>
      </c>
      <c r="X9" s="0" t="s">
        <v>387</v>
      </c>
      <c r="Y9" s="11" t="n">
        <v>45852</v>
      </c>
      <c r="Z9" s="6" t="n">
        <v>-250.19</v>
      </c>
      <c r="AA9" s="0" t="s">
        <v>522</v>
      </c>
      <c r="AB9" s="11" t="n">
        <v>46183</v>
      </c>
      <c r="AC9" s="6" t="n">
        <v>710.42</v>
      </c>
      <c r="AD9" s="0" t="s">
        <v>725</v>
      </c>
      <c r="AE9" s="11" t="n">
        <v>46260</v>
      </c>
      <c r="AF9" s="8" t="s">
        <f>=-Портфель!J12</f>
      </c>
      <c r="AG9" s="0" t="s">
        <v>727</v>
      </c>
      <c r="AH9" s="11" t="n">
        <v>45427</v>
      </c>
      <c r="AI9" s="6" t="n">
        <v>565.94</v>
      </c>
      <c r="AJ9" s="0" t="s">
        <v>725</v>
      </c>
      <c r="AK9" s="0"/>
      <c r="AL9" s="10" t="s">
        <f>=XIRR(AL2:AL8,AK2:AK8)</f>
      </c>
      <c r="AM9" s="0"/>
      <c r="AN9" s="0"/>
      <c r="AO9" s="8" t="s">
        <f>=-SUM(AO2:AO7)</f>
      </c>
      <c r="AP9" s="0" t="s">
        <v>728</v>
      </c>
      <c r="AQ9" s="11" t="n">
        <v>44845</v>
      </c>
      <c r="AR9" s="6" t="n">
        <v>-85.13</v>
      </c>
      <c r="AS9" s="0" t="s">
        <v>286</v>
      </c>
      <c r="AT9" s="11" t="n">
        <v>44553</v>
      </c>
      <c r="AU9" s="6" t="n">
        <v>451.41</v>
      </c>
      <c r="AV9" s="0" t="s">
        <v>725</v>
      </c>
      <c r="AW9" s="0"/>
      <c r="AX9" s="10" t="s">
        <f>=XIRR(AX2:AX8,AW2:AW8)</f>
      </c>
      <c r="AY9" s="0"/>
      <c r="AZ9" s="11" t="n">
        <v>46260</v>
      </c>
      <c r="BA9" s="8" t="s">
        <f>=-Портфель!J19</f>
      </c>
      <c r="BB9" s="0" t="s">
        <v>727</v>
      </c>
      <c r="BC9" s="0"/>
      <c r="BD9" s="10" t="s">
        <f>=XIRR(BD2:BD8,BC2:BC8)</f>
      </c>
      <c r="BE9" s="0"/>
      <c r="BF9" s="11" t="n">
        <v>45882</v>
      </c>
      <c r="BG9" s="6" t="n">
        <v>-166.5</v>
      </c>
      <c r="BH9" s="0" t="s">
        <v>545</v>
      </c>
      <c r="BI9" s="11" t="n">
        <v>45575</v>
      </c>
      <c r="BJ9" s="6" t="n">
        <v>172.33</v>
      </c>
      <c r="BK9" s="0" t="s">
        <v>725</v>
      </c>
      <c r="BL9" s="11" t="n">
        <v>45582</v>
      </c>
      <c r="BM9" s="6" t="n">
        <v>-43.88</v>
      </c>
      <c r="BN9" s="0" t="s">
        <v>429</v>
      </c>
      <c r="BO9" s="11" t="n">
        <v>45194</v>
      </c>
      <c r="BP9" s="6" t="n">
        <v>-38</v>
      </c>
      <c r="BQ9" s="0" t="s">
        <v>336</v>
      </c>
      <c r="BR9" s="0"/>
      <c r="BS9" s="8" t="s">
        <f>=-SUM(BS2:BS7)</f>
      </c>
      <c r="BT9" s="0" t="s">
        <v>728</v>
      </c>
      <c r="BU9" s="11" t="n">
        <v>46176</v>
      </c>
      <c r="BV9" s="6" t="n">
        <v>-5.4</v>
      </c>
      <c r="BW9" s="0" t="s">
        <v>601</v>
      </c>
      <c r="BX9" s="0"/>
      <c r="BY9" s="0"/>
      <c r="BZ9" s="0"/>
      <c r="CA9" s="11" t="n">
        <v>46220</v>
      </c>
      <c r="CB9" s="6" t="n">
        <v>114.07</v>
      </c>
      <c r="CC9" s="0" t="s">
        <v>725</v>
      </c>
      <c r="CD9" s="0"/>
      <c r="CE9" s="0"/>
      <c r="CF9" s="0"/>
      <c r="CG9" s="0"/>
      <c r="CH9" s="8" t="s">
        <f>=-SUM(CH2:CH7)</f>
      </c>
      <c r="CI9" s="0" t="s">
        <v>728</v>
      </c>
      <c r="CJ9" s="0"/>
      <c r="CK9" s="0"/>
      <c r="CL9" s="0"/>
      <c r="CM9" s="0"/>
      <c r="CN9" s="0"/>
      <c r="CO9" s="0"/>
      <c r="CP9" s="0"/>
      <c r="CQ9" s="0"/>
      <c r="CR9" s="0"/>
      <c r="CS9" s="11" t="n">
        <v>44473</v>
      </c>
      <c r="CT9" s="6" t="n">
        <v>327.53</v>
      </c>
      <c r="CU9" s="0" t="s">
        <v>725</v>
      </c>
      <c r="CV9" s="0"/>
      <c r="CW9" s="0"/>
      <c r="CX9" s="0"/>
      <c r="CY9" s="11" t="n">
        <v>44776</v>
      </c>
      <c r="CZ9" s="6" t="s">
        <f>=-105.68</f>
      </c>
      <c r="DA9" s="0" t="s">
        <v>253</v>
      </c>
      <c r="DB9" s="11" t="n">
        <v>46260</v>
      </c>
      <c r="DC9" s="8" t="s">
        <f>=-Портфель!J39</f>
      </c>
      <c r="DD9" s="0" t="s">
        <v>727</v>
      </c>
      <c r="DE9" s="11" t="n">
        <v>46260</v>
      </c>
      <c r="DF9" s="8" t="s">
        <f>=-Портфель!J40</f>
      </c>
      <c r="DG9" s="0" t="s">
        <v>727</v>
      </c>
      <c r="DH9" s="11" t="n">
        <v>46248</v>
      </c>
      <c r="DI9" s="6" t="s">
        <f>=-51.86</f>
      </c>
      <c r="DJ9" s="0" t="s">
        <v>333</v>
      </c>
      <c r="DK9" s="11" t="n">
        <v>45990</v>
      </c>
      <c r="DL9" s="6" t="s">
        <f>=-26.3</f>
      </c>
      <c r="DM9" s="0" t="s">
        <v>496</v>
      </c>
      <c r="DN9" s="11" t="n">
        <v>45968</v>
      </c>
      <c r="DO9" s="6" t="s">
        <f>=-22.19</f>
      </c>
      <c r="DP9" s="0" t="s">
        <v>487</v>
      </c>
      <c r="DQ9" s="11" t="n">
        <v>45537</v>
      </c>
      <c r="DR9" s="6" t="s">
        <f>=-11.26</f>
      </c>
      <c r="DS9" s="0" t="s">
        <v>371</v>
      </c>
      <c r="DT9" s="0"/>
      <c r="DU9" s="10" t="s">
        <f>=XIRR(DU2:DU8,DT2:DT8)</f>
      </c>
      <c r="DV9" s="0"/>
      <c r="DW9" s="11" t="n">
        <v>46210</v>
      </c>
      <c r="DX9" s="6" t="s">
        <f>=-54.1</f>
      </c>
      <c r="DY9" s="0" t="s">
        <v>356</v>
      </c>
      <c r="DZ9" s="11" t="n">
        <v>45776</v>
      </c>
      <c r="EA9" s="6" t="s">
        <f>=-29.17</f>
      </c>
      <c r="EB9" s="0" t="s">
        <v>344</v>
      </c>
      <c r="EC9" s="0"/>
      <c r="ED9" s="10" t="s">
        <f>=XIRR(ED2:ED8,EC2:EC8)</f>
      </c>
      <c r="EE9" s="0"/>
      <c r="EF9" s="11" t="n">
        <v>45716</v>
      </c>
      <c r="EG9" s="6" t="s">
        <f>=-41.67</f>
      </c>
      <c r="EH9" s="0" t="s">
        <v>466</v>
      </c>
      <c r="EI9" s="11" t="n">
        <v>45984</v>
      </c>
      <c r="EJ9" s="6" t="s">
        <f>=-27.12</f>
      </c>
      <c r="EK9" s="0" t="s">
        <v>490</v>
      </c>
    </row>
    <row collapsed="false" customFormat="false" customHeight="false" hidden="false" ht="12.1" outlineLevel="0" r="10">
      <c r="A10" s="0"/>
      <c r="B10" s="8" t="s">
        <f>=-SUM(B2:B8)</f>
      </c>
      <c r="C10" s="0" t="s">
        <v>728</v>
      </c>
      <c r="D10" s="0"/>
      <c r="E10" s="8" t="s">
        <f>=-SUM(E2:E8)</f>
      </c>
      <c r="F10" s="0" t="s">
        <v>728</v>
      </c>
      <c r="G10" s="11" t="n">
        <v>45845</v>
      </c>
      <c r="H10" s="6" t="n">
        <v>-924</v>
      </c>
      <c r="I10" s="0" t="s">
        <v>515</v>
      </c>
      <c r="J10" s="0"/>
      <c r="K10" s="0"/>
      <c r="L10" s="0"/>
      <c r="M10" s="0"/>
      <c r="N10" s="8" t="s">
        <f>=-SUM(N2:N8)</f>
      </c>
      <c r="O10" s="0" t="s">
        <v>728</v>
      </c>
      <c r="P10" s="11" t="n">
        <v>45776</v>
      </c>
      <c r="Q10" s="6" t="n">
        <v>-339</v>
      </c>
      <c r="R10" s="0" t="s">
        <v>319</v>
      </c>
      <c r="S10" s="0"/>
      <c r="T10" s="0"/>
      <c r="U10" s="0"/>
      <c r="V10" s="11" t="n">
        <v>45526</v>
      </c>
      <c r="W10" s="6" t="n">
        <v>545.73</v>
      </c>
      <c r="X10" s="0" t="s">
        <v>725</v>
      </c>
      <c r="Y10" s="11" t="n">
        <v>46216</v>
      </c>
      <c r="Z10" s="6" t="n">
        <v>-298.44</v>
      </c>
      <c r="AA10" s="0" t="s">
        <v>687</v>
      </c>
      <c r="AB10" s="11" t="n">
        <v>46260</v>
      </c>
      <c r="AC10" s="8" t="s">
        <f>=-Портфель!J11</f>
      </c>
      <c r="AD10" s="0" t="s">
        <v>727</v>
      </c>
      <c r="AE10" s="0"/>
      <c r="AF10" s="10" t="s">
        <f>=XIRR(AF2:AF9,AE2:AE9)</f>
      </c>
      <c r="AG10" s="0"/>
      <c r="AH10" s="11" t="n">
        <v>45525</v>
      </c>
      <c r="AI10" s="6" t="n">
        <v>402.74</v>
      </c>
      <c r="AJ10" s="0" t="s">
        <v>725</v>
      </c>
      <c r="AK10" s="0"/>
      <c r="AL10" s="8" t="s">
        <f>=-SUM(AL2:AL8)</f>
      </c>
      <c r="AM10" s="0" t="s">
        <v>728</v>
      </c>
      <c r="AN10" s="0"/>
      <c r="AO10" s="0"/>
      <c r="AP10" s="0"/>
      <c r="AQ10" s="11" t="n">
        <v>44936</v>
      </c>
      <c r="AR10" s="6" t="n">
        <v>-17.58</v>
      </c>
      <c r="AS10" s="0" t="s">
        <v>301</v>
      </c>
      <c r="AT10" s="11" t="n">
        <v>44656</v>
      </c>
      <c r="AU10" s="6" t="n">
        <v>259.17</v>
      </c>
      <c r="AV10" s="0" t="s">
        <v>725</v>
      </c>
      <c r="AW10" s="0"/>
      <c r="AX10" s="8" t="s">
        <f>=-SUM(AX2:AX8)</f>
      </c>
      <c r="AY10" s="0" t="s">
        <v>728</v>
      </c>
      <c r="AZ10" s="0"/>
      <c r="BA10" s="10" t="s">
        <f>=XIRR(BA2:BA9,AZ2:AZ9)</f>
      </c>
      <c r="BB10" s="0"/>
      <c r="BC10" s="0"/>
      <c r="BD10" s="8" t="s">
        <f>=-SUM(BD2:BD8)</f>
      </c>
      <c r="BE10" s="0" t="s">
        <v>728</v>
      </c>
      <c r="BF10" s="11" t="n">
        <v>46223</v>
      </c>
      <c r="BG10" s="6" t="n">
        <v>-71.3</v>
      </c>
      <c r="BH10" s="0" t="s">
        <v>694</v>
      </c>
      <c r="BI10" s="11" t="n">
        <v>45621</v>
      </c>
      <c r="BJ10" s="6" t="n">
        <v>145.11</v>
      </c>
      <c r="BK10" s="0" t="s">
        <v>725</v>
      </c>
      <c r="BL10" s="11" t="n">
        <v>45588</v>
      </c>
      <c r="BM10" s="6" t="n">
        <v>397.74</v>
      </c>
      <c r="BN10" s="0" t="s">
        <v>725</v>
      </c>
      <c r="BO10" s="11" t="n">
        <v>45285</v>
      </c>
      <c r="BP10" s="6" t="n">
        <v>-17</v>
      </c>
      <c r="BQ10" s="0" t="s">
        <v>354</v>
      </c>
      <c r="BR10" s="0"/>
      <c r="BS10" s="0"/>
      <c r="BT10" s="0"/>
      <c r="BU10" s="11" t="n">
        <v>46211</v>
      </c>
      <c r="BV10" s="6" t="n">
        <v>-5.4</v>
      </c>
      <c r="BW10" s="0" t="s">
        <v>601</v>
      </c>
      <c r="BX10" s="0"/>
      <c r="BY10" s="0"/>
      <c r="BZ10" s="0"/>
      <c r="CA10" s="11" t="n">
        <v>46260</v>
      </c>
      <c r="CB10" s="8" t="s">
        <f>=-Портфель!J28</f>
      </c>
      <c r="CC10" s="0" t="s">
        <v>727</v>
      </c>
      <c r="CD10" s="0"/>
      <c r="CE10" s="0"/>
      <c r="CF10" s="0"/>
      <c r="CG10" s="0"/>
      <c r="CH10" s="0"/>
      <c r="CI10" s="0"/>
      <c r="CJ10" s="0"/>
      <c r="CK10" s="0"/>
      <c r="CL10" s="0"/>
      <c r="CM10" s="0"/>
      <c r="CN10" s="0"/>
      <c r="CO10" s="0"/>
      <c r="CP10" s="0"/>
      <c r="CQ10" s="0"/>
      <c r="CR10" s="0"/>
      <c r="CS10" s="11" t="n">
        <v>44473</v>
      </c>
      <c r="CT10" s="6" t="n">
        <v>323.23</v>
      </c>
      <c r="CU10" s="0" t="s">
        <v>725</v>
      </c>
      <c r="CV10" s="0"/>
      <c r="CW10" s="0"/>
      <c r="CX10" s="0"/>
      <c r="CY10" s="11" t="n">
        <v>44958</v>
      </c>
      <c r="CZ10" s="6" t="s">
        <f>=-121.68</f>
      </c>
      <c r="DA10" s="0" t="s">
        <v>304</v>
      </c>
      <c r="DB10" s="0"/>
      <c r="DC10" s="10" t="s">
        <f>=XIRR(DC2:DC9,DB2:DB9)</f>
      </c>
      <c r="DD10" s="0"/>
      <c r="DE10" s="0"/>
      <c r="DF10" s="10" t="s">
        <f>=XIRR(DF2:DF9,DE2:DE9)</f>
      </c>
      <c r="DG10" s="0"/>
      <c r="DH10" s="11" t="n">
        <v>46260</v>
      </c>
      <c r="DI10" s="8" t="s">
        <f>=-Портфель!J41</f>
      </c>
      <c r="DJ10" s="0" t="s">
        <v>727</v>
      </c>
      <c r="DK10" s="11" t="n">
        <v>46020</v>
      </c>
      <c r="DL10" s="6" t="s">
        <f>=-26.3</f>
      </c>
      <c r="DM10" s="0" t="s">
        <v>496</v>
      </c>
      <c r="DN10" s="11" t="n">
        <v>45998</v>
      </c>
      <c r="DO10" s="6" t="s">
        <f>=-22.19</f>
      </c>
      <c r="DP10" s="0" t="s">
        <v>487</v>
      </c>
      <c r="DQ10" s="11" t="n">
        <v>45567</v>
      </c>
      <c r="DR10" s="6" t="s">
        <f>=-11.26</f>
      </c>
      <c r="DS10" s="0" t="s">
        <v>371</v>
      </c>
      <c r="DT10" s="0"/>
      <c r="DU10" s="8" t="s">
        <f>=-SUM(DU2:DU8)</f>
      </c>
      <c r="DV10" s="0" t="s">
        <v>728</v>
      </c>
      <c r="DW10" s="11" t="n">
        <v>46260</v>
      </c>
      <c r="DX10" s="8" t="s">
        <f>=-Портфель!J46</f>
      </c>
      <c r="DY10" s="0" t="s">
        <v>727</v>
      </c>
      <c r="DZ10" s="11" t="n">
        <v>45867</v>
      </c>
      <c r="EA10" s="6" t="s">
        <f>=-29.17</f>
      </c>
      <c r="EB10" s="0" t="s">
        <v>344</v>
      </c>
      <c r="EC10" s="0"/>
      <c r="ED10" s="8" t="s">
        <f>=-SUM(ED2:ED8)</f>
      </c>
      <c r="EE10" s="0" t="s">
        <v>728</v>
      </c>
      <c r="EF10" s="11" t="n">
        <v>45717</v>
      </c>
      <c r="EG10" s="6" t="s">
        <f>=-14.46</f>
      </c>
      <c r="EH10" s="0" t="s">
        <v>467</v>
      </c>
      <c r="EI10" s="11" t="n">
        <v>46014</v>
      </c>
      <c r="EJ10" s="6" t="s">
        <f>=-27.12</f>
      </c>
      <c r="EK10" s="0" t="s">
        <v>490</v>
      </c>
    </row>
    <row collapsed="false" customFormat="false" customHeight="false" hidden="false" ht="12.1" outlineLevel="0" r="11">
      <c r="A11" s="0"/>
      <c r="B11" s="0"/>
      <c r="C11" s="0"/>
      <c r="D11" s="0"/>
      <c r="E11" s="0"/>
      <c r="F11" s="0"/>
      <c r="G11" s="11" t="n">
        <v>46212</v>
      </c>
      <c r="H11" s="6" t="n">
        <v>-922</v>
      </c>
      <c r="I11" s="0" t="s">
        <v>684</v>
      </c>
      <c r="J11" s="0"/>
      <c r="K11" s="0"/>
      <c r="L11" s="0"/>
      <c r="M11" s="0"/>
      <c r="N11" s="0"/>
      <c r="O11" s="0"/>
      <c r="P11" s="11" t="n">
        <v>46216</v>
      </c>
      <c r="Q11" s="6" t="n">
        <v>-339</v>
      </c>
      <c r="R11" s="0" t="s">
        <v>319</v>
      </c>
      <c r="S11" s="0"/>
      <c r="T11" s="0"/>
      <c r="U11" s="0"/>
      <c r="V11" s="11" t="n">
        <v>45575</v>
      </c>
      <c r="W11" s="6" t="n">
        <v>538.02</v>
      </c>
      <c r="X11" s="0" t="s">
        <v>725</v>
      </c>
      <c r="Y11" s="11" t="n">
        <v>46260</v>
      </c>
      <c r="Z11" s="8" t="s">
        <f>=-Портфель!J10</f>
      </c>
      <c r="AA11" s="0" t="s">
        <v>727</v>
      </c>
      <c r="AB11" s="0"/>
      <c r="AC11" s="10" t="s">
        <f>=XIRR(AC2:AC10,AB2:AB10)</f>
      </c>
      <c r="AD11" s="0"/>
      <c r="AE11" s="0"/>
      <c r="AF11" s="8" t="s">
        <f>=-SUM(AF2:AF9)</f>
      </c>
      <c r="AG11" s="0" t="s">
        <v>728</v>
      </c>
      <c r="AH11" s="11" t="n">
        <v>45575</v>
      </c>
      <c r="AI11" s="6" t="n">
        <v>349.71</v>
      </c>
      <c r="AJ11" s="0" t="s">
        <v>725</v>
      </c>
      <c r="AK11" s="0"/>
      <c r="AL11" s="0"/>
      <c r="AM11" s="0"/>
      <c r="AN11" s="0"/>
      <c r="AO11" s="0"/>
      <c r="AP11" s="0"/>
      <c r="AQ11" s="11" t="n">
        <v>45118</v>
      </c>
      <c r="AR11" s="6" t="n">
        <v>-72.13</v>
      </c>
      <c r="AS11" s="0" t="s">
        <v>322</v>
      </c>
      <c r="AT11" s="11" t="n">
        <v>44910</v>
      </c>
      <c r="AU11" s="6" t="n">
        <v>160.79</v>
      </c>
      <c r="AV11" s="0" t="s">
        <v>725</v>
      </c>
      <c r="AW11" s="0"/>
      <c r="AX11" s="0"/>
      <c r="AY11" s="0"/>
      <c r="AZ11" s="0"/>
      <c r="BA11" s="8" t="s">
        <f>=-SUM(BA2:BA9)</f>
      </c>
      <c r="BB11" s="0" t="s">
        <v>728</v>
      </c>
      <c r="BC11" s="0"/>
      <c r="BD11" s="0"/>
      <c r="BE11" s="0"/>
      <c r="BF11" s="11" t="n">
        <v>46260</v>
      </c>
      <c r="BG11" s="8" t="s">
        <f>=-Портфель!J21</f>
      </c>
      <c r="BH11" s="0" t="s">
        <v>727</v>
      </c>
      <c r="BI11" s="11" t="n">
        <v>45621</v>
      </c>
      <c r="BJ11" s="6" t="n">
        <v>143.17</v>
      </c>
      <c r="BK11" s="0" t="s">
        <v>725</v>
      </c>
      <c r="BL11" s="11" t="n">
        <v>45621</v>
      </c>
      <c r="BM11" s="6" t="n">
        <v>324.49</v>
      </c>
      <c r="BN11" s="0" t="s">
        <v>725</v>
      </c>
      <c r="BO11" s="11" t="n">
        <v>45467</v>
      </c>
      <c r="BP11" s="6" t="n">
        <v>-19</v>
      </c>
      <c r="BQ11" s="0" t="s">
        <v>397</v>
      </c>
      <c r="BR11" s="0"/>
      <c r="BS11" s="0"/>
      <c r="BT11" s="0"/>
      <c r="BU11" s="11" t="n">
        <v>46260</v>
      </c>
      <c r="BV11" s="8" t="s">
        <f>=-Портфель!J26</f>
      </c>
      <c r="BW11" s="0" t="s">
        <v>727</v>
      </c>
      <c r="BX11" s="0"/>
      <c r="BY11" s="0"/>
      <c r="BZ11" s="0"/>
      <c r="CA11" s="0"/>
      <c r="CB11" s="10" t="s">
        <f>=XIRR(CB2:CB10,CA2:CA10)</f>
      </c>
      <c r="CC11" s="0"/>
      <c r="CD11" s="0"/>
      <c r="CE11" s="0"/>
      <c r="CF11" s="0"/>
      <c r="CG11" s="0"/>
      <c r="CH11" s="0"/>
      <c r="CI11" s="0"/>
      <c r="CJ11" s="0"/>
      <c r="CK11" s="0"/>
      <c r="CL11" s="0"/>
      <c r="CM11" s="0"/>
      <c r="CN11" s="0"/>
      <c r="CO11" s="0"/>
      <c r="CP11" s="0"/>
      <c r="CQ11" s="0"/>
      <c r="CR11" s="0"/>
      <c r="CS11" s="11" t="n">
        <v>44473</v>
      </c>
      <c r="CT11" s="6" t="n">
        <v>192.92</v>
      </c>
      <c r="CU11" s="0" t="s">
        <v>725</v>
      </c>
      <c r="CV11" s="0"/>
      <c r="CW11" s="0"/>
      <c r="CX11" s="0"/>
      <c r="CY11" s="11" t="n">
        <v>45140</v>
      </c>
      <c r="CZ11" s="6" t="s">
        <f>=-121.68</f>
      </c>
      <c r="DA11" s="0" t="s">
        <v>304</v>
      </c>
      <c r="DB11" s="0"/>
      <c r="DC11" s="8" t="s">
        <f>=-SUM(DC2:DC9)</f>
      </c>
      <c r="DD11" s="0" t="s">
        <v>728</v>
      </c>
      <c r="DE11" s="0"/>
      <c r="DF11" s="8" t="s">
        <f>=-SUM(DF2:DF9)</f>
      </c>
      <c r="DG11" s="0" t="s">
        <v>728</v>
      </c>
      <c r="DH11" s="0"/>
      <c r="DI11" s="10" t="s">
        <f>=XIRR(DI2:DI10,DH2:DH10)</f>
      </c>
      <c r="DJ11" s="0"/>
      <c r="DK11" s="11" t="n">
        <v>46050</v>
      </c>
      <c r="DL11" s="6" t="s">
        <f>=-26.3</f>
      </c>
      <c r="DM11" s="0" t="s">
        <v>496</v>
      </c>
      <c r="DN11" s="11" t="n">
        <v>46028</v>
      </c>
      <c r="DO11" s="6" t="s">
        <f>=-22.19</f>
      </c>
      <c r="DP11" s="0" t="s">
        <v>487</v>
      </c>
      <c r="DQ11" s="11" t="n">
        <v>45597</v>
      </c>
      <c r="DR11" s="6" t="s">
        <f>=-11.26</f>
      </c>
      <c r="DS11" s="0" t="s">
        <v>371</v>
      </c>
      <c r="DT11" s="0"/>
      <c r="DU11" s="0"/>
      <c r="DV11" s="0"/>
      <c r="DW11" s="0"/>
      <c r="DX11" s="10" t="s">
        <f>=XIRR(DX2:DX10,DW2:DW10)</f>
      </c>
      <c r="DY11" s="0"/>
      <c r="DZ11" s="11" t="n">
        <v>45958</v>
      </c>
      <c r="EA11" s="6" t="s">
        <f>=-29.17</f>
      </c>
      <c r="EB11" s="0" t="s">
        <v>344</v>
      </c>
      <c r="EC11" s="0"/>
      <c r="ED11" s="0"/>
      <c r="EE11" s="0"/>
      <c r="EF11" s="11" t="n">
        <v>45747</v>
      </c>
      <c r="EG11" s="6" t="s">
        <f>=-41.38</f>
      </c>
      <c r="EH11" s="0" t="s">
        <v>472</v>
      </c>
      <c r="EI11" s="11" t="n">
        <v>46044</v>
      </c>
      <c r="EJ11" s="6" t="s">
        <f>=-27.12</f>
      </c>
      <c r="EK11" s="0" t="s">
        <v>490</v>
      </c>
    </row>
    <row collapsed="false" customFormat="false" customHeight="false" hidden="false" ht="12.1" outlineLevel="0" r="12">
      <c r="A12" s="0"/>
      <c r="B12" s="0"/>
      <c r="C12" s="0"/>
      <c r="D12" s="0"/>
      <c r="E12" s="0"/>
      <c r="F12" s="0"/>
      <c r="G12" s="11" t="n">
        <v>46260</v>
      </c>
      <c r="H12" s="8" t="s">
        <f>=-Портфель!J4</f>
      </c>
      <c r="I12" s="0" t="s">
        <v>727</v>
      </c>
      <c r="J12" s="0"/>
      <c r="K12" s="0"/>
      <c r="L12" s="0"/>
      <c r="M12" s="0"/>
      <c r="N12" s="0"/>
      <c r="O12" s="0"/>
      <c r="P12" s="11" t="n">
        <v>46260</v>
      </c>
      <c r="Q12" s="8" t="s">
        <f>=-Портфель!J7</f>
      </c>
      <c r="R12" s="0" t="s">
        <v>727</v>
      </c>
      <c r="S12" s="0"/>
      <c r="T12" s="0"/>
      <c r="U12" s="0"/>
      <c r="V12" s="11" t="n">
        <v>45584</v>
      </c>
      <c r="W12" s="6" t="n">
        <v>-130.4</v>
      </c>
      <c r="X12" s="0" t="s">
        <v>431</v>
      </c>
      <c r="Y12" s="0"/>
      <c r="Z12" s="10" t="s">
        <f>=XIRR(Z2:Z11,Y2:Y11)</f>
      </c>
      <c r="AA12" s="0"/>
      <c r="AB12" s="0"/>
      <c r="AC12" s="8" t="s">
        <f>=-SUM(AC2:AC10)</f>
      </c>
      <c r="AD12" s="0" t="s">
        <v>728</v>
      </c>
      <c r="AE12" s="0"/>
      <c r="AF12" s="0"/>
      <c r="AG12" s="0"/>
      <c r="AH12" s="11" t="n">
        <v>45849</v>
      </c>
      <c r="AI12" s="6" t="n">
        <v>332.4</v>
      </c>
      <c r="AJ12" s="0" t="s">
        <v>725</v>
      </c>
      <c r="AK12" s="0"/>
      <c r="AL12" s="0"/>
      <c r="AM12" s="0"/>
      <c r="AN12" s="0"/>
      <c r="AO12" s="0"/>
      <c r="AP12" s="0"/>
      <c r="AQ12" s="11" t="n">
        <v>45210</v>
      </c>
      <c r="AR12" s="6" t="n">
        <v>-71.62</v>
      </c>
      <c r="AS12" s="0" t="s">
        <v>339</v>
      </c>
      <c r="AT12" s="11" t="n">
        <v>45251</v>
      </c>
      <c r="AU12" s="6" t="n">
        <v>186.71</v>
      </c>
      <c r="AV12" s="0" t="s">
        <v>725</v>
      </c>
      <c r="AW12" s="0"/>
      <c r="AX12" s="0"/>
      <c r="AY12" s="0"/>
      <c r="AZ12" s="0"/>
      <c r="BA12" s="0"/>
      <c r="BB12" s="0"/>
      <c r="BC12" s="0"/>
      <c r="BD12" s="0"/>
      <c r="BE12" s="0"/>
      <c r="BF12" s="0"/>
      <c r="BG12" s="10" t="s">
        <f>=XIRR(BG2:BG11,BF2:BF11)</f>
      </c>
      <c r="BH12" s="0"/>
      <c r="BI12" s="11" t="n">
        <v>45621</v>
      </c>
      <c r="BJ12" s="6" t="n">
        <v>141.09</v>
      </c>
      <c r="BK12" s="0" t="s">
        <v>725</v>
      </c>
      <c r="BL12" s="11" t="n">
        <v>45933</v>
      </c>
      <c r="BM12" s="6" t="n">
        <v>268.06</v>
      </c>
      <c r="BN12" s="0" t="s">
        <v>725</v>
      </c>
      <c r="BO12" s="11" t="n">
        <v>45551</v>
      </c>
      <c r="BP12" s="6" t="n">
        <v>-43</v>
      </c>
      <c r="BQ12" s="0" t="s">
        <v>419</v>
      </c>
      <c r="BR12" s="0"/>
      <c r="BS12" s="0"/>
      <c r="BT12" s="0"/>
      <c r="BU12" s="0"/>
      <c r="BV12" s="10" t="s">
        <f>=XIRR(BV2:BV11,BU2:BU11)</f>
      </c>
      <c r="BW12" s="0"/>
      <c r="BX12" s="0"/>
      <c r="BY12" s="0"/>
      <c r="BZ12" s="0"/>
      <c r="CA12" s="0"/>
      <c r="CB12" s="8" t="s">
        <f>=-SUM(CB2:CB10)</f>
      </c>
      <c r="CC12" s="0" t="s">
        <v>728</v>
      </c>
      <c r="CD12" s="0"/>
      <c r="CE12" s="0"/>
      <c r="CF12" s="0"/>
      <c r="CG12" s="0"/>
      <c r="CH12" s="0"/>
      <c r="CI12" s="0"/>
      <c r="CJ12" s="0"/>
      <c r="CK12" s="0"/>
      <c r="CL12" s="0"/>
      <c r="CM12" s="0"/>
      <c r="CN12" s="0"/>
      <c r="CO12" s="0"/>
      <c r="CP12" s="0"/>
      <c r="CQ12" s="0"/>
      <c r="CR12" s="0"/>
      <c r="CS12" s="11" t="n">
        <v>45516</v>
      </c>
      <c r="CT12" s="6" t="n">
        <v>-1379.36</v>
      </c>
      <c r="CU12" s="0" t="s">
        <v>726</v>
      </c>
      <c r="CV12" s="0"/>
      <c r="CW12" s="0"/>
      <c r="CX12" s="0"/>
      <c r="CY12" s="11" t="n">
        <v>45141</v>
      </c>
      <c r="CZ12" s="6" t="s">
        <f>=690.74</f>
      </c>
      <c r="DA12" s="0" t="s">
        <v>725</v>
      </c>
      <c r="DB12" s="0"/>
      <c r="DC12" s="0"/>
      <c r="DD12" s="0"/>
      <c r="DE12" s="0"/>
      <c r="DF12" s="0"/>
      <c r="DG12" s="0"/>
      <c r="DH12" s="0"/>
      <c r="DI12" s="8" t="s">
        <f>=-SUM(DI2:DI10)</f>
      </c>
      <c r="DJ12" s="0" t="s">
        <v>728</v>
      </c>
      <c r="DK12" s="11" t="n">
        <v>46080</v>
      </c>
      <c r="DL12" s="6" t="s">
        <f>=-26.3</f>
      </c>
      <c r="DM12" s="0" t="s">
        <v>496</v>
      </c>
      <c r="DN12" s="11" t="n">
        <v>46058</v>
      </c>
      <c r="DO12" s="6" t="s">
        <f>=-22.19</f>
      </c>
      <c r="DP12" s="0" t="s">
        <v>487</v>
      </c>
      <c r="DQ12" s="11" t="n">
        <v>45627</v>
      </c>
      <c r="DR12" s="6" t="s">
        <f>=-11.26</f>
      </c>
      <c r="DS12" s="0" t="s">
        <v>371</v>
      </c>
      <c r="DT12" s="0"/>
      <c r="DU12" s="0"/>
      <c r="DV12" s="0"/>
      <c r="DW12" s="0"/>
      <c r="DX12" s="8" t="s">
        <f>=-SUM(DX2:DX10)</f>
      </c>
      <c r="DY12" s="0" t="s">
        <v>728</v>
      </c>
      <c r="DZ12" s="11" t="n">
        <v>46048</v>
      </c>
      <c r="EA12" s="6" t="s">
        <f>=-125</f>
      </c>
      <c r="EB12" s="0" t="s">
        <v>614</v>
      </c>
      <c r="EC12" s="0"/>
      <c r="ED12" s="0"/>
      <c r="EE12" s="0"/>
      <c r="EF12" s="11" t="n">
        <v>45748</v>
      </c>
      <c r="EG12" s="6" t="s">
        <f>=-15.25</f>
      </c>
      <c r="EH12" s="0" t="s">
        <v>473</v>
      </c>
      <c r="EI12" s="11" t="n">
        <v>46074</v>
      </c>
      <c r="EJ12" s="6" t="s">
        <f>=-27.12</f>
      </c>
      <c r="EK12" s="0" t="s">
        <v>490</v>
      </c>
    </row>
    <row collapsed="false" customFormat="false" customHeight="false" hidden="false" ht="12.1" outlineLevel="0" r="13">
      <c r="A13" s="0"/>
      <c r="B13" s="0"/>
      <c r="C13" s="0"/>
      <c r="D13" s="0"/>
      <c r="E13" s="0"/>
      <c r="F13" s="0"/>
      <c r="G13" s="0"/>
      <c r="H13" s="10" t="s">
        <f>=XIRR(H2:H12,G2:G12)</f>
      </c>
      <c r="I13" s="0"/>
      <c r="J13" s="0"/>
      <c r="K13" s="0"/>
      <c r="L13" s="0"/>
      <c r="M13" s="0"/>
      <c r="N13" s="0"/>
      <c r="O13" s="0"/>
      <c r="P13" s="0"/>
      <c r="Q13" s="10" t="s">
        <f>=XIRR(Q2:Q12,P2:P12)</f>
      </c>
      <c r="R13" s="0"/>
      <c r="S13" s="0"/>
      <c r="T13" s="0"/>
      <c r="U13" s="0"/>
      <c r="V13" s="11" t="n">
        <v>45643</v>
      </c>
      <c r="W13" s="6" t="n">
        <v>455.77</v>
      </c>
      <c r="X13" s="0" t="s">
        <v>725</v>
      </c>
      <c r="Y13" s="0"/>
      <c r="Z13" s="8" t="s">
        <f>=-SUM(Z2:Z11)</f>
      </c>
      <c r="AA13" s="0" t="s">
        <v>728</v>
      </c>
      <c r="AB13" s="0"/>
      <c r="AC13" s="0"/>
      <c r="AD13" s="0"/>
      <c r="AE13" s="0"/>
      <c r="AF13" s="0"/>
      <c r="AG13" s="0"/>
      <c r="AH13" s="11" t="n">
        <v>45966</v>
      </c>
      <c r="AI13" s="6" t="n">
        <v>-416.53</v>
      </c>
      <c r="AJ13" s="0" t="s">
        <v>577</v>
      </c>
      <c r="AK13" s="0"/>
      <c r="AL13" s="0"/>
      <c r="AM13" s="0"/>
      <c r="AN13" s="0"/>
      <c r="AO13" s="0"/>
      <c r="AP13" s="0"/>
      <c r="AQ13" s="11" t="n">
        <v>45300</v>
      </c>
      <c r="AR13" s="6" t="n">
        <v>-91.51</v>
      </c>
      <c r="AS13" s="0" t="s">
        <v>357</v>
      </c>
      <c r="AT13" s="11" t="n">
        <v>45427</v>
      </c>
      <c r="AU13" s="6" t="n">
        <v>188.71</v>
      </c>
      <c r="AV13" s="0" t="s">
        <v>725</v>
      </c>
      <c r="AW13" s="0"/>
      <c r="AX13" s="0"/>
      <c r="AY13" s="0"/>
      <c r="AZ13" s="0"/>
      <c r="BA13" s="0"/>
      <c r="BB13" s="0"/>
      <c r="BC13" s="0"/>
      <c r="BD13" s="0"/>
      <c r="BE13" s="0"/>
      <c r="BF13" s="0"/>
      <c r="BG13" s="8" t="s">
        <f>=-SUM(BG2:BG11)</f>
      </c>
      <c r="BH13" s="0" t="s">
        <v>728</v>
      </c>
      <c r="BI13" s="11" t="n">
        <v>45643</v>
      </c>
      <c r="BJ13" s="6" t="n">
        <v>128.52</v>
      </c>
      <c r="BK13" s="0" t="s">
        <v>725</v>
      </c>
      <c r="BL13" s="11" t="n">
        <v>46197</v>
      </c>
      <c r="BM13" s="6" t="n">
        <v>187.11</v>
      </c>
      <c r="BN13" s="0" t="s">
        <v>725</v>
      </c>
      <c r="BO13" s="11" t="n">
        <v>45643</v>
      </c>
      <c r="BP13" s="6" t="n">
        <v>-23</v>
      </c>
      <c r="BQ13" s="0" t="s">
        <v>447</v>
      </c>
      <c r="BR13" s="0"/>
      <c r="BS13" s="0"/>
      <c r="BT13" s="0"/>
      <c r="BU13" s="0"/>
      <c r="BV13" s="8" t="s">
        <f>=-SUM(BV2:BV11)</f>
      </c>
      <c r="BW13" s="0" t="s">
        <v>728</v>
      </c>
      <c r="BX13" s="0"/>
      <c r="BY13" s="0"/>
      <c r="BZ13" s="0"/>
      <c r="CA13" s="0"/>
      <c r="CB13" s="0"/>
      <c r="CC13" s="0"/>
      <c r="CD13" s="0"/>
      <c r="CE13" s="0"/>
      <c r="CF13" s="0"/>
      <c r="CG13" s="0"/>
      <c r="CH13" s="0"/>
      <c r="CI13" s="0"/>
      <c r="CJ13" s="0"/>
      <c r="CK13" s="0"/>
      <c r="CL13" s="0"/>
      <c r="CM13" s="0"/>
      <c r="CN13" s="0"/>
      <c r="CO13" s="0"/>
      <c r="CP13" s="0"/>
      <c r="CQ13" s="0"/>
      <c r="CR13" s="0"/>
      <c r="CS13" s="11" t="n">
        <v>45576</v>
      </c>
      <c r="CT13" s="6" t="n">
        <v>-633.64</v>
      </c>
      <c r="CU13" s="0" t="s">
        <v>726</v>
      </c>
      <c r="CV13" s="0"/>
      <c r="CW13" s="0"/>
      <c r="CX13" s="0"/>
      <c r="CY13" s="11" t="n">
        <v>45322</v>
      </c>
      <c r="CZ13" s="6" t="s">
        <f>=-152.1</f>
      </c>
      <c r="DA13" s="0" t="s">
        <v>365</v>
      </c>
      <c r="DB13" s="0"/>
      <c r="DC13" s="0"/>
      <c r="DD13" s="0"/>
      <c r="DE13" s="0"/>
      <c r="DF13" s="0"/>
      <c r="DG13" s="0"/>
      <c r="DH13" s="0"/>
      <c r="DI13" s="0"/>
      <c r="DJ13" s="0"/>
      <c r="DK13" s="11" t="n">
        <v>46110</v>
      </c>
      <c r="DL13" s="6" t="s">
        <f>=-19.73</f>
      </c>
      <c r="DM13" s="0" t="s">
        <v>635</v>
      </c>
      <c r="DN13" s="11" t="n">
        <v>46088</v>
      </c>
      <c r="DO13" s="6" t="s">
        <f>=-22.19</f>
      </c>
      <c r="DP13" s="0" t="s">
        <v>487</v>
      </c>
      <c r="DQ13" s="11" t="n">
        <v>45657</v>
      </c>
      <c r="DR13" s="6" t="s">
        <f>=-11.26</f>
      </c>
      <c r="DS13" s="0" t="s">
        <v>371</v>
      </c>
      <c r="DT13" s="0"/>
      <c r="DU13" s="0"/>
      <c r="DV13" s="0"/>
      <c r="DW13" s="0"/>
      <c r="DX13" s="0"/>
      <c r="DY13" s="0"/>
      <c r="DZ13" s="11" t="n">
        <v>46049</v>
      </c>
      <c r="EA13" s="6" t="s">
        <f>=-29.17</f>
      </c>
      <c r="EB13" s="0" t="s">
        <v>344</v>
      </c>
      <c r="EC13" s="0"/>
      <c r="ED13" s="0"/>
      <c r="EE13" s="0"/>
      <c r="EF13" s="11" t="n">
        <v>45777</v>
      </c>
      <c r="EG13" s="6" t="s">
        <f>=-40.65</f>
      </c>
      <c r="EH13" s="0" t="s">
        <v>481</v>
      </c>
      <c r="EI13" s="11" t="n">
        <v>46104</v>
      </c>
      <c r="EJ13" s="6" t="s">
        <f>=-27.12</f>
      </c>
      <c r="EK13" s="0" t="s">
        <v>490</v>
      </c>
    </row>
    <row collapsed="false" customFormat="false" customHeight="false" hidden="false" ht="12.1" outlineLevel="0" r="14">
      <c r="A14" s="0"/>
      <c r="B14" s="0"/>
      <c r="C14" s="0"/>
      <c r="D14" s="0"/>
      <c r="E14" s="0"/>
      <c r="F14" s="0"/>
      <c r="G14" s="0"/>
      <c r="H14" s="8" t="s">
        <f>=-SUM(H2:H12)</f>
      </c>
      <c r="I14" s="0" t="s">
        <v>728</v>
      </c>
      <c r="J14" s="0"/>
      <c r="K14" s="0"/>
      <c r="L14" s="0"/>
      <c r="M14" s="0"/>
      <c r="N14" s="0"/>
      <c r="O14" s="0"/>
      <c r="P14" s="0"/>
      <c r="Q14" s="8" t="s">
        <f>=-SUM(Q2:Q12)</f>
      </c>
      <c r="R14" s="0" t="s">
        <v>728</v>
      </c>
      <c r="S14" s="0"/>
      <c r="T14" s="0"/>
      <c r="U14" s="0"/>
      <c r="V14" s="11" t="n">
        <v>45849</v>
      </c>
      <c r="W14" s="6" t="n">
        <v>447.57</v>
      </c>
      <c r="X14" s="0" t="s">
        <v>725</v>
      </c>
      <c r="Y14" s="0"/>
      <c r="Z14" s="0"/>
      <c r="AA14" s="0"/>
      <c r="AB14" s="0"/>
      <c r="AC14" s="0"/>
      <c r="AD14" s="0"/>
      <c r="AE14" s="0"/>
      <c r="AF14" s="0"/>
      <c r="AG14" s="0"/>
      <c r="AH14" s="11" t="n">
        <v>46197</v>
      </c>
      <c r="AI14" s="6" t="n">
        <v>207.13</v>
      </c>
      <c r="AJ14" s="0" t="s">
        <v>725</v>
      </c>
      <c r="AK14" s="0"/>
      <c r="AL14" s="0"/>
      <c r="AM14" s="0"/>
      <c r="AN14" s="0"/>
      <c r="AO14" s="0"/>
      <c r="AP14" s="0"/>
      <c r="AQ14" s="11" t="n">
        <v>45482</v>
      </c>
      <c r="AR14" s="6" t="n">
        <v>-65.51</v>
      </c>
      <c r="AS14" s="0" t="s">
        <v>402</v>
      </c>
      <c r="AT14" s="11" t="n">
        <v>45483</v>
      </c>
      <c r="AU14" s="6" t="n">
        <v>144.09</v>
      </c>
      <c r="AV14" s="0" t="s">
        <v>725</v>
      </c>
      <c r="AW14" s="0"/>
      <c r="AX14" s="0"/>
      <c r="AY14" s="0"/>
      <c r="AZ14" s="0"/>
      <c r="BA14" s="0"/>
      <c r="BB14" s="0"/>
      <c r="BC14" s="0"/>
      <c r="BD14" s="0"/>
      <c r="BE14" s="0"/>
      <c r="BF14" s="0"/>
      <c r="BG14" s="0"/>
      <c r="BH14" s="0"/>
      <c r="BI14" s="11" t="n">
        <v>45849</v>
      </c>
      <c r="BJ14" s="6" t="n">
        <v>-539.92</v>
      </c>
      <c r="BK14" s="0" t="s">
        <v>521</v>
      </c>
      <c r="BL14" s="11" t="n">
        <v>46260</v>
      </c>
      <c r="BM14" s="8" t="s">
        <f>=-Портфель!J23</f>
      </c>
      <c r="BN14" s="0" t="s">
        <v>727</v>
      </c>
      <c r="BO14" s="11" t="n">
        <v>45824</v>
      </c>
      <c r="BP14" s="6" t="n">
        <v>-21</v>
      </c>
      <c r="BQ14" s="0" t="s">
        <v>505</v>
      </c>
      <c r="BR14" s="0"/>
      <c r="BS14" s="0"/>
      <c r="BT14" s="0"/>
      <c r="BU14" s="0"/>
      <c r="BV14" s="0"/>
      <c r="BW14" s="0"/>
      <c r="BX14" s="0"/>
      <c r="BY14" s="0"/>
      <c r="BZ14" s="0"/>
      <c r="CA14" s="0"/>
      <c r="CB14" s="0"/>
      <c r="CC14" s="0"/>
      <c r="CD14" s="0"/>
      <c r="CE14" s="0"/>
      <c r="CF14" s="0"/>
      <c r="CG14" s="0"/>
      <c r="CH14" s="0"/>
      <c r="CI14" s="0"/>
      <c r="CJ14" s="0"/>
      <c r="CK14" s="0"/>
      <c r="CL14" s="0"/>
      <c r="CM14" s="0"/>
      <c r="CN14" s="0"/>
      <c r="CO14" s="0"/>
      <c r="CP14" s="0"/>
      <c r="CQ14" s="0"/>
      <c r="CR14" s="0"/>
      <c r="CS14" s="11" t="n">
        <v>46260</v>
      </c>
      <c r="CT14" s="8" t="s">
        <f>=-Портфель!J35</f>
      </c>
      <c r="CU14" s="0" t="s">
        <v>727</v>
      </c>
      <c r="CV14" s="0"/>
      <c r="CW14" s="0"/>
      <c r="CX14" s="0"/>
      <c r="CY14" s="11" t="n">
        <v>45427</v>
      </c>
      <c r="CZ14" s="6" t="s">
        <f>=593.16</f>
      </c>
      <c r="DA14" s="0" t="s">
        <v>725</v>
      </c>
      <c r="DB14" s="0"/>
      <c r="DC14" s="0"/>
      <c r="DD14" s="0"/>
      <c r="DE14" s="0"/>
      <c r="DF14" s="0"/>
      <c r="DG14" s="0"/>
      <c r="DH14" s="0"/>
      <c r="DI14" s="0"/>
      <c r="DJ14" s="0"/>
      <c r="DK14" s="11" t="n">
        <v>46140</v>
      </c>
      <c r="DL14" s="6" t="s">
        <f>=-19.73</f>
      </c>
      <c r="DM14" s="0" t="s">
        <v>635</v>
      </c>
      <c r="DN14" s="11" t="n">
        <v>46118</v>
      </c>
      <c r="DO14" s="6" t="s">
        <f>=-22.19</f>
      </c>
      <c r="DP14" s="0" t="s">
        <v>487</v>
      </c>
      <c r="DQ14" s="11" t="n">
        <v>45687</v>
      </c>
      <c r="DR14" s="6" t="s">
        <f>=-11.26</f>
      </c>
      <c r="DS14" s="0" t="s">
        <v>371</v>
      </c>
      <c r="DT14" s="0"/>
      <c r="DU14" s="0"/>
      <c r="DV14" s="0"/>
      <c r="DW14" s="0"/>
      <c r="DX14" s="0"/>
      <c r="DY14" s="0"/>
      <c r="DZ14" s="11" t="n">
        <v>46139</v>
      </c>
      <c r="EA14" s="6" t="s">
        <f>=-125</f>
      </c>
      <c r="EB14" s="0" t="s">
        <v>614</v>
      </c>
      <c r="EC14" s="0"/>
      <c r="ED14" s="0"/>
      <c r="EE14" s="0"/>
      <c r="EF14" s="11" t="n">
        <v>45778</v>
      </c>
      <c r="EG14" s="6" t="s">
        <f>=-14.03</f>
      </c>
      <c r="EH14" s="0" t="s">
        <v>482</v>
      </c>
      <c r="EI14" s="11" t="n">
        <v>46134</v>
      </c>
      <c r="EJ14" s="6" t="s">
        <f>=-27.12</f>
      </c>
      <c r="EK14" s="0" t="s">
        <v>490</v>
      </c>
    </row>
    <row collapsed="false" customFormat="false" customHeight="false" hidden="false" ht="12.1" outlineLevel="0" r="15">
      <c r="A15" s="0"/>
      <c r="B15" s="0"/>
      <c r="C15" s="0"/>
      <c r="D15" s="0"/>
      <c r="E15" s="0"/>
      <c r="F15" s="0"/>
      <c r="G15" s="0"/>
      <c r="H15" s="0"/>
      <c r="I15" s="0"/>
      <c r="J15" s="0"/>
      <c r="K15" s="0"/>
      <c r="L15" s="0"/>
      <c r="M15" s="0"/>
      <c r="N15" s="0"/>
      <c r="O15" s="0"/>
      <c r="P15" s="0"/>
      <c r="Q15" s="0"/>
      <c r="R15" s="0"/>
      <c r="S15" s="0"/>
      <c r="T15" s="0"/>
      <c r="U15" s="0"/>
      <c r="V15" s="11" t="n">
        <v>45933</v>
      </c>
      <c r="W15" s="6" t="n">
        <v>415.45</v>
      </c>
      <c r="X15" s="0" t="s">
        <v>725</v>
      </c>
      <c r="Y15" s="0"/>
      <c r="Z15" s="0"/>
      <c r="AA15" s="0"/>
      <c r="AB15" s="0"/>
      <c r="AC15" s="0"/>
      <c r="AD15" s="0"/>
      <c r="AE15" s="0"/>
      <c r="AF15" s="0"/>
      <c r="AG15" s="0"/>
      <c r="AH15" s="11" t="n">
        <v>46260</v>
      </c>
      <c r="AI15" s="8" t="s">
        <f>=-Портфель!J13</f>
      </c>
      <c r="AJ15" s="0" t="s">
        <v>727</v>
      </c>
      <c r="AK15" s="0"/>
      <c r="AL15" s="0"/>
      <c r="AM15" s="0"/>
      <c r="AN15" s="0"/>
      <c r="AO15" s="0"/>
      <c r="AP15" s="0"/>
      <c r="AQ15" s="11" t="n">
        <v>45573</v>
      </c>
      <c r="AR15" s="6" t="n">
        <v>-99.6</v>
      </c>
      <c r="AS15" s="0" t="s">
        <v>427</v>
      </c>
      <c r="AT15" s="11" t="n">
        <v>45526</v>
      </c>
      <c r="AU15" s="6" t="n">
        <v>140.08</v>
      </c>
      <c r="AV15" s="0" t="s">
        <v>725</v>
      </c>
      <c r="AW15" s="0"/>
      <c r="AX15" s="0"/>
      <c r="AY15" s="0"/>
      <c r="AZ15" s="0"/>
      <c r="BA15" s="0"/>
      <c r="BB15" s="0"/>
      <c r="BC15" s="0"/>
      <c r="BD15" s="0"/>
      <c r="BE15" s="0"/>
      <c r="BF15" s="0"/>
      <c r="BG15" s="0"/>
      <c r="BH15" s="0"/>
      <c r="BI15" s="11" t="n">
        <v>46223</v>
      </c>
      <c r="BJ15" s="6" t="n">
        <v>-204.04</v>
      </c>
      <c r="BK15" s="0" t="s">
        <v>693</v>
      </c>
      <c r="BL15" s="0"/>
      <c r="BM15" s="10" t="s">
        <f>=XIRR(BM2:BM14,BL2:BL14)</f>
      </c>
      <c r="BN15" s="0"/>
      <c r="BO15" s="11" t="n">
        <v>45929</v>
      </c>
      <c r="BP15" s="6" t="n">
        <v>-43</v>
      </c>
      <c r="BQ15" s="0" t="s">
        <v>419</v>
      </c>
      <c r="BR15" s="0"/>
      <c r="BS15" s="0"/>
      <c r="BT15" s="0"/>
      <c r="BU15" s="0"/>
      <c r="BV15" s="0"/>
      <c r="BW15" s="0"/>
      <c r="BX15" s="0"/>
      <c r="BY15" s="0"/>
      <c r="BZ15" s="0"/>
      <c r="CA15" s="0"/>
      <c r="CB15" s="0"/>
      <c r="CC15" s="0"/>
      <c r="CD15" s="0"/>
      <c r="CE15" s="0"/>
      <c r="CF15" s="0"/>
      <c r="CG15" s="0"/>
      <c r="CH15" s="0"/>
      <c r="CI15" s="0"/>
      <c r="CJ15" s="0"/>
      <c r="CK15" s="0"/>
      <c r="CL15" s="0"/>
      <c r="CM15" s="0"/>
      <c r="CN15" s="0"/>
      <c r="CO15" s="0"/>
      <c r="CP15" s="0"/>
      <c r="CQ15" s="0"/>
      <c r="CR15" s="0"/>
      <c r="CS15" s="0"/>
      <c r="CT15" s="10" t="s">
        <f>=XIRR(CT2:CT14,CS2:CS14)</f>
      </c>
      <c r="CU15" s="0"/>
      <c r="CV15" s="0"/>
      <c r="CW15" s="0"/>
      <c r="CX15" s="0"/>
      <c r="CY15" s="11" t="n">
        <v>45504</v>
      </c>
      <c r="CZ15" s="6" t="s">
        <f>=-182.52</f>
      </c>
      <c r="DA15" s="0" t="s">
        <v>413</v>
      </c>
      <c r="DB15" s="0"/>
      <c r="DC15" s="0"/>
      <c r="DD15" s="0"/>
      <c r="DE15" s="0"/>
      <c r="DF15" s="0"/>
      <c r="DG15" s="0"/>
      <c r="DH15" s="0"/>
      <c r="DI15" s="0"/>
      <c r="DJ15" s="0"/>
      <c r="DK15" s="11" t="n">
        <v>46170</v>
      </c>
      <c r="DL15" s="6" t="s">
        <f>=-19.73</f>
      </c>
      <c r="DM15" s="0" t="s">
        <v>635</v>
      </c>
      <c r="DN15" s="11" t="n">
        <v>46148</v>
      </c>
      <c r="DO15" s="6" t="s">
        <f>=-22.19</f>
      </c>
      <c r="DP15" s="0" t="s">
        <v>487</v>
      </c>
      <c r="DQ15" s="11" t="n">
        <v>45717</v>
      </c>
      <c r="DR15" s="6" t="s">
        <f>=-11.26</f>
      </c>
      <c r="DS15" s="0" t="s">
        <v>371</v>
      </c>
      <c r="DT15" s="0"/>
      <c r="DU15" s="0"/>
      <c r="DV15" s="0"/>
      <c r="DW15" s="0"/>
      <c r="DX15" s="0"/>
      <c r="DY15" s="0"/>
      <c r="DZ15" s="11" t="n">
        <v>46140</v>
      </c>
      <c r="EA15" s="6" t="s">
        <f>=-25.52</f>
      </c>
      <c r="EB15" s="0" t="s">
        <v>647</v>
      </c>
      <c r="EC15" s="0"/>
      <c r="ED15" s="0"/>
      <c r="EE15" s="0"/>
      <c r="EF15" s="11" t="n">
        <v>45808</v>
      </c>
      <c r="EG15" s="6" t="s">
        <f>=-40.67</f>
      </c>
      <c r="EH15" s="0" t="s">
        <v>493</v>
      </c>
      <c r="EI15" s="11" t="n">
        <v>46164</v>
      </c>
      <c r="EJ15" s="6" t="s">
        <f>=-27.12</f>
      </c>
      <c r="EK15" s="0" t="s">
        <v>490</v>
      </c>
    </row>
    <row collapsed="false" customFormat="false" customHeight="false" hidden="false" ht="12.1" outlineLevel="0" r="16">
      <c r="A16" s="0"/>
      <c r="B16" s="0"/>
      <c r="C16" s="0"/>
      <c r="D16" s="0"/>
      <c r="E16" s="0"/>
      <c r="F16" s="0"/>
      <c r="G16" s="0"/>
      <c r="H16" s="0"/>
      <c r="I16" s="0"/>
      <c r="J16" s="0"/>
      <c r="K16" s="0"/>
      <c r="L16" s="0"/>
      <c r="M16" s="0"/>
      <c r="N16" s="0"/>
      <c r="O16" s="0"/>
      <c r="P16" s="0"/>
      <c r="Q16" s="0"/>
      <c r="R16" s="0"/>
      <c r="S16" s="0"/>
      <c r="T16" s="0"/>
      <c r="U16" s="0"/>
      <c r="V16" s="11" t="n">
        <v>46077</v>
      </c>
      <c r="W16" s="6" t="n">
        <v>395.54</v>
      </c>
      <c r="X16" s="0" t="s">
        <v>725</v>
      </c>
      <c r="Y16" s="0"/>
      <c r="Z16" s="0"/>
      <c r="AA16" s="0"/>
      <c r="AB16" s="0"/>
      <c r="AC16" s="0"/>
      <c r="AD16" s="0"/>
      <c r="AE16" s="0"/>
      <c r="AF16" s="0"/>
      <c r="AG16" s="0"/>
      <c r="AH16" s="0"/>
      <c r="AI16" s="10" t="s">
        <f>=XIRR(AI2:AI15,AH2:AH15)</f>
      </c>
      <c r="AJ16" s="0"/>
      <c r="AK16" s="0"/>
      <c r="AL16" s="0"/>
      <c r="AM16" s="0"/>
      <c r="AN16" s="0"/>
      <c r="AO16" s="0"/>
      <c r="AP16" s="0"/>
      <c r="AQ16" s="11" t="n">
        <v>45665</v>
      </c>
      <c r="AR16" s="6" t="n">
        <v>-45.17</v>
      </c>
      <c r="AS16" s="0" t="s">
        <v>452</v>
      </c>
      <c r="AT16" s="11" t="n">
        <v>45526</v>
      </c>
      <c r="AU16" s="6" t="n">
        <v>139.09</v>
      </c>
      <c r="AV16" s="0" t="s">
        <v>725</v>
      </c>
      <c r="AW16" s="0"/>
      <c r="AX16" s="0"/>
      <c r="AY16" s="0"/>
      <c r="AZ16" s="0"/>
      <c r="BA16" s="0"/>
      <c r="BB16" s="0"/>
      <c r="BC16" s="0"/>
      <c r="BD16" s="0"/>
      <c r="BE16" s="0"/>
      <c r="BF16" s="0"/>
      <c r="BG16" s="0"/>
      <c r="BH16" s="0"/>
      <c r="BI16" s="11" t="n">
        <v>46260</v>
      </c>
      <c r="BJ16" s="8" t="s">
        <f>=-Портфель!J22</f>
      </c>
      <c r="BK16" s="0" t="s">
        <v>727</v>
      </c>
      <c r="BL16" s="0"/>
      <c r="BM16" s="8" t="s">
        <f>=-SUM(BM2:BM14)</f>
      </c>
      <c r="BN16" s="0" t="s">
        <v>728</v>
      </c>
      <c r="BO16" s="11" t="n">
        <v>46021</v>
      </c>
      <c r="BP16" s="6" t="n">
        <v>-26</v>
      </c>
      <c r="BQ16" s="0" t="s">
        <v>596</v>
      </c>
      <c r="BR16" s="0"/>
      <c r="BS16" s="0"/>
      <c r="BT16" s="0"/>
      <c r="BU16" s="0"/>
      <c r="BV16" s="0"/>
      <c r="BW16" s="0"/>
      <c r="BX16" s="0"/>
      <c r="BY16" s="0"/>
      <c r="BZ16" s="0"/>
      <c r="CA16" s="0"/>
      <c r="CB16" s="0"/>
      <c r="CC16" s="0"/>
      <c r="CD16" s="0"/>
      <c r="CE16" s="0"/>
      <c r="CF16" s="0"/>
      <c r="CG16" s="0"/>
      <c r="CH16" s="0"/>
      <c r="CI16" s="0"/>
      <c r="CJ16" s="0"/>
      <c r="CK16" s="0"/>
      <c r="CL16" s="0"/>
      <c r="CM16" s="0"/>
      <c r="CN16" s="0"/>
      <c r="CO16" s="0"/>
      <c r="CP16" s="0"/>
      <c r="CQ16" s="0"/>
      <c r="CR16" s="0"/>
      <c r="CS16" s="0"/>
      <c r="CT16" s="8" t="s">
        <f>=-SUM(CT2:CT14)</f>
      </c>
      <c r="CU16" s="0" t="s">
        <v>728</v>
      </c>
      <c r="CV16" s="0"/>
      <c r="CW16" s="0"/>
      <c r="CX16" s="0"/>
      <c r="CY16" s="11" t="n">
        <v>45686</v>
      </c>
      <c r="CZ16" s="6" t="s">
        <f>=-182.52</f>
      </c>
      <c r="DA16" s="0" t="s">
        <v>413</v>
      </c>
      <c r="DB16" s="0"/>
      <c r="DC16" s="0"/>
      <c r="DD16" s="0"/>
      <c r="DE16" s="0"/>
      <c r="DF16" s="0"/>
      <c r="DG16" s="0"/>
      <c r="DH16" s="0"/>
      <c r="DI16" s="0"/>
      <c r="DJ16" s="0"/>
      <c r="DK16" s="11" t="n">
        <v>46200</v>
      </c>
      <c r="DL16" s="6" t="s">
        <f>=-19.73</f>
      </c>
      <c r="DM16" s="0" t="s">
        <v>635</v>
      </c>
      <c r="DN16" s="11" t="n">
        <v>46178</v>
      </c>
      <c r="DO16" s="6" t="s">
        <f>=-22.19</f>
      </c>
      <c r="DP16" s="0" t="s">
        <v>487</v>
      </c>
      <c r="DQ16" s="11" t="n">
        <v>45747</v>
      </c>
      <c r="DR16" s="6" t="s">
        <f>=-11.26</f>
      </c>
      <c r="DS16" s="0" t="s">
        <v>371</v>
      </c>
      <c r="DT16" s="0"/>
      <c r="DU16" s="0"/>
      <c r="DV16" s="0"/>
      <c r="DW16" s="0"/>
      <c r="DX16" s="0"/>
      <c r="DY16" s="0"/>
      <c r="DZ16" s="11" t="n">
        <v>46230</v>
      </c>
      <c r="EA16" s="6" t="s">
        <f>=-125</f>
      </c>
      <c r="EB16" s="0" t="s">
        <v>614</v>
      </c>
      <c r="EC16" s="0"/>
      <c r="ED16" s="0"/>
      <c r="EE16" s="0"/>
      <c r="EF16" s="11" t="n">
        <v>45809</v>
      </c>
      <c r="EG16" s="6" t="s">
        <f>=-13.75</f>
      </c>
      <c r="EH16" s="0" t="s">
        <v>494</v>
      </c>
      <c r="EI16" s="11" t="n">
        <v>46194</v>
      </c>
      <c r="EJ16" s="6" t="s">
        <f>=-27.12</f>
      </c>
      <c r="EK16" s="0" t="s">
        <v>490</v>
      </c>
    </row>
    <row collapsed="false" customFormat="false" customHeight="false" hidden="false" ht="12.1" outlineLevel="0" r="17">
      <c r="A17" s="0"/>
      <c r="B17" s="0"/>
      <c r="C17" s="0"/>
      <c r="D17" s="0"/>
      <c r="E17" s="0"/>
      <c r="F17" s="0"/>
      <c r="G17" s="0"/>
      <c r="H17" s="0"/>
      <c r="I17" s="0"/>
      <c r="J17" s="0"/>
      <c r="K17" s="0"/>
      <c r="L17" s="0"/>
      <c r="M17" s="0"/>
      <c r="N17" s="0"/>
      <c r="O17" s="0"/>
      <c r="P17" s="0"/>
      <c r="Q17" s="0"/>
      <c r="R17" s="0"/>
      <c r="S17" s="0"/>
      <c r="T17" s="0"/>
      <c r="U17" s="0"/>
      <c r="V17" s="11" t="n">
        <v>46141</v>
      </c>
      <c r="W17" s="6" t="n">
        <v>282.97</v>
      </c>
      <c r="X17" s="0" t="s">
        <v>725</v>
      </c>
      <c r="Y17" s="0"/>
      <c r="Z17" s="0"/>
      <c r="AA17" s="0"/>
      <c r="AB17" s="0"/>
      <c r="AC17" s="0"/>
      <c r="AD17" s="0"/>
      <c r="AE17" s="0"/>
      <c r="AF17" s="0"/>
      <c r="AG17" s="0"/>
      <c r="AH17" s="0"/>
      <c r="AI17" s="8" t="s">
        <f>=-SUM(AI2:AI15)</f>
      </c>
      <c r="AJ17" s="0" t="s">
        <v>728</v>
      </c>
      <c r="AK17" s="0"/>
      <c r="AL17" s="0"/>
      <c r="AM17" s="0"/>
      <c r="AN17" s="0"/>
      <c r="AO17" s="0"/>
      <c r="AP17" s="0"/>
      <c r="AQ17" s="11" t="n">
        <v>45810</v>
      </c>
      <c r="AR17" s="6" t="n">
        <v>-112.33</v>
      </c>
      <c r="AS17" s="0" t="s">
        <v>495</v>
      </c>
      <c r="AT17" s="11" t="n">
        <v>45526</v>
      </c>
      <c r="AU17" s="6" t="n">
        <v>137.08</v>
      </c>
      <c r="AV17" s="0" t="s">
        <v>725</v>
      </c>
      <c r="AW17" s="0"/>
      <c r="AX17" s="0"/>
      <c r="AY17" s="0"/>
      <c r="AZ17" s="0"/>
      <c r="BA17" s="0"/>
      <c r="BB17" s="0"/>
      <c r="BC17" s="0"/>
      <c r="BD17" s="0"/>
      <c r="BE17" s="0"/>
      <c r="BF17" s="0"/>
      <c r="BG17" s="0"/>
      <c r="BH17" s="0"/>
      <c r="BI17" s="0"/>
      <c r="BJ17" s="10" t="s">
        <f>=XIRR(BJ2:BJ16,BI2:BI16)</f>
      </c>
      <c r="BK17" s="0"/>
      <c r="BL17" s="0"/>
      <c r="BM17" s="0"/>
      <c r="BN17" s="0"/>
      <c r="BO17" s="11" t="n">
        <v>46188</v>
      </c>
      <c r="BP17" s="6" t="n">
        <v>-24</v>
      </c>
      <c r="BQ17" s="0" t="s">
        <v>669</v>
      </c>
      <c r="BR17" s="0"/>
      <c r="BS17" s="0"/>
      <c r="BT17" s="0"/>
      <c r="BU17" s="0"/>
      <c r="BV17" s="0"/>
      <c r="BW17" s="0"/>
      <c r="BX17" s="0"/>
      <c r="BY17" s="0"/>
      <c r="BZ17" s="0"/>
      <c r="CA17" s="0"/>
      <c r="CB17" s="0"/>
      <c r="CC17" s="0"/>
      <c r="CD17" s="0"/>
      <c r="CE17" s="0"/>
      <c r="CF17" s="0"/>
      <c r="CG17" s="0"/>
      <c r="CH17" s="0"/>
      <c r="CI17" s="0"/>
      <c r="CJ17" s="0"/>
      <c r="CK17" s="0"/>
      <c r="CL17" s="0"/>
      <c r="CM17" s="0"/>
      <c r="CN17" s="0"/>
      <c r="CO17" s="0"/>
      <c r="CP17" s="0"/>
      <c r="CQ17" s="0"/>
      <c r="CR17" s="0"/>
      <c r="CS17" s="0"/>
      <c r="CT17" s="0"/>
      <c r="CU17" s="0"/>
      <c r="CV17" s="0"/>
      <c r="CW17" s="0"/>
      <c r="CX17" s="0"/>
      <c r="CY17" s="11" t="n">
        <v>45868</v>
      </c>
      <c r="CZ17" s="6" t="s">
        <f>=-182.52</f>
      </c>
      <c r="DA17" s="0" t="s">
        <v>413</v>
      </c>
      <c r="DB17" s="0"/>
      <c r="DC17" s="0"/>
      <c r="DD17" s="0"/>
      <c r="DE17" s="0"/>
      <c r="DF17" s="0"/>
      <c r="DG17" s="0"/>
      <c r="DH17" s="0"/>
      <c r="DI17" s="0"/>
      <c r="DJ17" s="0"/>
      <c r="DK17" s="11" t="n">
        <v>46230</v>
      </c>
      <c r="DL17" s="6" t="s">
        <f>=-19.73</f>
      </c>
      <c r="DM17" s="0" t="s">
        <v>635</v>
      </c>
      <c r="DN17" s="11" t="n">
        <v>46207</v>
      </c>
      <c r="DO17" s="6" t="s">
        <f>=-100</f>
      </c>
      <c r="DP17" s="0" t="s">
        <v>677</v>
      </c>
      <c r="DQ17" s="11" t="n">
        <v>45777</v>
      </c>
      <c r="DR17" s="6" t="s">
        <f>=-11.26</f>
      </c>
      <c r="DS17" s="0" t="s">
        <v>371</v>
      </c>
      <c r="DT17" s="0"/>
      <c r="DU17" s="0"/>
      <c r="DV17" s="0"/>
      <c r="DW17" s="0"/>
      <c r="DX17" s="0"/>
      <c r="DY17" s="0"/>
      <c r="DZ17" s="11" t="n">
        <v>46231</v>
      </c>
      <c r="EA17" s="6" t="s">
        <f>=-21.88</f>
      </c>
      <c r="EB17" s="0" t="s">
        <v>703</v>
      </c>
      <c r="EC17" s="0"/>
      <c r="ED17" s="0"/>
      <c r="EE17" s="0"/>
      <c r="EF17" s="11" t="n">
        <v>45838</v>
      </c>
      <c r="EG17" s="6" t="s">
        <f>=-39.47</f>
      </c>
      <c r="EH17" s="0" t="s">
        <v>510</v>
      </c>
      <c r="EI17" s="11" t="n">
        <v>46224</v>
      </c>
      <c r="EJ17" s="6" t="s">
        <f>=-27.12</f>
      </c>
      <c r="EK17" s="0" t="s">
        <v>490</v>
      </c>
    </row>
    <row collapsed="false" customFormat="false" customHeight="false" hidden="false" ht="12.1" outlineLevel="0" r="18">
      <c r="A18" s="0"/>
      <c r="B18" s="0"/>
      <c r="C18" s="0"/>
      <c r="D18" s="0"/>
      <c r="E18" s="0"/>
      <c r="F18" s="0"/>
      <c r="G18" s="0"/>
      <c r="H18" s="0"/>
      <c r="I18" s="0"/>
      <c r="J18" s="0"/>
      <c r="K18" s="0"/>
      <c r="L18" s="0"/>
      <c r="M18" s="0"/>
      <c r="N18" s="0"/>
      <c r="O18" s="0"/>
      <c r="P18" s="0"/>
      <c r="Q18" s="0"/>
      <c r="R18" s="0"/>
      <c r="S18" s="0"/>
      <c r="T18" s="0"/>
      <c r="U18" s="0"/>
      <c r="V18" s="11" t="n">
        <v>46141</v>
      </c>
      <c r="W18" s="6" t="n">
        <v>272.87</v>
      </c>
      <c r="X18" s="0" t="s">
        <v>725</v>
      </c>
      <c r="Y18" s="0"/>
      <c r="Z18" s="0"/>
      <c r="AA18" s="0"/>
      <c r="AB18" s="0"/>
      <c r="AC18" s="0"/>
      <c r="AD18" s="0"/>
      <c r="AE18" s="0"/>
      <c r="AF18" s="0"/>
      <c r="AG18" s="0"/>
      <c r="AH18" s="0"/>
      <c r="AI18" s="0"/>
      <c r="AJ18" s="0"/>
      <c r="AK18" s="0"/>
      <c r="AL18" s="0"/>
      <c r="AM18" s="0"/>
      <c r="AN18" s="0"/>
      <c r="AO18" s="0"/>
      <c r="AP18" s="0"/>
      <c r="AQ18" s="11" t="n">
        <v>45944</v>
      </c>
      <c r="AR18" s="6" t="n">
        <v>-37.05</v>
      </c>
      <c r="AS18" s="0" t="s">
        <v>567</v>
      </c>
      <c r="AT18" s="11" t="n">
        <v>45533</v>
      </c>
      <c r="AU18" s="6" t="n">
        <v>92.16</v>
      </c>
      <c r="AV18" s="0" t="s">
        <v>725</v>
      </c>
      <c r="AW18" s="0"/>
      <c r="AX18" s="0"/>
      <c r="AY18" s="0"/>
      <c r="AZ18" s="0"/>
      <c r="BA18" s="0"/>
      <c r="BB18" s="0"/>
      <c r="BC18" s="0"/>
      <c r="BD18" s="0"/>
      <c r="BE18" s="0"/>
      <c r="BF18" s="0"/>
      <c r="BG18" s="0"/>
      <c r="BH18" s="0"/>
      <c r="BI18" s="0"/>
      <c r="BJ18" s="8" t="s">
        <f>=-SUM(BJ2:BJ16)</f>
      </c>
      <c r="BK18" s="0" t="s">
        <v>728</v>
      </c>
      <c r="BL18" s="0"/>
      <c r="BM18" s="0"/>
      <c r="BN18" s="0"/>
      <c r="BO18" s="11" t="n">
        <v>46260</v>
      </c>
      <c r="BP18" s="8" t="s">
        <f>=-Портфель!J24</f>
      </c>
      <c r="BQ18" s="0" t="s">
        <v>727</v>
      </c>
      <c r="BR18" s="0"/>
      <c r="BS18" s="0"/>
      <c r="BT18" s="0"/>
      <c r="BU18" s="0"/>
      <c r="BV18" s="0"/>
      <c r="BW18" s="0"/>
      <c r="BX18" s="0"/>
      <c r="BY18" s="0"/>
      <c r="BZ18" s="0"/>
      <c r="CA18" s="0"/>
      <c r="CB18" s="0"/>
      <c r="CC18" s="0"/>
      <c r="CD18" s="0"/>
      <c r="CE18" s="0"/>
      <c r="CF18" s="0"/>
      <c r="CG18" s="0"/>
      <c r="CH18" s="0"/>
      <c r="CI18" s="0"/>
      <c r="CJ18" s="0"/>
      <c r="CK18" s="0"/>
      <c r="CL18" s="0"/>
      <c r="CM18" s="0"/>
      <c r="CN18" s="0"/>
      <c r="CO18" s="0"/>
      <c r="CP18" s="0"/>
      <c r="CQ18" s="0"/>
      <c r="CR18" s="0"/>
      <c r="CS18" s="0"/>
      <c r="CT18" s="0"/>
      <c r="CU18" s="0"/>
      <c r="CV18" s="0"/>
      <c r="CW18" s="0"/>
      <c r="CX18" s="0"/>
      <c r="CY18" s="11" t="n">
        <v>46050</v>
      </c>
      <c r="CZ18" s="6" t="s">
        <f>=-182.52</f>
      </c>
      <c r="DA18" s="0" t="s">
        <v>413</v>
      </c>
      <c r="DB18" s="0"/>
      <c r="DC18" s="0"/>
      <c r="DD18" s="0"/>
      <c r="DE18" s="0"/>
      <c r="DF18" s="0"/>
      <c r="DG18" s="0"/>
      <c r="DH18" s="0"/>
      <c r="DI18" s="0"/>
      <c r="DJ18" s="0"/>
      <c r="DK18" s="11" t="n">
        <v>46260</v>
      </c>
      <c r="DL18" s="8" t="s">
        <f>=-Портфель!J42</f>
      </c>
      <c r="DM18" s="0" t="s">
        <v>727</v>
      </c>
      <c r="DN18" s="11" t="n">
        <v>46208</v>
      </c>
      <c r="DO18" s="6" t="s">
        <f>=-22.19</f>
      </c>
      <c r="DP18" s="0" t="s">
        <v>487</v>
      </c>
      <c r="DQ18" s="11" t="n">
        <v>45807</v>
      </c>
      <c r="DR18" s="6" t="s">
        <f>=-11.26</f>
      </c>
      <c r="DS18" s="0" t="s">
        <v>371</v>
      </c>
      <c r="DT18" s="0"/>
      <c r="DU18" s="0"/>
      <c r="DV18" s="0"/>
      <c r="DW18" s="0"/>
      <c r="DX18" s="0"/>
      <c r="DY18" s="0"/>
      <c r="DZ18" s="11" t="n">
        <v>46260</v>
      </c>
      <c r="EA18" s="8" t="s">
        <f>=-Портфель!J47</f>
      </c>
      <c r="EB18" s="0" t="s">
        <v>727</v>
      </c>
      <c r="EC18" s="0"/>
      <c r="ED18" s="0"/>
      <c r="EE18" s="0"/>
      <c r="EF18" s="11" t="n">
        <v>45839</v>
      </c>
      <c r="EG18" s="6" t="s">
        <f>=-12.59</f>
      </c>
      <c r="EH18" s="0" t="s">
        <v>511</v>
      </c>
      <c r="EI18" s="11" t="n">
        <v>46260</v>
      </c>
      <c r="EJ18" s="8" t="s">
        <f>=-Портфель!J50</f>
      </c>
      <c r="EK18" s="0" t="s">
        <v>727</v>
      </c>
    </row>
    <row collapsed="false" customFormat="false" customHeight="false" hidden="false" ht="12.1" outlineLevel="0" r="19">
      <c r="A19" s="0"/>
      <c r="B19" s="0"/>
      <c r="C19" s="0"/>
      <c r="D19" s="0"/>
      <c r="E19" s="0"/>
      <c r="F19" s="0"/>
      <c r="G19" s="0"/>
      <c r="H19" s="0"/>
      <c r="I19" s="0"/>
      <c r="J19" s="0"/>
      <c r="K19" s="0"/>
      <c r="L19" s="0"/>
      <c r="M19" s="0"/>
      <c r="N19" s="0"/>
      <c r="O19" s="0"/>
      <c r="P19" s="0"/>
      <c r="Q19" s="0"/>
      <c r="R19" s="0"/>
      <c r="S19" s="0"/>
      <c r="T19" s="0"/>
      <c r="U19" s="0"/>
      <c r="V19" s="11" t="n">
        <v>46183</v>
      </c>
      <c r="W19" s="6" t="n">
        <v>230.14</v>
      </c>
      <c r="X19" s="0" t="s">
        <v>725</v>
      </c>
      <c r="Y19" s="0"/>
      <c r="Z19" s="0"/>
      <c r="AA19" s="0"/>
      <c r="AB19" s="0"/>
      <c r="AC19" s="0"/>
      <c r="AD19" s="0"/>
      <c r="AE19" s="0"/>
      <c r="AF19" s="0"/>
      <c r="AG19" s="0"/>
      <c r="AH19" s="0"/>
      <c r="AI19" s="0"/>
      <c r="AJ19" s="0"/>
      <c r="AK19" s="0"/>
      <c r="AL19" s="0"/>
      <c r="AM19" s="0"/>
      <c r="AN19" s="0"/>
      <c r="AO19" s="0"/>
      <c r="AP19" s="0"/>
      <c r="AQ19" s="11" t="n">
        <v>46033</v>
      </c>
      <c r="AR19" s="6" t="n">
        <v>-21.39</v>
      </c>
      <c r="AS19" s="0" t="s">
        <v>600</v>
      </c>
      <c r="AT19" s="11" t="n">
        <v>45533</v>
      </c>
      <c r="AU19" s="6" t="n">
        <v>91.25</v>
      </c>
      <c r="AV19" s="0" t="s">
        <v>725</v>
      </c>
      <c r="AW19" s="0"/>
      <c r="AX19" s="0"/>
      <c r="AY19" s="0"/>
      <c r="AZ19" s="0"/>
      <c r="BA19" s="0"/>
      <c r="BB19" s="0"/>
      <c r="BC19" s="0"/>
      <c r="BD19" s="0"/>
      <c r="BE19" s="0"/>
      <c r="BF19" s="0"/>
      <c r="BG19" s="0"/>
      <c r="BH19" s="0"/>
      <c r="BI19" s="0"/>
      <c r="BJ19" s="0"/>
      <c r="BK19" s="0"/>
      <c r="BL19" s="0"/>
      <c r="BM19" s="0"/>
      <c r="BN19" s="0"/>
      <c r="BO19" s="0"/>
      <c r="BP19" s="10" t="s">
        <f>=XIRR(BP2:BP18,BO2:BO18)</f>
      </c>
      <c r="BQ19" s="0"/>
      <c r="BR19" s="0"/>
      <c r="BS19" s="0"/>
      <c r="BT19" s="0"/>
      <c r="BU19" s="0"/>
      <c r="BV19" s="0"/>
      <c r="BW19" s="0"/>
      <c r="BX19" s="0"/>
      <c r="BY19" s="0"/>
      <c r="BZ19" s="0"/>
      <c r="CA19" s="0"/>
      <c r="CB19" s="0"/>
      <c r="CC19" s="0"/>
      <c r="CD19" s="0"/>
      <c r="CE19" s="0"/>
      <c r="CF19" s="0"/>
      <c r="CG19" s="0"/>
      <c r="CH19" s="0"/>
      <c r="CI19" s="0"/>
      <c r="CJ19" s="0"/>
      <c r="CK19" s="0"/>
      <c r="CL19" s="0"/>
      <c r="CM19" s="0"/>
      <c r="CN19" s="0"/>
      <c r="CO19" s="0"/>
      <c r="CP19" s="0"/>
      <c r="CQ19" s="0"/>
      <c r="CR19" s="0"/>
      <c r="CS19" s="0"/>
      <c r="CT19" s="0"/>
      <c r="CU19" s="0"/>
      <c r="CV19" s="0"/>
      <c r="CW19" s="0"/>
      <c r="CX19" s="0"/>
      <c r="CY19" s="11" t="n">
        <v>46232</v>
      </c>
      <c r="CZ19" s="6" t="s">
        <f>=-182.52</f>
      </c>
      <c r="DA19" s="0" t="s">
        <v>413</v>
      </c>
      <c r="DB19" s="0"/>
      <c r="DC19" s="0"/>
      <c r="DD19" s="0"/>
      <c r="DE19" s="0"/>
      <c r="DF19" s="0"/>
      <c r="DG19" s="0"/>
      <c r="DH19" s="0"/>
      <c r="DI19" s="0"/>
      <c r="DJ19" s="0"/>
      <c r="DK19" s="0"/>
      <c r="DL19" s="10" t="s">
        <f>=XIRR(DL2:DL18,DK2:DK18)</f>
      </c>
      <c r="DM19" s="0"/>
      <c r="DN19" s="11" t="n">
        <v>46238</v>
      </c>
      <c r="DO19" s="6" t="s">
        <f>=-19.97</f>
      </c>
      <c r="DP19" s="0" t="s">
        <v>713</v>
      </c>
      <c r="DQ19" s="11" t="n">
        <v>45837</v>
      </c>
      <c r="DR19" s="6" t="s">
        <f>=-11.26</f>
      </c>
      <c r="DS19" s="0" t="s">
        <v>371</v>
      </c>
      <c r="DT19" s="0"/>
      <c r="DU19" s="0"/>
      <c r="DV19" s="0"/>
      <c r="DW19" s="0"/>
      <c r="DX19" s="0"/>
      <c r="DY19" s="0"/>
      <c r="DZ19" s="0"/>
      <c r="EA19" s="10" t="s">
        <f>=XIRR(EA2:EA18,DZ2:DZ18)</f>
      </c>
      <c r="EB19" s="0"/>
      <c r="EC19" s="0"/>
      <c r="ED19" s="0"/>
      <c r="EE19" s="0"/>
      <c r="EF19" s="11" t="n">
        <v>45869</v>
      </c>
      <c r="EG19" s="6" t="s">
        <f>=-36.01</f>
      </c>
      <c r="EH19" s="0" t="s">
        <v>538</v>
      </c>
      <c r="EI19" s="0"/>
      <c r="EJ19" s="10" t="s">
        <f>=XIRR(EJ2:EJ18,EI2:EI18)</f>
      </c>
      <c r="EK19" s="0"/>
    </row>
    <row collapsed="false" customFormat="false" customHeight="false" hidden="false" ht="12.1" outlineLevel="0" r="20">
      <c r="A20" s="0"/>
      <c r="B20" s="0"/>
      <c r="C20" s="0"/>
      <c r="D20" s="0"/>
      <c r="E20" s="0"/>
      <c r="F20" s="0"/>
      <c r="G20" s="0"/>
      <c r="H20" s="0"/>
      <c r="I20" s="0"/>
      <c r="J20" s="0"/>
      <c r="K20" s="0"/>
      <c r="L20" s="0"/>
      <c r="M20" s="0"/>
      <c r="N20" s="0"/>
      <c r="O20" s="0"/>
      <c r="P20" s="0"/>
      <c r="Q20" s="0"/>
      <c r="R20" s="0"/>
      <c r="S20" s="0"/>
      <c r="T20" s="0"/>
      <c r="U20" s="0"/>
      <c r="V20" s="11" t="n">
        <v>46260</v>
      </c>
      <c r="W20" s="8" t="s">
        <f>=-Портфель!J9</f>
      </c>
      <c r="X20" s="0" t="s">
        <v>727</v>
      </c>
      <c r="Y20" s="0"/>
      <c r="Z20" s="0"/>
      <c r="AA20" s="0"/>
      <c r="AB20" s="0"/>
      <c r="AC20" s="0"/>
      <c r="AD20" s="0"/>
      <c r="AE20" s="0"/>
      <c r="AF20" s="0"/>
      <c r="AG20" s="0"/>
      <c r="AH20" s="0"/>
      <c r="AI20" s="0"/>
      <c r="AJ20" s="0"/>
      <c r="AK20" s="0"/>
      <c r="AL20" s="0"/>
      <c r="AM20" s="0"/>
      <c r="AN20" s="0"/>
      <c r="AO20" s="0"/>
      <c r="AP20" s="0"/>
      <c r="AQ20" s="11" t="n">
        <v>46218</v>
      </c>
      <c r="AR20" s="6" t="n">
        <v>-29.83</v>
      </c>
      <c r="AS20" s="0" t="s">
        <v>689</v>
      </c>
      <c r="AT20" s="11" t="n">
        <v>45533</v>
      </c>
      <c r="AU20" s="6" t="n">
        <v>90.05</v>
      </c>
      <c r="AV20" s="0" t="s">
        <v>725</v>
      </c>
      <c r="AW20" s="0"/>
      <c r="AX20" s="0"/>
      <c r="AY20" s="0"/>
      <c r="AZ20" s="0"/>
      <c r="BA20" s="0"/>
      <c r="BB20" s="0"/>
      <c r="BC20" s="0"/>
      <c r="BD20" s="0"/>
      <c r="BE20" s="0"/>
      <c r="BF20" s="0"/>
      <c r="BG20" s="0"/>
      <c r="BH20" s="0"/>
      <c r="BI20" s="0"/>
      <c r="BJ20" s="0"/>
      <c r="BK20" s="0"/>
      <c r="BL20" s="0"/>
      <c r="BM20" s="0"/>
      <c r="BN20" s="0"/>
      <c r="BO20" s="0"/>
      <c r="BP20" s="8" t="s">
        <f>=-SUM(BP2:BP18)</f>
      </c>
      <c r="BQ20" s="0" t="s">
        <v>728</v>
      </c>
      <c r="BR20" s="0"/>
      <c r="BS20" s="0"/>
      <c r="BT20" s="0"/>
      <c r="BU20" s="0"/>
      <c r="BV20" s="0"/>
      <c r="BW20" s="0"/>
      <c r="BX20" s="0"/>
      <c r="BY20" s="0"/>
      <c r="BZ20" s="0"/>
      <c r="CA20" s="0"/>
      <c r="CB20" s="0"/>
      <c r="CC20" s="0"/>
      <c r="CD20" s="0"/>
      <c r="CE20" s="0"/>
      <c r="CF20" s="0"/>
      <c r="CG20" s="0"/>
      <c r="CH20" s="0"/>
      <c r="CI20" s="0"/>
      <c r="CJ20" s="0"/>
      <c r="CK20" s="0"/>
      <c r="CL20" s="0"/>
      <c r="CM20" s="0"/>
      <c r="CN20" s="0"/>
      <c r="CO20" s="0"/>
      <c r="CP20" s="0"/>
      <c r="CQ20" s="0"/>
      <c r="CR20" s="0"/>
      <c r="CS20" s="0"/>
      <c r="CT20" s="0"/>
      <c r="CU20" s="0"/>
      <c r="CV20" s="0"/>
      <c r="CW20" s="0"/>
      <c r="CX20" s="0"/>
      <c r="CY20" s="11" t="n">
        <v>46260</v>
      </c>
      <c r="CZ20" s="8" t="s">
        <f>=-Портфель!J38</f>
      </c>
      <c r="DA20" s="0" t="s">
        <v>727</v>
      </c>
      <c r="DB20" s="0"/>
      <c r="DC20" s="0"/>
      <c r="DD20" s="0"/>
      <c r="DE20" s="0"/>
      <c r="DF20" s="0"/>
      <c r="DG20" s="0"/>
      <c r="DH20" s="0"/>
      <c r="DI20" s="0"/>
      <c r="DJ20" s="0"/>
      <c r="DK20" s="0"/>
      <c r="DL20" s="8" t="s">
        <f>=-SUM(DL2:DL18)</f>
      </c>
      <c r="DM20" s="0" t="s">
        <v>728</v>
      </c>
      <c r="DN20" s="11" t="n">
        <v>46260</v>
      </c>
      <c r="DO20" s="8" t="s">
        <f>=-Портфель!J43</f>
      </c>
      <c r="DP20" s="0" t="s">
        <v>727</v>
      </c>
      <c r="DQ20" s="11" t="n">
        <v>45867</v>
      </c>
      <c r="DR20" s="6" t="s">
        <f>=-11.26</f>
      </c>
      <c r="DS20" s="0" t="s">
        <v>371</v>
      </c>
      <c r="DT20" s="0"/>
      <c r="DU20" s="0"/>
      <c r="DV20" s="0"/>
      <c r="DW20" s="0"/>
      <c r="DX20" s="0"/>
      <c r="DY20" s="0"/>
      <c r="DZ20" s="0"/>
      <c r="EA20" s="8" t="s">
        <f>=-SUM(EA2:EA18)</f>
      </c>
      <c r="EB20" s="0" t="s">
        <v>728</v>
      </c>
      <c r="EC20" s="0"/>
      <c r="ED20" s="0"/>
      <c r="EE20" s="0"/>
      <c r="EF20" s="11" t="n">
        <v>45870</v>
      </c>
      <c r="EG20" s="6" t="s">
        <f>=-12.29</f>
      </c>
      <c r="EH20" s="0" t="s">
        <v>539</v>
      </c>
      <c r="EI20" s="0"/>
      <c r="EJ20" s="8" t="s">
        <f>=-SUM(EJ2:EJ18)</f>
      </c>
      <c r="EK20" s="0" t="s">
        <v>728</v>
      </c>
    </row>
    <row collapsed="false" customFormat="false" customHeight="false" hidden="false" ht="12.1" outlineLevel="0" r="21">
      <c r="A21" s="0"/>
      <c r="B21" s="0"/>
      <c r="C21" s="0"/>
      <c r="D21" s="0"/>
      <c r="E21" s="0"/>
      <c r="F21" s="0"/>
      <c r="G21" s="0"/>
      <c r="H21" s="0"/>
      <c r="I21" s="0"/>
      <c r="J21" s="0"/>
      <c r="K21" s="0"/>
      <c r="L21" s="0"/>
      <c r="M21" s="0"/>
      <c r="N21" s="0"/>
      <c r="O21" s="0"/>
      <c r="P21" s="0"/>
      <c r="Q21" s="0"/>
      <c r="R21" s="0"/>
      <c r="S21" s="0"/>
      <c r="T21" s="0"/>
      <c r="U21" s="0"/>
      <c r="V21" s="0"/>
      <c r="W21" s="10" t="s">
        <f>=XIRR(W2:W20,V2:V20)</f>
      </c>
      <c r="X21" s="0"/>
      <c r="Y21" s="0"/>
      <c r="Z21" s="0"/>
      <c r="AA21" s="0"/>
      <c r="AB21" s="0"/>
      <c r="AC21" s="0"/>
      <c r="AD21" s="0"/>
      <c r="AE21" s="0"/>
      <c r="AF21" s="0"/>
      <c r="AG21" s="0"/>
      <c r="AH21" s="0"/>
      <c r="AI21" s="0"/>
      <c r="AJ21" s="0"/>
      <c r="AK21" s="0"/>
      <c r="AL21" s="0"/>
      <c r="AM21" s="0"/>
      <c r="AN21" s="0"/>
      <c r="AO21" s="0"/>
      <c r="AP21" s="0"/>
      <c r="AQ21" s="11" t="n">
        <v>46260</v>
      </c>
      <c r="AR21" s="8" t="s">
        <f>=-Портфель!J16</f>
      </c>
      <c r="AS21" s="0" t="s">
        <v>727</v>
      </c>
      <c r="AT21" s="11" t="n">
        <v>45621</v>
      </c>
      <c r="AU21" s="6" t="n">
        <v>168.9</v>
      </c>
      <c r="AV21" s="0" t="s">
        <v>725</v>
      </c>
      <c r="AW21" s="0"/>
      <c r="AX21" s="0"/>
      <c r="AY21" s="0"/>
      <c r="AZ21" s="0"/>
      <c r="BA21" s="0"/>
      <c r="BB21" s="0"/>
      <c r="BC21" s="0"/>
      <c r="BD21" s="0"/>
      <c r="BE21" s="0"/>
      <c r="BF21" s="0"/>
      <c r="BG21" s="0"/>
      <c r="BH21" s="0"/>
      <c r="BI21" s="0"/>
      <c r="BJ21" s="0"/>
      <c r="BK21" s="0"/>
      <c r="BL21" s="0"/>
      <c r="BM21" s="0"/>
      <c r="BN21" s="0"/>
      <c r="BO21" s="0"/>
      <c r="BP21" s="0"/>
      <c r="BQ21" s="0"/>
      <c r="BR21" s="0"/>
      <c r="BS21" s="0"/>
      <c r="BT21" s="0"/>
      <c r="BU21" s="0"/>
      <c r="BV21" s="0"/>
      <c r="BW21" s="0"/>
      <c r="BX21" s="0"/>
      <c r="BY21" s="0"/>
      <c r="BZ21" s="0"/>
      <c r="CA21" s="0"/>
      <c r="CB21" s="0"/>
      <c r="CC21" s="0"/>
      <c r="CD21" s="0"/>
      <c r="CE21" s="0"/>
      <c r="CF21" s="0"/>
      <c r="CG21" s="0"/>
      <c r="CH21" s="0"/>
      <c r="CI21" s="0"/>
      <c r="CJ21" s="0"/>
      <c r="CK21" s="0"/>
      <c r="CL21" s="0"/>
      <c r="CM21" s="0"/>
      <c r="CN21" s="0"/>
      <c r="CO21" s="0"/>
      <c r="CP21" s="0"/>
      <c r="CQ21" s="0"/>
      <c r="CR21" s="0"/>
      <c r="CS21" s="0"/>
      <c r="CT21" s="0"/>
      <c r="CU21" s="0"/>
      <c r="CV21" s="0"/>
      <c r="CW21" s="0"/>
      <c r="CX21" s="0"/>
      <c r="CY21" s="0"/>
      <c r="CZ21" s="10" t="s">
        <f>=XIRR(CZ2:CZ20,CY2:CY20)</f>
      </c>
      <c r="DA21" s="0"/>
      <c r="DB21" s="0"/>
      <c r="DC21" s="0"/>
      <c r="DD21" s="0"/>
      <c r="DE21" s="0"/>
      <c r="DF21" s="0"/>
      <c r="DG21" s="0"/>
      <c r="DH21" s="0"/>
      <c r="DI21" s="0"/>
      <c r="DJ21" s="0"/>
      <c r="DK21" s="0"/>
      <c r="DL21" s="0"/>
      <c r="DM21" s="0"/>
      <c r="DN21" s="0"/>
      <c r="DO21" s="10" t="s">
        <f>=XIRR(DO2:DO20,DN2:DN20)</f>
      </c>
      <c r="DP21" s="0"/>
      <c r="DQ21" s="11" t="n">
        <v>45897</v>
      </c>
      <c r="DR21" s="6" t="s">
        <f>=-11.26</f>
      </c>
      <c r="DS21" s="0" t="s">
        <v>371</v>
      </c>
      <c r="DT21" s="0"/>
      <c r="DU21" s="0"/>
      <c r="DV21" s="0"/>
      <c r="DW21" s="0"/>
      <c r="DX21" s="0"/>
      <c r="DY21" s="0"/>
      <c r="DZ21" s="0"/>
      <c r="EA21" s="0"/>
      <c r="EB21" s="0"/>
      <c r="EC21" s="0"/>
      <c r="ED21" s="0"/>
      <c r="EE21" s="0"/>
      <c r="EF21" s="11" t="n">
        <v>45900</v>
      </c>
      <c r="EG21" s="6" t="s">
        <f>=-35.13</f>
      </c>
      <c r="EH21" s="0" t="s">
        <v>550</v>
      </c>
    </row>
    <row collapsed="false" customFormat="false" customHeight="false" hidden="false" ht="12.1" outlineLevel="0" r="22">
      <c r="A22" s="0"/>
      <c r="B22" s="0"/>
      <c r="C22" s="0"/>
      <c r="D22" s="0"/>
      <c r="E22" s="0"/>
      <c r="F22" s="0"/>
      <c r="G22" s="0"/>
      <c r="H22" s="0"/>
      <c r="I22" s="0"/>
      <c r="J22" s="0"/>
      <c r="K22" s="0"/>
      <c r="L22" s="0"/>
      <c r="M22" s="0"/>
      <c r="N22" s="0"/>
      <c r="O22" s="0"/>
      <c r="P22" s="0"/>
      <c r="Q22" s="0"/>
      <c r="R22" s="0"/>
      <c r="S22" s="0"/>
      <c r="T22" s="0"/>
      <c r="U22" s="0"/>
      <c r="V22" s="0"/>
      <c r="W22" s="8" t="s">
        <f>=-SUM(W2:W20)</f>
      </c>
      <c r="X22" s="0" t="s">
        <v>728</v>
      </c>
      <c r="Y22" s="0"/>
      <c r="Z22" s="0"/>
      <c r="AA22" s="0"/>
      <c r="AB22" s="0"/>
      <c r="AC22" s="0"/>
      <c r="AD22" s="0"/>
      <c r="AE22" s="0"/>
      <c r="AF22" s="0"/>
      <c r="AG22" s="0"/>
      <c r="AH22" s="0"/>
      <c r="AI22" s="0"/>
      <c r="AJ22" s="0"/>
      <c r="AK22" s="0"/>
      <c r="AL22" s="0"/>
      <c r="AM22" s="0"/>
      <c r="AN22" s="0"/>
      <c r="AO22" s="0"/>
      <c r="AP22" s="0"/>
      <c r="AQ22" s="0"/>
      <c r="AR22" s="10" t="s">
        <f>=XIRR(AR2:AR21,AQ2:AQ21)</f>
      </c>
      <c r="AS22" s="0"/>
      <c r="AT22" s="11" t="n">
        <v>45621</v>
      </c>
      <c r="AU22" s="6" t="n">
        <v>166.9</v>
      </c>
      <c r="AV22" s="0" t="s">
        <v>725</v>
      </c>
      <c r="AW22" s="0"/>
      <c r="AX22" s="0"/>
      <c r="AY22" s="0"/>
      <c r="AZ22" s="0"/>
      <c r="BA22" s="0"/>
      <c r="BB22" s="0"/>
      <c r="BC22" s="0"/>
      <c r="BD22" s="0"/>
      <c r="BE22" s="0"/>
      <c r="BF22" s="0"/>
      <c r="BG22" s="0"/>
      <c r="BH22" s="0"/>
      <c r="BI22" s="0"/>
      <c r="BJ22" s="0"/>
      <c r="BK22" s="0"/>
      <c r="BL22" s="0"/>
      <c r="BM22" s="0"/>
      <c r="BN22" s="0"/>
      <c r="BO22" s="0"/>
      <c r="BP22" s="0"/>
      <c r="BQ22" s="0"/>
      <c r="BR22" s="0"/>
      <c r="BS22" s="0"/>
      <c r="BT22" s="0"/>
      <c r="BU22" s="0"/>
      <c r="BV22" s="0"/>
      <c r="BW22" s="0"/>
      <c r="BX22" s="0"/>
      <c r="BY22" s="0"/>
      <c r="BZ22" s="0"/>
      <c r="CA22" s="0"/>
      <c r="CB22" s="0"/>
      <c r="CC22" s="0"/>
      <c r="CD22" s="0"/>
      <c r="CE22" s="0"/>
      <c r="CF22" s="0"/>
      <c r="CG22" s="0"/>
      <c r="CH22" s="0"/>
      <c r="CI22" s="0"/>
      <c r="CJ22" s="0"/>
      <c r="CK22" s="0"/>
      <c r="CL22" s="0"/>
      <c r="CM22" s="0"/>
      <c r="CN22" s="0"/>
      <c r="CO22" s="0"/>
      <c r="CP22" s="0"/>
      <c r="CQ22" s="0"/>
      <c r="CR22" s="0"/>
      <c r="CS22" s="0"/>
      <c r="CT22" s="0"/>
      <c r="CU22" s="0"/>
      <c r="CV22" s="0"/>
      <c r="CW22" s="0"/>
      <c r="CX22" s="0"/>
      <c r="CY22" s="0"/>
      <c r="CZ22" s="8" t="s">
        <f>=-SUM(CZ2:CZ20)</f>
      </c>
      <c r="DA22" s="0" t="s">
        <v>728</v>
      </c>
      <c r="DB22" s="0"/>
      <c r="DC22" s="0"/>
      <c r="DD22" s="0"/>
      <c r="DE22" s="0"/>
      <c r="DF22" s="0"/>
      <c r="DG22" s="0"/>
      <c r="DH22" s="0"/>
      <c r="DI22" s="0"/>
      <c r="DJ22" s="0"/>
      <c r="DK22" s="0"/>
      <c r="DL22" s="0"/>
      <c r="DM22" s="0"/>
      <c r="DN22" s="0"/>
      <c r="DO22" s="8" t="s">
        <f>=-SUM(DO2:DO20)</f>
      </c>
      <c r="DP22" s="0" t="s">
        <v>728</v>
      </c>
      <c r="DQ22" s="11" t="n">
        <v>45927</v>
      </c>
      <c r="DR22" s="6" t="s">
        <f>=-11.26</f>
      </c>
      <c r="DS22" s="0" t="s">
        <v>371</v>
      </c>
      <c r="DT22" s="0"/>
      <c r="DU22" s="0"/>
      <c r="DV22" s="0"/>
      <c r="DW22" s="0"/>
      <c r="DX22" s="0"/>
      <c r="DY22" s="0"/>
      <c r="DZ22" s="0"/>
      <c r="EA22" s="0"/>
      <c r="EB22" s="0"/>
      <c r="EC22" s="0"/>
      <c r="ED22" s="0"/>
      <c r="EE22" s="0"/>
      <c r="EF22" s="11" t="n">
        <v>45901</v>
      </c>
      <c r="EG22" s="6" t="s">
        <f>=-11.63</f>
      </c>
      <c r="EH22" s="0" t="s">
        <v>551</v>
      </c>
    </row>
    <row collapsed="false" customFormat="false" customHeight="false" hidden="false" ht="12.1" outlineLevel="0" r="23">
      <c r="A23" s="0"/>
      <c r="B23" s="0"/>
      <c r="C23" s="0"/>
      <c r="D23" s="0"/>
      <c r="E23" s="0"/>
      <c r="F23" s="0"/>
      <c r="G23" s="0"/>
      <c r="H23" s="0"/>
      <c r="I23" s="0"/>
      <c r="J23" s="0"/>
      <c r="K23" s="0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0"/>
      <c r="AF23" s="0"/>
      <c r="AG23" s="0"/>
      <c r="AH23" s="0"/>
      <c r="AI23" s="0"/>
      <c r="AJ23" s="0"/>
      <c r="AK23" s="0"/>
      <c r="AL23" s="0"/>
      <c r="AM23" s="0"/>
      <c r="AN23" s="0"/>
      <c r="AO23" s="0"/>
      <c r="AP23" s="0"/>
      <c r="AQ23" s="0"/>
      <c r="AR23" s="8" t="s">
        <f>=-SUM(AR2:AR21)</f>
      </c>
      <c r="AS23" s="0" t="s">
        <v>728</v>
      </c>
      <c r="AT23" s="11" t="n">
        <v>45643</v>
      </c>
      <c r="AU23" s="6" t="n">
        <v>152.09</v>
      </c>
      <c r="AV23" s="0" t="s">
        <v>725</v>
      </c>
      <c r="AW23" s="0"/>
      <c r="AX23" s="0"/>
      <c r="AY23" s="0"/>
      <c r="AZ23" s="0"/>
      <c r="BA23" s="0"/>
      <c r="BB23" s="0"/>
      <c r="BC23" s="0"/>
      <c r="BD23" s="0"/>
      <c r="BE23" s="0"/>
      <c r="BF23" s="0"/>
      <c r="BG23" s="0"/>
      <c r="BH23" s="0"/>
      <c r="BI23" s="0"/>
      <c r="BJ23" s="0"/>
      <c r="BK23" s="0"/>
      <c r="BL23" s="0"/>
      <c r="BM23" s="0"/>
      <c r="BN23" s="0"/>
      <c r="BO23" s="0"/>
      <c r="BP23" s="0"/>
      <c r="BQ23" s="0"/>
      <c r="BR23" s="0"/>
      <c r="BS23" s="0"/>
      <c r="BT23" s="0"/>
      <c r="BU23" s="0"/>
      <c r="BV23" s="0"/>
      <c r="BW23" s="0"/>
      <c r="BX23" s="0"/>
      <c r="BY23" s="0"/>
      <c r="BZ23" s="0"/>
      <c r="CA23" s="0"/>
      <c r="CB23" s="0"/>
      <c r="CC23" s="0"/>
      <c r="CD23" s="0"/>
      <c r="CE23" s="0"/>
      <c r="CF23" s="0"/>
      <c r="CG23" s="0"/>
      <c r="CH23" s="0"/>
      <c r="CI23" s="0"/>
      <c r="CJ23" s="0"/>
      <c r="CK23" s="0"/>
      <c r="CL23" s="0"/>
      <c r="CM23" s="0"/>
      <c r="CN23" s="0"/>
      <c r="CO23" s="0"/>
      <c r="CP23" s="0"/>
      <c r="CQ23" s="0"/>
      <c r="CR23" s="0"/>
      <c r="CS23" s="0"/>
      <c r="CT23" s="0"/>
      <c r="CU23" s="0"/>
      <c r="CV23" s="0"/>
      <c r="CW23" s="0"/>
      <c r="CX23" s="0"/>
      <c r="CY23" s="0"/>
      <c r="CZ23" s="0"/>
      <c r="DA23" s="0"/>
      <c r="DB23" s="0"/>
      <c r="DC23" s="0"/>
      <c r="DD23" s="0"/>
      <c r="DE23" s="0"/>
      <c r="DF23" s="0"/>
      <c r="DG23" s="0"/>
      <c r="DH23" s="0"/>
      <c r="DI23" s="0"/>
      <c r="DJ23" s="0"/>
      <c r="DK23" s="0"/>
      <c r="DL23" s="0"/>
      <c r="DM23" s="0"/>
      <c r="DN23" s="0"/>
      <c r="DO23" s="0"/>
      <c r="DP23" s="0"/>
      <c r="DQ23" s="11" t="n">
        <v>45957</v>
      </c>
      <c r="DR23" s="6" t="s">
        <f>=-11.26</f>
      </c>
      <c r="DS23" s="0" t="s">
        <v>371</v>
      </c>
      <c r="DT23" s="0"/>
      <c r="DU23" s="0"/>
      <c r="DV23" s="0"/>
      <c r="DW23" s="0"/>
      <c r="DX23" s="0"/>
      <c r="DY23" s="0"/>
      <c r="DZ23" s="0"/>
      <c r="EA23" s="0"/>
      <c r="EB23" s="0"/>
      <c r="EC23" s="0"/>
      <c r="ED23" s="0"/>
      <c r="EE23" s="0"/>
      <c r="EF23" s="11" t="n">
        <v>45930</v>
      </c>
      <c r="EG23" s="6" t="s">
        <f>=-32.66</f>
      </c>
      <c r="EH23" s="0" t="s">
        <v>558</v>
      </c>
    </row>
    <row collapsed="false" customFormat="false" customHeight="false" hidden="false" ht="12.1" outlineLevel="0" r="24">
      <c r="A24" s="0"/>
      <c r="B24" s="0"/>
      <c r="C24" s="0"/>
      <c r="D24" s="0"/>
      <c r="E24" s="0"/>
      <c r="F24" s="0"/>
      <c r="G24" s="0"/>
      <c r="H24" s="0"/>
      <c r="I24" s="0"/>
      <c r="J24" s="0"/>
      <c r="K24" s="0"/>
      <c r="L24" s="0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 s="0"/>
      <c r="AB24" s="0"/>
      <c r="AC24" s="0"/>
      <c r="AD24" s="0"/>
      <c r="AE24" s="0"/>
      <c r="AF24" s="0"/>
      <c r="AG24" s="0"/>
      <c r="AH24" s="0"/>
      <c r="AI24" s="0"/>
      <c r="AJ24" s="0"/>
      <c r="AK24" s="0"/>
      <c r="AL24" s="0"/>
      <c r="AM24" s="0"/>
      <c r="AN24" s="0"/>
      <c r="AO24" s="0"/>
      <c r="AP24" s="0"/>
      <c r="AQ24" s="0"/>
      <c r="AR24" s="0"/>
      <c r="AS24" s="0"/>
      <c r="AT24" s="11" t="n">
        <v>45922</v>
      </c>
      <c r="AU24" s="6" t="n">
        <v>123.57</v>
      </c>
      <c r="AV24" s="0" t="s">
        <v>725</v>
      </c>
      <c r="AW24" s="0"/>
      <c r="AX24" s="0"/>
      <c r="AY24" s="0"/>
      <c r="AZ24" s="0"/>
      <c r="BA24" s="0"/>
      <c r="BB24" s="0"/>
      <c r="BC24" s="0"/>
      <c r="BD24" s="0"/>
      <c r="BE24" s="0"/>
      <c r="BF24" s="0"/>
      <c r="BG24" s="0"/>
      <c r="BH24" s="0"/>
      <c r="BI24" s="0"/>
      <c r="BJ24" s="0"/>
      <c r="BK24" s="0"/>
      <c r="BL24" s="0"/>
      <c r="BM24" s="0"/>
      <c r="BN24" s="0"/>
      <c r="BO24" s="0"/>
      <c r="BP24" s="0"/>
      <c r="BQ24" s="0"/>
      <c r="BR24" s="0"/>
      <c r="BS24" s="0"/>
      <c r="BT24" s="0"/>
      <c r="BU24" s="0"/>
      <c r="BV24" s="0"/>
      <c r="BW24" s="0"/>
      <c r="BX24" s="0"/>
      <c r="BY24" s="0"/>
      <c r="BZ24" s="0"/>
      <c r="CA24" s="0"/>
      <c r="CB24" s="0"/>
      <c r="CC24" s="0"/>
      <c r="CD24" s="0"/>
      <c r="CE24" s="0"/>
      <c r="CF24" s="0"/>
      <c r="CG24" s="0"/>
      <c r="CH24" s="0"/>
      <c r="CI24" s="0"/>
      <c r="CJ24" s="0"/>
      <c r="CK24" s="0"/>
      <c r="CL24" s="0"/>
      <c r="CM24" s="0"/>
      <c r="CN24" s="0"/>
      <c r="CO24" s="0"/>
      <c r="CP24" s="0"/>
      <c r="CQ24" s="0"/>
      <c r="CR24" s="0"/>
      <c r="CS24" s="0"/>
      <c r="CT24" s="0"/>
      <c r="CU24" s="0"/>
      <c r="CV24" s="0"/>
      <c r="CW24" s="0"/>
      <c r="CX24" s="0"/>
      <c r="CY24" s="0"/>
      <c r="CZ24" s="0"/>
      <c r="DA24" s="0"/>
      <c r="DB24" s="0"/>
      <c r="DC24" s="0"/>
      <c r="DD24" s="0"/>
      <c r="DE24" s="0"/>
      <c r="DF24" s="0"/>
      <c r="DG24" s="0"/>
      <c r="DH24" s="0"/>
      <c r="DI24" s="0"/>
      <c r="DJ24" s="0"/>
      <c r="DK24" s="0"/>
      <c r="DL24" s="0"/>
      <c r="DM24" s="0"/>
      <c r="DN24" s="0"/>
      <c r="DO24" s="0"/>
      <c r="DP24" s="0"/>
      <c r="DQ24" s="11" t="n">
        <v>45987</v>
      </c>
      <c r="DR24" s="6" t="s">
        <f>=-11.26</f>
      </c>
      <c r="DS24" s="0" t="s">
        <v>371</v>
      </c>
      <c r="DT24" s="0"/>
      <c r="DU24" s="0"/>
      <c r="DV24" s="0"/>
      <c r="DW24" s="0"/>
      <c r="DX24" s="0"/>
      <c r="DY24" s="0"/>
      <c r="DZ24" s="0"/>
      <c r="EA24" s="0"/>
      <c r="EB24" s="0"/>
      <c r="EC24" s="0"/>
      <c r="ED24" s="0"/>
      <c r="EE24" s="0"/>
      <c r="EF24" s="11" t="n">
        <v>45931</v>
      </c>
      <c r="EG24" s="6" t="s">
        <f>=-10.64</f>
      </c>
      <c r="EH24" s="0" t="s">
        <v>559</v>
      </c>
    </row>
    <row collapsed="false" customFormat="false" customHeight="false" hidden="false" ht="12.1" outlineLevel="0" r="25">
      <c r="A25" s="0"/>
      <c r="B25" s="0"/>
      <c r="C25" s="0"/>
      <c r="D25" s="0"/>
      <c r="E25" s="0"/>
      <c r="F25" s="0"/>
      <c r="G25" s="0"/>
      <c r="H25" s="0"/>
      <c r="I25" s="0"/>
      <c r="J25" s="0"/>
      <c r="K25" s="0"/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0"/>
      <c r="AF25" s="0"/>
      <c r="AG25" s="0"/>
      <c r="AH25" s="0"/>
      <c r="AI25" s="0"/>
      <c r="AJ25" s="0"/>
      <c r="AK25" s="0"/>
      <c r="AL25" s="0"/>
      <c r="AM25" s="0"/>
      <c r="AN25" s="0"/>
      <c r="AO25" s="0"/>
      <c r="AP25" s="0"/>
      <c r="AQ25" s="0"/>
      <c r="AR25" s="0"/>
      <c r="AS25" s="0"/>
      <c r="AT25" s="11" t="n">
        <v>45922</v>
      </c>
      <c r="AU25" s="6" t="n">
        <v>123.08</v>
      </c>
      <c r="AV25" s="0" t="s">
        <v>725</v>
      </c>
      <c r="AW25" s="0"/>
      <c r="AX25" s="0"/>
      <c r="AY25" s="0"/>
      <c r="AZ25" s="0"/>
      <c r="BA25" s="0"/>
      <c r="BB25" s="0"/>
      <c r="BC25" s="0"/>
      <c r="BD25" s="0"/>
      <c r="BE25" s="0"/>
      <c r="BF25" s="0"/>
      <c r="BG25" s="0"/>
      <c r="BH25" s="0"/>
      <c r="BI25" s="0"/>
      <c r="BJ25" s="0"/>
      <c r="BK25" s="0"/>
      <c r="BL25" s="0"/>
      <c r="BM25" s="0"/>
      <c r="BN25" s="0"/>
      <c r="BO25" s="0"/>
      <c r="BP25" s="0"/>
      <c r="BQ25" s="0"/>
      <c r="BR25" s="0"/>
      <c r="BS25" s="0"/>
      <c r="BT25" s="0"/>
      <c r="BU25" s="0"/>
      <c r="BV25" s="0"/>
      <c r="BW25" s="0"/>
      <c r="BX25" s="0"/>
      <c r="BY25" s="0"/>
      <c r="BZ25" s="0"/>
      <c r="CA25" s="0"/>
      <c r="CB25" s="0"/>
      <c r="CC25" s="0"/>
      <c r="CD25" s="0"/>
      <c r="CE25" s="0"/>
      <c r="CF25" s="0"/>
      <c r="CG25" s="0"/>
      <c r="CH25" s="0"/>
      <c r="CI25" s="0"/>
      <c r="CJ25" s="0"/>
      <c r="CK25" s="0"/>
      <c r="CL25" s="0"/>
      <c r="CM25" s="0"/>
      <c r="CN25" s="0"/>
      <c r="CO25" s="0"/>
      <c r="CP25" s="0"/>
      <c r="CQ25" s="0"/>
      <c r="CR25" s="0"/>
      <c r="CS25" s="0"/>
      <c r="CT25" s="0"/>
      <c r="CU25" s="0"/>
      <c r="CV25" s="0"/>
      <c r="CW25" s="0"/>
      <c r="CX25" s="0"/>
      <c r="CY25" s="0"/>
      <c r="CZ25" s="0"/>
      <c r="DA25" s="0"/>
      <c r="DB25" s="0"/>
      <c r="DC25" s="0"/>
      <c r="DD25" s="0"/>
      <c r="DE25" s="0"/>
      <c r="DF25" s="0"/>
      <c r="DG25" s="0"/>
      <c r="DH25" s="0"/>
      <c r="DI25" s="0"/>
      <c r="DJ25" s="0"/>
      <c r="DK25" s="0"/>
      <c r="DL25" s="0"/>
      <c r="DM25" s="0"/>
      <c r="DN25" s="0"/>
      <c r="DO25" s="0"/>
      <c r="DP25" s="0"/>
      <c r="DQ25" s="11" t="n">
        <v>46017</v>
      </c>
      <c r="DR25" s="6" t="s">
        <f>=-11.26</f>
      </c>
      <c r="DS25" s="0" t="s">
        <v>371</v>
      </c>
      <c r="DT25" s="0"/>
      <c r="DU25" s="0"/>
      <c r="DV25" s="0"/>
      <c r="DW25" s="0"/>
      <c r="DX25" s="0"/>
      <c r="DY25" s="0"/>
      <c r="DZ25" s="0"/>
      <c r="EA25" s="0"/>
      <c r="EB25" s="0"/>
      <c r="EC25" s="0"/>
      <c r="ED25" s="0"/>
      <c r="EE25" s="0"/>
      <c r="EF25" s="11" t="n">
        <v>45961</v>
      </c>
      <c r="EG25" s="6" t="s">
        <f>=-38.68</f>
      </c>
      <c r="EH25" s="0" t="s">
        <v>574</v>
      </c>
    </row>
    <row collapsed="false" customFormat="false" customHeight="false" hidden="false" ht="12.1" outlineLevel="0" r="26">
      <c r="A26" s="0"/>
      <c r="B26" s="0"/>
      <c r="C26" s="0"/>
      <c r="D26" s="0"/>
      <c r="E26" s="0"/>
      <c r="F26" s="0"/>
      <c r="G26" s="0"/>
      <c r="H26" s="0"/>
      <c r="I26" s="0"/>
      <c r="J26" s="0"/>
      <c r="K26" s="0"/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0"/>
      <c r="AF26" s="0"/>
      <c r="AG26" s="0"/>
      <c r="AH26" s="0"/>
      <c r="AI26" s="0"/>
      <c r="AJ26" s="0"/>
      <c r="AK26" s="0"/>
      <c r="AL26" s="0"/>
      <c r="AM26" s="0"/>
      <c r="AN26" s="0"/>
      <c r="AO26" s="0"/>
      <c r="AP26" s="0"/>
      <c r="AQ26" s="0"/>
      <c r="AR26" s="0"/>
      <c r="AS26" s="0"/>
      <c r="AT26" s="11" t="n">
        <v>45922</v>
      </c>
      <c r="AU26" s="6" t="n">
        <v>122.37</v>
      </c>
      <c r="AV26" s="0" t="s">
        <v>725</v>
      </c>
      <c r="AW26" s="0"/>
      <c r="AX26" s="0"/>
      <c r="AY26" s="0"/>
      <c r="AZ26" s="0"/>
      <c r="BA26" s="0"/>
      <c r="BB26" s="0"/>
      <c r="BC26" s="0"/>
      <c r="BD26" s="0"/>
      <c r="BE26" s="0"/>
      <c r="BF26" s="0"/>
      <c r="BG26" s="0"/>
      <c r="BH26" s="0"/>
      <c r="BI26" s="0"/>
      <c r="BJ26" s="0"/>
      <c r="BK26" s="0"/>
      <c r="BL26" s="0"/>
      <c r="BM26" s="0"/>
      <c r="BN26" s="0"/>
      <c r="BO26" s="0"/>
      <c r="BP26" s="0"/>
      <c r="BQ26" s="0"/>
      <c r="BR26" s="0"/>
      <c r="BS26" s="0"/>
      <c r="BT26" s="0"/>
      <c r="BU26" s="0"/>
      <c r="BV26" s="0"/>
      <c r="BW26" s="0"/>
      <c r="BX26" s="0"/>
      <c r="BY26" s="0"/>
      <c r="BZ26" s="0"/>
      <c r="CA26" s="0"/>
      <c r="CB26" s="0"/>
      <c r="CC26" s="0"/>
      <c r="CD26" s="0"/>
      <c r="CE26" s="0"/>
      <c r="CF26" s="0"/>
      <c r="CG26" s="0"/>
      <c r="CH26" s="0"/>
      <c r="CI26" s="0"/>
      <c r="CJ26" s="0"/>
      <c r="CK26" s="0"/>
      <c r="CL26" s="0"/>
      <c r="CM26" s="0"/>
      <c r="CN26" s="0"/>
      <c r="CO26" s="0"/>
      <c r="CP26" s="0"/>
      <c r="CQ26" s="0"/>
      <c r="CR26" s="0"/>
      <c r="CS26" s="0"/>
      <c r="CT26" s="0"/>
      <c r="CU26" s="0"/>
      <c r="CV26" s="0"/>
      <c r="CW26" s="0"/>
      <c r="CX26" s="0"/>
      <c r="CY26" s="0"/>
      <c r="CZ26" s="0"/>
      <c r="DA26" s="0"/>
      <c r="DB26" s="0"/>
      <c r="DC26" s="0"/>
      <c r="DD26" s="0"/>
      <c r="DE26" s="0"/>
      <c r="DF26" s="0"/>
      <c r="DG26" s="0"/>
      <c r="DH26" s="0"/>
      <c r="DI26" s="0"/>
      <c r="DJ26" s="0"/>
      <c r="DK26" s="0"/>
      <c r="DL26" s="0"/>
      <c r="DM26" s="0"/>
      <c r="DN26" s="0"/>
      <c r="DO26" s="0"/>
      <c r="DP26" s="0"/>
      <c r="DQ26" s="11" t="n">
        <v>46047</v>
      </c>
      <c r="DR26" s="6" t="s">
        <f>=-11.26</f>
      </c>
      <c r="DS26" s="0" t="s">
        <v>371</v>
      </c>
      <c r="DT26" s="0"/>
      <c r="DU26" s="0"/>
      <c r="DV26" s="0"/>
      <c r="DW26" s="0"/>
      <c r="DX26" s="0"/>
      <c r="DY26" s="0"/>
      <c r="DZ26" s="0"/>
      <c r="EA26" s="0"/>
      <c r="EB26" s="0"/>
      <c r="EC26" s="0"/>
      <c r="ED26" s="0"/>
      <c r="EE26" s="0"/>
      <c r="EF26" s="11" t="n">
        <v>45962</v>
      </c>
      <c r="EG26" s="6" t="s">
        <f>=-10.4</f>
      </c>
      <c r="EH26" s="0" t="s">
        <v>575</v>
      </c>
    </row>
    <row collapsed="false" customFormat="false" customHeight="false" hidden="false" ht="12.1" outlineLevel="0" r="27">
      <c r="A27" s="0"/>
      <c r="B27" s="0"/>
      <c r="C27" s="0"/>
      <c r="D27" s="0"/>
      <c r="E27" s="0"/>
      <c r="F27" s="0"/>
      <c r="G27" s="0"/>
      <c r="H27" s="0"/>
      <c r="I27" s="0"/>
      <c r="J27" s="0"/>
      <c r="K27" s="0"/>
      <c r="L27" s="0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0"/>
      <c r="AF27" s="0"/>
      <c r="AG27" s="0"/>
      <c r="AH27" s="0"/>
      <c r="AI27" s="0"/>
      <c r="AJ27" s="0"/>
      <c r="AK27" s="0"/>
      <c r="AL27" s="0"/>
      <c r="AM27" s="0"/>
      <c r="AN27" s="0"/>
      <c r="AO27" s="0"/>
      <c r="AP27" s="0"/>
      <c r="AQ27" s="0"/>
      <c r="AR27" s="0"/>
      <c r="AS27" s="0"/>
      <c r="AT27" s="11" t="n">
        <v>45922</v>
      </c>
      <c r="AU27" s="6" t="n">
        <v>120.17</v>
      </c>
      <c r="AV27" s="0" t="s">
        <v>725</v>
      </c>
      <c r="AW27" s="0"/>
      <c r="AX27" s="0"/>
      <c r="AY27" s="0"/>
      <c r="AZ27" s="0"/>
      <c r="BA27" s="0"/>
      <c r="BB27" s="0"/>
      <c r="BC27" s="0"/>
      <c r="BD27" s="0"/>
      <c r="BE27" s="0"/>
      <c r="BF27" s="0"/>
      <c r="BG27" s="0"/>
      <c r="BH27" s="0"/>
      <c r="BI27" s="0"/>
      <c r="BJ27" s="0"/>
      <c r="BK27" s="0"/>
      <c r="BL27" s="0"/>
      <c r="BM27" s="0"/>
      <c r="BN27" s="0"/>
      <c r="BO27" s="0"/>
      <c r="BP27" s="0"/>
      <c r="BQ27" s="0"/>
      <c r="BR27" s="0"/>
      <c r="BS27" s="0"/>
      <c r="BT27" s="0"/>
      <c r="BU27" s="0"/>
      <c r="BV27" s="0"/>
      <c r="BW27" s="0"/>
      <c r="BX27" s="0"/>
      <c r="BY27" s="0"/>
      <c r="BZ27" s="0"/>
      <c r="CA27" s="0"/>
      <c r="CB27" s="0"/>
      <c r="CC27" s="0"/>
      <c r="CD27" s="0"/>
      <c r="CE27" s="0"/>
      <c r="CF27" s="0"/>
      <c r="CG27" s="0"/>
      <c r="CH27" s="0"/>
      <c r="CI27" s="0"/>
      <c r="CJ27" s="0"/>
      <c r="CK27" s="0"/>
      <c r="CL27" s="0"/>
      <c r="CM27" s="0"/>
      <c r="CN27" s="0"/>
      <c r="CO27" s="0"/>
      <c r="CP27" s="0"/>
      <c r="CQ27" s="0"/>
      <c r="CR27" s="0"/>
      <c r="CS27" s="0"/>
      <c r="CT27" s="0"/>
      <c r="CU27" s="0"/>
      <c r="CV27" s="0"/>
      <c r="CW27" s="0"/>
      <c r="CX27" s="0"/>
      <c r="CY27" s="0"/>
      <c r="CZ27" s="0"/>
      <c r="DA27" s="0"/>
      <c r="DB27" s="0"/>
      <c r="DC27" s="0"/>
      <c r="DD27" s="0"/>
      <c r="DE27" s="0"/>
      <c r="DF27" s="0"/>
      <c r="DG27" s="0"/>
      <c r="DH27" s="0"/>
      <c r="DI27" s="0"/>
      <c r="DJ27" s="0"/>
      <c r="DK27" s="0"/>
      <c r="DL27" s="0"/>
      <c r="DM27" s="0"/>
      <c r="DN27" s="0"/>
      <c r="DO27" s="0"/>
      <c r="DP27" s="0"/>
      <c r="DQ27" s="11" t="n">
        <v>46077</v>
      </c>
      <c r="DR27" s="6" t="s">
        <f>=-11.26</f>
      </c>
      <c r="DS27" s="0" t="s">
        <v>371</v>
      </c>
      <c r="DT27" s="0"/>
      <c r="DU27" s="0"/>
      <c r="DV27" s="0"/>
      <c r="DW27" s="0"/>
      <c r="DX27" s="0"/>
      <c r="DY27" s="0"/>
      <c r="DZ27" s="0"/>
      <c r="EA27" s="0"/>
      <c r="EB27" s="0"/>
      <c r="EC27" s="0"/>
      <c r="ED27" s="0"/>
      <c r="EE27" s="0"/>
      <c r="EF27" s="11" t="n">
        <v>45991</v>
      </c>
      <c r="EG27" s="6" t="s">
        <f>=-34.22</f>
      </c>
      <c r="EH27" s="0" t="s">
        <v>585</v>
      </c>
    </row>
    <row collapsed="false" customFormat="false" customHeight="false" hidden="false" ht="12.1" outlineLevel="0" r="28">
      <c r="A28" s="0"/>
      <c r="B28" s="0"/>
      <c r="C28" s="0"/>
      <c r="D28" s="0"/>
      <c r="E28" s="0"/>
      <c r="F28" s="0"/>
      <c r="G28" s="0"/>
      <c r="H28" s="0"/>
      <c r="I28" s="0"/>
      <c r="J28" s="0"/>
      <c r="K28" s="0"/>
      <c r="L28" s="0"/>
      <c r="M28" s="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s="0"/>
      <c r="Z28" s="0"/>
      <c r="AA28" s="0"/>
      <c r="AB28" s="0"/>
      <c r="AC28" s="0"/>
      <c r="AD28" s="0"/>
      <c r="AE28" s="0"/>
      <c r="AF28" s="0"/>
      <c r="AG28" s="0"/>
      <c r="AH28" s="0"/>
      <c r="AI28" s="0"/>
      <c r="AJ28" s="0"/>
      <c r="AK28" s="0"/>
      <c r="AL28" s="0"/>
      <c r="AM28" s="0"/>
      <c r="AN28" s="0"/>
      <c r="AO28" s="0"/>
      <c r="AP28" s="0"/>
      <c r="AQ28" s="0"/>
      <c r="AR28" s="0"/>
      <c r="AS28" s="0"/>
      <c r="AT28" s="11" t="n">
        <v>45922</v>
      </c>
      <c r="AU28" s="6" t="n">
        <v>118.27</v>
      </c>
      <c r="AV28" s="0" t="s">
        <v>725</v>
      </c>
      <c r="AW28" s="0"/>
      <c r="AX28" s="0"/>
      <c r="AY28" s="0"/>
      <c r="AZ28" s="0"/>
      <c r="BA28" s="0"/>
      <c r="BB28" s="0"/>
      <c r="BC28" s="0"/>
      <c r="BD28" s="0"/>
      <c r="BE28" s="0"/>
      <c r="BF28" s="0"/>
      <c r="BG28" s="0"/>
      <c r="BH28" s="0"/>
      <c r="BI28" s="0"/>
      <c r="BJ28" s="0"/>
      <c r="BK28" s="0"/>
      <c r="BL28" s="0"/>
      <c r="BM28" s="0"/>
      <c r="BN28" s="0"/>
      <c r="BO28" s="0"/>
      <c r="BP28" s="0"/>
      <c r="BQ28" s="0"/>
      <c r="BR28" s="0"/>
      <c r="BS28" s="0"/>
      <c r="BT28" s="0"/>
      <c r="BU28" s="0"/>
      <c r="BV28" s="0"/>
      <c r="BW28" s="0"/>
      <c r="BX28" s="0"/>
      <c r="BY28" s="0"/>
      <c r="BZ28" s="0"/>
      <c r="CA28" s="0"/>
      <c r="CB28" s="0"/>
      <c r="CC28" s="0"/>
      <c r="CD28" s="0"/>
      <c r="CE28" s="0"/>
      <c r="CF28" s="0"/>
      <c r="CG28" s="0"/>
      <c r="CH28" s="0"/>
      <c r="CI28" s="0"/>
      <c r="CJ28" s="0"/>
      <c r="CK28" s="0"/>
      <c r="CL28" s="0"/>
      <c r="CM28" s="0"/>
      <c r="CN28" s="0"/>
      <c r="CO28" s="0"/>
      <c r="CP28" s="0"/>
      <c r="CQ28" s="0"/>
      <c r="CR28" s="0"/>
      <c r="CS28" s="0"/>
      <c r="CT28" s="0"/>
      <c r="CU28" s="0"/>
      <c r="CV28" s="0"/>
      <c r="CW28" s="0"/>
      <c r="CX28" s="0"/>
      <c r="CY28" s="0"/>
      <c r="CZ28" s="0"/>
      <c r="DA28" s="0"/>
      <c r="DB28" s="0"/>
      <c r="DC28" s="0"/>
      <c r="DD28" s="0"/>
      <c r="DE28" s="0"/>
      <c r="DF28" s="0"/>
      <c r="DG28" s="0"/>
      <c r="DH28" s="0"/>
      <c r="DI28" s="0"/>
      <c r="DJ28" s="0"/>
      <c r="DK28" s="0"/>
      <c r="DL28" s="0"/>
      <c r="DM28" s="0"/>
      <c r="DN28" s="0"/>
      <c r="DO28" s="0"/>
      <c r="DP28" s="0"/>
      <c r="DQ28" s="11" t="n">
        <v>46107</v>
      </c>
      <c r="DR28" s="6" t="s">
        <f>=-11.26</f>
      </c>
      <c r="DS28" s="0" t="s">
        <v>371</v>
      </c>
      <c r="DT28" s="0"/>
      <c r="DU28" s="0"/>
      <c r="DV28" s="0"/>
      <c r="DW28" s="0"/>
      <c r="DX28" s="0"/>
      <c r="DY28" s="0"/>
      <c r="DZ28" s="0"/>
      <c r="EA28" s="0"/>
      <c r="EB28" s="0"/>
      <c r="EC28" s="0"/>
      <c r="ED28" s="0"/>
      <c r="EE28" s="0"/>
      <c r="EF28" s="11" t="n">
        <v>45992</v>
      </c>
      <c r="EG28" s="6" t="s">
        <f>=-9.38</f>
      </c>
      <c r="EH28" s="0" t="s">
        <v>586</v>
      </c>
    </row>
    <row collapsed="false" customFormat="false" customHeight="false" hidden="false" ht="12.1" outlineLevel="0" r="29">
      <c r="A29" s="0"/>
      <c r="B29" s="0"/>
      <c r="C29" s="0"/>
      <c r="D29" s="0"/>
      <c r="E29" s="0"/>
      <c r="F29" s="0"/>
      <c r="G29" s="0"/>
      <c r="H29" s="0"/>
      <c r="I29" s="0"/>
      <c r="J29" s="0"/>
      <c r="K29" s="0"/>
      <c r="L29" s="0"/>
      <c r="M29" s="0"/>
      <c r="N29" s="0"/>
      <c r="O29" s="0"/>
      <c r="P29" s="0"/>
      <c r="Q29" s="0"/>
      <c r="R29" s="0"/>
      <c r="S29" s="0"/>
      <c r="T29" s="0"/>
      <c r="U29" s="0"/>
      <c r="V29" s="0"/>
      <c r="W29" s="0"/>
      <c r="X29" s="0"/>
      <c r="Y29" s="0"/>
      <c r="Z29" s="0"/>
      <c r="AA29" s="0"/>
      <c r="AB29" s="0"/>
      <c r="AC29" s="0"/>
      <c r="AD29" s="0"/>
      <c r="AE29" s="0"/>
      <c r="AF29" s="0"/>
      <c r="AG29" s="0"/>
      <c r="AH29" s="0"/>
      <c r="AI29" s="0"/>
      <c r="AJ29" s="0"/>
      <c r="AK29" s="0"/>
      <c r="AL29" s="0"/>
      <c r="AM29" s="0"/>
      <c r="AN29" s="0"/>
      <c r="AO29" s="0"/>
      <c r="AP29" s="0"/>
      <c r="AQ29" s="0"/>
      <c r="AR29" s="0"/>
      <c r="AS29" s="0"/>
      <c r="AT29" s="11" t="n">
        <v>45922</v>
      </c>
      <c r="AU29" s="6" t="n">
        <v>116.07</v>
      </c>
      <c r="AV29" s="0" t="s">
        <v>725</v>
      </c>
      <c r="AW29" s="0"/>
      <c r="AX29" s="0"/>
      <c r="AY29" s="0"/>
      <c r="AZ29" s="0"/>
      <c r="BA29" s="0"/>
      <c r="BB29" s="0"/>
      <c r="BC29" s="0"/>
      <c r="BD29" s="0"/>
      <c r="BE29" s="0"/>
      <c r="BF29" s="0"/>
      <c r="BG29" s="0"/>
      <c r="BH29" s="0"/>
      <c r="BI29" s="0"/>
      <c r="BJ29" s="0"/>
      <c r="BK29" s="0"/>
      <c r="BL29" s="0"/>
      <c r="BM29" s="0"/>
      <c r="BN29" s="0"/>
      <c r="BO29" s="0"/>
      <c r="BP29" s="0"/>
      <c r="BQ29" s="0"/>
      <c r="BR29" s="0"/>
      <c r="BS29" s="0"/>
      <c r="BT29" s="0"/>
      <c r="BU29" s="0"/>
      <c r="BV29" s="0"/>
      <c r="BW29" s="0"/>
      <c r="BX29" s="0"/>
      <c r="BY29" s="0"/>
      <c r="BZ29" s="0"/>
      <c r="CA29" s="0"/>
      <c r="CB29" s="0"/>
      <c r="CC29" s="0"/>
      <c r="CD29" s="0"/>
      <c r="CE29" s="0"/>
      <c r="CF29" s="0"/>
      <c r="CG29" s="0"/>
      <c r="CH29" s="0"/>
      <c r="CI29" s="0"/>
      <c r="CJ29" s="0"/>
      <c r="CK29" s="0"/>
      <c r="CL29" s="0"/>
      <c r="CM29" s="0"/>
      <c r="CN29" s="0"/>
      <c r="CO29" s="0"/>
      <c r="CP29" s="0"/>
      <c r="CQ29" s="0"/>
      <c r="CR29" s="0"/>
      <c r="CS29" s="0"/>
      <c r="CT29" s="0"/>
      <c r="CU29" s="0"/>
      <c r="CV29" s="0"/>
      <c r="CW29" s="0"/>
      <c r="CX29" s="0"/>
      <c r="CY29" s="0"/>
      <c r="CZ29" s="0"/>
      <c r="DA29" s="0"/>
      <c r="DB29" s="0"/>
      <c r="DC29" s="0"/>
      <c r="DD29" s="0"/>
      <c r="DE29" s="0"/>
      <c r="DF29" s="0"/>
      <c r="DG29" s="0"/>
      <c r="DH29" s="0"/>
      <c r="DI29" s="0"/>
      <c r="DJ29" s="0"/>
      <c r="DK29" s="0"/>
      <c r="DL29" s="0"/>
      <c r="DM29" s="0"/>
      <c r="DN29" s="0"/>
      <c r="DO29" s="0"/>
      <c r="DP29" s="0"/>
      <c r="DQ29" s="11" t="n">
        <v>46137</v>
      </c>
      <c r="DR29" s="6" t="s">
        <f>=-11.26</f>
      </c>
      <c r="DS29" s="0" t="s">
        <v>371</v>
      </c>
      <c r="DT29" s="0"/>
      <c r="DU29" s="0"/>
      <c r="DV29" s="0"/>
      <c r="DW29" s="0"/>
      <c r="DX29" s="0"/>
      <c r="DY29" s="0"/>
      <c r="DZ29" s="0"/>
      <c r="EA29" s="0"/>
      <c r="EB29" s="0"/>
      <c r="EC29" s="0"/>
      <c r="ED29" s="0"/>
      <c r="EE29" s="0"/>
      <c r="EF29" s="11" t="n">
        <v>46022</v>
      </c>
      <c r="EG29" s="6" t="s">
        <f>=-33.53</f>
      </c>
      <c r="EH29" s="0" t="s">
        <v>597</v>
      </c>
    </row>
    <row collapsed="false" customFormat="false" customHeight="false" hidden="false" ht="12.1" outlineLevel="0" r="30">
      <c r="A30" s="0"/>
      <c r="B30" s="0"/>
      <c r="C30" s="0"/>
      <c r="D30" s="0"/>
      <c r="E30" s="0"/>
      <c r="F30" s="0"/>
      <c r="G30" s="0"/>
      <c r="H30" s="0"/>
      <c r="I30" s="0"/>
      <c r="J30" s="0"/>
      <c r="K30" s="0"/>
      <c r="L30" s="0"/>
      <c r="M30" s="0"/>
      <c r="N30" s="0"/>
      <c r="O30" s="0"/>
      <c r="P30" s="0"/>
      <c r="Q30" s="0"/>
      <c r="R30" s="0"/>
      <c r="S30" s="0"/>
      <c r="T30" s="0"/>
      <c r="U30" s="0"/>
      <c r="V30" s="0"/>
      <c r="W30" s="0"/>
      <c r="X30" s="0"/>
      <c r="Y30" s="0"/>
      <c r="Z30" s="0"/>
      <c r="AA30" s="0"/>
      <c r="AB30" s="0"/>
      <c r="AC30" s="0"/>
      <c r="AD30" s="0"/>
      <c r="AE30" s="0"/>
      <c r="AF30" s="0"/>
      <c r="AG30" s="0"/>
      <c r="AH30" s="0"/>
      <c r="AI30" s="0"/>
      <c r="AJ30" s="0"/>
      <c r="AK30" s="0"/>
      <c r="AL30" s="0"/>
      <c r="AM30" s="0"/>
      <c r="AN30" s="0"/>
      <c r="AO30" s="0"/>
      <c r="AP30" s="0"/>
      <c r="AQ30" s="0"/>
      <c r="AR30" s="0"/>
      <c r="AS30" s="0"/>
      <c r="AT30" s="11" t="n">
        <v>46260</v>
      </c>
      <c r="AU30" s="8" t="s">
        <f>=-Портфель!J17</f>
      </c>
      <c r="AV30" s="0" t="s">
        <v>727</v>
      </c>
      <c r="AW30" s="0"/>
      <c r="AX30" s="0"/>
      <c r="AY30" s="0"/>
      <c r="AZ30" s="0"/>
      <c r="BA30" s="0"/>
      <c r="BB30" s="0"/>
      <c r="BC30" s="0"/>
      <c r="BD30" s="0"/>
      <c r="BE30" s="0"/>
      <c r="BF30" s="0"/>
      <c r="BG30" s="0"/>
      <c r="BH30" s="0"/>
      <c r="BI30" s="0"/>
      <c r="BJ30" s="0"/>
      <c r="BK30" s="0"/>
      <c r="BL30" s="0"/>
      <c r="BM30" s="0"/>
      <c r="BN30" s="0"/>
      <c r="BO30" s="0"/>
      <c r="BP30" s="0"/>
      <c r="BQ30" s="0"/>
      <c r="BR30" s="0"/>
      <c r="BS30" s="0"/>
      <c r="BT30" s="0"/>
      <c r="BU30" s="0"/>
      <c r="BV30" s="0"/>
      <c r="BW30" s="0"/>
      <c r="BX30" s="0"/>
      <c r="BY30" s="0"/>
      <c r="BZ30" s="0"/>
      <c r="CA30" s="0"/>
      <c r="CB30" s="0"/>
      <c r="CC30" s="0"/>
      <c r="CD30" s="0"/>
      <c r="CE30" s="0"/>
      <c r="CF30" s="0"/>
      <c r="CG30" s="0"/>
      <c r="CH30" s="0"/>
      <c r="CI30" s="0"/>
      <c r="CJ30" s="0"/>
      <c r="CK30" s="0"/>
      <c r="CL30" s="0"/>
      <c r="CM30" s="0"/>
      <c r="CN30" s="0"/>
      <c r="CO30" s="0"/>
      <c r="CP30" s="0"/>
      <c r="CQ30" s="0"/>
      <c r="CR30" s="0"/>
      <c r="CS30" s="0"/>
      <c r="CT30" s="0"/>
      <c r="CU30" s="0"/>
      <c r="CV30" s="0"/>
      <c r="CW30" s="0"/>
      <c r="CX30" s="0"/>
      <c r="CY30" s="0"/>
      <c r="CZ30" s="0"/>
      <c r="DA30" s="0"/>
      <c r="DB30" s="0"/>
      <c r="DC30" s="0"/>
      <c r="DD30" s="0"/>
      <c r="DE30" s="0"/>
      <c r="DF30" s="0"/>
      <c r="DG30" s="0"/>
      <c r="DH30" s="0"/>
      <c r="DI30" s="0"/>
      <c r="DJ30" s="0"/>
      <c r="DK30" s="0"/>
      <c r="DL30" s="0"/>
      <c r="DM30" s="0"/>
      <c r="DN30" s="0"/>
      <c r="DO30" s="0"/>
      <c r="DP30" s="0"/>
      <c r="DQ30" s="11" t="n">
        <v>46167</v>
      </c>
      <c r="DR30" s="6" t="s">
        <f>=-11.26</f>
      </c>
      <c r="DS30" s="0" t="s">
        <v>371</v>
      </c>
      <c r="DT30" s="0"/>
      <c r="DU30" s="0"/>
      <c r="DV30" s="0"/>
      <c r="DW30" s="0"/>
      <c r="DX30" s="0"/>
      <c r="DY30" s="0"/>
      <c r="DZ30" s="0"/>
      <c r="EA30" s="0"/>
      <c r="EB30" s="0"/>
      <c r="EC30" s="0"/>
      <c r="ED30" s="0"/>
      <c r="EE30" s="0"/>
      <c r="EF30" s="11" t="n">
        <v>46023</v>
      </c>
      <c r="EG30" s="6" t="s">
        <f>=-9.06</f>
      </c>
      <c r="EH30" s="0" t="s">
        <v>598</v>
      </c>
    </row>
    <row collapsed="false" customFormat="false" customHeight="false" hidden="false" ht="12.1" outlineLevel="0" r="31">
      <c r="A31" s="0"/>
      <c r="B31" s="0"/>
      <c r="C31" s="0"/>
      <c r="D31" s="0"/>
      <c r="E31" s="0"/>
      <c r="F31" s="0"/>
      <c r="G31" s="0"/>
      <c r="H31" s="0"/>
      <c r="I31" s="0"/>
      <c r="J31" s="0"/>
      <c r="K31" s="0"/>
      <c r="L31" s="0"/>
      <c r="M31" s="0"/>
      <c r="N31" s="0"/>
      <c r="O31" s="0"/>
      <c r="P31" s="0"/>
      <c r="Q31" s="0"/>
      <c r="R31" s="0"/>
      <c r="S31" s="0"/>
      <c r="T31" s="0"/>
      <c r="U31" s="0"/>
      <c r="V31" s="0"/>
      <c r="W31" s="0"/>
      <c r="X31" s="0"/>
      <c r="Y31" s="0"/>
      <c r="Z31" s="0"/>
      <c r="AA31" s="0"/>
      <c r="AB31" s="0"/>
      <c r="AC31" s="0"/>
      <c r="AD31" s="0"/>
      <c r="AE31" s="0"/>
      <c r="AF31" s="0"/>
      <c r="AG31" s="0"/>
      <c r="AH31" s="0"/>
      <c r="AI31" s="0"/>
      <c r="AJ31" s="0"/>
      <c r="AK31" s="0"/>
      <c r="AL31" s="0"/>
      <c r="AM31" s="0"/>
      <c r="AN31" s="0"/>
      <c r="AO31" s="0"/>
      <c r="AP31" s="0"/>
      <c r="AQ31" s="0"/>
      <c r="AR31" s="0"/>
      <c r="AS31" s="0"/>
      <c r="AT31" s="0"/>
      <c r="AU31" s="10" t="s">
        <f>=XIRR(AU2:AU30,AT2:AT30)</f>
      </c>
      <c r="AV31" s="0"/>
      <c r="AW31" s="0"/>
      <c r="AX31" s="0"/>
      <c r="AY31" s="0"/>
      <c r="AZ31" s="0"/>
      <c r="BA31" s="0"/>
      <c r="BB31" s="0"/>
      <c r="BC31" s="0"/>
      <c r="BD31" s="0"/>
      <c r="BE31" s="0"/>
      <c r="BF31" s="0"/>
      <c r="BG31" s="0"/>
      <c r="BH31" s="0"/>
      <c r="BI31" s="0"/>
      <c r="BJ31" s="0"/>
      <c r="BK31" s="0"/>
      <c r="BL31" s="0"/>
      <c r="BM31" s="0"/>
      <c r="BN31" s="0"/>
      <c r="BO31" s="0"/>
      <c r="BP31" s="0"/>
      <c r="BQ31" s="0"/>
      <c r="BR31" s="0"/>
      <c r="BS31" s="0"/>
      <c r="BT31" s="0"/>
      <c r="BU31" s="0"/>
      <c r="BV31" s="0"/>
      <c r="BW31" s="0"/>
      <c r="BX31" s="0"/>
      <c r="BY31" s="0"/>
      <c r="BZ31" s="0"/>
      <c r="CA31" s="0"/>
      <c r="CB31" s="0"/>
      <c r="CC31" s="0"/>
      <c r="CD31" s="0"/>
      <c r="CE31" s="0"/>
      <c r="CF31" s="0"/>
      <c r="CG31" s="0"/>
      <c r="CH31" s="0"/>
      <c r="CI31" s="0"/>
      <c r="CJ31" s="0"/>
      <c r="CK31" s="0"/>
      <c r="CL31" s="0"/>
      <c r="CM31" s="0"/>
      <c r="CN31" s="0"/>
      <c r="CO31" s="0"/>
      <c r="CP31" s="0"/>
      <c r="CQ31" s="0"/>
      <c r="CR31" s="0"/>
      <c r="CS31" s="0"/>
      <c r="CT31" s="0"/>
      <c r="CU31" s="0"/>
      <c r="CV31" s="0"/>
      <c r="CW31" s="0"/>
      <c r="CX31" s="0"/>
      <c r="CY31" s="0"/>
      <c r="CZ31" s="0"/>
      <c r="DA31" s="0"/>
      <c r="DB31" s="0"/>
      <c r="DC31" s="0"/>
      <c r="DD31" s="0"/>
      <c r="DE31" s="0"/>
      <c r="DF31" s="0"/>
      <c r="DG31" s="0"/>
      <c r="DH31" s="0"/>
      <c r="DI31" s="0"/>
      <c r="DJ31" s="0"/>
      <c r="DK31" s="0"/>
      <c r="DL31" s="0"/>
      <c r="DM31" s="0"/>
      <c r="DN31" s="0"/>
      <c r="DO31" s="0"/>
      <c r="DP31" s="0"/>
      <c r="DQ31" s="11" t="n">
        <v>46197</v>
      </c>
      <c r="DR31" s="6" t="s">
        <f>=-11.26</f>
      </c>
      <c r="DS31" s="0" t="s">
        <v>371</v>
      </c>
      <c r="DT31" s="0"/>
      <c r="DU31" s="0"/>
      <c r="DV31" s="0"/>
      <c r="DW31" s="0"/>
      <c r="DX31" s="0"/>
      <c r="DY31" s="0"/>
      <c r="DZ31" s="0"/>
      <c r="EA31" s="0"/>
      <c r="EB31" s="0"/>
      <c r="EC31" s="0"/>
      <c r="ED31" s="0"/>
      <c r="EE31" s="0"/>
      <c r="EF31" s="11" t="n">
        <v>46053</v>
      </c>
      <c r="EG31" s="6" t="s">
        <f>=-37.29</f>
      </c>
      <c r="EH31" s="0" t="s">
        <v>620</v>
      </c>
    </row>
    <row collapsed="false" customFormat="false" customHeight="false" hidden="false" ht="12.1" outlineLevel="0" r="32">
      <c r="A32" s="0"/>
      <c r="B32" s="0"/>
      <c r="C32" s="0"/>
      <c r="D32" s="0"/>
      <c r="E32" s="0"/>
      <c r="F32" s="0"/>
      <c r="G32" s="0"/>
      <c r="H32" s="0"/>
      <c r="I32" s="0"/>
      <c r="J32" s="0"/>
      <c r="K32" s="0"/>
      <c r="L32" s="0"/>
      <c r="M32" s="0"/>
      <c r="N32" s="0"/>
      <c r="O32" s="0"/>
      <c r="P32" s="0"/>
      <c r="Q32" s="0"/>
      <c r="R32" s="0"/>
      <c r="S32" s="0"/>
      <c r="T32" s="0"/>
      <c r="U32" s="0"/>
      <c r="V32" s="0"/>
      <c r="W32" s="0"/>
      <c r="X32" s="0"/>
      <c r="Y32" s="0"/>
      <c r="Z32" s="0"/>
      <c r="AA32" s="0"/>
      <c r="AB32" s="0"/>
      <c r="AC32" s="0"/>
      <c r="AD32" s="0"/>
      <c r="AE32" s="0"/>
      <c r="AF32" s="0"/>
      <c r="AG32" s="0"/>
      <c r="AH32" s="0"/>
      <c r="AI32" s="0"/>
      <c r="AJ32" s="0"/>
      <c r="AK32" s="0"/>
      <c r="AL32" s="0"/>
      <c r="AM32" s="0"/>
      <c r="AN32" s="0"/>
      <c r="AO32" s="0"/>
      <c r="AP32" s="0"/>
      <c r="AQ32" s="0"/>
      <c r="AR32" s="0"/>
      <c r="AS32" s="0"/>
      <c r="AT32" s="0"/>
      <c r="AU32" s="8" t="s">
        <f>=-SUM(AU2:AU30)</f>
      </c>
      <c r="AV32" s="0" t="s">
        <v>728</v>
      </c>
      <c r="AW32" s="0"/>
      <c r="AX32" s="0"/>
      <c r="AY32" s="0"/>
      <c r="AZ32" s="0"/>
      <c r="BA32" s="0"/>
      <c r="BB32" s="0"/>
      <c r="BC32" s="0"/>
      <c r="BD32" s="0"/>
      <c r="BE32" s="0"/>
      <c r="BF32" s="0"/>
      <c r="BG32" s="0"/>
      <c r="BH32" s="0"/>
      <c r="BI32" s="0"/>
      <c r="BJ32" s="0"/>
      <c r="BK32" s="0"/>
      <c r="BL32" s="0"/>
      <c r="BM32" s="0"/>
      <c r="BN32" s="0"/>
      <c r="BO32" s="0"/>
      <c r="BP32" s="0"/>
      <c r="BQ32" s="0"/>
      <c r="BR32" s="0"/>
      <c r="BS32" s="0"/>
      <c r="BT32" s="0"/>
      <c r="BU32" s="0"/>
      <c r="BV32" s="0"/>
      <c r="BW32" s="0"/>
      <c r="BX32" s="0"/>
      <c r="BY32" s="0"/>
      <c r="BZ32" s="0"/>
      <c r="CA32" s="0"/>
      <c r="CB32" s="0"/>
      <c r="CC32" s="0"/>
      <c r="CD32" s="0"/>
      <c r="CE32" s="0"/>
      <c r="CF32" s="0"/>
      <c r="CG32" s="0"/>
      <c r="CH32" s="0"/>
      <c r="CI32" s="0"/>
      <c r="CJ32" s="0"/>
      <c r="CK32" s="0"/>
      <c r="CL32" s="0"/>
      <c r="CM32" s="0"/>
      <c r="CN32" s="0"/>
      <c r="CO32" s="0"/>
      <c r="CP32" s="0"/>
      <c r="CQ32" s="0"/>
      <c r="CR32" s="0"/>
      <c r="CS32" s="0"/>
      <c r="CT32" s="0"/>
      <c r="CU32" s="0"/>
      <c r="CV32" s="0"/>
      <c r="CW32" s="0"/>
      <c r="CX32" s="0"/>
      <c r="CY32" s="0"/>
      <c r="CZ32" s="0"/>
      <c r="DA32" s="0"/>
      <c r="DB32" s="0"/>
      <c r="DC32" s="0"/>
      <c r="DD32" s="0"/>
      <c r="DE32" s="0"/>
      <c r="DF32" s="0"/>
      <c r="DG32" s="0"/>
      <c r="DH32" s="0"/>
      <c r="DI32" s="0"/>
      <c r="DJ32" s="0"/>
      <c r="DK32" s="0"/>
      <c r="DL32" s="0"/>
      <c r="DM32" s="0"/>
      <c r="DN32" s="0"/>
      <c r="DO32" s="0"/>
      <c r="DP32" s="0"/>
      <c r="DQ32" s="11" t="n">
        <v>46227</v>
      </c>
      <c r="DR32" s="6" t="s">
        <f>=-11.26</f>
      </c>
      <c r="DS32" s="0" t="s">
        <v>371</v>
      </c>
      <c r="DT32" s="0"/>
      <c r="DU32" s="0"/>
      <c r="DV32" s="0"/>
      <c r="DW32" s="0"/>
      <c r="DX32" s="0"/>
      <c r="DY32" s="0"/>
      <c r="DZ32" s="0"/>
      <c r="EA32" s="0"/>
      <c r="EB32" s="0"/>
      <c r="EC32" s="0"/>
      <c r="ED32" s="0"/>
      <c r="EE32" s="0"/>
      <c r="EF32" s="11" t="n">
        <v>46054</v>
      </c>
      <c r="EG32" s="6" t="s">
        <f>=-8.45</f>
      </c>
      <c r="EH32" s="0" t="s">
        <v>621</v>
      </c>
    </row>
    <row collapsed="false" customFormat="false" customHeight="false" hidden="false" ht="12.1" outlineLevel="0" r="33">
      <c r="A33" s="0"/>
      <c r="B33" s="0"/>
      <c r="C33" s="0"/>
      <c r="D33" s="0"/>
      <c r="E33" s="0"/>
      <c r="F33" s="0"/>
      <c r="G33" s="0"/>
      <c r="H33" s="0"/>
      <c r="I33" s="0"/>
      <c r="J33" s="0"/>
      <c r="K33" s="0"/>
      <c r="L33" s="0"/>
      <c r="M33" s="0"/>
      <c r="N33" s="0"/>
      <c r="O33" s="0"/>
      <c r="P33" s="0"/>
      <c r="Q33" s="0"/>
      <c r="R33" s="0"/>
      <c r="S33" s="0"/>
      <c r="T33" s="0"/>
      <c r="U33" s="0"/>
      <c r="V33" s="0"/>
      <c r="W33" s="0"/>
      <c r="X33" s="0"/>
      <c r="Y33" s="0"/>
      <c r="Z33" s="0"/>
      <c r="AA33" s="0"/>
      <c r="AB33" s="0"/>
      <c r="AC33" s="0"/>
      <c r="AD33" s="0"/>
      <c r="AE33" s="0"/>
      <c r="AF33" s="0"/>
      <c r="AG33" s="0"/>
      <c r="AH33" s="0"/>
      <c r="AI33" s="0"/>
      <c r="AJ33" s="0"/>
      <c r="AK33" s="0"/>
      <c r="AL33" s="0"/>
      <c r="AM33" s="0"/>
      <c r="AN33" s="0"/>
      <c r="AO33" s="0"/>
      <c r="AP33" s="0"/>
      <c r="AQ33" s="0"/>
      <c r="AR33" s="0"/>
      <c r="AS33" s="0"/>
      <c r="AT33" s="0"/>
      <c r="AU33" s="0"/>
      <c r="AV33" s="0"/>
      <c r="AW33" s="0"/>
      <c r="AX33" s="0"/>
      <c r="AY33" s="0"/>
      <c r="AZ33" s="0"/>
      <c r="BA33" s="0"/>
      <c r="BB33" s="0"/>
      <c r="BC33" s="0"/>
      <c r="BD33" s="0"/>
      <c r="BE33" s="0"/>
      <c r="BF33" s="0"/>
      <c r="BG33" s="0"/>
      <c r="BH33" s="0"/>
      <c r="BI33" s="0"/>
      <c r="BJ33" s="0"/>
      <c r="BK33" s="0"/>
      <c r="BL33" s="0"/>
      <c r="BM33" s="0"/>
      <c r="BN33" s="0"/>
      <c r="BO33" s="0"/>
      <c r="BP33" s="0"/>
      <c r="BQ33" s="0"/>
      <c r="BR33" s="0"/>
      <c r="BS33" s="0"/>
      <c r="BT33" s="0"/>
      <c r="BU33" s="0"/>
      <c r="BV33" s="0"/>
      <c r="BW33" s="0"/>
      <c r="BX33" s="0"/>
      <c r="BY33" s="0"/>
      <c r="BZ33" s="0"/>
      <c r="CA33" s="0"/>
      <c r="CB33" s="0"/>
      <c r="CC33" s="0"/>
      <c r="CD33" s="0"/>
      <c r="CE33" s="0"/>
      <c r="CF33" s="0"/>
      <c r="CG33" s="0"/>
      <c r="CH33" s="0"/>
      <c r="CI33" s="0"/>
      <c r="CJ33" s="0"/>
      <c r="CK33" s="0"/>
      <c r="CL33" s="0"/>
      <c r="CM33" s="0"/>
      <c r="CN33" s="0"/>
      <c r="CO33" s="0"/>
      <c r="CP33" s="0"/>
      <c r="CQ33" s="0"/>
      <c r="CR33" s="0"/>
      <c r="CS33" s="0"/>
      <c r="CT33" s="0"/>
      <c r="CU33" s="0"/>
      <c r="CV33" s="0"/>
      <c r="CW33" s="0"/>
      <c r="CX33" s="0"/>
      <c r="CY33" s="0"/>
      <c r="CZ33" s="0"/>
      <c r="DA33" s="0"/>
      <c r="DB33" s="0"/>
      <c r="DC33" s="0"/>
      <c r="DD33" s="0"/>
      <c r="DE33" s="0"/>
      <c r="DF33" s="0"/>
      <c r="DG33" s="0"/>
      <c r="DH33" s="0"/>
      <c r="DI33" s="0"/>
      <c r="DJ33" s="0"/>
      <c r="DK33" s="0"/>
      <c r="DL33" s="0"/>
      <c r="DM33" s="0"/>
      <c r="DN33" s="0"/>
      <c r="DO33" s="0"/>
      <c r="DP33" s="0"/>
      <c r="DQ33" s="11" t="n">
        <v>46257</v>
      </c>
      <c r="DR33" s="6" t="s">
        <f>=-11.26</f>
      </c>
      <c r="DS33" s="0" t="s">
        <v>371</v>
      </c>
      <c r="DT33" s="0"/>
      <c r="DU33" s="0"/>
      <c r="DV33" s="0"/>
      <c r="DW33" s="0"/>
      <c r="DX33" s="0"/>
      <c r="DY33" s="0"/>
      <c r="DZ33" s="0"/>
      <c r="EA33" s="0"/>
      <c r="EB33" s="0"/>
      <c r="EC33" s="0"/>
      <c r="ED33" s="0"/>
      <c r="EE33" s="0"/>
      <c r="EF33" s="11" t="n">
        <v>46081</v>
      </c>
      <c r="EG33" s="6" t="s">
        <f>=-27.55</f>
      </c>
      <c r="EH33" s="0" t="s">
        <v>628</v>
      </c>
    </row>
    <row collapsed="false" customFormat="false" customHeight="false" hidden="false" ht="12.1" outlineLevel="0" r="34">
      <c r="A34" s="0"/>
      <c r="B34" s="0"/>
      <c r="C34" s="0"/>
      <c r="D34" s="0"/>
      <c r="E34" s="0"/>
      <c r="F34" s="0"/>
      <c r="G34" s="0"/>
      <c r="H34" s="0"/>
      <c r="I34" s="0"/>
      <c r="J34" s="0"/>
      <c r="K34" s="0"/>
      <c r="L34" s="0"/>
      <c r="M34" s="0"/>
      <c r="N34" s="0"/>
      <c r="O34" s="0"/>
      <c r="P34" s="0"/>
      <c r="Q34" s="0"/>
      <c r="R34" s="0"/>
      <c r="S34" s="0"/>
      <c r="T34" s="0"/>
      <c r="U34" s="0"/>
      <c r="V34" s="0"/>
      <c r="W34" s="0"/>
      <c r="X34" s="0"/>
      <c r="Y34" s="0"/>
      <c r="Z34" s="0"/>
      <c r="AA34" s="0"/>
      <c r="AB34" s="0"/>
      <c r="AC34" s="0"/>
      <c r="AD34" s="0"/>
      <c r="AE34" s="0"/>
      <c r="AF34" s="0"/>
      <c r="AG34" s="0"/>
      <c r="AH34" s="0"/>
      <c r="AI34" s="0"/>
      <c r="AJ34" s="0"/>
      <c r="AK34" s="0"/>
      <c r="AL34" s="0"/>
      <c r="AM34" s="0"/>
      <c r="AN34" s="0"/>
      <c r="AO34" s="0"/>
      <c r="AP34" s="0"/>
      <c r="AQ34" s="0"/>
      <c r="AR34" s="0"/>
      <c r="AS34" s="0"/>
      <c r="AT34" s="0"/>
      <c r="AU34" s="0"/>
      <c r="AV34" s="0"/>
      <c r="AW34" s="0"/>
      <c r="AX34" s="0"/>
      <c r="AY34" s="0"/>
      <c r="AZ34" s="0"/>
      <c r="BA34" s="0"/>
      <c r="BB34" s="0"/>
      <c r="BC34" s="0"/>
      <c r="BD34" s="0"/>
      <c r="BE34" s="0"/>
      <c r="BF34" s="0"/>
      <c r="BG34" s="0"/>
      <c r="BH34" s="0"/>
      <c r="BI34" s="0"/>
      <c r="BJ34" s="0"/>
      <c r="BK34" s="0"/>
      <c r="BL34" s="0"/>
      <c r="BM34" s="0"/>
      <c r="BN34" s="0"/>
      <c r="BO34" s="0"/>
      <c r="BP34" s="0"/>
      <c r="BQ34" s="0"/>
      <c r="BR34" s="0"/>
      <c r="BS34" s="0"/>
      <c r="BT34" s="0"/>
      <c r="BU34" s="0"/>
      <c r="BV34" s="0"/>
      <c r="BW34" s="0"/>
      <c r="BX34" s="0"/>
      <c r="BY34" s="0"/>
      <c r="BZ34" s="0"/>
      <c r="CA34" s="0"/>
      <c r="CB34" s="0"/>
      <c r="CC34" s="0"/>
      <c r="CD34" s="0"/>
      <c r="CE34" s="0"/>
      <c r="CF34" s="0"/>
      <c r="CG34" s="0"/>
      <c r="CH34" s="0"/>
      <c r="CI34" s="0"/>
      <c r="CJ34" s="0"/>
      <c r="CK34" s="0"/>
      <c r="CL34" s="0"/>
      <c r="CM34" s="0"/>
      <c r="CN34" s="0"/>
      <c r="CO34" s="0"/>
      <c r="CP34" s="0"/>
      <c r="CQ34" s="0"/>
      <c r="CR34" s="0"/>
      <c r="CS34" s="0"/>
      <c r="CT34" s="0"/>
      <c r="CU34" s="0"/>
      <c r="CV34" s="0"/>
      <c r="CW34" s="0"/>
      <c r="CX34" s="0"/>
      <c r="CY34" s="0"/>
      <c r="CZ34" s="0"/>
      <c r="DA34" s="0"/>
      <c r="DB34" s="0"/>
      <c r="DC34" s="0"/>
      <c r="DD34" s="0"/>
      <c r="DE34" s="0"/>
      <c r="DF34" s="0"/>
      <c r="DG34" s="0"/>
      <c r="DH34" s="0"/>
      <c r="DI34" s="0"/>
      <c r="DJ34" s="0"/>
      <c r="DK34" s="0"/>
      <c r="DL34" s="0"/>
      <c r="DM34" s="0"/>
      <c r="DN34" s="0"/>
      <c r="DO34" s="0"/>
      <c r="DP34" s="0"/>
      <c r="DQ34" s="11" t="n">
        <v>46260</v>
      </c>
      <c r="DR34" s="8" t="s">
        <f>=-Портфель!J44</f>
      </c>
      <c r="DS34" s="0" t="s">
        <v>727</v>
      </c>
      <c r="DT34" s="0"/>
      <c r="DU34" s="0"/>
      <c r="DV34" s="0"/>
      <c r="DW34" s="0"/>
      <c r="DX34" s="0"/>
      <c r="DY34" s="0"/>
      <c r="DZ34" s="0"/>
      <c r="EA34" s="0"/>
      <c r="EB34" s="0"/>
      <c r="EC34" s="0"/>
      <c r="ED34" s="0"/>
      <c r="EE34" s="0"/>
      <c r="EF34" s="11" t="n">
        <v>46082</v>
      </c>
      <c r="EG34" s="6" t="s">
        <f>=-7.02</f>
      </c>
      <c r="EH34" s="0" t="s">
        <v>629</v>
      </c>
    </row>
    <row collapsed="false" customFormat="false" customHeight="false" hidden="false" ht="12.1" outlineLevel="0" r="35">
      <c r="A35" s="0"/>
      <c r="B35" s="0"/>
      <c r="C35" s="0"/>
      <c r="D35" s="0"/>
      <c r="E35" s="0"/>
      <c r="F35" s="0"/>
      <c r="G35" s="0"/>
      <c r="H35" s="0"/>
      <c r="I35" s="0"/>
      <c r="J35" s="0"/>
      <c r="K35" s="0"/>
      <c r="L35" s="0"/>
      <c r="M35" s="0"/>
      <c r="N35" s="0"/>
      <c r="O35" s="0"/>
      <c r="P35" s="0"/>
      <c r="Q35" s="0"/>
      <c r="R35" s="0"/>
      <c r="S35" s="0"/>
      <c r="T35" s="0"/>
      <c r="U35" s="0"/>
      <c r="V35" s="0"/>
      <c r="W35" s="0"/>
      <c r="X35" s="0"/>
      <c r="Y35" s="0"/>
      <c r="Z35" s="0"/>
      <c r="AA35" s="0"/>
      <c r="AB35" s="0"/>
      <c r="AC35" s="0"/>
      <c r="AD35" s="0"/>
      <c r="AE35" s="0"/>
      <c r="AF35" s="0"/>
      <c r="AG35" s="0"/>
      <c r="AH35" s="0"/>
      <c r="AI35" s="0"/>
      <c r="AJ35" s="0"/>
      <c r="AK35" s="0"/>
      <c r="AL35" s="0"/>
      <c r="AM35" s="0"/>
      <c r="AN35" s="0"/>
      <c r="AO35" s="0"/>
      <c r="AP35" s="0"/>
      <c r="AQ35" s="0"/>
      <c r="AR35" s="0"/>
      <c r="AS35" s="0"/>
      <c r="AT35" s="0"/>
      <c r="AU35" s="0"/>
      <c r="AV35" s="0"/>
      <c r="AW35" s="0"/>
      <c r="AX35" s="0"/>
      <c r="AY35" s="0"/>
      <c r="AZ35" s="0"/>
      <c r="BA35" s="0"/>
      <c r="BB35" s="0"/>
      <c r="BC35" s="0"/>
      <c r="BD35" s="0"/>
      <c r="BE35" s="0"/>
      <c r="BF35" s="0"/>
      <c r="BG35" s="0"/>
      <c r="BH35" s="0"/>
      <c r="BI35" s="0"/>
      <c r="BJ35" s="0"/>
      <c r="BK35" s="0"/>
      <c r="BL35" s="0"/>
      <c r="BM35" s="0"/>
      <c r="BN35" s="0"/>
      <c r="BO35" s="0"/>
      <c r="BP35" s="0"/>
      <c r="BQ35" s="0"/>
      <c r="BR35" s="0"/>
      <c r="BS35" s="0"/>
      <c r="BT35" s="0"/>
      <c r="BU35" s="0"/>
      <c r="BV35" s="0"/>
      <c r="BW35" s="0"/>
      <c r="BX35" s="0"/>
      <c r="BY35" s="0"/>
      <c r="BZ35" s="0"/>
      <c r="CA35" s="0"/>
      <c r="CB35" s="0"/>
      <c r="CC35" s="0"/>
      <c r="CD35" s="0"/>
      <c r="CE35" s="0"/>
      <c r="CF35" s="0"/>
      <c r="CG35" s="0"/>
      <c r="CH35" s="0"/>
      <c r="CI35" s="0"/>
      <c r="CJ35" s="0"/>
      <c r="CK35" s="0"/>
      <c r="CL35" s="0"/>
      <c r="CM35" s="0"/>
      <c r="CN35" s="0"/>
      <c r="CO35" s="0"/>
      <c r="CP35" s="0"/>
      <c r="CQ35" s="0"/>
      <c r="CR35" s="0"/>
      <c r="CS35" s="0"/>
      <c r="CT35" s="0"/>
      <c r="CU35" s="0"/>
      <c r="CV35" s="0"/>
      <c r="CW35" s="0"/>
      <c r="CX35" s="0"/>
      <c r="CY35" s="0"/>
      <c r="CZ35" s="0"/>
      <c r="DA35" s="0"/>
      <c r="DB35" s="0"/>
      <c r="DC35" s="0"/>
      <c r="DD35" s="0"/>
      <c r="DE35" s="0"/>
      <c r="DF35" s="0"/>
      <c r="DG35" s="0"/>
      <c r="DH35" s="0"/>
      <c r="DI35" s="0"/>
      <c r="DJ35" s="0"/>
      <c r="DK35" s="0"/>
      <c r="DL35" s="0"/>
      <c r="DM35" s="0"/>
      <c r="DN35" s="0"/>
      <c r="DO35" s="0"/>
      <c r="DP35" s="0"/>
      <c r="DQ35" s="0"/>
      <c r="DR35" s="10" t="s">
        <f>=XIRR(DR2:DR34,DQ2:DQ34)</f>
      </c>
      <c r="DS35" s="0"/>
      <c r="DT35" s="0"/>
      <c r="DU35" s="0"/>
      <c r="DV35" s="0"/>
      <c r="DW35" s="0"/>
      <c r="DX35" s="0"/>
      <c r="DY35" s="0"/>
      <c r="DZ35" s="0"/>
      <c r="EA35" s="0"/>
      <c r="EB35" s="0"/>
      <c r="EC35" s="0"/>
      <c r="ED35" s="0"/>
      <c r="EE35" s="0"/>
      <c r="EF35" s="11" t="n">
        <v>46112</v>
      </c>
      <c r="EG35" s="6" t="s">
        <f>=-29.42</f>
      </c>
      <c r="EH35" s="0" t="s">
        <v>637</v>
      </c>
    </row>
    <row collapsed="false" customFormat="false" customHeight="false" hidden="false" ht="12.1" outlineLevel="0" r="36">
      <c r="A36" s="0"/>
      <c r="B36" s="0"/>
      <c r="C36" s="0"/>
      <c r="D36" s="0"/>
      <c r="E36" s="0"/>
      <c r="F36" s="0"/>
      <c r="G36" s="0"/>
      <c r="H36" s="0"/>
      <c r="I36" s="0"/>
      <c r="J36" s="0"/>
      <c r="K36" s="0"/>
      <c r="L36" s="0"/>
      <c r="M36" s="0"/>
      <c r="N36" s="0"/>
      <c r="O36" s="0"/>
      <c r="P36" s="0"/>
      <c r="Q36" s="0"/>
      <c r="R36" s="0"/>
      <c r="S36" s="0"/>
      <c r="T36" s="0"/>
      <c r="U36" s="0"/>
      <c r="V36" s="0"/>
      <c r="W36" s="0"/>
      <c r="X36" s="0"/>
      <c r="Y36" s="0"/>
      <c r="Z36" s="0"/>
      <c r="AA36" s="0"/>
      <c r="AB36" s="0"/>
      <c r="AC36" s="0"/>
      <c r="AD36" s="0"/>
      <c r="AE36" s="0"/>
      <c r="AF36" s="0"/>
      <c r="AG36" s="0"/>
      <c r="AH36" s="0"/>
      <c r="AI36" s="0"/>
      <c r="AJ36" s="0"/>
      <c r="AK36" s="0"/>
      <c r="AL36" s="0"/>
      <c r="AM36" s="0"/>
      <c r="AN36" s="0"/>
      <c r="AO36" s="0"/>
      <c r="AP36" s="0"/>
      <c r="AQ36" s="0"/>
      <c r="AR36" s="0"/>
      <c r="AS36" s="0"/>
      <c r="AT36" s="0"/>
      <c r="AU36" s="0"/>
      <c r="AV36" s="0"/>
      <c r="AW36" s="0"/>
      <c r="AX36" s="0"/>
      <c r="AY36" s="0"/>
      <c r="AZ36" s="0"/>
      <c r="BA36" s="0"/>
      <c r="BB36" s="0"/>
      <c r="BC36" s="0"/>
      <c r="BD36" s="0"/>
      <c r="BE36" s="0"/>
      <c r="BF36" s="0"/>
      <c r="BG36" s="0"/>
      <c r="BH36" s="0"/>
      <c r="BI36" s="0"/>
      <c r="BJ36" s="0"/>
      <c r="BK36" s="0"/>
      <c r="BL36" s="0"/>
      <c r="BM36" s="0"/>
      <c r="BN36" s="0"/>
      <c r="BO36" s="0"/>
      <c r="BP36" s="0"/>
      <c r="BQ36" s="0"/>
      <c r="BR36" s="0"/>
      <c r="BS36" s="0"/>
      <c r="BT36" s="0"/>
      <c r="BU36" s="0"/>
      <c r="BV36" s="0"/>
      <c r="BW36" s="0"/>
      <c r="BX36" s="0"/>
      <c r="BY36" s="0"/>
      <c r="BZ36" s="0"/>
      <c r="CA36" s="0"/>
      <c r="CB36" s="0"/>
      <c r="CC36" s="0"/>
      <c r="CD36" s="0"/>
      <c r="CE36" s="0"/>
      <c r="CF36" s="0"/>
      <c r="CG36" s="0"/>
      <c r="CH36" s="0"/>
      <c r="CI36" s="0"/>
      <c r="CJ36" s="0"/>
      <c r="CK36" s="0"/>
      <c r="CL36" s="0"/>
      <c r="CM36" s="0"/>
      <c r="CN36" s="0"/>
      <c r="CO36" s="0"/>
      <c r="CP36" s="0"/>
      <c r="CQ36" s="0"/>
      <c r="CR36" s="0"/>
      <c r="CS36" s="0"/>
      <c r="CT36" s="0"/>
      <c r="CU36" s="0"/>
      <c r="CV36" s="0"/>
      <c r="CW36" s="0"/>
      <c r="CX36" s="0"/>
      <c r="CY36" s="0"/>
      <c r="CZ36" s="0"/>
      <c r="DA36" s="0"/>
      <c r="DB36" s="0"/>
      <c r="DC36" s="0"/>
      <c r="DD36" s="0"/>
      <c r="DE36" s="0"/>
      <c r="DF36" s="0"/>
      <c r="DG36" s="0"/>
      <c r="DH36" s="0"/>
      <c r="DI36" s="0"/>
      <c r="DJ36" s="0"/>
      <c r="DK36" s="0"/>
      <c r="DL36" s="0"/>
      <c r="DM36" s="0"/>
      <c r="DN36" s="0"/>
      <c r="DO36" s="0"/>
      <c r="DP36" s="0"/>
      <c r="DQ36" s="0"/>
      <c r="DR36" s="8" t="s">
        <f>=-SUM(DR2:DR34)</f>
      </c>
      <c r="DS36" s="0" t="s">
        <v>728</v>
      </c>
      <c r="DT36" s="0"/>
      <c r="DU36" s="0"/>
      <c r="DV36" s="0"/>
      <c r="DW36" s="0"/>
      <c r="DX36" s="0"/>
      <c r="DY36" s="0"/>
      <c r="DZ36" s="0"/>
      <c r="EA36" s="0"/>
      <c r="EB36" s="0"/>
      <c r="EC36" s="0"/>
      <c r="ED36" s="0"/>
      <c r="EE36" s="0"/>
      <c r="EF36" s="11" t="n">
        <v>46113</v>
      </c>
      <c r="EG36" s="6" t="s">
        <f>=-7.27</f>
      </c>
      <c r="EH36" s="0" t="s">
        <v>638</v>
      </c>
    </row>
    <row collapsed="false" customFormat="false" customHeight="false" hidden="false" ht="12.1" outlineLevel="0" r="37">
      <c r="A37" s="0"/>
      <c r="B37" s="0"/>
      <c r="C37" s="0"/>
      <c r="D37" s="0"/>
      <c r="E37" s="0"/>
      <c r="F37" s="0"/>
      <c r="G37" s="0"/>
      <c r="H37" s="0"/>
      <c r="I37" s="0"/>
      <c r="J37" s="0"/>
      <c r="K37" s="0"/>
      <c r="L37" s="0"/>
      <c r="M37" s="0"/>
      <c r="N37" s="0"/>
      <c r="O37" s="0"/>
      <c r="P37" s="0"/>
      <c r="Q37" s="0"/>
      <c r="R37" s="0"/>
      <c r="S37" s="0"/>
      <c r="T37" s="0"/>
      <c r="U37" s="0"/>
      <c r="V37" s="0"/>
      <c r="W37" s="0"/>
      <c r="X37" s="0"/>
      <c r="Y37" s="0"/>
      <c r="Z37" s="0"/>
      <c r="AA37" s="0"/>
      <c r="AB37" s="0"/>
      <c r="AC37" s="0"/>
      <c r="AD37" s="0"/>
      <c r="AE37" s="0"/>
      <c r="AF37" s="0"/>
      <c r="AG37" s="0"/>
      <c r="AH37" s="0"/>
      <c r="AI37" s="0"/>
      <c r="AJ37" s="0"/>
      <c r="AK37" s="0"/>
      <c r="AL37" s="0"/>
      <c r="AM37" s="0"/>
      <c r="AN37" s="0"/>
      <c r="AO37" s="0"/>
      <c r="AP37" s="0"/>
      <c r="AQ37" s="0"/>
      <c r="AR37" s="0"/>
      <c r="AS37" s="0"/>
      <c r="AT37" s="0"/>
      <c r="AU37" s="0"/>
      <c r="AV37" s="0"/>
      <c r="AW37" s="0"/>
      <c r="AX37" s="0"/>
      <c r="AY37" s="0"/>
      <c r="AZ37" s="0"/>
      <c r="BA37" s="0"/>
      <c r="BB37" s="0"/>
      <c r="BC37" s="0"/>
      <c r="BD37" s="0"/>
      <c r="BE37" s="0"/>
      <c r="BF37" s="0"/>
      <c r="BG37" s="0"/>
      <c r="BH37" s="0"/>
      <c r="BI37" s="0"/>
      <c r="BJ37" s="0"/>
      <c r="BK37" s="0"/>
      <c r="BL37" s="0"/>
      <c r="BM37" s="0"/>
      <c r="BN37" s="0"/>
      <c r="BO37" s="0"/>
      <c r="BP37" s="0"/>
      <c r="BQ37" s="0"/>
      <c r="BR37" s="0"/>
      <c r="BS37" s="0"/>
      <c r="BT37" s="0"/>
      <c r="BU37" s="0"/>
      <c r="BV37" s="0"/>
      <c r="BW37" s="0"/>
      <c r="BX37" s="0"/>
      <c r="BY37" s="0"/>
      <c r="BZ37" s="0"/>
      <c r="CA37" s="0"/>
      <c r="CB37" s="0"/>
      <c r="CC37" s="0"/>
      <c r="CD37" s="0"/>
      <c r="CE37" s="0"/>
      <c r="CF37" s="0"/>
      <c r="CG37" s="0"/>
      <c r="CH37" s="0"/>
      <c r="CI37" s="0"/>
      <c r="CJ37" s="0"/>
      <c r="CK37" s="0"/>
      <c r="CL37" s="0"/>
      <c r="CM37" s="0"/>
      <c r="CN37" s="0"/>
      <c r="CO37" s="0"/>
      <c r="CP37" s="0"/>
      <c r="CQ37" s="0"/>
      <c r="CR37" s="0"/>
      <c r="CS37" s="0"/>
      <c r="CT37" s="0"/>
      <c r="CU37" s="0"/>
      <c r="CV37" s="0"/>
      <c r="CW37" s="0"/>
      <c r="CX37" s="0"/>
      <c r="CY37" s="0"/>
      <c r="CZ37" s="0"/>
      <c r="DA37" s="0"/>
      <c r="DB37" s="0"/>
      <c r="DC37" s="0"/>
      <c r="DD37" s="0"/>
      <c r="DE37" s="0"/>
      <c r="DF37" s="0"/>
      <c r="DG37" s="0"/>
      <c r="DH37" s="0"/>
      <c r="DI37" s="0"/>
      <c r="DJ37" s="0"/>
      <c r="DK37" s="0"/>
      <c r="DL37" s="0"/>
      <c r="DM37" s="0"/>
      <c r="DN37" s="0"/>
      <c r="DO37" s="0"/>
      <c r="DP37" s="0"/>
      <c r="DQ37" s="0"/>
      <c r="DR37" s="0"/>
      <c r="DS37" s="0"/>
      <c r="DT37" s="0"/>
      <c r="DU37" s="0"/>
      <c r="DV37" s="0"/>
      <c r="DW37" s="0"/>
      <c r="DX37" s="0"/>
      <c r="DY37" s="0"/>
      <c r="DZ37" s="0"/>
      <c r="EA37" s="0"/>
      <c r="EB37" s="0"/>
      <c r="EC37" s="0"/>
      <c r="ED37" s="0"/>
      <c r="EE37" s="0"/>
      <c r="EF37" s="11" t="n">
        <v>46142</v>
      </c>
      <c r="EG37" s="6" t="s">
        <f>=-35.03</f>
      </c>
      <c r="EH37" s="0" t="s">
        <v>652</v>
      </c>
    </row>
    <row collapsed="false" customFormat="false" customHeight="false" hidden="false" ht="12.1" outlineLevel="0" r="38">
      <c r="A38" s="0"/>
      <c r="B38" s="0"/>
      <c r="C38" s="0"/>
      <c r="D38" s="0"/>
      <c r="E38" s="0"/>
      <c r="F38" s="0"/>
      <c r="G38" s="0"/>
      <c r="H38" s="0"/>
      <c r="I38" s="0"/>
      <c r="J38" s="0"/>
      <c r="K38" s="0"/>
      <c r="L38" s="0"/>
      <c r="M38" s="0"/>
      <c r="N38" s="0"/>
      <c r="O38" s="0"/>
      <c r="P38" s="0"/>
      <c r="Q38" s="0"/>
      <c r="R38" s="0"/>
      <c r="S38" s="0"/>
      <c r="T38" s="0"/>
      <c r="U38" s="0"/>
      <c r="V38" s="0"/>
      <c r="W38" s="0"/>
      <c r="X38" s="0"/>
      <c r="Y38" s="0"/>
      <c r="Z38" s="0"/>
      <c r="AA38" s="0"/>
      <c r="AB38" s="0"/>
      <c r="AC38" s="0"/>
      <c r="AD38" s="0"/>
      <c r="AE38" s="0"/>
      <c r="AF38" s="0"/>
      <c r="AG38" s="0"/>
      <c r="AH38" s="0"/>
      <c r="AI38" s="0"/>
      <c r="AJ38" s="0"/>
      <c r="AK38" s="0"/>
      <c r="AL38" s="0"/>
      <c r="AM38" s="0"/>
      <c r="AN38" s="0"/>
      <c r="AO38" s="0"/>
      <c r="AP38" s="0"/>
      <c r="AQ38" s="0"/>
      <c r="AR38" s="0"/>
      <c r="AS38" s="0"/>
      <c r="AT38" s="0"/>
      <c r="AU38" s="0"/>
      <c r="AV38" s="0"/>
      <c r="AW38" s="0"/>
      <c r="AX38" s="0"/>
      <c r="AY38" s="0"/>
      <c r="AZ38" s="0"/>
      <c r="BA38" s="0"/>
      <c r="BB38" s="0"/>
      <c r="BC38" s="0"/>
      <c r="BD38" s="0"/>
      <c r="BE38" s="0"/>
      <c r="BF38" s="0"/>
      <c r="BG38" s="0"/>
      <c r="BH38" s="0"/>
      <c r="BI38" s="0"/>
      <c r="BJ38" s="0"/>
      <c r="BK38" s="0"/>
      <c r="BL38" s="0"/>
      <c r="BM38" s="0"/>
      <c r="BN38" s="0"/>
      <c r="BO38" s="0"/>
      <c r="BP38" s="0"/>
      <c r="BQ38" s="0"/>
      <c r="BR38" s="0"/>
      <c r="BS38" s="0"/>
      <c r="BT38" s="0"/>
      <c r="BU38" s="0"/>
      <c r="BV38" s="0"/>
      <c r="BW38" s="0"/>
      <c r="BX38" s="0"/>
      <c r="BY38" s="0"/>
      <c r="BZ38" s="0"/>
      <c r="CA38" s="0"/>
      <c r="CB38" s="0"/>
      <c r="CC38" s="0"/>
      <c r="CD38" s="0"/>
      <c r="CE38" s="0"/>
      <c r="CF38" s="0"/>
      <c r="CG38" s="0"/>
      <c r="CH38" s="0"/>
      <c r="CI38" s="0"/>
      <c r="CJ38" s="0"/>
      <c r="CK38" s="0"/>
      <c r="CL38" s="0"/>
      <c r="CM38" s="0"/>
      <c r="CN38" s="0"/>
      <c r="CO38" s="0"/>
      <c r="CP38" s="0"/>
      <c r="CQ38" s="0"/>
      <c r="CR38" s="0"/>
      <c r="CS38" s="0"/>
      <c r="CT38" s="0"/>
      <c r="CU38" s="0"/>
      <c r="CV38" s="0"/>
      <c r="CW38" s="0"/>
      <c r="CX38" s="0"/>
      <c r="CY38" s="0"/>
      <c r="CZ38" s="0"/>
      <c r="DA38" s="0"/>
      <c r="DB38" s="0"/>
      <c r="DC38" s="0"/>
      <c r="DD38" s="0"/>
      <c r="DE38" s="0"/>
      <c r="DF38" s="0"/>
      <c r="DG38" s="0"/>
      <c r="DH38" s="0"/>
      <c r="DI38" s="0"/>
      <c r="DJ38" s="0"/>
      <c r="DK38" s="0"/>
      <c r="DL38" s="0"/>
      <c r="DM38" s="0"/>
      <c r="DN38" s="0"/>
      <c r="DO38" s="0"/>
      <c r="DP38" s="0"/>
      <c r="DQ38" s="0"/>
      <c r="DR38" s="0"/>
      <c r="DS38" s="0"/>
      <c r="DT38" s="0"/>
      <c r="DU38" s="0"/>
      <c r="DV38" s="0"/>
      <c r="DW38" s="0"/>
      <c r="DX38" s="0"/>
      <c r="DY38" s="0"/>
      <c r="DZ38" s="0"/>
      <c r="EA38" s="0"/>
      <c r="EB38" s="0"/>
      <c r="EC38" s="0"/>
      <c r="ED38" s="0"/>
      <c r="EE38" s="0"/>
      <c r="EF38" s="11" t="n">
        <v>46143</v>
      </c>
      <c r="EG38" s="6" t="s">
        <f>=-6.51</f>
      </c>
      <c r="EH38" s="0" t="s">
        <v>653</v>
      </c>
    </row>
    <row collapsed="false" customFormat="false" customHeight="false" hidden="false" ht="12.1" outlineLevel="0" r="39">
      <c r="A39" s="0"/>
      <c r="B39" s="0"/>
      <c r="C39" s="0"/>
      <c r="D39" s="0"/>
      <c r="E39" s="0"/>
      <c r="F39" s="0"/>
      <c r="G39" s="0"/>
      <c r="H39" s="0"/>
      <c r="I39" s="0"/>
      <c r="J39" s="0"/>
      <c r="K39" s="0"/>
      <c r="L39" s="0"/>
      <c r="M39" s="0"/>
      <c r="N39" s="0"/>
      <c r="O39" s="0"/>
      <c r="P39" s="0"/>
      <c r="Q39" s="0"/>
      <c r="R39" s="0"/>
      <c r="S39" s="0"/>
      <c r="T39" s="0"/>
      <c r="U39" s="0"/>
      <c r="V39" s="0"/>
      <c r="W39" s="0"/>
      <c r="X39" s="0"/>
      <c r="Y39" s="0"/>
      <c r="Z39" s="0"/>
      <c r="AA39" s="0"/>
      <c r="AB39" s="0"/>
      <c r="AC39" s="0"/>
      <c r="AD39" s="0"/>
      <c r="AE39" s="0"/>
      <c r="AF39" s="0"/>
      <c r="AG39" s="0"/>
      <c r="AH39" s="0"/>
      <c r="AI39" s="0"/>
      <c r="AJ39" s="0"/>
      <c r="AK39" s="0"/>
      <c r="AL39" s="0"/>
      <c r="AM39" s="0"/>
      <c r="AN39" s="0"/>
      <c r="AO39" s="0"/>
      <c r="AP39" s="0"/>
      <c r="AQ39" s="0"/>
      <c r="AR39" s="0"/>
      <c r="AS39" s="0"/>
      <c r="AT39" s="0"/>
      <c r="AU39" s="0"/>
      <c r="AV39" s="0"/>
      <c r="AW39" s="0"/>
      <c r="AX39" s="0"/>
      <c r="AY39" s="0"/>
      <c r="AZ39" s="0"/>
      <c r="BA39" s="0"/>
      <c r="BB39" s="0"/>
      <c r="BC39" s="0"/>
      <c r="BD39" s="0"/>
      <c r="BE39" s="0"/>
      <c r="BF39" s="0"/>
      <c r="BG39" s="0"/>
      <c r="BH39" s="0"/>
      <c r="BI39" s="0"/>
      <c r="BJ39" s="0"/>
      <c r="BK39" s="0"/>
      <c r="BL39" s="0"/>
      <c r="BM39" s="0"/>
      <c r="BN39" s="0"/>
      <c r="BO39" s="0"/>
      <c r="BP39" s="0"/>
      <c r="BQ39" s="0"/>
      <c r="BR39" s="0"/>
      <c r="BS39" s="0"/>
      <c r="BT39" s="0"/>
      <c r="BU39" s="0"/>
      <c r="BV39" s="0"/>
      <c r="BW39" s="0"/>
      <c r="BX39" s="0"/>
      <c r="BY39" s="0"/>
      <c r="BZ39" s="0"/>
      <c r="CA39" s="0"/>
      <c r="CB39" s="0"/>
      <c r="CC39" s="0"/>
      <c r="CD39" s="0"/>
      <c r="CE39" s="0"/>
      <c r="CF39" s="0"/>
      <c r="CG39" s="0"/>
      <c r="CH39" s="0"/>
      <c r="CI39" s="0"/>
      <c r="CJ39" s="0"/>
      <c r="CK39" s="0"/>
      <c r="CL39" s="0"/>
      <c r="CM39" s="0"/>
      <c r="CN39" s="0"/>
      <c r="CO39" s="0"/>
      <c r="CP39" s="0"/>
      <c r="CQ39" s="0"/>
      <c r="CR39" s="0"/>
      <c r="CS39" s="0"/>
      <c r="CT39" s="0"/>
      <c r="CU39" s="0"/>
      <c r="CV39" s="0"/>
      <c r="CW39" s="0"/>
      <c r="CX39" s="0"/>
      <c r="CY39" s="0"/>
      <c r="CZ39" s="0"/>
      <c r="DA39" s="0"/>
      <c r="DB39" s="0"/>
      <c r="DC39" s="0"/>
      <c r="DD39" s="0"/>
      <c r="DE39" s="0"/>
      <c r="DF39" s="0"/>
      <c r="DG39" s="0"/>
      <c r="DH39" s="0"/>
      <c r="DI39" s="0"/>
      <c r="DJ39" s="0"/>
      <c r="DK39" s="0"/>
      <c r="DL39" s="0"/>
      <c r="DM39" s="0"/>
      <c r="DN39" s="0"/>
      <c r="DO39" s="0"/>
      <c r="DP39" s="0"/>
      <c r="DQ39" s="0"/>
      <c r="DR39" s="0"/>
      <c r="DS39" s="0"/>
      <c r="DT39" s="0"/>
      <c r="DU39" s="0"/>
      <c r="DV39" s="0"/>
      <c r="DW39" s="0"/>
      <c r="DX39" s="0"/>
      <c r="DY39" s="0"/>
      <c r="DZ39" s="0"/>
      <c r="EA39" s="0"/>
      <c r="EB39" s="0"/>
      <c r="EC39" s="0"/>
      <c r="ED39" s="0"/>
      <c r="EE39" s="0"/>
      <c r="EF39" s="11" t="n">
        <v>46173</v>
      </c>
      <c r="EG39" s="6" t="s">
        <f>=-29.9</f>
      </c>
      <c r="EH39" s="0" t="s">
        <v>661</v>
      </c>
    </row>
    <row collapsed="false" customFormat="false" customHeight="false" hidden="false" ht="12.1" outlineLevel="0" r="40">
      <c r="A40" s="0"/>
      <c r="B40" s="0"/>
      <c r="C40" s="0"/>
      <c r="D40" s="0"/>
      <c r="E40" s="0"/>
      <c r="F40" s="0"/>
      <c r="G40" s="0"/>
      <c r="H40" s="0"/>
      <c r="I40" s="0"/>
      <c r="J40" s="0"/>
      <c r="K40" s="0"/>
      <c r="L40" s="0"/>
      <c r="M40" s="0"/>
      <c r="N40" s="0"/>
      <c r="O40" s="0"/>
      <c r="P40" s="0"/>
      <c r="Q40" s="0"/>
      <c r="R40" s="0"/>
      <c r="S40" s="0"/>
      <c r="T40" s="0"/>
      <c r="U40" s="0"/>
      <c r="V40" s="0"/>
      <c r="W40" s="0"/>
      <c r="X40" s="0"/>
      <c r="Y40" s="0"/>
      <c r="Z40" s="0"/>
      <c r="AA40" s="0"/>
      <c r="AB40" s="0"/>
      <c r="AC40" s="0"/>
      <c r="AD40" s="0"/>
      <c r="AE40" s="0"/>
      <c r="AF40" s="0"/>
      <c r="AG40" s="0"/>
      <c r="AH40" s="0"/>
      <c r="AI40" s="0"/>
      <c r="AJ40" s="0"/>
      <c r="AK40" s="0"/>
      <c r="AL40" s="0"/>
      <c r="AM40" s="0"/>
      <c r="AN40" s="0"/>
      <c r="AO40" s="0"/>
      <c r="AP40" s="0"/>
      <c r="AQ40" s="0"/>
      <c r="AR40" s="0"/>
      <c r="AS40" s="0"/>
      <c r="AT40" s="0"/>
      <c r="AU40" s="0"/>
      <c r="AV40" s="0"/>
      <c r="AW40" s="0"/>
      <c r="AX40" s="0"/>
      <c r="AY40" s="0"/>
      <c r="AZ40" s="0"/>
      <c r="BA40" s="0"/>
      <c r="BB40" s="0"/>
      <c r="BC40" s="0"/>
      <c r="BD40" s="0"/>
      <c r="BE40" s="0"/>
      <c r="BF40" s="0"/>
      <c r="BG40" s="0"/>
      <c r="BH40" s="0"/>
      <c r="BI40" s="0"/>
      <c r="BJ40" s="0"/>
      <c r="BK40" s="0"/>
      <c r="BL40" s="0"/>
      <c r="BM40" s="0"/>
      <c r="BN40" s="0"/>
      <c r="BO40" s="0"/>
      <c r="BP40" s="0"/>
      <c r="BQ40" s="0"/>
      <c r="BR40" s="0"/>
      <c r="BS40" s="0"/>
      <c r="BT40" s="0"/>
      <c r="BU40" s="0"/>
      <c r="BV40" s="0"/>
      <c r="BW40" s="0"/>
      <c r="BX40" s="0"/>
      <c r="BY40" s="0"/>
      <c r="BZ40" s="0"/>
      <c r="CA40" s="0"/>
      <c r="CB40" s="0"/>
      <c r="CC40" s="0"/>
      <c r="CD40" s="0"/>
      <c r="CE40" s="0"/>
      <c r="CF40" s="0"/>
      <c r="CG40" s="0"/>
      <c r="CH40" s="0"/>
      <c r="CI40" s="0"/>
      <c r="CJ40" s="0"/>
      <c r="CK40" s="0"/>
      <c r="CL40" s="0"/>
      <c r="CM40" s="0"/>
      <c r="CN40" s="0"/>
      <c r="CO40" s="0"/>
      <c r="CP40" s="0"/>
      <c r="CQ40" s="0"/>
      <c r="CR40" s="0"/>
      <c r="CS40" s="0"/>
      <c r="CT40" s="0"/>
      <c r="CU40" s="0"/>
      <c r="CV40" s="0"/>
      <c r="CW40" s="0"/>
      <c r="CX40" s="0"/>
      <c r="CY40" s="0"/>
      <c r="CZ40" s="0"/>
      <c r="DA40" s="0"/>
      <c r="DB40" s="0"/>
      <c r="DC40" s="0"/>
      <c r="DD40" s="0"/>
      <c r="DE40" s="0"/>
      <c r="DF40" s="0"/>
      <c r="DG40" s="0"/>
      <c r="DH40" s="0"/>
      <c r="DI40" s="0"/>
      <c r="DJ40" s="0"/>
      <c r="DK40" s="0"/>
      <c r="DL40" s="0"/>
      <c r="DM40" s="0"/>
      <c r="DN40" s="0"/>
      <c r="DO40" s="0"/>
      <c r="DP40" s="0"/>
      <c r="DQ40" s="0"/>
      <c r="DR40" s="0"/>
      <c r="DS40" s="0"/>
      <c r="DT40" s="0"/>
      <c r="DU40" s="0"/>
      <c r="DV40" s="0"/>
      <c r="DW40" s="0"/>
      <c r="DX40" s="0"/>
      <c r="DY40" s="0"/>
      <c r="DZ40" s="0"/>
      <c r="EA40" s="0"/>
      <c r="EB40" s="0"/>
      <c r="EC40" s="0"/>
      <c r="ED40" s="0"/>
      <c r="EE40" s="0"/>
      <c r="EF40" s="11" t="n">
        <v>46174</v>
      </c>
      <c r="EG40" s="6" t="s">
        <f>=-6.09</f>
      </c>
      <c r="EH40" s="0" t="s">
        <v>662</v>
      </c>
    </row>
    <row collapsed="false" customFormat="false" customHeight="false" hidden="false" ht="12.1" outlineLevel="0" r="41">
      <c r="A41" s="0"/>
      <c r="B41" s="0"/>
      <c r="C41" s="0"/>
      <c r="D41" s="0"/>
      <c r="E41" s="0"/>
      <c r="F41" s="0"/>
      <c r="G41" s="0"/>
      <c r="H41" s="0"/>
      <c r="I41" s="0"/>
      <c r="J41" s="0"/>
      <c r="K41" s="0"/>
      <c r="L41" s="0"/>
      <c r="M41" s="0"/>
      <c r="N41" s="0"/>
      <c r="O41" s="0"/>
      <c r="P41" s="0"/>
      <c r="Q41" s="0"/>
      <c r="R41" s="0"/>
      <c r="S41" s="0"/>
      <c r="T41" s="0"/>
      <c r="U41" s="0"/>
      <c r="V41" s="0"/>
      <c r="W41" s="0"/>
      <c r="X41" s="0"/>
      <c r="Y41" s="0"/>
      <c r="Z41" s="0"/>
      <c r="AA41" s="0"/>
      <c r="AB41" s="0"/>
      <c r="AC41" s="0"/>
      <c r="AD41" s="0"/>
      <c r="AE41" s="0"/>
      <c r="AF41" s="0"/>
      <c r="AG41" s="0"/>
      <c r="AH41" s="0"/>
      <c r="AI41" s="0"/>
      <c r="AJ41" s="0"/>
      <c r="AK41" s="0"/>
      <c r="AL41" s="0"/>
      <c r="AM41" s="0"/>
      <c r="AN41" s="0"/>
      <c r="AO41" s="0"/>
      <c r="AP41" s="0"/>
      <c r="AQ41" s="0"/>
      <c r="AR41" s="0"/>
      <c r="AS41" s="0"/>
      <c r="AT41" s="0"/>
      <c r="AU41" s="0"/>
      <c r="AV41" s="0"/>
      <c r="AW41" s="0"/>
      <c r="AX41" s="0"/>
      <c r="AY41" s="0"/>
      <c r="AZ41" s="0"/>
      <c r="BA41" s="0"/>
      <c r="BB41" s="0"/>
      <c r="BC41" s="0"/>
      <c r="BD41" s="0"/>
      <c r="BE41" s="0"/>
      <c r="BF41" s="0"/>
      <c r="BG41" s="0"/>
      <c r="BH41" s="0"/>
      <c r="BI41" s="0"/>
      <c r="BJ41" s="0"/>
      <c r="BK41" s="0"/>
      <c r="BL41" s="0"/>
      <c r="BM41" s="0"/>
      <c r="BN41" s="0"/>
      <c r="BO41" s="0"/>
      <c r="BP41" s="0"/>
      <c r="BQ41" s="0"/>
      <c r="BR41" s="0"/>
      <c r="BS41" s="0"/>
      <c r="BT41" s="0"/>
      <c r="BU41" s="0"/>
      <c r="BV41" s="0"/>
      <c r="BW41" s="0"/>
      <c r="BX41" s="0"/>
      <c r="BY41" s="0"/>
      <c r="BZ41" s="0"/>
      <c r="CA41" s="0"/>
      <c r="CB41" s="0"/>
      <c r="CC41" s="0"/>
      <c r="CD41" s="0"/>
      <c r="CE41" s="0"/>
      <c r="CF41" s="0"/>
      <c r="CG41" s="0"/>
      <c r="CH41" s="0"/>
      <c r="CI41" s="0"/>
      <c r="CJ41" s="0"/>
      <c r="CK41" s="0"/>
      <c r="CL41" s="0"/>
      <c r="CM41" s="0"/>
      <c r="CN41" s="0"/>
      <c r="CO41" s="0"/>
      <c r="CP41" s="0"/>
      <c r="CQ41" s="0"/>
      <c r="CR41" s="0"/>
      <c r="CS41" s="0"/>
      <c r="CT41" s="0"/>
      <c r="CU41" s="0"/>
      <c r="CV41" s="0"/>
      <c r="CW41" s="0"/>
      <c r="CX41" s="0"/>
      <c r="CY41" s="0"/>
      <c r="CZ41" s="0"/>
      <c r="DA41" s="0"/>
      <c r="DB41" s="0"/>
      <c r="DC41" s="0"/>
      <c r="DD41" s="0"/>
      <c r="DE41" s="0"/>
      <c r="DF41" s="0"/>
      <c r="DG41" s="0"/>
      <c r="DH41" s="0"/>
      <c r="DI41" s="0"/>
      <c r="DJ41" s="0"/>
      <c r="DK41" s="0"/>
      <c r="DL41" s="0"/>
      <c r="DM41" s="0"/>
      <c r="DN41" s="0"/>
      <c r="DO41" s="0"/>
      <c r="DP41" s="0"/>
      <c r="DQ41" s="0"/>
      <c r="DR41" s="0"/>
      <c r="DS41" s="0"/>
      <c r="DT41" s="0"/>
      <c r="DU41" s="0"/>
      <c r="DV41" s="0"/>
      <c r="DW41" s="0"/>
      <c r="DX41" s="0"/>
      <c r="DY41" s="0"/>
      <c r="DZ41" s="0"/>
      <c r="EA41" s="0"/>
      <c r="EB41" s="0"/>
      <c r="EC41" s="0"/>
      <c r="ED41" s="0"/>
      <c r="EE41" s="0"/>
      <c r="EF41" s="11" t="n">
        <v>46203</v>
      </c>
      <c r="EG41" s="6" t="s">
        <f>=-27.13</f>
      </c>
      <c r="EH41" s="0" t="s">
        <v>674</v>
      </c>
    </row>
    <row collapsed="false" customFormat="false" customHeight="false" hidden="false" ht="12.1" outlineLevel="0" r="42">
      <c r="A42" s="0"/>
      <c r="B42" s="0"/>
      <c r="C42" s="0"/>
      <c r="D42" s="0"/>
      <c r="E42" s="0"/>
      <c r="F42" s="0"/>
      <c r="G42" s="0"/>
      <c r="H42" s="0"/>
      <c r="I42" s="0"/>
      <c r="J42" s="0"/>
      <c r="K42" s="0"/>
      <c r="L42" s="0"/>
      <c r="M42" s="0"/>
      <c r="N42" s="0"/>
      <c r="O42" s="0"/>
      <c r="P42" s="0"/>
      <c r="Q42" s="0"/>
      <c r="R42" s="0"/>
      <c r="S42" s="0"/>
      <c r="T42" s="0"/>
      <c r="U42" s="0"/>
      <c r="V42" s="0"/>
      <c r="W42" s="0"/>
      <c r="X42" s="0"/>
      <c r="Y42" s="0"/>
      <c r="Z42" s="0"/>
      <c r="AA42" s="0"/>
      <c r="AB42" s="0"/>
      <c r="AC42" s="0"/>
      <c r="AD42" s="0"/>
      <c r="AE42" s="0"/>
      <c r="AF42" s="0"/>
      <c r="AG42" s="0"/>
      <c r="AH42" s="0"/>
      <c r="AI42" s="0"/>
      <c r="AJ42" s="0"/>
      <c r="AK42" s="0"/>
      <c r="AL42" s="0"/>
      <c r="AM42" s="0"/>
      <c r="AN42" s="0"/>
      <c r="AO42" s="0"/>
      <c r="AP42" s="0"/>
      <c r="AQ42" s="0"/>
      <c r="AR42" s="0"/>
      <c r="AS42" s="0"/>
      <c r="AT42" s="0"/>
      <c r="AU42" s="0"/>
      <c r="AV42" s="0"/>
      <c r="AW42" s="0"/>
      <c r="AX42" s="0"/>
      <c r="AY42" s="0"/>
      <c r="AZ42" s="0"/>
      <c r="BA42" s="0"/>
      <c r="BB42" s="0"/>
      <c r="BC42" s="0"/>
      <c r="BD42" s="0"/>
      <c r="BE42" s="0"/>
      <c r="BF42" s="0"/>
      <c r="BG42" s="0"/>
      <c r="BH42" s="0"/>
      <c r="BI42" s="0"/>
      <c r="BJ42" s="0"/>
      <c r="BK42" s="0"/>
      <c r="BL42" s="0"/>
      <c r="BM42" s="0"/>
      <c r="BN42" s="0"/>
      <c r="BO42" s="0"/>
      <c r="BP42" s="0"/>
      <c r="BQ42" s="0"/>
      <c r="BR42" s="0"/>
      <c r="BS42" s="0"/>
      <c r="BT42" s="0"/>
      <c r="BU42" s="0"/>
      <c r="BV42" s="0"/>
      <c r="BW42" s="0"/>
      <c r="BX42" s="0"/>
      <c r="BY42" s="0"/>
      <c r="BZ42" s="0"/>
      <c r="CA42" s="0"/>
      <c r="CB42" s="0"/>
      <c r="CC42" s="0"/>
      <c r="CD42" s="0"/>
      <c r="CE42" s="0"/>
      <c r="CF42" s="0"/>
      <c r="CG42" s="0"/>
      <c r="CH42" s="0"/>
      <c r="CI42" s="0"/>
      <c r="CJ42" s="0"/>
      <c r="CK42" s="0"/>
      <c r="CL42" s="0"/>
      <c r="CM42" s="0"/>
      <c r="CN42" s="0"/>
      <c r="CO42" s="0"/>
      <c r="CP42" s="0"/>
      <c r="CQ42" s="0"/>
      <c r="CR42" s="0"/>
      <c r="CS42" s="0"/>
      <c r="CT42" s="0"/>
      <c r="CU42" s="0"/>
      <c r="CV42" s="0"/>
      <c r="CW42" s="0"/>
      <c r="CX42" s="0"/>
      <c r="CY42" s="0"/>
      <c r="CZ42" s="0"/>
      <c r="DA42" s="0"/>
      <c r="DB42" s="0"/>
      <c r="DC42" s="0"/>
      <c r="DD42" s="0"/>
      <c r="DE42" s="0"/>
      <c r="DF42" s="0"/>
      <c r="DG42" s="0"/>
      <c r="DH42" s="0"/>
      <c r="DI42" s="0"/>
      <c r="DJ42" s="0"/>
      <c r="DK42" s="0"/>
      <c r="DL42" s="0"/>
      <c r="DM42" s="0"/>
      <c r="DN42" s="0"/>
      <c r="DO42" s="0"/>
      <c r="DP42" s="0"/>
      <c r="DQ42" s="0"/>
      <c r="DR42" s="0"/>
      <c r="DS42" s="0"/>
      <c r="DT42" s="0"/>
      <c r="DU42" s="0"/>
      <c r="DV42" s="0"/>
      <c r="DW42" s="0"/>
      <c r="DX42" s="0"/>
      <c r="DY42" s="0"/>
      <c r="DZ42" s="0"/>
      <c r="EA42" s="0"/>
      <c r="EB42" s="0"/>
      <c r="EC42" s="0"/>
      <c r="ED42" s="0"/>
      <c r="EE42" s="0"/>
      <c r="EF42" s="11" t="n">
        <v>46204</v>
      </c>
      <c r="EG42" s="6" t="s">
        <f>=-5.37</f>
      </c>
      <c r="EH42" s="0" t="s">
        <v>675</v>
      </c>
    </row>
    <row collapsed="false" customFormat="false" customHeight="false" hidden="false" ht="12.1" outlineLevel="0" r="43">
      <c r="A43" s="0"/>
      <c r="B43" s="0"/>
      <c r="C43" s="0"/>
      <c r="D43" s="0"/>
      <c r="E43" s="0"/>
      <c r="F43" s="0"/>
      <c r="G43" s="0"/>
      <c r="H43" s="0"/>
      <c r="I43" s="0"/>
      <c r="J43" s="0"/>
      <c r="K43" s="0"/>
      <c r="L43" s="0"/>
      <c r="M43" s="0"/>
      <c r="N43" s="0"/>
      <c r="O43" s="0"/>
      <c r="P43" s="0"/>
      <c r="Q43" s="0"/>
      <c r="R43" s="0"/>
      <c r="S43" s="0"/>
      <c r="T43" s="0"/>
      <c r="U43" s="0"/>
      <c r="V43" s="0"/>
      <c r="W43" s="0"/>
      <c r="X43" s="0"/>
      <c r="Y43" s="0"/>
      <c r="Z43" s="0"/>
      <c r="AA43" s="0"/>
      <c r="AB43" s="0"/>
      <c r="AC43" s="0"/>
      <c r="AD43" s="0"/>
      <c r="AE43" s="0"/>
      <c r="AF43" s="0"/>
      <c r="AG43" s="0"/>
      <c r="AH43" s="0"/>
      <c r="AI43" s="0"/>
      <c r="AJ43" s="0"/>
      <c r="AK43" s="0"/>
      <c r="AL43" s="0"/>
      <c r="AM43" s="0"/>
      <c r="AN43" s="0"/>
      <c r="AO43" s="0"/>
      <c r="AP43" s="0"/>
      <c r="AQ43" s="0"/>
      <c r="AR43" s="0"/>
      <c r="AS43" s="0"/>
      <c r="AT43" s="0"/>
      <c r="AU43" s="0"/>
      <c r="AV43" s="0"/>
      <c r="AW43" s="0"/>
      <c r="AX43" s="0"/>
      <c r="AY43" s="0"/>
      <c r="AZ43" s="0"/>
      <c r="BA43" s="0"/>
      <c r="BB43" s="0"/>
      <c r="BC43" s="0"/>
      <c r="BD43" s="0"/>
      <c r="BE43" s="0"/>
      <c r="BF43" s="0"/>
      <c r="BG43" s="0"/>
      <c r="BH43" s="0"/>
      <c r="BI43" s="0"/>
      <c r="BJ43" s="0"/>
      <c r="BK43" s="0"/>
      <c r="BL43" s="0"/>
      <c r="BM43" s="0"/>
      <c r="BN43" s="0"/>
      <c r="BO43" s="0"/>
      <c r="BP43" s="0"/>
      <c r="BQ43" s="0"/>
      <c r="BR43" s="0"/>
      <c r="BS43" s="0"/>
      <c r="BT43" s="0"/>
      <c r="BU43" s="0"/>
      <c r="BV43" s="0"/>
      <c r="BW43" s="0"/>
      <c r="BX43" s="0"/>
      <c r="BY43" s="0"/>
      <c r="BZ43" s="0"/>
      <c r="CA43" s="0"/>
      <c r="CB43" s="0"/>
      <c r="CC43" s="0"/>
      <c r="CD43" s="0"/>
      <c r="CE43" s="0"/>
      <c r="CF43" s="0"/>
      <c r="CG43" s="0"/>
      <c r="CH43" s="0"/>
      <c r="CI43" s="0"/>
      <c r="CJ43" s="0"/>
      <c r="CK43" s="0"/>
      <c r="CL43" s="0"/>
      <c r="CM43" s="0"/>
      <c r="CN43" s="0"/>
      <c r="CO43" s="0"/>
      <c r="CP43" s="0"/>
      <c r="CQ43" s="0"/>
      <c r="CR43" s="0"/>
      <c r="CS43" s="0"/>
      <c r="CT43" s="0"/>
      <c r="CU43" s="0"/>
      <c r="CV43" s="0"/>
      <c r="CW43" s="0"/>
      <c r="CX43" s="0"/>
      <c r="CY43" s="0"/>
      <c r="CZ43" s="0"/>
      <c r="DA43" s="0"/>
      <c r="DB43" s="0"/>
      <c r="DC43" s="0"/>
      <c r="DD43" s="0"/>
      <c r="DE43" s="0"/>
      <c r="DF43" s="0"/>
      <c r="DG43" s="0"/>
      <c r="DH43" s="0"/>
      <c r="DI43" s="0"/>
      <c r="DJ43" s="0"/>
      <c r="DK43" s="0"/>
      <c r="DL43" s="0"/>
      <c r="DM43" s="0"/>
      <c r="DN43" s="0"/>
      <c r="DO43" s="0"/>
      <c r="DP43" s="0"/>
      <c r="DQ43" s="0"/>
      <c r="DR43" s="0"/>
      <c r="DS43" s="0"/>
      <c r="DT43" s="0"/>
      <c r="DU43" s="0"/>
      <c r="DV43" s="0"/>
      <c r="DW43" s="0"/>
      <c r="DX43" s="0"/>
      <c r="DY43" s="0"/>
      <c r="DZ43" s="0"/>
      <c r="EA43" s="0"/>
      <c r="EB43" s="0"/>
      <c r="EC43" s="0"/>
      <c r="ED43" s="0"/>
      <c r="EE43" s="0"/>
      <c r="EF43" s="11" t="n">
        <v>46234</v>
      </c>
      <c r="EG43" s="6" t="s">
        <f>=-28.33</f>
      </c>
      <c r="EH43" s="0" t="s">
        <v>710</v>
      </c>
    </row>
    <row collapsed="false" customFormat="false" customHeight="false" hidden="false" ht="12.1" outlineLevel="0" r="44">
      <c r="A44" s="0"/>
      <c r="B44" s="0"/>
      <c r="C44" s="0"/>
      <c r="D44" s="0"/>
      <c r="E44" s="0"/>
      <c r="F44" s="0"/>
      <c r="G44" s="0"/>
      <c r="H44" s="0"/>
      <c r="I44" s="0"/>
      <c r="J44" s="0"/>
      <c r="K44" s="0"/>
      <c r="L44" s="0"/>
      <c r="M44" s="0"/>
      <c r="N44" s="0"/>
      <c r="O44" s="0"/>
      <c r="P44" s="0"/>
      <c r="Q44" s="0"/>
      <c r="R44" s="0"/>
      <c r="S44" s="0"/>
      <c r="T44" s="0"/>
      <c r="U44" s="0"/>
      <c r="V44" s="0"/>
      <c r="W44" s="0"/>
      <c r="X44" s="0"/>
      <c r="Y44" s="0"/>
      <c r="Z44" s="0"/>
      <c r="AA44" s="0"/>
      <c r="AB44" s="0"/>
      <c r="AC44" s="0"/>
      <c r="AD44" s="0"/>
      <c r="AE44" s="0"/>
      <c r="AF44" s="0"/>
      <c r="AG44" s="0"/>
      <c r="AH44" s="0"/>
      <c r="AI44" s="0"/>
      <c r="AJ44" s="0"/>
      <c r="AK44" s="0"/>
      <c r="AL44" s="0"/>
      <c r="AM44" s="0"/>
      <c r="AN44" s="0"/>
      <c r="AO44" s="0"/>
      <c r="AP44" s="0"/>
      <c r="AQ44" s="0"/>
      <c r="AR44" s="0"/>
      <c r="AS44" s="0"/>
      <c r="AT44" s="0"/>
      <c r="AU44" s="0"/>
      <c r="AV44" s="0"/>
      <c r="AW44" s="0"/>
      <c r="AX44" s="0"/>
      <c r="AY44" s="0"/>
      <c r="AZ44" s="0"/>
      <c r="BA44" s="0"/>
      <c r="BB44" s="0"/>
      <c r="BC44" s="0"/>
      <c r="BD44" s="0"/>
      <c r="BE44" s="0"/>
      <c r="BF44" s="0"/>
      <c r="BG44" s="0"/>
      <c r="BH44" s="0"/>
      <c r="BI44" s="0"/>
      <c r="BJ44" s="0"/>
      <c r="BK44" s="0"/>
      <c r="BL44" s="0"/>
      <c r="BM44" s="0"/>
      <c r="BN44" s="0"/>
      <c r="BO44" s="0"/>
      <c r="BP44" s="0"/>
      <c r="BQ44" s="0"/>
      <c r="BR44" s="0"/>
      <c r="BS44" s="0"/>
      <c r="BT44" s="0"/>
      <c r="BU44" s="0"/>
      <c r="BV44" s="0"/>
      <c r="BW44" s="0"/>
      <c r="BX44" s="0"/>
      <c r="BY44" s="0"/>
      <c r="BZ44" s="0"/>
      <c r="CA44" s="0"/>
      <c r="CB44" s="0"/>
      <c r="CC44" s="0"/>
      <c r="CD44" s="0"/>
      <c r="CE44" s="0"/>
      <c r="CF44" s="0"/>
      <c r="CG44" s="0"/>
      <c r="CH44" s="0"/>
      <c r="CI44" s="0"/>
      <c r="CJ44" s="0"/>
      <c r="CK44" s="0"/>
      <c r="CL44" s="0"/>
      <c r="CM44" s="0"/>
      <c r="CN44" s="0"/>
      <c r="CO44" s="0"/>
      <c r="CP44" s="0"/>
      <c r="CQ44" s="0"/>
      <c r="CR44" s="0"/>
      <c r="CS44" s="0"/>
      <c r="CT44" s="0"/>
      <c r="CU44" s="0"/>
      <c r="CV44" s="0"/>
      <c r="CW44" s="0"/>
      <c r="CX44" s="0"/>
      <c r="CY44" s="0"/>
      <c r="CZ44" s="0"/>
      <c r="DA44" s="0"/>
      <c r="DB44" s="0"/>
      <c r="DC44" s="0"/>
      <c r="DD44" s="0"/>
      <c r="DE44" s="0"/>
      <c r="DF44" s="0"/>
      <c r="DG44" s="0"/>
      <c r="DH44" s="0"/>
      <c r="DI44" s="0"/>
      <c r="DJ44" s="0"/>
      <c r="DK44" s="0"/>
      <c r="DL44" s="0"/>
      <c r="DM44" s="0"/>
      <c r="DN44" s="0"/>
      <c r="DO44" s="0"/>
      <c r="DP44" s="0"/>
      <c r="DQ44" s="0"/>
      <c r="DR44" s="0"/>
      <c r="DS44" s="0"/>
      <c r="DT44" s="0"/>
      <c r="DU44" s="0"/>
      <c r="DV44" s="0"/>
      <c r="DW44" s="0"/>
      <c r="DX44" s="0"/>
      <c r="DY44" s="0"/>
      <c r="DZ44" s="0"/>
      <c r="EA44" s="0"/>
      <c r="EB44" s="0"/>
      <c r="EC44" s="0"/>
      <c r="ED44" s="0"/>
      <c r="EE44" s="0"/>
      <c r="EF44" s="11" t="n">
        <v>46235</v>
      </c>
      <c r="EG44" s="6" t="s">
        <f>=-5.05</f>
      </c>
      <c r="EH44" s="0" t="s">
        <v>711</v>
      </c>
    </row>
    <row collapsed="false" customFormat="false" customHeight="false" hidden="false" ht="12.1" outlineLevel="0" r="45">
      <c r="A45" s="0"/>
      <c r="B45" s="0"/>
      <c r="C45" s="0"/>
      <c r="D45" s="0"/>
      <c r="E45" s="0"/>
      <c r="F45" s="0"/>
      <c r="G45" s="0"/>
      <c r="H45" s="0"/>
      <c r="I45" s="0"/>
      <c r="J45" s="0"/>
      <c r="K45" s="0"/>
      <c r="L45" s="0"/>
      <c r="M45" s="0"/>
      <c r="N45" s="0"/>
      <c r="O45" s="0"/>
      <c r="P45" s="0"/>
      <c r="Q45" s="0"/>
      <c r="R45" s="0"/>
      <c r="S45" s="0"/>
      <c r="T45" s="0"/>
      <c r="U45" s="0"/>
      <c r="V45" s="0"/>
      <c r="W45" s="0"/>
      <c r="X45" s="0"/>
      <c r="Y45" s="0"/>
      <c r="Z45" s="0"/>
      <c r="AA45" s="0"/>
      <c r="AB45" s="0"/>
      <c r="AC45" s="0"/>
      <c r="AD45" s="0"/>
      <c r="AE45" s="0"/>
      <c r="AF45" s="0"/>
      <c r="AG45" s="0"/>
      <c r="AH45" s="0"/>
      <c r="AI45" s="0"/>
      <c r="AJ45" s="0"/>
      <c r="AK45" s="0"/>
      <c r="AL45" s="0"/>
      <c r="AM45" s="0"/>
      <c r="AN45" s="0"/>
      <c r="AO45" s="0"/>
      <c r="AP45" s="0"/>
      <c r="AQ45" s="0"/>
      <c r="AR45" s="0"/>
      <c r="AS45" s="0"/>
      <c r="AT45" s="0"/>
      <c r="AU45" s="0"/>
      <c r="AV45" s="0"/>
      <c r="AW45" s="0"/>
      <c r="AX45" s="0"/>
      <c r="AY45" s="0"/>
      <c r="AZ45" s="0"/>
      <c r="BA45" s="0"/>
      <c r="BB45" s="0"/>
      <c r="BC45" s="0"/>
      <c r="BD45" s="0"/>
      <c r="BE45" s="0"/>
      <c r="BF45" s="0"/>
      <c r="BG45" s="0"/>
      <c r="BH45" s="0"/>
      <c r="BI45" s="0"/>
      <c r="BJ45" s="0"/>
      <c r="BK45" s="0"/>
      <c r="BL45" s="0"/>
      <c r="BM45" s="0"/>
      <c r="BN45" s="0"/>
      <c r="BO45" s="0"/>
      <c r="BP45" s="0"/>
      <c r="BQ45" s="0"/>
      <c r="BR45" s="0"/>
      <c r="BS45" s="0"/>
      <c r="BT45" s="0"/>
      <c r="BU45" s="0"/>
      <c r="BV45" s="0"/>
      <c r="BW45" s="0"/>
      <c r="BX45" s="0"/>
      <c r="BY45" s="0"/>
      <c r="BZ45" s="0"/>
      <c r="CA45" s="0"/>
      <c r="CB45" s="0"/>
      <c r="CC45" s="0"/>
      <c r="CD45" s="0"/>
      <c r="CE45" s="0"/>
      <c r="CF45" s="0"/>
      <c r="CG45" s="0"/>
      <c r="CH45" s="0"/>
      <c r="CI45" s="0"/>
      <c r="CJ45" s="0"/>
      <c r="CK45" s="0"/>
      <c r="CL45" s="0"/>
      <c r="CM45" s="0"/>
      <c r="CN45" s="0"/>
      <c r="CO45" s="0"/>
      <c r="CP45" s="0"/>
      <c r="CQ45" s="0"/>
      <c r="CR45" s="0"/>
      <c r="CS45" s="0"/>
      <c r="CT45" s="0"/>
      <c r="CU45" s="0"/>
      <c r="CV45" s="0"/>
      <c r="CW45" s="0"/>
      <c r="CX45" s="0"/>
      <c r="CY45" s="0"/>
      <c r="CZ45" s="0"/>
      <c r="DA45" s="0"/>
      <c r="DB45" s="0"/>
      <c r="DC45" s="0"/>
      <c r="DD45" s="0"/>
      <c r="DE45" s="0"/>
      <c r="DF45" s="0"/>
      <c r="DG45" s="0"/>
      <c r="DH45" s="0"/>
      <c r="DI45" s="0"/>
      <c r="DJ45" s="0"/>
      <c r="DK45" s="0"/>
      <c r="DL45" s="0"/>
      <c r="DM45" s="0"/>
      <c r="DN45" s="0"/>
      <c r="DO45" s="0"/>
      <c r="DP45" s="0"/>
      <c r="DQ45" s="0"/>
      <c r="DR45" s="0"/>
      <c r="DS45" s="0"/>
      <c r="DT45" s="0"/>
      <c r="DU45" s="0"/>
      <c r="DV45" s="0"/>
      <c r="DW45" s="0"/>
      <c r="DX45" s="0"/>
      <c r="DY45" s="0"/>
      <c r="DZ45" s="0"/>
      <c r="EA45" s="0"/>
      <c r="EB45" s="0"/>
      <c r="EC45" s="0"/>
      <c r="ED45" s="0"/>
      <c r="EE45" s="0"/>
      <c r="EF45" s="11" t="n">
        <v>46260</v>
      </c>
      <c r="EG45" s="8" t="s">
        <f>=-Портфель!J49</f>
      </c>
      <c r="EH45" s="0" t="s">
        <v>727</v>
      </c>
    </row>
    <row collapsed="false" customFormat="false" customHeight="false" hidden="false" ht="12.1" outlineLevel="0" r="46">
      <c r="A46" s="0"/>
      <c r="B46" s="0"/>
      <c r="C46" s="0"/>
      <c r="D46" s="0"/>
      <c r="E46" s="0"/>
      <c r="F46" s="0"/>
      <c r="G46" s="0"/>
      <c r="H46" s="0"/>
      <c r="I46" s="0"/>
      <c r="J46" s="0"/>
      <c r="K46" s="0"/>
      <c r="L46" s="0"/>
      <c r="M46" s="0"/>
      <c r="N46" s="0"/>
      <c r="O46" s="0"/>
      <c r="P46" s="0"/>
      <c r="Q46" s="0"/>
      <c r="R46" s="0"/>
      <c r="S46" s="0"/>
      <c r="T46" s="0"/>
      <c r="U46" s="0"/>
      <c r="V46" s="0"/>
      <c r="W46" s="0"/>
      <c r="X46" s="0"/>
      <c r="Y46" s="0"/>
      <c r="Z46" s="0"/>
      <c r="AA46" s="0"/>
      <c r="AB46" s="0"/>
      <c r="AC46" s="0"/>
      <c r="AD46" s="0"/>
      <c r="AE46" s="0"/>
      <c r="AF46" s="0"/>
      <c r="AG46" s="0"/>
      <c r="AH46" s="0"/>
      <c r="AI46" s="0"/>
      <c r="AJ46" s="0"/>
      <c r="AK46" s="0"/>
      <c r="AL46" s="0"/>
      <c r="AM46" s="0"/>
      <c r="AN46" s="0"/>
      <c r="AO46" s="0"/>
      <c r="AP46" s="0"/>
      <c r="AQ46" s="0"/>
      <c r="AR46" s="0"/>
      <c r="AS46" s="0"/>
      <c r="AT46" s="0"/>
      <c r="AU46" s="0"/>
      <c r="AV46" s="0"/>
      <c r="AW46" s="0"/>
      <c r="AX46" s="0"/>
      <c r="AY46" s="0"/>
      <c r="AZ46" s="0"/>
      <c r="BA46" s="0"/>
      <c r="BB46" s="0"/>
      <c r="BC46" s="0"/>
      <c r="BD46" s="0"/>
      <c r="BE46" s="0"/>
      <c r="BF46" s="0"/>
      <c r="BG46" s="0"/>
      <c r="BH46" s="0"/>
      <c r="BI46" s="0"/>
      <c r="BJ46" s="0"/>
      <c r="BK46" s="0"/>
      <c r="BL46" s="0"/>
      <c r="BM46" s="0"/>
      <c r="BN46" s="0"/>
      <c r="BO46" s="0"/>
      <c r="BP46" s="0"/>
      <c r="BQ46" s="0"/>
      <c r="BR46" s="0"/>
      <c r="BS46" s="0"/>
      <c r="BT46" s="0"/>
      <c r="BU46" s="0"/>
      <c r="BV46" s="0"/>
      <c r="BW46" s="0"/>
      <c r="BX46" s="0"/>
      <c r="BY46" s="0"/>
      <c r="BZ46" s="0"/>
      <c r="CA46" s="0"/>
      <c r="CB46" s="0"/>
      <c r="CC46" s="0"/>
      <c r="CD46" s="0"/>
      <c r="CE46" s="0"/>
      <c r="CF46" s="0"/>
      <c r="CG46" s="0"/>
      <c r="CH46" s="0"/>
      <c r="CI46" s="0"/>
      <c r="CJ46" s="0"/>
      <c r="CK46" s="0"/>
      <c r="CL46" s="0"/>
      <c r="CM46" s="0"/>
      <c r="CN46" s="0"/>
      <c r="CO46" s="0"/>
      <c r="CP46" s="0"/>
      <c r="CQ46" s="0"/>
      <c r="CR46" s="0"/>
      <c r="CS46" s="0"/>
      <c r="CT46" s="0"/>
      <c r="CU46" s="0"/>
      <c r="CV46" s="0"/>
      <c r="CW46" s="0"/>
      <c r="CX46" s="0"/>
      <c r="CY46" s="0"/>
      <c r="CZ46" s="0"/>
      <c r="DA46" s="0"/>
      <c r="DB46" s="0"/>
      <c r="DC46" s="0"/>
      <c r="DD46" s="0"/>
      <c r="DE46" s="0"/>
      <c r="DF46" s="0"/>
      <c r="DG46" s="0"/>
      <c r="DH46" s="0"/>
      <c r="DI46" s="0"/>
      <c r="DJ46" s="0"/>
      <c r="DK46" s="0"/>
      <c r="DL46" s="0"/>
      <c r="DM46" s="0"/>
      <c r="DN46" s="0"/>
      <c r="DO46" s="0"/>
      <c r="DP46" s="0"/>
      <c r="DQ46" s="0"/>
      <c r="DR46" s="0"/>
      <c r="DS46" s="0"/>
      <c r="DT46" s="0"/>
      <c r="DU46" s="0"/>
      <c r="DV46" s="0"/>
      <c r="DW46" s="0"/>
      <c r="DX46" s="0"/>
      <c r="DY46" s="0"/>
      <c r="DZ46" s="0"/>
      <c r="EA46" s="0"/>
      <c r="EB46" s="0"/>
      <c r="EC46" s="0"/>
      <c r="ED46" s="0"/>
      <c r="EE46" s="0"/>
      <c r="EF46" s="0"/>
      <c r="EG46" s="10" t="s">
        <f>=XIRR(EG2:EG45,EF2:EF45)</f>
      </c>
      <c r="EH46" s="0"/>
    </row>
    <row collapsed="false" customFormat="false" customHeight="false" hidden="false" ht="12.1" outlineLevel="0" r="47">
      <c r="A47" s="0"/>
      <c r="B47" s="0"/>
      <c r="C47" s="0"/>
      <c r="D47" s="0"/>
      <c r="E47" s="0"/>
      <c r="F47" s="0"/>
      <c r="G47" s="0"/>
      <c r="H47" s="0"/>
      <c r="I47" s="0"/>
      <c r="J47" s="0"/>
      <c r="K47" s="0"/>
      <c r="L47" s="0"/>
      <c r="M47" s="0"/>
      <c r="N47" s="0"/>
      <c r="O47" s="0"/>
      <c r="P47" s="0"/>
      <c r="Q47" s="0"/>
      <c r="R47" s="0"/>
      <c r="S47" s="0"/>
      <c r="T47" s="0"/>
      <c r="U47" s="0"/>
      <c r="V47" s="0"/>
      <c r="W47" s="0"/>
      <c r="X47" s="0"/>
      <c r="Y47" s="0"/>
      <c r="Z47" s="0"/>
      <c r="AA47" s="0"/>
      <c r="AB47" s="0"/>
      <c r="AC47" s="0"/>
      <c r="AD47" s="0"/>
      <c r="AE47" s="0"/>
      <c r="AF47" s="0"/>
      <c r="AG47" s="0"/>
      <c r="AH47" s="0"/>
      <c r="AI47" s="0"/>
      <c r="AJ47" s="0"/>
      <c r="AK47" s="0"/>
      <c r="AL47" s="0"/>
      <c r="AM47" s="0"/>
      <c r="AN47" s="0"/>
      <c r="AO47" s="0"/>
      <c r="AP47" s="0"/>
      <c r="AQ47" s="0"/>
      <c r="AR47" s="0"/>
      <c r="AS47" s="0"/>
      <c r="AT47" s="0"/>
      <c r="AU47" s="0"/>
      <c r="AV47" s="0"/>
      <c r="AW47" s="0"/>
      <c r="AX47" s="0"/>
      <c r="AY47" s="0"/>
      <c r="AZ47" s="0"/>
      <c r="BA47" s="0"/>
      <c r="BB47" s="0"/>
      <c r="BC47" s="0"/>
      <c r="BD47" s="0"/>
      <c r="BE47" s="0"/>
      <c r="BF47" s="0"/>
      <c r="BG47" s="0"/>
      <c r="BH47" s="0"/>
      <c r="BI47" s="0"/>
      <c r="BJ47" s="0"/>
      <c r="BK47" s="0"/>
      <c r="BL47" s="0"/>
      <c r="BM47" s="0"/>
      <c r="BN47" s="0"/>
      <c r="BO47" s="0"/>
      <c r="BP47" s="0"/>
      <c r="BQ47" s="0"/>
      <c r="BR47" s="0"/>
      <c r="BS47" s="0"/>
      <c r="BT47" s="0"/>
      <c r="BU47" s="0"/>
      <c r="BV47" s="0"/>
      <c r="BW47" s="0"/>
      <c r="BX47" s="0"/>
      <c r="BY47" s="0"/>
      <c r="BZ47" s="0"/>
      <c r="CA47" s="0"/>
      <c r="CB47" s="0"/>
      <c r="CC47" s="0"/>
      <c r="CD47" s="0"/>
      <c r="CE47" s="0"/>
      <c r="CF47" s="0"/>
      <c r="CG47" s="0"/>
      <c r="CH47" s="0"/>
      <c r="CI47" s="0"/>
      <c r="CJ47" s="0"/>
      <c r="CK47" s="0"/>
      <c r="CL47" s="0"/>
      <c r="CM47" s="0"/>
      <c r="CN47" s="0"/>
      <c r="CO47" s="0"/>
      <c r="CP47" s="0"/>
      <c r="CQ47" s="0"/>
      <c r="CR47" s="0"/>
      <c r="CS47" s="0"/>
      <c r="CT47" s="0"/>
      <c r="CU47" s="0"/>
      <c r="CV47" s="0"/>
      <c r="CW47" s="0"/>
      <c r="CX47" s="0"/>
      <c r="CY47" s="0"/>
      <c r="CZ47" s="0"/>
      <c r="DA47" s="0"/>
      <c r="DB47" s="0"/>
      <c r="DC47" s="0"/>
      <c r="DD47" s="0"/>
      <c r="DE47" s="0"/>
      <c r="DF47" s="0"/>
      <c r="DG47" s="0"/>
      <c r="DH47" s="0"/>
      <c r="DI47" s="0"/>
      <c r="DJ47" s="0"/>
      <c r="DK47" s="0"/>
      <c r="DL47" s="0"/>
      <c r="DM47" s="0"/>
      <c r="DN47" s="0"/>
      <c r="DO47" s="0"/>
      <c r="DP47" s="0"/>
      <c r="DQ47" s="0"/>
      <c r="DR47" s="0"/>
      <c r="DS47" s="0"/>
      <c r="DT47" s="0"/>
      <c r="DU47" s="0"/>
      <c r="DV47" s="0"/>
      <c r="DW47" s="0"/>
      <c r="DX47" s="0"/>
      <c r="DY47" s="0"/>
      <c r="DZ47" s="0"/>
      <c r="EA47" s="0"/>
      <c r="EB47" s="0"/>
      <c r="EC47" s="0"/>
      <c r="ED47" s="0"/>
      <c r="EE47" s="0"/>
      <c r="EF47" s="0"/>
      <c r="EG47" s="8" t="s">
        <f>=-SUM(EG2:EG45)</f>
      </c>
      <c r="EH47" s="0" t="s">
        <v>728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V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729</v>
      </c>
      <c r="C1" s="0"/>
      <c r="D1" s="0"/>
      <c r="E1" s="4" t="s">
        <v>730</v>
      </c>
      <c r="F1" s="0"/>
      <c r="G1" s="0"/>
      <c r="H1" s="4" t="s">
        <v>731</v>
      </c>
      <c r="I1" s="0"/>
      <c r="J1" s="0"/>
      <c r="K1" s="4" t="s">
        <v>732</v>
      </c>
      <c r="L1" s="0"/>
      <c r="M1" s="0"/>
      <c r="N1" s="4" t="s">
        <v>733</v>
      </c>
      <c r="O1" s="0"/>
      <c r="P1" s="0"/>
      <c r="Q1" s="4" t="s">
        <v>734</v>
      </c>
      <c r="R1" s="0"/>
      <c r="S1" s="0"/>
      <c r="T1" s="4" t="s">
        <v>735</v>
      </c>
      <c r="U1" s="0"/>
      <c r="V1" s="0"/>
      <c r="W1" s="4" t="s">
        <v>736</v>
      </c>
      <c r="X1" s="0"/>
      <c r="Y1" s="0"/>
      <c r="Z1" s="4" t="s">
        <v>737</v>
      </c>
      <c r="AA1" s="0"/>
      <c r="AB1" s="0"/>
      <c r="AC1" s="4" t="s">
        <v>738</v>
      </c>
      <c r="AD1" s="0"/>
      <c r="AE1" s="0"/>
      <c r="AF1" s="4" t="s">
        <v>739</v>
      </c>
      <c r="AG1" s="0"/>
      <c r="AH1" s="0"/>
      <c r="AI1" s="4" t="s">
        <v>740</v>
      </c>
      <c r="AJ1" s="0"/>
      <c r="AK1" s="0"/>
      <c r="AL1" s="4" t="s">
        <v>741</v>
      </c>
      <c r="AM1" s="0"/>
      <c r="AN1" s="0"/>
      <c r="AO1" s="4" t="s">
        <v>742</v>
      </c>
      <c r="AP1" s="0"/>
      <c r="AQ1" s="0"/>
      <c r="AR1" s="4" t="s">
        <v>743</v>
      </c>
      <c r="AS1" s="0"/>
      <c r="AT1" s="0"/>
      <c r="AU1" s="4" t="s">
        <v>744</v>
      </c>
      <c r="AV1" s="0"/>
    </row>
    <row collapsed="false" customFormat="false" customHeight="false" hidden="false" ht="12.1" outlineLevel="0" r="2">
      <c r="A2" s="11" t="n">
        <v>44187</v>
      </c>
      <c r="B2" s="6" t="n">
        <v>3632.51</v>
      </c>
      <c r="C2" s="0" t="s">
        <v>725</v>
      </c>
      <c r="D2" s="11" t="n">
        <v>44187</v>
      </c>
      <c r="E2" s="6" t="n">
        <v>770.43</v>
      </c>
      <c r="F2" s="0" t="s">
        <v>725</v>
      </c>
      <c r="G2" s="11" t="n">
        <v>44187</v>
      </c>
      <c r="H2" s="6" t="n">
        <v>1035.1</v>
      </c>
      <c r="I2" s="0" t="s">
        <v>725</v>
      </c>
      <c r="J2" s="11" t="n">
        <v>44187</v>
      </c>
      <c r="K2" s="6" t="n">
        <v>1065.47</v>
      </c>
      <c r="L2" s="0" t="s">
        <v>725</v>
      </c>
      <c r="M2" s="11" t="n">
        <v>44187</v>
      </c>
      <c r="N2" s="6" t="n">
        <v>1054.5</v>
      </c>
      <c r="O2" s="0" t="s">
        <v>725</v>
      </c>
      <c r="P2" s="11" t="n">
        <v>44187</v>
      </c>
      <c r="Q2" s="6" t="n">
        <v>1366.74</v>
      </c>
      <c r="R2" s="0" t="s">
        <v>725</v>
      </c>
      <c r="S2" s="11" t="n">
        <v>44187</v>
      </c>
      <c r="T2" s="6" t="n">
        <v>81.08</v>
      </c>
      <c r="U2" s="0" t="s">
        <v>725</v>
      </c>
      <c r="V2" s="11" t="n">
        <v>44194</v>
      </c>
      <c r="W2" s="6" t="n">
        <v>1725.19</v>
      </c>
      <c r="X2" s="0" t="s">
        <v>725</v>
      </c>
      <c r="Y2" s="11" t="n">
        <v>44194</v>
      </c>
      <c r="Z2" s="6" t="n">
        <v>1070.3</v>
      </c>
      <c r="AA2" s="0" t="s">
        <v>725</v>
      </c>
      <c r="AB2" s="11" t="n">
        <v>44201</v>
      </c>
      <c r="AC2" s="6" t="n">
        <v>30.85</v>
      </c>
      <c r="AD2" s="0" t="s">
        <v>725</v>
      </c>
      <c r="AE2" s="11" t="n">
        <v>44305</v>
      </c>
      <c r="AF2" s="6" t="n">
        <v>156.04</v>
      </c>
      <c r="AG2" s="0" t="s">
        <v>725</v>
      </c>
      <c r="AH2" s="11" t="n">
        <v>44333</v>
      </c>
      <c r="AI2" s="6" t="n">
        <v>1008.92</v>
      </c>
      <c r="AJ2" s="0" t="s">
        <v>725</v>
      </c>
      <c r="AK2" s="11" t="n">
        <v>44334</v>
      </c>
      <c r="AL2" s="6" t="n">
        <v>1006.79</v>
      </c>
      <c r="AM2" s="0" t="s">
        <v>725</v>
      </c>
      <c r="AN2" s="11" t="n">
        <v>44491</v>
      </c>
      <c r="AO2" s="6" t="n">
        <v>1017.03</v>
      </c>
      <c r="AP2" s="0" t="s">
        <v>725</v>
      </c>
      <c r="AQ2" s="11" t="n">
        <v>44553</v>
      </c>
      <c r="AR2" s="6" t="n">
        <v>4469.1</v>
      </c>
      <c r="AS2" s="0" t="s">
        <v>725</v>
      </c>
      <c r="AT2" s="11" t="n">
        <v>45173</v>
      </c>
      <c r="AU2" s="6" t="n">
        <v>867.58</v>
      </c>
      <c r="AV2" s="0" t="s">
        <v>725</v>
      </c>
    </row>
    <row collapsed="false" customFormat="false" customHeight="false" hidden="false" ht="12.1" outlineLevel="0" r="3">
      <c r="A3" s="0"/>
      <c r="B3" s="10" t="s">
        <f>=XIRR(B2:B2,A2:A2)</f>
      </c>
      <c r="C3" s="0"/>
      <c r="D3" s="11" t="n">
        <v>44466</v>
      </c>
      <c r="E3" s="6" t="n">
        <v>737.07</v>
      </c>
      <c r="F3" s="0" t="s">
        <v>725</v>
      </c>
      <c r="G3" s="11" t="n">
        <v>44230</v>
      </c>
      <c r="H3" s="6" t="n">
        <v>-37.13</v>
      </c>
      <c r="I3" s="0" t="s">
        <v>159</v>
      </c>
      <c r="J3" s="11" t="n">
        <v>44258</v>
      </c>
      <c r="K3" s="6" t="n">
        <v>-28.41</v>
      </c>
      <c r="L3" s="0" t="s">
        <v>163</v>
      </c>
      <c r="M3" s="11" t="n">
        <v>44322</v>
      </c>
      <c r="N3" s="6" t="n">
        <v>-33.39</v>
      </c>
      <c r="O3" s="0" t="s">
        <v>165</v>
      </c>
      <c r="P3" s="11" t="n">
        <v>44193</v>
      </c>
      <c r="Q3" s="6" t="n">
        <v>-43.8</v>
      </c>
      <c r="R3" s="0" t="s">
        <v>157</v>
      </c>
      <c r="S3" s="11" t="n">
        <v>44194</v>
      </c>
      <c r="T3" s="6" t="n">
        <v>321.02</v>
      </c>
      <c r="U3" s="0" t="s">
        <v>725</v>
      </c>
      <c r="V3" s="11" t="n">
        <v>44243</v>
      </c>
      <c r="W3" s="6" t="n">
        <v>1667.16</v>
      </c>
      <c r="X3" s="0" t="s">
        <v>725</v>
      </c>
      <c r="Y3" s="11" t="n">
        <v>44201</v>
      </c>
      <c r="Z3" s="6" t="n">
        <v>-1079.94</v>
      </c>
      <c r="AA3" s="0" t="s">
        <v>726</v>
      </c>
      <c r="AB3" s="11" t="n">
        <v>44201</v>
      </c>
      <c r="AC3" s="6" t="n">
        <v>65.32</v>
      </c>
      <c r="AD3" s="0" t="s">
        <v>725</v>
      </c>
      <c r="AE3" s="11" t="n">
        <v>44459</v>
      </c>
      <c r="AF3" s="6" t="n">
        <v>151.02</v>
      </c>
      <c r="AG3" s="0" t="s">
        <v>725</v>
      </c>
      <c r="AH3" s="11" t="n">
        <v>44460</v>
      </c>
      <c r="AI3" s="6" t="n">
        <v>1019.98</v>
      </c>
      <c r="AJ3" s="0" t="s">
        <v>725</v>
      </c>
      <c r="AK3" s="11" t="n">
        <v>44382</v>
      </c>
      <c r="AL3" s="6" t="n">
        <v>-20.93</v>
      </c>
      <c r="AM3" s="0" t="s">
        <v>189</v>
      </c>
      <c r="AN3" s="11" t="n">
        <v>44517</v>
      </c>
      <c r="AO3" s="6" t="n">
        <v>-30.65</v>
      </c>
      <c r="AP3" s="0" t="s">
        <v>233</v>
      </c>
      <c r="AQ3" s="11" t="n">
        <v>45481</v>
      </c>
      <c r="AR3" s="6" t="n">
        <v>-4247.87</v>
      </c>
      <c r="AS3" s="0" t="s">
        <v>726</v>
      </c>
      <c r="AT3" s="11" t="n">
        <v>45219</v>
      </c>
      <c r="AU3" s="6" t="n">
        <v>-32.54</v>
      </c>
      <c r="AV3" s="0" t="s">
        <v>341</v>
      </c>
    </row>
    <row collapsed="false" customFormat="false" customHeight="false" hidden="false" ht="12.1" outlineLevel="0" r="4">
      <c r="A4" s="0"/>
      <c r="B4" s="8" t="s">
        <f>=-SUM(B2:B2)</f>
      </c>
      <c r="C4" s="0" t="s">
        <v>728</v>
      </c>
      <c r="D4" s="11" t="n">
        <v>44491</v>
      </c>
      <c r="E4" s="6" t="n">
        <v>715.27</v>
      </c>
      <c r="F4" s="0" t="s">
        <v>725</v>
      </c>
      <c r="G4" s="11" t="n">
        <v>44412</v>
      </c>
      <c r="H4" s="6" t="n">
        <v>-37.13</v>
      </c>
      <c r="I4" s="0" t="s">
        <v>159</v>
      </c>
      <c r="J4" s="11" t="n">
        <v>44440</v>
      </c>
      <c r="K4" s="6" t="n">
        <v>-28.41</v>
      </c>
      <c r="L4" s="0" t="s">
        <v>163</v>
      </c>
      <c r="M4" s="11" t="n">
        <v>44504</v>
      </c>
      <c r="N4" s="6" t="n">
        <v>-33.39</v>
      </c>
      <c r="O4" s="0" t="s">
        <v>165</v>
      </c>
      <c r="P4" s="11" t="n">
        <v>44388</v>
      </c>
      <c r="Q4" s="6" t="n">
        <v>-52.7</v>
      </c>
      <c r="R4" s="0" t="s">
        <v>197</v>
      </c>
      <c r="S4" s="11" t="n">
        <v>45516</v>
      </c>
      <c r="T4" s="6" t="n">
        <v>-745.55</v>
      </c>
      <c r="U4" s="0" t="s">
        <v>726</v>
      </c>
      <c r="V4" s="11" t="n">
        <v>44323</v>
      </c>
      <c r="W4" s="6" t="n">
        <v>-130.83</v>
      </c>
      <c r="X4" s="0" t="s">
        <v>166</v>
      </c>
      <c r="Y4" s="0"/>
      <c r="Z4" s="10" t="s">
        <f>=XIRR(Z2:Z3,Y2:Y3)</f>
      </c>
      <c r="AA4" s="0"/>
      <c r="AB4" s="11" t="n">
        <v>44201</v>
      </c>
      <c r="AC4" s="6" t="n">
        <v>5.17</v>
      </c>
      <c r="AD4" s="0" t="s">
        <v>725</v>
      </c>
      <c r="AE4" s="11" t="n">
        <v>44459</v>
      </c>
      <c r="AF4" s="6" t="n">
        <v>150.82</v>
      </c>
      <c r="AG4" s="0" t="s">
        <v>725</v>
      </c>
      <c r="AH4" s="11" t="n">
        <v>44480</v>
      </c>
      <c r="AI4" s="6" t="n">
        <v>1018.94</v>
      </c>
      <c r="AJ4" s="0" t="s">
        <v>725</v>
      </c>
      <c r="AK4" s="11" t="n">
        <v>44473</v>
      </c>
      <c r="AL4" s="6" t="n">
        <v>-20.93</v>
      </c>
      <c r="AM4" s="0" t="s">
        <v>189</v>
      </c>
      <c r="AN4" s="11" t="n">
        <v>44699</v>
      </c>
      <c r="AO4" s="6" t="n">
        <v>-30.65</v>
      </c>
      <c r="AP4" s="0" t="s">
        <v>233</v>
      </c>
      <c r="AQ4" s="0"/>
      <c r="AR4" s="10" t="s">
        <f>=XIRR(AR2:AR3,AQ2:AQ3)</f>
      </c>
      <c r="AS4" s="0"/>
      <c r="AT4" s="11" t="n">
        <v>45310</v>
      </c>
      <c r="AU4" s="6" t="n">
        <v>-32.54</v>
      </c>
      <c r="AV4" s="0" t="s">
        <v>341</v>
      </c>
    </row>
    <row collapsed="false" customFormat="false" customHeight="false" hidden="false" ht="12.1" outlineLevel="0" r="5">
      <c r="A5" s="0"/>
      <c r="B5" s="0"/>
      <c r="C5" s="0"/>
      <c r="D5" s="11" t="n">
        <v>45516</v>
      </c>
      <c r="E5" s="6" t="n">
        <v>-3014.7</v>
      </c>
      <c r="F5" s="0" t="s">
        <v>726</v>
      </c>
      <c r="G5" s="11" t="n">
        <v>44594</v>
      </c>
      <c r="H5" s="6" t="n">
        <v>-37.13</v>
      </c>
      <c r="I5" s="0" t="s">
        <v>159</v>
      </c>
      <c r="J5" s="11" t="n">
        <v>44622</v>
      </c>
      <c r="K5" s="6" t="n">
        <v>-28.41</v>
      </c>
      <c r="L5" s="0" t="s">
        <v>163</v>
      </c>
      <c r="M5" s="11" t="n">
        <v>44686</v>
      </c>
      <c r="N5" s="6" t="n">
        <v>-33.39</v>
      </c>
      <c r="O5" s="0" t="s">
        <v>165</v>
      </c>
      <c r="P5" s="11" t="n">
        <v>44543</v>
      </c>
      <c r="Q5" s="6" t="n">
        <v>1210.84</v>
      </c>
      <c r="R5" s="0" t="s">
        <v>725</v>
      </c>
      <c r="S5" s="0"/>
      <c r="T5" s="10" t="s">
        <f>=XIRR(T2:T4,S2:S4)</f>
      </c>
      <c r="U5" s="0"/>
      <c r="V5" s="11" t="n">
        <v>44440</v>
      </c>
      <c r="W5" s="6" t="n">
        <v>-65.63</v>
      </c>
      <c r="X5" s="0" t="s">
        <v>214</v>
      </c>
      <c r="Y5" s="0"/>
      <c r="Z5" s="8" t="s">
        <f>=-SUM(Z2:Z3)</f>
      </c>
      <c r="AA5" s="0" t="s">
        <v>728</v>
      </c>
      <c r="AB5" s="11" t="n">
        <v>44207</v>
      </c>
      <c r="AC5" s="6" t="n">
        <v>40.56</v>
      </c>
      <c r="AD5" s="0" t="s">
        <v>725</v>
      </c>
      <c r="AE5" s="11" t="n">
        <v>44459</v>
      </c>
      <c r="AF5" s="6" t="n">
        <v>150.52</v>
      </c>
      <c r="AG5" s="0" t="s">
        <v>725</v>
      </c>
      <c r="AH5" s="11" t="n">
        <v>44504</v>
      </c>
      <c r="AI5" s="6" t="n">
        <v>-110.14</v>
      </c>
      <c r="AJ5" s="0" t="s">
        <v>230</v>
      </c>
      <c r="AK5" s="11" t="n">
        <v>44564</v>
      </c>
      <c r="AL5" s="6" t="n">
        <v>-20.93</v>
      </c>
      <c r="AM5" s="0" t="s">
        <v>189</v>
      </c>
      <c r="AN5" s="11" t="n">
        <v>44881</v>
      </c>
      <c r="AO5" s="6" t="n">
        <v>-30.65</v>
      </c>
      <c r="AP5" s="0" t="s">
        <v>233</v>
      </c>
      <c r="AQ5" s="0"/>
      <c r="AR5" s="8" t="s">
        <f>=-SUM(AR2:AR3)</f>
      </c>
      <c r="AS5" s="0" t="s">
        <v>728</v>
      </c>
      <c r="AT5" s="11" t="n">
        <v>45401</v>
      </c>
      <c r="AU5" s="6" t="n">
        <v>-32.54</v>
      </c>
      <c r="AV5" s="0" t="s">
        <v>341</v>
      </c>
    </row>
    <row collapsed="false" customFormat="false" customHeight="false" hidden="false" ht="12.1" outlineLevel="0" r="6">
      <c r="A6" s="0"/>
      <c r="B6" s="0"/>
      <c r="C6" s="0"/>
      <c r="D6" s="0"/>
      <c r="E6" s="10" t="s">
        <f>=XIRR(E2:E5,D2:D5)</f>
      </c>
      <c r="F6" s="0"/>
      <c r="G6" s="11" t="n">
        <v>44776</v>
      </c>
      <c r="H6" s="6" t="n">
        <v>-38.13</v>
      </c>
      <c r="I6" s="0" t="s">
        <v>277</v>
      </c>
      <c r="J6" s="11" t="n">
        <v>44804</v>
      </c>
      <c r="K6" s="6" t="n">
        <v>-28.41</v>
      </c>
      <c r="L6" s="0" t="s">
        <v>163</v>
      </c>
      <c r="M6" s="11" t="n">
        <v>44868</v>
      </c>
      <c r="N6" s="6" t="n">
        <v>-34.39</v>
      </c>
      <c r="O6" s="0" t="s">
        <v>294</v>
      </c>
      <c r="P6" s="11" t="n">
        <v>44556</v>
      </c>
      <c r="Q6" s="6" t="n">
        <v>-90</v>
      </c>
      <c r="R6" s="0" t="s">
        <v>241</v>
      </c>
      <c r="S6" s="0"/>
      <c r="T6" s="8" t="s">
        <f>=-SUM(T2:T4)</f>
      </c>
      <c r="U6" s="0" t="s">
        <v>728</v>
      </c>
      <c r="V6" s="11" t="n">
        <v>44448</v>
      </c>
      <c r="W6" s="6" t="n">
        <v>1414.99</v>
      </c>
      <c r="X6" s="0" t="s">
        <v>725</v>
      </c>
      <c r="Y6" s="0"/>
      <c r="Z6" s="0"/>
      <c r="AA6" s="0"/>
      <c r="AB6" s="11" t="n">
        <v>44232</v>
      </c>
      <c r="AC6" s="6" t="n">
        <v>71.68</v>
      </c>
      <c r="AD6" s="0" t="s">
        <v>725</v>
      </c>
      <c r="AE6" s="11" t="n">
        <v>44474</v>
      </c>
      <c r="AF6" s="6" t="n">
        <v>223.04</v>
      </c>
      <c r="AG6" s="0" t="s">
        <v>725</v>
      </c>
      <c r="AH6" s="11" t="n">
        <v>44686</v>
      </c>
      <c r="AI6" s="6" t="n">
        <v>-110.14</v>
      </c>
      <c r="AJ6" s="0" t="s">
        <v>230</v>
      </c>
      <c r="AK6" s="11" t="n">
        <v>44655</v>
      </c>
      <c r="AL6" s="6" t="n">
        <v>-20.93</v>
      </c>
      <c r="AM6" s="0" t="s">
        <v>189</v>
      </c>
      <c r="AN6" s="11" t="n">
        <v>45063</v>
      </c>
      <c r="AO6" s="6" t="n">
        <v>-35.65</v>
      </c>
      <c r="AP6" s="0" t="s">
        <v>312</v>
      </c>
      <c r="AQ6" s="0"/>
      <c r="AR6" s="0"/>
      <c r="AS6" s="0"/>
      <c r="AT6" s="11" t="n">
        <v>45492</v>
      </c>
      <c r="AU6" s="6" t="n">
        <v>-32.54</v>
      </c>
      <c r="AV6" s="0" t="s">
        <v>341</v>
      </c>
    </row>
    <row collapsed="false" customFormat="false" customHeight="false" hidden="false" ht="12.1" outlineLevel="0" r="7">
      <c r="A7" s="0"/>
      <c r="B7" s="0"/>
      <c r="C7" s="0"/>
      <c r="D7" s="0"/>
      <c r="E7" s="8" t="s">
        <f>=-SUM(E2:E5)</f>
      </c>
      <c r="F7" s="0" t="s">
        <v>728</v>
      </c>
      <c r="G7" s="11" t="n">
        <v>44776</v>
      </c>
      <c r="H7" s="6" t="n">
        <v>-5</v>
      </c>
      <c r="I7" s="0" t="s">
        <v>278</v>
      </c>
      <c r="J7" s="11" t="n">
        <v>44986</v>
      </c>
      <c r="K7" s="6" t="n">
        <v>-32.41</v>
      </c>
      <c r="L7" s="0" t="s">
        <v>306</v>
      </c>
      <c r="M7" s="11" t="n">
        <v>44868</v>
      </c>
      <c r="N7" s="6" t="n">
        <v>-1000</v>
      </c>
      <c r="O7" s="0" t="s">
        <v>295</v>
      </c>
      <c r="P7" s="11" t="n">
        <v>44945</v>
      </c>
      <c r="Q7" s="6" t="n">
        <v>-1357.98</v>
      </c>
      <c r="R7" s="0" t="s">
        <v>726</v>
      </c>
      <c r="S7" s="0"/>
      <c r="T7" s="0"/>
      <c r="U7" s="0"/>
      <c r="V7" s="11" t="n">
        <v>44466</v>
      </c>
      <c r="W7" s="6" t="n">
        <v>1275.38</v>
      </c>
      <c r="X7" s="0" t="s">
        <v>725</v>
      </c>
      <c r="Y7" s="0"/>
      <c r="Z7" s="0"/>
      <c r="AA7" s="0"/>
      <c r="AB7" s="11" t="n">
        <v>44232</v>
      </c>
      <c r="AC7" s="6" t="n">
        <v>3.6</v>
      </c>
      <c r="AD7" s="0" t="s">
        <v>725</v>
      </c>
      <c r="AE7" s="11" t="n">
        <v>44475</v>
      </c>
      <c r="AF7" s="6" t="n">
        <v>219.62</v>
      </c>
      <c r="AG7" s="0" t="s">
        <v>725</v>
      </c>
      <c r="AH7" s="11" t="n">
        <v>44868</v>
      </c>
      <c r="AI7" s="6" t="n">
        <v>-110.14</v>
      </c>
      <c r="AJ7" s="0" t="s">
        <v>230</v>
      </c>
      <c r="AK7" s="11" t="n">
        <v>44746</v>
      </c>
      <c r="AL7" s="6" t="n">
        <v>-20.93</v>
      </c>
      <c r="AM7" s="0" t="s">
        <v>189</v>
      </c>
      <c r="AN7" s="11" t="n">
        <v>45245</v>
      </c>
      <c r="AO7" s="6" t="n">
        <v>-35.65</v>
      </c>
      <c r="AP7" s="0" t="s">
        <v>312</v>
      </c>
      <c r="AQ7" s="0"/>
      <c r="AR7" s="0"/>
      <c r="AS7" s="0"/>
      <c r="AT7" s="11" t="n">
        <v>45583</v>
      </c>
      <c r="AU7" s="6" t="n">
        <v>-32.54</v>
      </c>
      <c r="AV7" s="0" t="s">
        <v>341</v>
      </c>
    </row>
    <row collapsed="false" customFormat="false" customHeight="false" hidden="false" ht="12.1" outlineLevel="0" r="8">
      <c r="A8" s="0"/>
      <c r="B8" s="0"/>
      <c r="C8" s="0"/>
      <c r="D8" s="0"/>
      <c r="E8" s="0"/>
      <c r="F8" s="0"/>
      <c r="G8" s="11" t="n">
        <v>44776</v>
      </c>
      <c r="H8" s="6" t="n">
        <v>-1000</v>
      </c>
      <c r="I8" s="0" t="s">
        <v>282</v>
      </c>
      <c r="J8" s="11" t="n">
        <v>45168</v>
      </c>
      <c r="K8" s="6" t="n">
        <v>-32.41</v>
      </c>
      <c r="L8" s="0" t="s">
        <v>306</v>
      </c>
      <c r="M8" s="0"/>
      <c r="N8" s="10" t="s">
        <f>=XIRR(N2:N7,M2:M7)</f>
      </c>
      <c r="O8" s="0"/>
      <c r="P8" s="0"/>
      <c r="Q8" s="10" t="s">
        <f>=XIRR(Q2:Q7,P2:P7)</f>
      </c>
      <c r="R8" s="0"/>
      <c r="S8" s="0"/>
      <c r="T8" s="0"/>
      <c r="U8" s="0"/>
      <c r="V8" s="11" t="n">
        <v>45440</v>
      </c>
      <c r="W8" s="6" t="n">
        <v>-1087.53</v>
      </c>
      <c r="X8" s="0" t="s">
        <v>726</v>
      </c>
      <c r="Y8" s="0"/>
      <c r="Z8" s="0"/>
      <c r="AA8" s="0"/>
      <c r="AB8" s="11" t="n">
        <v>44245</v>
      </c>
      <c r="AC8" s="6" t="n">
        <v>103.25</v>
      </c>
      <c r="AD8" s="0" t="s">
        <v>725</v>
      </c>
      <c r="AE8" s="11" t="n">
        <v>45516</v>
      </c>
      <c r="AF8" s="6" t="n">
        <v>-1500.66</v>
      </c>
      <c r="AG8" s="0" t="s">
        <v>726</v>
      </c>
      <c r="AH8" s="11" t="n">
        <v>45050</v>
      </c>
      <c r="AI8" s="6" t="n">
        <v>-127.14</v>
      </c>
      <c r="AJ8" s="0" t="s">
        <v>309</v>
      </c>
      <c r="AK8" s="11" t="n">
        <v>44837</v>
      </c>
      <c r="AL8" s="6" t="n">
        <v>-20.93</v>
      </c>
      <c r="AM8" s="0" t="s">
        <v>189</v>
      </c>
      <c r="AN8" s="11" t="n">
        <v>45427</v>
      </c>
      <c r="AO8" s="6" t="n">
        <v>-35.65</v>
      </c>
      <c r="AP8" s="0" t="s">
        <v>312</v>
      </c>
      <c r="AQ8" s="0"/>
      <c r="AR8" s="0"/>
      <c r="AS8" s="0"/>
      <c r="AT8" s="11" t="n">
        <v>45674</v>
      </c>
      <c r="AU8" s="6" t="n">
        <v>-32.54</v>
      </c>
      <c r="AV8" s="0" t="s">
        <v>341</v>
      </c>
    </row>
    <row collapsed="false" customFormat="false" customHeight="false" hidden="false" ht="12.1" outlineLevel="0" r="9">
      <c r="A9" s="0"/>
      <c r="B9" s="0"/>
      <c r="C9" s="0"/>
      <c r="D9" s="0"/>
      <c r="E9" s="0"/>
      <c r="F9" s="0"/>
      <c r="G9" s="0"/>
      <c r="H9" s="10" t="s">
        <f>=XIRR(H2:H8,G2:G8)</f>
      </c>
      <c r="I9" s="0"/>
      <c r="J9" s="11" t="n">
        <v>45350</v>
      </c>
      <c r="K9" s="6" t="n">
        <v>-32.41</v>
      </c>
      <c r="L9" s="0" t="s">
        <v>306</v>
      </c>
      <c r="M9" s="0"/>
      <c r="N9" s="8" t="s">
        <f>=-SUM(N2:N7)</f>
      </c>
      <c r="O9" s="0" t="s">
        <v>728</v>
      </c>
      <c r="P9" s="0"/>
      <c r="Q9" s="8" t="s">
        <f>=-SUM(Q2:Q7)</f>
      </c>
      <c r="R9" s="0" t="s">
        <v>728</v>
      </c>
      <c r="S9" s="0"/>
      <c r="T9" s="0"/>
      <c r="U9" s="0"/>
      <c r="V9" s="0"/>
      <c r="W9" s="10" t="s">
        <f>=XIRR(W2:W8,V2:V8)</f>
      </c>
      <c r="X9" s="0"/>
      <c r="Y9" s="0"/>
      <c r="Z9" s="0"/>
      <c r="AA9" s="0"/>
      <c r="AB9" s="11" t="n">
        <v>44467</v>
      </c>
      <c r="AC9" s="6" t="n">
        <v>16.29</v>
      </c>
      <c r="AD9" s="0" t="s">
        <v>725</v>
      </c>
      <c r="AE9" s="0"/>
      <c r="AF9" s="10" t="s">
        <f>=XIRR(AF2:AF8,AE2:AE8)</f>
      </c>
      <c r="AG9" s="0"/>
      <c r="AH9" s="11" t="n">
        <v>45232</v>
      </c>
      <c r="AI9" s="6" t="n">
        <v>-127.14</v>
      </c>
      <c r="AJ9" s="0" t="s">
        <v>309</v>
      </c>
      <c r="AK9" s="11" t="n">
        <v>44928</v>
      </c>
      <c r="AL9" s="6" t="n">
        <v>-23.93</v>
      </c>
      <c r="AM9" s="0" t="s">
        <v>300</v>
      </c>
      <c r="AN9" s="11" t="n">
        <v>45609</v>
      </c>
      <c r="AO9" s="6" t="n">
        <v>-35.65</v>
      </c>
      <c r="AP9" s="0" t="s">
        <v>312</v>
      </c>
      <c r="AQ9" s="0"/>
      <c r="AR9" s="0"/>
      <c r="AS9" s="0"/>
      <c r="AT9" s="11" t="n">
        <v>45765</v>
      </c>
      <c r="AU9" s="6" t="n">
        <v>-32.54</v>
      </c>
      <c r="AV9" s="0" t="s">
        <v>341</v>
      </c>
    </row>
    <row collapsed="false" customFormat="false" customHeight="false" hidden="false" ht="12.1" outlineLevel="0" r="10">
      <c r="A10" s="0"/>
      <c r="B10" s="0"/>
      <c r="C10" s="0"/>
      <c r="D10" s="0"/>
      <c r="E10" s="0"/>
      <c r="F10" s="0"/>
      <c r="G10" s="0"/>
      <c r="H10" s="8" t="s">
        <f>=-SUM(H2:H8)</f>
      </c>
      <c r="I10" s="0" t="s">
        <v>728</v>
      </c>
      <c r="J10" s="11" t="n">
        <v>45349</v>
      </c>
      <c r="K10" s="6" t="n">
        <v>-1000</v>
      </c>
      <c r="L10" s="0" t="s">
        <v>368</v>
      </c>
      <c r="M10" s="0"/>
      <c r="N10" s="0"/>
      <c r="O10" s="0"/>
      <c r="P10" s="0"/>
      <c r="Q10" s="0"/>
      <c r="R10" s="0"/>
      <c r="S10" s="0"/>
      <c r="T10" s="0"/>
      <c r="U10" s="0"/>
      <c r="V10" s="0"/>
      <c r="W10" s="8" t="s">
        <f>=-SUM(W2:W8)</f>
      </c>
      <c r="X10" s="0" t="s">
        <v>728</v>
      </c>
      <c r="Y10" s="0"/>
      <c r="Z10" s="0"/>
      <c r="AA10" s="0"/>
      <c r="AB10" s="11" t="n">
        <v>44469</v>
      </c>
      <c r="AC10" s="6" t="n">
        <v>17.85</v>
      </c>
      <c r="AD10" s="0" t="s">
        <v>725</v>
      </c>
      <c r="AE10" s="0"/>
      <c r="AF10" s="8" t="s">
        <f>=-SUM(AF2:AF8)</f>
      </c>
      <c r="AG10" s="0" t="s">
        <v>728</v>
      </c>
      <c r="AH10" s="11" t="n">
        <v>45414</v>
      </c>
      <c r="AI10" s="6" t="n">
        <v>-127.14</v>
      </c>
      <c r="AJ10" s="0" t="s">
        <v>309</v>
      </c>
      <c r="AK10" s="11" t="n">
        <v>45019</v>
      </c>
      <c r="AL10" s="6" t="n">
        <v>-23.93</v>
      </c>
      <c r="AM10" s="0" t="s">
        <v>300</v>
      </c>
      <c r="AN10" s="11" t="n">
        <v>45791</v>
      </c>
      <c r="AO10" s="6" t="n">
        <v>-35.65</v>
      </c>
      <c r="AP10" s="0" t="s">
        <v>312</v>
      </c>
      <c r="AQ10" s="0"/>
      <c r="AR10" s="0"/>
      <c r="AS10" s="0"/>
      <c r="AT10" s="11" t="n">
        <v>45856</v>
      </c>
      <c r="AU10" s="6" t="n">
        <v>-62.33</v>
      </c>
      <c r="AV10" s="0" t="s">
        <v>525</v>
      </c>
    </row>
    <row collapsed="false" customFormat="false" customHeight="false" hidden="false" ht="12.1" outlineLevel="0" r="11">
      <c r="A11" s="0"/>
      <c r="B11" s="0"/>
      <c r="C11" s="0"/>
      <c r="D11" s="0"/>
      <c r="E11" s="0"/>
      <c r="F11" s="0"/>
      <c r="G11" s="0"/>
      <c r="H11" s="0"/>
      <c r="I11" s="0"/>
      <c r="J11" s="0"/>
      <c r="K11" s="10" t="s">
        <f>=XIRR(K2:K10,J2:J10)</f>
      </c>
      <c r="L11" s="0"/>
      <c r="M11" s="0"/>
      <c r="N11" s="0"/>
      <c r="O11" s="0"/>
      <c r="P11" s="0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AB11" s="11" t="n">
        <v>44473</v>
      </c>
      <c r="AC11" s="6" t="n">
        <v>175.32</v>
      </c>
      <c r="AD11" s="0" t="s">
        <v>725</v>
      </c>
      <c r="AE11" s="0"/>
      <c r="AF11" s="0"/>
      <c r="AG11" s="0"/>
      <c r="AH11" s="11" t="n">
        <v>45596</v>
      </c>
      <c r="AI11" s="6" t="n">
        <v>-127.14</v>
      </c>
      <c r="AJ11" s="0" t="s">
        <v>309</v>
      </c>
      <c r="AK11" s="11" t="n">
        <v>45110</v>
      </c>
      <c r="AL11" s="6" t="n">
        <v>-23.93</v>
      </c>
      <c r="AM11" s="0" t="s">
        <v>300</v>
      </c>
      <c r="AN11" s="11" t="n">
        <v>45973</v>
      </c>
      <c r="AO11" s="6" t="n">
        <v>-35.65</v>
      </c>
      <c r="AP11" s="0" t="s">
        <v>312</v>
      </c>
      <c r="AQ11" s="0"/>
      <c r="AR11" s="0"/>
      <c r="AS11" s="0"/>
      <c r="AT11" s="11" t="n">
        <v>45947</v>
      </c>
      <c r="AU11" s="6" t="n">
        <v>-62.33</v>
      </c>
      <c r="AV11" s="0" t="s">
        <v>525</v>
      </c>
    </row>
    <row collapsed="false" customFormat="false" customHeight="false" hidden="false" ht="12.1" outlineLevel="0" r="12">
      <c r="A12" s="0"/>
      <c r="B12" s="0"/>
      <c r="C12" s="0"/>
      <c r="D12" s="0"/>
      <c r="E12" s="0"/>
      <c r="F12" s="0"/>
      <c r="G12" s="0"/>
      <c r="H12" s="0"/>
      <c r="I12" s="0"/>
      <c r="J12" s="0"/>
      <c r="K12" s="8" t="s">
        <f>=-SUM(K2:K10)</f>
      </c>
      <c r="L12" s="0" t="s">
        <v>728</v>
      </c>
      <c r="M12" s="0"/>
      <c r="N12" s="0"/>
      <c r="O12" s="0"/>
      <c r="P12" s="0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AB12" s="11" t="n">
        <v>45516</v>
      </c>
      <c r="AC12" s="6" t="n">
        <v>-744</v>
      </c>
      <c r="AD12" s="0" t="s">
        <v>726</v>
      </c>
      <c r="AE12" s="0"/>
      <c r="AF12" s="0"/>
      <c r="AG12" s="0"/>
      <c r="AH12" s="11" t="n">
        <v>45778</v>
      </c>
      <c r="AI12" s="6" t="n">
        <v>-127.14</v>
      </c>
      <c r="AJ12" s="0" t="s">
        <v>309</v>
      </c>
      <c r="AK12" s="11" t="n">
        <v>45201</v>
      </c>
      <c r="AL12" s="6" t="n">
        <v>-23.93</v>
      </c>
      <c r="AM12" s="0" t="s">
        <v>300</v>
      </c>
      <c r="AN12" s="11" t="n">
        <v>45972</v>
      </c>
      <c r="AO12" s="6" t="n">
        <v>-1000</v>
      </c>
      <c r="AP12" s="0" t="s">
        <v>579</v>
      </c>
      <c r="AQ12" s="0"/>
      <c r="AR12" s="0"/>
      <c r="AS12" s="0"/>
      <c r="AT12" s="11" t="n">
        <v>46038</v>
      </c>
      <c r="AU12" s="6" t="n">
        <v>-62.33</v>
      </c>
      <c r="AV12" s="0" t="s">
        <v>525</v>
      </c>
    </row>
    <row collapsed="false" customFormat="false" customHeight="false" hidden="false" ht="12.1" outlineLevel="0" r="13">
      <c r="A13" s="0"/>
      <c r="B13" s="0"/>
      <c r="C13" s="0"/>
      <c r="D13" s="0"/>
      <c r="E13" s="0"/>
      <c r="F13" s="0"/>
      <c r="G13" s="0"/>
      <c r="H13" s="0"/>
      <c r="I13" s="0"/>
      <c r="J13" s="0"/>
      <c r="K13" s="0"/>
      <c r="L13" s="0"/>
      <c r="M13" s="0"/>
      <c r="N13" s="0"/>
      <c r="O13" s="0"/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AB13" s="0"/>
      <c r="AC13" s="10" t="s">
        <f>=XIRR(AC2:AC12,AB2:AB12)</f>
      </c>
      <c r="AD13" s="0"/>
      <c r="AE13" s="0"/>
      <c r="AF13" s="0"/>
      <c r="AG13" s="0"/>
      <c r="AH13" s="11" t="n">
        <v>45777</v>
      </c>
      <c r="AI13" s="6" t="n">
        <v>-3000</v>
      </c>
      <c r="AJ13" s="0" t="s">
        <v>480</v>
      </c>
      <c r="AK13" s="11" t="n">
        <v>45292</v>
      </c>
      <c r="AL13" s="6" t="n">
        <v>-23.93</v>
      </c>
      <c r="AM13" s="0" t="s">
        <v>300</v>
      </c>
      <c r="AN13" s="0"/>
      <c r="AO13" s="10" t="s">
        <f>=XIRR(AO2:AO12,AN2:AN12)</f>
      </c>
      <c r="AP13" s="0"/>
      <c r="AQ13" s="0"/>
      <c r="AR13" s="0"/>
      <c r="AS13" s="0"/>
      <c r="AT13" s="11" t="n">
        <v>46129</v>
      </c>
      <c r="AU13" s="6" t="n">
        <v>-62.33</v>
      </c>
      <c r="AV13" s="0" t="s">
        <v>525</v>
      </c>
    </row>
    <row collapsed="false" customFormat="false" customHeight="false" hidden="false" ht="12.1" outlineLevel="0" r="14">
      <c r="A14" s="0"/>
      <c r="B14" s="0"/>
      <c r="C14" s="0"/>
      <c r="D14" s="0"/>
      <c r="E14" s="0"/>
      <c r="F14" s="0"/>
      <c r="G14" s="0"/>
      <c r="H14" s="0"/>
      <c r="I14" s="0"/>
      <c r="J14" s="0"/>
      <c r="K14" s="0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8" t="s">
        <f>=-SUM(AC2:AC12)</f>
      </c>
      <c r="AD14" s="0" t="s">
        <v>728</v>
      </c>
      <c r="AE14" s="0"/>
      <c r="AF14" s="0"/>
      <c r="AG14" s="0"/>
      <c r="AH14" s="0"/>
      <c r="AI14" s="10" t="s">
        <f>=XIRR(AI2:AI13,AH2:AH13)</f>
      </c>
      <c r="AJ14" s="0"/>
      <c r="AK14" s="11" t="n">
        <v>45383</v>
      </c>
      <c r="AL14" s="6" t="n">
        <v>-23.93</v>
      </c>
      <c r="AM14" s="0" t="s">
        <v>300</v>
      </c>
      <c r="AN14" s="0"/>
      <c r="AO14" s="8" t="s">
        <f>=-SUM(AO2:AO12)</f>
      </c>
      <c r="AP14" s="0" t="s">
        <v>728</v>
      </c>
      <c r="AQ14" s="0"/>
      <c r="AR14" s="0"/>
      <c r="AS14" s="0"/>
      <c r="AT14" s="11" t="n">
        <v>46128</v>
      </c>
      <c r="AU14" s="6" t="n">
        <v>-1000</v>
      </c>
      <c r="AV14" s="0" t="s">
        <v>641</v>
      </c>
    </row>
    <row collapsed="false" customFormat="false" customHeight="false" hidden="false" ht="12.1" outlineLevel="0" r="15">
      <c r="A15" s="0"/>
      <c r="B15" s="0"/>
      <c r="C15" s="0"/>
      <c r="D15" s="0"/>
      <c r="E15" s="0"/>
      <c r="F15" s="0"/>
      <c r="G15" s="0"/>
      <c r="H15" s="0"/>
      <c r="I15" s="0"/>
      <c r="J15" s="0"/>
      <c r="K15" s="0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0"/>
      <c r="AI15" s="8" t="s">
        <f>=-SUM(AI2:AI13)</f>
      </c>
      <c r="AJ15" s="0" t="s">
        <v>728</v>
      </c>
      <c r="AK15" s="11" t="n">
        <v>45382</v>
      </c>
      <c r="AL15" s="6" t="n">
        <v>-1000</v>
      </c>
      <c r="AM15" s="0" t="s">
        <v>375</v>
      </c>
      <c r="AN15" s="0"/>
      <c r="AO15" s="0"/>
      <c r="AP15" s="0"/>
      <c r="AQ15" s="0"/>
      <c r="AR15" s="0"/>
      <c r="AS15" s="0"/>
      <c r="AT15" s="0"/>
      <c r="AU15" s="10" t="s">
        <f>=XIRR(AU2:AU14,AT2:AT14)</f>
      </c>
      <c r="AV15" s="0"/>
    </row>
    <row collapsed="false" customFormat="false" customHeight="false" hidden="false" ht="12.1" outlineLevel="0" r="16">
      <c r="A16" s="0"/>
      <c r="B16" s="0"/>
      <c r="C16" s="0"/>
      <c r="D16" s="0"/>
      <c r="E16" s="0"/>
      <c r="F16" s="0"/>
      <c r="G16" s="0"/>
      <c r="H16" s="0"/>
      <c r="I16" s="0"/>
      <c r="J16" s="0"/>
      <c r="K16" s="0"/>
      <c r="L16" s="0"/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  <c r="AH16" s="0"/>
      <c r="AI16" s="0"/>
      <c r="AJ16" s="0"/>
      <c r="AK16" s="0"/>
      <c r="AL16" s="10" t="s">
        <f>=XIRR(AL2:AL15,AK2:AK15)</f>
      </c>
      <c r="AM16" s="0"/>
      <c r="AN16" s="0"/>
      <c r="AO16" s="0"/>
      <c r="AP16" s="0"/>
      <c r="AQ16" s="0"/>
      <c r="AR16" s="0"/>
      <c r="AS16" s="0"/>
      <c r="AT16" s="0"/>
      <c r="AU16" s="8" t="s">
        <f>=-SUM(AU2:AU14)</f>
      </c>
      <c r="AV16" s="0" t="s">
        <v>728</v>
      </c>
    </row>
    <row collapsed="false" customFormat="false" customHeight="false" hidden="false" ht="12.1" outlineLevel="0" r="17">
      <c r="A17" s="0"/>
      <c r="B17" s="0"/>
      <c r="C17" s="0"/>
      <c r="D17" s="0"/>
      <c r="E17" s="0"/>
      <c r="F17" s="0"/>
      <c r="G17" s="0"/>
      <c r="H17" s="0"/>
      <c r="I17" s="0"/>
      <c r="J17" s="0"/>
      <c r="K17" s="0"/>
      <c r="L17" s="0"/>
      <c r="M17" s="0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  <c r="AH17" s="0"/>
      <c r="AI17" s="0"/>
      <c r="AJ17" s="0"/>
      <c r="AK17" s="0"/>
      <c r="AL17" s="8" t="s">
        <f>=-SUM(AL2:AL15)</f>
      </c>
      <c r="AM17" s="0" t="s">
        <v>728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K3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745</v>
      </c>
      <c r="C1" s="0"/>
      <c r="D1" s="0"/>
      <c r="E1" s="3" t="s">
        <v>746</v>
      </c>
      <c r="F1" s="0"/>
      <c r="G1" s="0"/>
      <c r="H1" s="3" t="s">
        <v>747</v>
      </c>
      <c r="I1" s="0"/>
      <c r="J1" s="0"/>
      <c r="K1" s="3" t="s">
        <v>748</v>
      </c>
      <c r="L1" s="0"/>
      <c r="M1" s="0"/>
      <c r="N1" s="3" t="s">
        <v>749</v>
      </c>
      <c r="O1" s="0"/>
      <c r="P1" s="0"/>
      <c r="Q1" s="3" t="s">
        <v>750</v>
      </c>
      <c r="R1" s="0"/>
      <c r="S1" s="0"/>
      <c r="T1" s="3" t="s">
        <v>751</v>
      </c>
      <c r="U1" s="0"/>
      <c r="V1" s="0"/>
      <c r="W1" s="3" t="s">
        <v>752</v>
      </c>
      <c r="X1" s="0"/>
      <c r="Y1" s="0"/>
      <c r="Z1" s="3" t="s">
        <v>753</v>
      </c>
      <c r="AA1" s="0"/>
      <c r="AB1" s="0"/>
      <c r="AC1" s="3" t="s">
        <v>754</v>
      </c>
      <c r="AD1" s="0"/>
      <c r="AE1" s="0"/>
      <c r="AF1" s="3" t="s">
        <v>755</v>
      </c>
      <c r="AG1" s="0"/>
      <c r="AH1" s="0"/>
      <c r="AI1" s="3" t="s">
        <v>756</v>
      </c>
      <c r="AJ1" s="0"/>
      <c r="AK1" s="0"/>
      <c r="AL1" s="3" t="s">
        <v>757</v>
      </c>
      <c r="AM1" s="0"/>
      <c r="AN1" s="0"/>
      <c r="AO1" s="3" t="s">
        <v>758</v>
      </c>
      <c r="AP1" s="0"/>
      <c r="AQ1" s="0"/>
      <c r="AR1" s="3" t="s">
        <v>759</v>
      </c>
      <c r="AS1" s="0"/>
      <c r="AT1" s="0"/>
      <c r="AU1" s="3" t="s">
        <v>760</v>
      </c>
      <c r="AV1" s="0"/>
      <c r="AW1" s="0"/>
      <c r="AX1" s="3" t="s">
        <v>761</v>
      </c>
      <c r="AY1" s="0"/>
      <c r="AZ1" s="0"/>
      <c r="BA1" s="3" t="s">
        <v>762</v>
      </c>
      <c r="BB1" s="0"/>
      <c r="BC1" s="0"/>
      <c r="BD1" s="3" t="s">
        <v>763</v>
      </c>
      <c r="BE1" s="0"/>
      <c r="BF1" s="0"/>
      <c r="BG1" s="3" t="s">
        <v>764</v>
      </c>
      <c r="BH1" s="0"/>
      <c r="BI1" s="0"/>
      <c r="BJ1" s="3" t="s">
        <v>765</v>
      </c>
      <c r="BK1" s="0"/>
      <c r="BL1" s="0"/>
      <c r="BM1" s="3" t="s">
        <v>766</v>
      </c>
      <c r="BN1" s="0"/>
      <c r="BO1" s="0"/>
      <c r="BP1" s="3" t="s">
        <v>767</v>
      </c>
      <c r="BQ1" s="0"/>
      <c r="BR1" s="0"/>
      <c r="BS1" s="3" t="s">
        <v>768</v>
      </c>
      <c r="BT1" s="0"/>
      <c r="BU1" s="0"/>
      <c r="BV1" s="3" t="s">
        <v>769</v>
      </c>
      <c r="BW1" s="0"/>
      <c r="BX1" s="0"/>
      <c r="BY1" s="3" t="s">
        <v>770</v>
      </c>
      <c r="BZ1" s="0"/>
      <c r="CA1" s="0"/>
      <c r="CB1" s="3" t="s">
        <v>771</v>
      </c>
      <c r="CC1" s="0"/>
      <c r="CD1" s="0"/>
      <c r="CE1" s="3" t="s">
        <v>772</v>
      </c>
      <c r="CF1" s="0"/>
      <c r="CG1" s="0"/>
      <c r="CH1" s="3" t="s">
        <v>773</v>
      </c>
      <c r="CI1" s="0"/>
      <c r="CJ1" s="0"/>
      <c r="CK1" s="3" t="s">
        <v>774</v>
      </c>
      <c r="CL1" s="0"/>
      <c r="CM1" s="0"/>
      <c r="CN1" s="3" t="s">
        <v>775</v>
      </c>
      <c r="CO1" s="0"/>
      <c r="CP1" s="0"/>
      <c r="CQ1" s="3" t="s">
        <v>776</v>
      </c>
      <c r="CR1" s="0"/>
      <c r="CS1" s="0"/>
      <c r="CT1" s="3" t="s">
        <v>777</v>
      </c>
      <c r="CU1" s="0"/>
      <c r="CV1" s="0"/>
      <c r="CW1" s="3" t="s">
        <v>778</v>
      </c>
      <c r="CX1" s="0"/>
      <c r="CY1" s="0"/>
      <c r="CZ1" s="3" t="s">
        <v>779</v>
      </c>
      <c r="DA1" s="0"/>
      <c r="DB1" s="0"/>
      <c r="DC1" s="3" t="s">
        <v>780</v>
      </c>
      <c r="DD1" s="0"/>
      <c r="DE1" s="0"/>
      <c r="DF1" s="3" t="s">
        <v>781</v>
      </c>
      <c r="DG1" s="0"/>
      <c r="DH1" s="0"/>
      <c r="DI1" s="3" t="s">
        <v>782</v>
      </c>
      <c r="DJ1" s="0"/>
      <c r="DK1" s="0"/>
      <c r="DL1" s="3" t="s">
        <v>783</v>
      </c>
      <c r="DM1" s="0"/>
      <c r="DN1" s="0"/>
      <c r="DO1" s="3" t="s">
        <v>784</v>
      </c>
      <c r="DP1" s="0"/>
      <c r="DQ1" s="0"/>
      <c r="DR1" s="3" t="s">
        <v>785</v>
      </c>
      <c r="DS1" s="0"/>
      <c r="DT1" s="0"/>
      <c r="DU1" s="3" t="s">
        <v>786</v>
      </c>
      <c r="DV1" s="0"/>
      <c r="DW1" s="0"/>
      <c r="DX1" s="3" t="s">
        <v>787</v>
      </c>
      <c r="DY1" s="0"/>
      <c r="DZ1" s="0"/>
      <c r="EA1" s="3" t="s">
        <v>788</v>
      </c>
      <c r="EB1" s="0"/>
      <c r="EC1" s="0"/>
      <c r="ED1" s="3" t="s">
        <v>789</v>
      </c>
      <c r="EE1" s="0"/>
      <c r="EF1" s="0"/>
      <c r="EG1" s="3" t="s">
        <v>790</v>
      </c>
      <c r="EH1" s="0"/>
      <c r="EI1" s="0"/>
      <c r="EJ1" s="3" t="s">
        <v>791</v>
      </c>
      <c r="EK1" s="0"/>
    </row>
    <row collapsed="false" customFormat="false" customHeight="false" hidden="false" ht="12.1" outlineLevel="0" r="2">
      <c r="A2" s="11" t="n">
        <v>44473</v>
      </c>
      <c r="B2" s="6" t="n">
        <v>100</v>
      </c>
      <c r="C2" s="6" t="n">
        <v>21602.95</v>
      </c>
      <c r="D2" s="11" t="n">
        <v>45481</v>
      </c>
      <c r="E2" s="6" t="n">
        <v>1</v>
      </c>
      <c r="F2" s="6" t="n">
        <v>4350</v>
      </c>
      <c r="G2" s="11" t="n">
        <v>44187</v>
      </c>
      <c r="H2" s="6" t="n">
        <v>10</v>
      </c>
      <c r="I2" s="6" t="n">
        <v>3260.25</v>
      </c>
      <c r="J2" s="11" t="n">
        <v>46056</v>
      </c>
      <c r="K2" s="6" t="n">
        <v>1</v>
      </c>
      <c r="L2" s="6" t="n">
        <v>5231.21</v>
      </c>
      <c r="M2" s="11" t="n">
        <v>44187</v>
      </c>
      <c r="N2" s="6" t="n">
        <v>10</v>
      </c>
      <c r="O2" s="6" t="n">
        <v>2380.25</v>
      </c>
      <c r="P2" s="11" t="n">
        <v>44187</v>
      </c>
      <c r="Q2" s="6" t="n">
        <v>1</v>
      </c>
      <c r="R2" s="6" t="n">
        <v>856.59</v>
      </c>
      <c r="S2" s="11" t="n">
        <v>44245</v>
      </c>
      <c r="T2" s="6" t="n">
        <v>10</v>
      </c>
      <c r="U2" s="6" t="n">
        <v>2246.56</v>
      </c>
      <c r="V2" s="11" t="n">
        <v>44187</v>
      </c>
      <c r="W2" s="6" t="n">
        <v>10</v>
      </c>
      <c r="X2" s="6" t="n">
        <v>959.36</v>
      </c>
      <c r="Y2" s="11" t="n">
        <v>44187</v>
      </c>
      <c r="Z2" s="6" t="n">
        <v>100</v>
      </c>
      <c r="AA2" s="6" t="n">
        <v>810.06</v>
      </c>
      <c r="AB2" s="11" t="n">
        <v>44243</v>
      </c>
      <c r="AC2" s="6" t="n">
        <v>10</v>
      </c>
      <c r="AD2" s="6" t="n">
        <v>2081.44</v>
      </c>
      <c r="AE2" s="11" t="n">
        <v>45748</v>
      </c>
      <c r="AF2" s="6" t="n">
        <v>3</v>
      </c>
      <c r="AG2" s="6" t="n">
        <v>1468.18</v>
      </c>
      <c r="AH2" s="11" t="n">
        <v>44187</v>
      </c>
      <c r="AI2" s="6" t="n">
        <v>1000</v>
      </c>
      <c r="AJ2" s="6" t="n">
        <v>713.9</v>
      </c>
      <c r="AK2" s="11" t="n">
        <v>44305</v>
      </c>
      <c r="AL2" s="6" t="n">
        <v>1</v>
      </c>
      <c r="AM2" s="6" t="n">
        <v>2387.65</v>
      </c>
      <c r="AN2" s="11" t="n">
        <v>44267</v>
      </c>
      <c r="AO2" s="6" t="n">
        <v>100000</v>
      </c>
      <c r="AP2" s="6" t="n">
        <v>1140.79</v>
      </c>
      <c r="AQ2" s="11" t="n">
        <v>44187</v>
      </c>
      <c r="AR2" s="6" t="n">
        <v>1</v>
      </c>
      <c r="AS2" s="6" t="n">
        <v>505.45</v>
      </c>
      <c r="AT2" s="11" t="n">
        <v>44267</v>
      </c>
      <c r="AU2" s="6" t="n">
        <v>2</v>
      </c>
      <c r="AV2" s="6" t="n">
        <v>1455.01</v>
      </c>
      <c r="AW2" s="11" t="n">
        <v>44187</v>
      </c>
      <c r="AX2" s="6" t="n">
        <v>10</v>
      </c>
      <c r="AY2" s="6" t="n">
        <v>1620.32</v>
      </c>
      <c r="AZ2" s="11" t="n">
        <v>44302</v>
      </c>
      <c r="BA2" s="6" t="n">
        <v>1000</v>
      </c>
      <c r="BB2" s="6" t="n">
        <v>826.57</v>
      </c>
      <c r="BC2" s="11" t="n">
        <v>44187</v>
      </c>
      <c r="BD2" s="6" t="n">
        <v>10</v>
      </c>
      <c r="BE2" s="6" t="n">
        <v>360</v>
      </c>
      <c r="BF2" s="11" t="n">
        <v>44194</v>
      </c>
      <c r="BG2" s="6" t="n">
        <v>10</v>
      </c>
      <c r="BH2" s="6" t="n">
        <v>853.59</v>
      </c>
      <c r="BI2" s="11" t="n">
        <v>44396</v>
      </c>
      <c r="BJ2" s="6" t="n">
        <v>2</v>
      </c>
      <c r="BK2" s="6" t="n">
        <v>461.87</v>
      </c>
      <c r="BL2" s="11" t="n">
        <v>44232</v>
      </c>
      <c r="BM2" s="6" t="n">
        <v>10</v>
      </c>
      <c r="BN2" s="6" t="n">
        <v>516.81</v>
      </c>
      <c r="BO2" s="11" t="n">
        <v>44272</v>
      </c>
      <c r="BP2" s="6" t="n">
        <v>10</v>
      </c>
      <c r="BQ2" s="6" t="n">
        <v>616.92</v>
      </c>
      <c r="BR2" s="11" t="n">
        <v>44187</v>
      </c>
      <c r="BS2" s="6" t="n">
        <v>10</v>
      </c>
      <c r="BT2" s="6" t="n">
        <v>692.48</v>
      </c>
      <c r="BU2" s="11" t="n">
        <v>45643</v>
      </c>
      <c r="BV2" s="6" t="n">
        <v>10</v>
      </c>
      <c r="BW2" s="6" t="n">
        <v>297.85</v>
      </c>
      <c r="BX2" s="11" t="n">
        <v>45870</v>
      </c>
      <c r="BY2" s="6" t="n">
        <v>20</v>
      </c>
      <c r="BZ2" s="6" t="n">
        <v>895.7</v>
      </c>
      <c r="CA2" s="11" t="n">
        <v>45427</v>
      </c>
      <c r="CB2" s="6" t="n">
        <v>100</v>
      </c>
      <c r="CC2" s="6" t="n">
        <v>370.72</v>
      </c>
      <c r="CD2" s="11" t="n">
        <v>44329</v>
      </c>
      <c r="CE2" s="6" t="n">
        <v>1</v>
      </c>
      <c r="CF2" s="6" t="n">
        <v>3743.09</v>
      </c>
      <c r="CG2" s="11" t="n">
        <v>44243</v>
      </c>
      <c r="CH2" s="6" t="n">
        <v>10</v>
      </c>
      <c r="CI2" s="6" t="n">
        <v>900.63</v>
      </c>
      <c r="CJ2" s="11" t="n">
        <v>44187</v>
      </c>
      <c r="CK2" s="6" t="n">
        <v>79</v>
      </c>
      <c r="CL2" s="6" t="n">
        <v>2198.5147</v>
      </c>
      <c r="CM2" s="11" t="n">
        <v>44187</v>
      </c>
      <c r="CN2" s="6" t="n">
        <v>40</v>
      </c>
      <c r="CO2" s="6" t="n">
        <v>3862.68</v>
      </c>
      <c r="CP2" s="11" t="n">
        <v>44187</v>
      </c>
      <c r="CQ2" s="6" t="n">
        <v>6</v>
      </c>
      <c r="CR2" s="6" t="n">
        <v>306.8724</v>
      </c>
      <c r="CS2" s="11" t="n">
        <v>44473</v>
      </c>
      <c r="CT2" s="6" t="n">
        <v>2</v>
      </c>
      <c r="CU2" s="6" t="n">
        <v>129.292</v>
      </c>
      <c r="CV2" s="11" t="n">
        <v>46087</v>
      </c>
      <c r="CW2" s="6" t="n">
        <v>8</v>
      </c>
      <c r="CX2" s="6" t="n">
        <v>51.04</v>
      </c>
      <c r="CY2" s="11" t="n">
        <v>44187</v>
      </c>
      <c r="CZ2" s="6" t="n">
        <v>1</v>
      </c>
      <c r="DA2" s="6" t="n">
        <v>1001.99</v>
      </c>
      <c r="DB2" s="11" t="n">
        <v>45141</v>
      </c>
      <c r="DC2" s="6" t="n">
        <v>1</v>
      </c>
      <c r="DD2" s="6" t="n">
        <v>1028.84</v>
      </c>
      <c r="DE2" s="11" t="n">
        <v>45141</v>
      </c>
      <c r="DF2" s="6" t="n">
        <v>1</v>
      </c>
      <c r="DG2" s="6" t="n">
        <v>1050</v>
      </c>
      <c r="DH2" s="11" t="n">
        <v>45141</v>
      </c>
      <c r="DI2" s="6" t="n">
        <v>1</v>
      </c>
      <c r="DJ2" s="6" t="n">
        <v>1054.22</v>
      </c>
      <c r="DK2" s="11" t="n">
        <v>45783</v>
      </c>
      <c r="DL2" s="6" t="n">
        <v>1</v>
      </c>
      <c r="DM2" s="6" t="n">
        <v>1013.96</v>
      </c>
      <c r="DN2" s="11" t="n">
        <v>45783</v>
      </c>
      <c r="DO2" s="6" t="n">
        <v>1</v>
      </c>
      <c r="DP2" s="6" t="n">
        <v>1020.48</v>
      </c>
      <c r="DQ2" s="11" t="n">
        <v>45352</v>
      </c>
      <c r="DR2" s="6" t="n">
        <v>1</v>
      </c>
      <c r="DS2" s="6" t="n">
        <v>995.44</v>
      </c>
      <c r="DT2" s="11" t="n">
        <v>45355</v>
      </c>
      <c r="DU2" s="6" t="n">
        <v>1</v>
      </c>
      <c r="DV2" s="6" t="n">
        <v>980.3</v>
      </c>
      <c r="DW2" s="11" t="n">
        <v>45141</v>
      </c>
      <c r="DX2" s="6" t="n">
        <v>1</v>
      </c>
      <c r="DY2" s="6" t="n">
        <v>1017.89</v>
      </c>
      <c r="DZ2" s="11" t="n">
        <v>45141</v>
      </c>
      <c r="EA2" s="6" t="n">
        <v>1</v>
      </c>
      <c r="EB2" s="6" t="n">
        <v>1022.93</v>
      </c>
      <c r="EC2" s="11" t="n">
        <v>45364</v>
      </c>
      <c r="ED2" s="6" t="n">
        <v>1</v>
      </c>
      <c r="EE2" s="6" t="n">
        <v>643</v>
      </c>
      <c r="EF2" s="11" t="n">
        <v>45576</v>
      </c>
      <c r="EG2" s="6" t="n">
        <v>1</v>
      </c>
      <c r="EH2" s="6" t="n">
        <v>1005.14</v>
      </c>
      <c r="EI2" s="11" t="n">
        <v>45783</v>
      </c>
      <c r="EJ2" s="6" t="n">
        <v>1</v>
      </c>
      <c r="EK2" s="6" t="n">
        <v>1057.93</v>
      </c>
    </row>
    <row collapsed="false" customFormat="false" customHeight="false" hidden="false" ht="12.1" outlineLevel="0" r="3">
      <c r="A3" s="11" t="n">
        <v>45526</v>
      </c>
      <c r="B3" s="6" t="n">
        <v>10</v>
      </c>
      <c r="C3" s="6" t="n">
        <v>1205.72</v>
      </c>
      <c r="D3" s="11" t="n">
        <v>45579</v>
      </c>
      <c r="E3" s="6" t="n">
        <v>1</v>
      </c>
      <c r="F3" s="6" t="n">
        <v>4002</v>
      </c>
      <c r="G3" s="11" t="n">
        <v>44251</v>
      </c>
      <c r="H3" s="6" t="n">
        <v>10</v>
      </c>
      <c r="I3" s="6" t="n">
        <v>3172.2</v>
      </c>
      <c r="J3" s="0"/>
      <c r="K3" s="5" t="s">
        <f>=SUM(L2:L2)/SUM(K2:K2)</f>
      </c>
      <c r="L3" s="0" t="s">
        <v>11</v>
      </c>
      <c r="M3" s="0"/>
      <c r="N3" s="5" t="s">
        <f>=SUM(O2:O2)/SUM(N2:N2)</f>
      </c>
      <c r="O3" s="0" t="s">
        <v>11</v>
      </c>
      <c r="P3" s="11" t="n">
        <v>44267</v>
      </c>
      <c r="Q3" s="6" t="n">
        <v>1</v>
      </c>
      <c r="R3" s="6" t="n">
        <v>858.6</v>
      </c>
      <c r="S3" s="11" t="n">
        <v>45195</v>
      </c>
      <c r="T3" s="6" t="n">
        <v>10</v>
      </c>
      <c r="U3" s="6" t="n">
        <v>1638.68</v>
      </c>
      <c r="V3" s="11" t="n">
        <v>44187</v>
      </c>
      <c r="W3" s="6" t="n">
        <v>10</v>
      </c>
      <c r="X3" s="6" t="n">
        <v>959.86</v>
      </c>
      <c r="Y3" s="11" t="n">
        <v>44270</v>
      </c>
      <c r="Z3" s="6" t="n">
        <v>100</v>
      </c>
      <c r="AA3" s="6" t="n">
        <v>780.54</v>
      </c>
      <c r="AB3" s="11" t="n">
        <v>45621</v>
      </c>
      <c r="AC3" s="6" t="n">
        <v>10</v>
      </c>
      <c r="AD3" s="6" t="n">
        <v>1190.31</v>
      </c>
      <c r="AE3" s="11" t="n">
        <v>46042</v>
      </c>
      <c r="AF3" s="6" t="n">
        <v>1</v>
      </c>
      <c r="AG3" s="6" t="n">
        <v>392.37</v>
      </c>
      <c r="AH3" s="11" t="n">
        <v>44368</v>
      </c>
      <c r="AI3" s="6" t="n">
        <v>1000</v>
      </c>
      <c r="AJ3" s="6" t="n">
        <v>800.65</v>
      </c>
      <c r="AK3" s="0"/>
      <c r="AL3" s="5" t="s">
        <f>=SUM(AM2:AM2)/SUM(AL2:AL2)</f>
      </c>
      <c r="AM3" s="0" t="s">
        <v>11</v>
      </c>
      <c r="AN3" s="11" t="n">
        <v>44470</v>
      </c>
      <c r="AO3" s="6" t="n">
        <v>100000</v>
      </c>
      <c r="AP3" s="6" t="n">
        <v>1067.94</v>
      </c>
      <c r="AQ3" s="11" t="n">
        <v>44396</v>
      </c>
      <c r="AR3" s="6" t="n">
        <v>1</v>
      </c>
      <c r="AS3" s="6" t="n">
        <v>480.64</v>
      </c>
      <c r="AT3" s="11" t="n">
        <v>44302</v>
      </c>
      <c r="AU3" s="6" t="n">
        <v>1</v>
      </c>
      <c r="AV3" s="6" t="n">
        <v>686.98</v>
      </c>
      <c r="AW3" s="0"/>
      <c r="AX3" s="5" t="s">
        <f>=SUM(AY2:AY2)/SUM(AX2:AX2)</f>
      </c>
      <c r="AY3" s="0" t="s">
        <v>11</v>
      </c>
      <c r="AZ3" s="11" t="n">
        <v>44396</v>
      </c>
      <c r="BA3" s="6" t="n">
        <v>1000</v>
      </c>
      <c r="BB3" s="6" t="n">
        <v>781.24</v>
      </c>
      <c r="BC3" s="11" t="n">
        <v>44396</v>
      </c>
      <c r="BD3" s="6" t="n">
        <v>10</v>
      </c>
      <c r="BE3" s="6" t="n">
        <v>472.88</v>
      </c>
      <c r="BF3" s="11" t="n">
        <v>45588</v>
      </c>
      <c r="BG3" s="6" t="n">
        <v>10</v>
      </c>
      <c r="BH3" s="6" t="n">
        <v>639.88</v>
      </c>
      <c r="BI3" s="11" t="n">
        <v>44543</v>
      </c>
      <c r="BJ3" s="6" t="n">
        <v>2</v>
      </c>
      <c r="BK3" s="6" t="n">
        <v>433.3</v>
      </c>
      <c r="BL3" s="11" t="n">
        <v>44897</v>
      </c>
      <c r="BM3" s="6" t="n">
        <v>10</v>
      </c>
      <c r="BN3" s="6" t="n">
        <v>311.84</v>
      </c>
      <c r="BO3" s="0"/>
      <c r="BP3" s="5" t="s">
        <f>=SUM(BQ2:BQ2)/SUM(BP2:BP2)</f>
      </c>
      <c r="BQ3" s="0" t="s">
        <v>11</v>
      </c>
      <c r="BR3" s="11" t="n">
        <v>44526</v>
      </c>
      <c r="BS3" s="6" t="n">
        <v>10</v>
      </c>
      <c r="BT3" s="6" t="n">
        <v>606.42</v>
      </c>
      <c r="BU3" s="11" t="n">
        <v>45939</v>
      </c>
      <c r="BV3" s="6" t="n">
        <v>10</v>
      </c>
      <c r="BW3" s="6" t="n">
        <v>485.24</v>
      </c>
      <c r="BX3" s="0"/>
      <c r="BY3" s="5" t="s">
        <f>=SUM(BZ2:BZ2)/SUM(BY2:BY2)</f>
      </c>
      <c r="BZ3" s="0" t="s">
        <v>11</v>
      </c>
      <c r="CA3" s="11" t="n">
        <v>45525</v>
      </c>
      <c r="CB3" s="6" t="n">
        <v>100</v>
      </c>
      <c r="CC3" s="6" t="n">
        <v>201.32</v>
      </c>
      <c r="CD3" s="11" t="n">
        <v>44403</v>
      </c>
      <c r="CE3" s="6" t="n">
        <v>1</v>
      </c>
      <c r="CF3" s="6" t="n">
        <v>3333.31</v>
      </c>
      <c r="CG3" s="11" t="n">
        <v>44467</v>
      </c>
      <c r="CH3" s="6" t="n">
        <v>10</v>
      </c>
      <c r="CI3" s="6" t="n">
        <v>849.88</v>
      </c>
      <c r="CJ3" s="0"/>
      <c r="CK3" s="5" t="s">
        <f>=SUM(CL2:CL2)/SUM(CK2:CK2)</f>
      </c>
      <c r="CL3" s="0" t="s">
        <v>11</v>
      </c>
      <c r="CM3" s="11" t="n">
        <v>44491</v>
      </c>
      <c r="CN3" s="6" t="n">
        <v>10</v>
      </c>
      <c r="CO3" s="6" t="n">
        <v>906.29</v>
      </c>
      <c r="CP3" s="0"/>
      <c r="CQ3" s="5" t="s">
        <f>=SUM(CR2:CR2)/SUM(CQ2:CQ2)</f>
      </c>
      <c r="CR3" s="0" t="s">
        <v>11</v>
      </c>
      <c r="CS3" s="11" t="n">
        <v>44473</v>
      </c>
      <c r="CT3" s="6" t="n">
        <v>3</v>
      </c>
      <c r="CU3" s="6" t="n">
        <v>192.92</v>
      </c>
      <c r="CV3" s="0"/>
      <c r="CW3" s="5" t="s">
        <f>=SUM(CX2:CX2)/SUM(CW2:CW2)</f>
      </c>
      <c r="CX3" s="0" t="s">
        <v>11</v>
      </c>
      <c r="CY3" s="11" t="n">
        <v>44201</v>
      </c>
      <c r="CZ3" s="6" t="n">
        <v>1</v>
      </c>
      <c r="DA3" s="6" t="n">
        <v>1012.46</v>
      </c>
      <c r="DB3" s="0"/>
      <c r="DC3" s="5" t="s">
        <f>=SUM(DD2:DD2)/SUM(DC2:DC2)</f>
      </c>
      <c r="DD3" s="0" t="s">
        <v>11</v>
      </c>
      <c r="DE3" s="0"/>
      <c r="DF3" s="5" t="s">
        <f>=SUM(DG2:DG2)/SUM(DF2:DF2)</f>
      </c>
      <c r="DG3" s="0" t="s">
        <v>11</v>
      </c>
      <c r="DH3" s="0"/>
      <c r="DI3" s="5" t="s">
        <f>=SUM(DJ2:DJ2)/SUM(DI2:DI2)</f>
      </c>
      <c r="DJ3" s="0" t="s">
        <v>11</v>
      </c>
      <c r="DK3" s="0"/>
      <c r="DL3" s="5" t="s">
        <f>=SUM(DM2:DM2)/SUM(DL2:DL2)</f>
      </c>
      <c r="DM3" s="0" t="s">
        <v>11</v>
      </c>
      <c r="DN3" s="0"/>
      <c r="DO3" s="5" t="s">
        <f>=SUM(DP2:DP2)/SUM(DO2:DO2)</f>
      </c>
      <c r="DP3" s="0" t="s">
        <v>11</v>
      </c>
      <c r="DQ3" s="0"/>
      <c r="DR3" s="5" t="s">
        <f>=SUM(DS2:DS2)/SUM(DR2:DR2)</f>
      </c>
      <c r="DS3" s="0" t="s">
        <v>11</v>
      </c>
      <c r="DT3" s="0"/>
      <c r="DU3" s="5" t="s">
        <f>=SUM(DV2:DV2)/SUM(DU2:DU2)</f>
      </c>
      <c r="DV3" s="0" t="s">
        <v>11</v>
      </c>
      <c r="DW3" s="0"/>
      <c r="DX3" s="5" t="s">
        <f>=SUM(DY2:DY2)/SUM(DX2:DX2)</f>
      </c>
      <c r="DY3" s="0" t="s">
        <v>11</v>
      </c>
      <c r="DZ3" s="0"/>
      <c r="EA3" s="5" t="s">
        <f>=SUM(EB2:EB2)/SUM(EA2:EA2)</f>
      </c>
      <c r="EB3" s="0" t="s">
        <v>11</v>
      </c>
      <c r="EC3" s="0"/>
      <c r="ED3" s="5" t="s">
        <f>=SUM(EE2:EE2)/SUM(ED2:ED2)</f>
      </c>
      <c r="EE3" s="0" t="s">
        <v>11</v>
      </c>
      <c r="EF3" s="0"/>
      <c r="EG3" s="5" t="s">
        <f>=SUM(EH2:EH2)/SUM(EG2:EG2)</f>
      </c>
      <c r="EH3" s="0" t="s">
        <v>11</v>
      </c>
      <c r="EI3" s="0"/>
      <c r="EJ3" s="5" t="s">
        <f>=SUM(EK2:EK2)/SUM(EJ2:EJ2)</f>
      </c>
      <c r="EK3" s="0" t="s">
        <v>11</v>
      </c>
    </row>
    <row collapsed="false" customFormat="false" customHeight="false" hidden="false" ht="12.1" outlineLevel="0" r="4">
      <c r="A4" s="11" t="n">
        <v>45575</v>
      </c>
      <c r="B4" s="6" t="n">
        <v>10</v>
      </c>
      <c r="C4" s="6" t="n">
        <v>1039.02</v>
      </c>
      <c r="D4" s="0"/>
      <c r="E4" s="5" t="s">
        <f>=SUM(F2:F3)/SUM(E2:E3)</f>
      </c>
      <c r="F4" s="0" t="s">
        <v>11</v>
      </c>
      <c r="G4" s="11" t="n">
        <v>45621</v>
      </c>
      <c r="H4" s="6" t="n">
        <v>10</v>
      </c>
      <c r="I4" s="6" t="n">
        <v>1743.55</v>
      </c>
      <c r="J4" s="0"/>
      <c r="K4" s="6" t="n">
        <v>4161</v>
      </c>
      <c r="L4" s="0" t="s">
        <v>792</v>
      </c>
      <c r="M4" s="0"/>
      <c r="N4" s="6" t="n">
        <v>267.06</v>
      </c>
      <c r="O4" s="0" t="s">
        <v>792</v>
      </c>
      <c r="P4" s="11" t="n">
        <v>44330</v>
      </c>
      <c r="Q4" s="6" t="n">
        <v>1</v>
      </c>
      <c r="R4" s="6" t="n">
        <v>750.52</v>
      </c>
      <c r="S4" s="11" t="n">
        <v>45453</v>
      </c>
      <c r="T4" s="6" t="n">
        <v>10</v>
      </c>
      <c r="U4" s="6" t="n">
        <v>1185.71</v>
      </c>
      <c r="V4" s="11" t="n">
        <v>44491</v>
      </c>
      <c r="W4" s="6" t="n">
        <v>10</v>
      </c>
      <c r="X4" s="6" t="n">
        <v>1273.88</v>
      </c>
      <c r="Y4" s="11" t="n">
        <v>44362</v>
      </c>
      <c r="Z4" s="6" t="n">
        <v>100</v>
      </c>
      <c r="AA4" s="6" t="n">
        <v>703.49</v>
      </c>
      <c r="AB4" s="11" t="n">
        <v>46183</v>
      </c>
      <c r="AC4" s="6" t="n">
        <v>10</v>
      </c>
      <c r="AD4" s="6" t="n">
        <v>710.42</v>
      </c>
      <c r="AE4" s="11" t="n">
        <v>46078</v>
      </c>
      <c r="AF4" s="6" t="n">
        <v>1</v>
      </c>
      <c r="AG4" s="6" t="n">
        <v>390.2</v>
      </c>
      <c r="AH4" s="11" t="n">
        <v>44411</v>
      </c>
      <c r="AI4" s="6" t="n">
        <v>1000</v>
      </c>
      <c r="AJ4" s="6" t="n">
        <v>667.07</v>
      </c>
      <c r="AK4" s="0"/>
      <c r="AL4" s="6" t="n">
        <v>1799.5</v>
      </c>
      <c r="AM4" s="0" t="s">
        <v>792</v>
      </c>
      <c r="AN4" s="11" t="n">
        <v>44543</v>
      </c>
      <c r="AO4" s="6" t="n">
        <v>100000</v>
      </c>
      <c r="AP4" s="6" t="n">
        <v>965.67</v>
      </c>
      <c r="AQ4" s="11" t="n">
        <v>44526</v>
      </c>
      <c r="AR4" s="6" t="n">
        <v>1</v>
      </c>
      <c r="AS4" s="6" t="n">
        <v>469.33</v>
      </c>
      <c r="AT4" s="11" t="n">
        <v>44333</v>
      </c>
      <c r="AU4" s="6" t="n">
        <v>1</v>
      </c>
      <c r="AV4" s="6" t="n">
        <v>653.55</v>
      </c>
      <c r="AW4" s="0"/>
      <c r="AX4" s="6" t="n">
        <v>151.64</v>
      </c>
      <c r="AY4" s="0" t="s">
        <v>792</v>
      </c>
      <c r="AZ4" s="11" t="n">
        <v>45588</v>
      </c>
      <c r="BA4" s="6" t="n">
        <v>1000</v>
      </c>
      <c r="BB4" s="6" t="n">
        <v>516.91</v>
      </c>
      <c r="BC4" s="11" t="n">
        <v>45260</v>
      </c>
      <c r="BD4" s="6" t="n">
        <v>10</v>
      </c>
      <c r="BE4" s="6" t="n">
        <v>367.92</v>
      </c>
      <c r="BF4" s="11" t="n">
        <v>45621</v>
      </c>
      <c r="BG4" s="6" t="n">
        <v>10</v>
      </c>
      <c r="BH4" s="6" t="n">
        <v>511.8</v>
      </c>
      <c r="BI4" s="11" t="n">
        <v>44656</v>
      </c>
      <c r="BJ4" s="6" t="n">
        <v>2</v>
      </c>
      <c r="BK4" s="6" t="n">
        <v>249.17</v>
      </c>
      <c r="BL4" s="11" t="n">
        <v>45588</v>
      </c>
      <c r="BM4" s="6" t="n">
        <v>10</v>
      </c>
      <c r="BN4" s="6" t="n">
        <v>397.74</v>
      </c>
      <c r="BO4" s="0"/>
      <c r="BP4" s="6" t="n">
        <v>96.8</v>
      </c>
      <c r="BQ4" s="0" t="s">
        <v>792</v>
      </c>
      <c r="BR4" s="11" t="n">
        <v>44656</v>
      </c>
      <c r="BS4" s="6" t="n">
        <v>10</v>
      </c>
      <c r="BT4" s="6" t="n">
        <v>380.27</v>
      </c>
      <c r="BU4" s="0"/>
      <c r="BV4" s="5" t="s">
        <f>=SUM(BW2:BW3)/SUM(BV2:BV3)</f>
      </c>
      <c r="BW4" s="0" t="s">
        <v>11</v>
      </c>
      <c r="BX4" s="0"/>
      <c r="BY4" s="6" t="n">
        <v>41.395</v>
      </c>
      <c r="BZ4" s="0" t="s">
        <v>792</v>
      </c>
      <c r="CA4" s="11" t="n">
        <v>45532</v>
      </c>
      <c r="CB4" s="6" t="n">
        <v>200</v>
      </c>
      <c r="CC4" s="6" t="n">
        <v>256.15</v>
      </c>
      <c r="CD4" s="0"/>
      <c r="CE4" s="5" t="s">
        <f>=SUM(CF2:CF3)/SUM(CE2:CE3)</f>
      </c>
      <c r="CF4" s="0" t="s">
        <v>11</v>
      </c>
      <c r="CG4" s="0"/>
      <c r="CH4" s="5" t="s">
        <f>=SUM(CI2:CI3)/SUM(CH2:CH3)</f>
      </c>
      <c r="CI4" s="0" t="s">
        <v>11</v>
      </c>
      <c r="CJ4" s="0"/>
      <c r="CK4" s="6" t="n">
        <v>50.44532126</v>
      </c>
      <c r="CL4" s="0" t="s">
        <v>792</v>
      </c>
      <c r="CM4" s="0"/>
      <c r="CN4" s="5" t="s">
        <f>=SUM(CO2:CO3)/SUM(CN2:CN3)</f>
      </c>
      <c r="CO4" s="0" t="s">
        <v>11</v>
      </c>
      <c r="CP4" s="0"/>
      <c r="CQ4" s="6" t="n">
        <v>117.75770535</v>
      </c>
      <c r="CR4" s="0" t="s">
        <v>792</v>
      </c>
      <c r="CS4" s="0"/>
      <c r="CT4" s="5" t="s">
        <f>=SUM(CU2:CU3)/SUM(CT2:CT3)</f>
      </c>
      <c r="CU4" s="0" t="s">
        <v>11</v>
      </c>
      <c r="CV4" s="0"/>
      <c r="CW4" s="6" t="n">
        <v>6.69</v>
      </c>
      <c r="CX4" s="0" t="s">
        <v>792</v>
      </c>
      <c r="CY4" s="11" t="n">
        <v>44230</v>
      </c>
      <c r="CZ4" s="6" t="n">
        <v>1</v>
      </c>
      <c r="DA4" s="6" t="n">
        <v>922.11</v>
      </c>
      <c r="DB4" s="0"/>
      <c r="DC4" s="6" t="n">
        <v>94.81</v>
      </c>
      <c r="DD4" s="0" t="s">
        <v>792</v>
      </c>
      <c r="DE4" s="0"/>
      <c r="DF4" s="6" t="n">
        <v>95.6</v>
      </c>
      <c r="DG4" s="0" t="s">
        <v>792</v>
      </c>
      <c r="DH4" s="0"/>
      <c r="DI4" s="6" t="n">
        <v>94.62</v>
      </c>
      <c r="DJ4" s="0" t="s">
        <v>792</v>
      </c>
      <c r="DK4" s="0"/>
      <c r="DL4" s="6" t="n">
        <v>91.13</v>
      </c>
      <c r="DM4" s="0" t="s">
        <v>792</v>
      </c>
      <c r="DN4" s="0"/>
      <c r="DO4" s="6" t="n">
        <v>98.87</v>
      </c>
      <c r="DP4" s="0" t="s">
        <v>792</v>
      </c>
      <c r="DQ4" s="0"/>
      <c r="DR4" s="6" t="n">
        <v>88.15</v>
      </c>
      <c r="DS4" s="0" t="s">
        <v>792</v>
      </c>
      <c r="DT4" s="0"/>
      <c r="DU4" s="6" t="n">
        <v>81.979</v>
      </c>
      <c r="DV4" s="0" t="s">
        <v>792</v>
      </c>
      <c r="DW4" s="0"/>
      <c r="DX4" s="6" t="n">
        <v>97.27</v>
      </c>
      <c r="DY4" s="0" t="s">
        <v>792</v>
      </c>
      <c r="DZ4" s="0"/>
      <c r="EA4" s="6" t="n">
        <v>97.08</v>
      </c>
      <c r="EB4" s="0" t="s">
        <v>792</v>
      </c>
      <c r="EC4" s="0"/>
      <c r="ED4" s="6" t="n">
        <v>53.122</v>
      </c>
      <c r="EE4" s="0" t="s">
        <v>792</v>
      </c>
      <c r="EF4" s="0"/>
      <c r="EG4" s="6" t="n">
        <v>104.12</v>
      </c>
      <c r="EH4" s="0" t="s">
        <v>792</v>
      </c>
      <c r="EI4" s="0"/>
      <c r="EJ4" s="6" t="n">
        <v>14.31</v>
      </c>
      <c r="EK4" s="0" t="s">
        <v>792</v>
      </c>
    </row>
    <row collapsed="false" customFormat="false" customHeight="false" hidden="false" ht="12.1" outlineLevel="0" r="5">
      <c r="A5" s="0"/>
      <c r="B5" s="5" t="s">
        <f>=SUM(C2:C4)/SUM(B2:B4)</f>
      </c>
      <c r="C5" s="0" t="s">
        <v>11</v>
      </c>
      <c r="D5" s="0"/>
      <c r="E5" s="6" t="n">
        <v>3438</v>
      </c>
      <c r="F5" s="0" t="s">
        <v>792</v>
      </c>
      <c r="G5" s="0"/>
      <c r="H5" s="5" t="s">
        <f>=SUM(I2:I4)/SUM(H2:H4)</f>
      </c>
      <c r="I5" s="0" t="s">
        <v>11</v>
      </c>
      <c r="J5" s="0"/>
      <c r="K5" s="6" t="n">
        <v>1</v>
      </c>
      <c r="L5" s="0" t="s">
        <v>793</v>
      </c>
      <c r="M5" s="0"/>
      <c r="N5" s="6" t="n">
        <v>10</v>
      </c>
      <c r="O5" s="0" t="s">
        <v>793</v>
      </c>
      <c r="P5" s="11" t="n">
        <v>44543</v>
      </c>
      <c r="Q5" s="6" t="n">
        <v>1</v>
      </c>
      <c r="R5" s="6" t="n">
        <v>688.48</v>
      </c>
      <c r="S5" s="0"/>
      <c r="T5" s="5" t="s">
        <f>=SUM(U2:U4)/SUM(T2:T4)</f>
      </c>
      <c r="U5" s="0" t="s">
        <v>11</v>
      </c>
      <c r="V5" s="11" t="n">
        <v>45257</v>
      </c>
      <c r="W5" s="6" t="n">
        <v>10</v>
      </c>
      <c r="X5" s="6" t="n">
        <v>655.79</v>
      </c>
      <c r="Y5" s="0"/>
      <c r="Z5" s="5" t="s">
        <f>=SUM(AA2:AA4)/SUM(Z2:Z4)</f>
      </c>
      <c r="AA5" s="0" t="s">
        <v>11</v>
      </c>
      <c r="AB5" s="0"/>
      <c r="AC5" s="5" t="s">
        <f>=SUM(AD2:AD4)/SUM(AC2:AC4)</f>
      </c>
      <c r="AD5" s="0" t="s">
        <v>11</v>
      </c>
      <c r="AE5" s="11" t="n">
        <v>46197</v>
      </c>
      <c r="AF5" s="6" t="n">
        <v>1</v>
      </c>
      <c r="AG5" s="6" t="n">
        <v>306.15</v>
      </c>
      <c r="AH5" s="11" t="n">
        <v>44529</v>
      </c>
      <c r="AI5" s="6" t="n">
        <v>1000</v>
      </c>
      <c r="AJ5" s="6" t="n">
        <v>596.31</v>
      </c>
      <c r="AK5" s="0"/>
      <c r="AL5" s="6" t="n">
        <v>1</v>
      </c>
      <c r="AM5" s="0" t="s">
        <v>793</v>
      </c>
      <c r="AN5" s="11" t="n">
        <v>45848</v>
      </c>
      <c r="AO5" s="6" t="n">
        <v>100000</v>
      </c>
      <c r="AP5" s="6" t="n">
        <v>599.45</v>
      </c>
      <c r="AQ5" s="0"/>
      <c r="AR5" s="5" t="s">
        <f>=SUM(AS2:AS4)/SUM(AR2:AR4)</f>
      </c>
      <c r="AS5" s="0" t="s">
        <v>11</v>
      </c>
      <c r="AT5" s="11" t="n">
        <v>44466</v>
      </c>
      <c r="AU5" s="6" t="n">
        <v>1</v>
      </c>
      <c r="AV5" s="6" t="n">
        <v>597.81</v>
      </c>
      <c r="AW5" s="0"/>
      <c r="AX5" s="6" t="n">
        <v>10</v>
      </c>
      <c r="AY5" s="0" t="s">
        <v>793</v>
      </c>
      <c r="AZ5" s="11" t="n">
        <v>45748</v>
      </c>
      <c r="BA5" s="6" t="n">
        <v>1000</v>
      </c>
      <c r="BB5" s="6" t="n">
        <v>498</v>
      </c>
      <c r="BC5" s="11" t="n">
        <v>45639</v>
      </c>
      <c r="BD5" s="6" t="n">
        <v>10</v>
      </c>
      <c r="BE5" s="6" t="n">
        <v>305.23</v>
      </c>
      <c r="BF5" s="0"/>
      <c r="BG5" s="5" t="s">
        <f>=SUM(BH2:BH4)/SUM(BG2:BG4)</f>
      </c>
      <c r="BH5" s="0" t="s">
        <v>11</v>
      </c>
      <c r="BI5" s="11" t="n">
        <v>44897</v>
      </c>
      <c r="BJ5" s="6" t="n">
        <v>2</v>
      </c>
      <c r="BK5" s="6" t="n">
        <v>168.2</v>
      </c>
      <c r="BL5" s="11" t="n">
        <v>45621</v>
      </c>
      <c r="BM5" s="6" t="n">
        <v>10</v>
      </c>
      <c r="BN5" s="6" t="n">
        <v>324.49</v>
      </c>
      <c r="BO5" s="0"/>
      <c r="BP5" s="6" t="n">
        <v>10</v>
      </c>
      <c r="BQ5" s="0" t="s">
        <v>793</v>
      </c>
      <c r="BR5" s="0"/>
      <c r="BS5" s="5" t="s">
        <f>=SUM(BT2:BT4)/SUM(BS2:BS4)</f>
      </c>
      <c r="BT5" s="0" t="s">
        <v>11</v>
      </c>
      <c r="BU5" s="0"/>
      <c r="BV5" s="6" t="n">
        <v>42.42</v>
      </c>
      <c r="BW5" s="0" t="s">
        <v>792</v>
      </c>
      <c r="BX5" s="0"/>
      <c r="BY5" s="6" t="n">
        <v>20</v>
      </c>
      <c r="BZ5" s="0" t="s">
        <v>793</v>
      </c>
      <c r="CA5" s="11" t="n">
        <v>45533</v>
      </c>
      <c r="CB5" s="6" t="n">
        <v>100</v>
      </c>
      <c r="CC5" s="6" t="n">
        <v>110.07</v>
      </c>
      <c r="CD5" s="0"/>
      <c r="CE5" s="6" t="n">
        <v>3178.262448</v>
      </c>
      <c r="CF5" s="0" t="s">
        <v>792</v>
      </c>
      <c r="CG5" s="0"/>
      <c r="CH5" s="6" t="n">
        <v>252.17980029</v>
      </c>
      <c r="CI5" s="0" t="s">
        <v>792</v>
      </c>
      <c r="CJ5" s="0"/>
      <c r="CK5" s="6" t="n">
        <v>79</v>
      </c>
      <c r="CL5" s="0" t="s">
        <v>793</v>
      </c>
      <c r="CM5" s="0"/>
      <c r="CN5" s="6" t="n">
        <v>54.96</v>
      </c>
      <c r="CO5" s="0" t="s">
        <v>792</v>
      </c>
      <c r="CP5" s="0"/>
      <c r="CQ5" s="6" t="n">
        <v>6</v>
      </c>
      <c r="CR5" s="0" t="s">
        <v>793</v>
      </c>
      <c r="CS5" s="0"/>
      <c r="CT5" s="6" t="n">
        <v>121.01617395</v>
      </c>
      <c r="CU5" s="0" t="s">
        <v>792</v>
      </c>
      <c r="CV5" s="0"/>
      <c r="CW5" s="6" t="n">
        <v>8</v>
      </c>
      <c r="CX5" s="0" t="s">
        <v>793</v>
      </c>
      <c r="CY5" s="11" t="n">
        <v>44306</v>
      </c>
      <c r="CZ5" s="6" t="n">
        <v>1</v>
      </c>
      <c r="DA5" s="6" t="n">
        <v>883.15</v>
      </c>
      <c r="DB5" s="0"/>
      <c r="DC5" s="6" t="n">
        <v>1</v>
      </c>
      <c r="DD5" s="0" t="s">
        <v>793</v>
      </c>
      <c r="DE5" s="0"/>
      <c r="DF5" s="6" t="n">
        <v>1</v>
      </c>
      <c r="DG5" s="0" t="s">
        <v>793</v>
      </c>
      <c r="DH5" s="0"/>
      <c r="DI5" s="6" t="n">
        <v>1</v>
      </c>
      <c r="DJ5" s="0" t="s">
        <v>793</v>
      </c>
      <c r="DK5" s="0"/>
      <c r="DL5" s="6" t="n">
        <v>1</v>
      </c>
      <c r="DM5" s="0" t="s">
        <v>793</v>
      </c>
      <c r="DN5" s="0"/>
      <c r="DO5" s="6" t="n">
        <v>1</v>
      </c>
      <c r="DP5" s="0" t="s">
        <v>793</v>
      </c>
      <c r="DQ5" s="0"/>
      <c r="DR5" s="6" t="n">
        <v>1</v>
      </c>
      <c r="DS5" s="0" t="s">
        <v>793</v>
      </c>
      <c r="DT5" s="0"/>
      <c r="DU5" s="6" t="n">
        <v>1</v>
      </c>
      <c r="DV5" s="0" t="s">
        <v>793</v>
      </c>
      <c r="DW5" s="0"/>
      <c r="DX5" s="6" t="n">
        <v>1</v>
      </c>
      <c r="DY5" s="0" t="s">
        <v>793</v>
      </c>
      <c r="DZ5" s="0"/>
      <c r="EA5" s="6" t="n">
        <v>1</v>
      </c>
      <c r="EB5" s="0" t="s">
        <v>793</v>
      </c>
      <c r="EC5" s="0"/>
      <c r="ED5" s="6" t="n">
        <v>1</v>
      </c>
      <c r="EE5" s="0" t="s">
        <v>793</v>
      </c>
      <c r="EF5" s="0"/>
      <c r="EG5" s="6" t="n">
        <v>1</v>
      </c>
      <c r="EH5" s="0" t="s">
        <v>793</v>
      </c>
      <c r="EI5" s="0"/>
      <c r="EJ5" s="6" t="n">
        <v>1</v>
      </c>
      <c r="EK5" s="0" t="s">
        <v>793</v>
      </c>
    </row>
    <row collapsed="false" customFormat="false" customHeight="false" hidden="false" ht="12.1" outlineLevel="0" r="6">
      <c r="A6" s="0"/>
      <c r="B6" s="6" t="n">
        <v>116.82</v>
      </c>
      <c r="C6" s="0" t="s">
        <v>792</v>
      </c>
      <c r="D6" s="0"/>
      <c r="E6" s="6" t="n">
        <v>2</v>
      </c>
      <c r="F6" s="0" t="s">
        <v>793</v>
      </c>
      <c r="G6" s="0"/>
      <c r="H6" s="6" t="n">
        <v>178.5</v>
      </c>
      <c r="I6" s="0" t="s">
        <v>792</v>
      </c>
      <c r="J6" s="0"/>
      <c r="K6" s="5" t="s">
        <f>=K5*(ABS(K4)-ABS(K3))</f>
      </c>
      <c r="L6" s="0" t="s">
        <v>794</v>
      </c>
      <c r="M6" s="0"/>
      <c r="N6" s="5" t="s">
        <f>=N5*(ABS(N4)-ABS(N3))</f>
      </c>
      <c r="O6" s="0" t="s">
        <v>794</v>
      </c>
      <c r="P6" s="11" t="n">
        <v>44547</v>
      </c>
      <c r="Q6" s="6" t="n">
        <v>1</v>
      </c>
      <c r="R6" s="6" t="n">
        <v>590.4</v>
      </c>
      <c r="S6" s="0"/>
      <c r="T6" s="6" t="n">
        <v>82.5</v>
      </c>
      <c r="U6" s="0" t="s">
        <v>792</v>
      </c>
      <c r="V6" s="11" t="n">
        <v>45526</v>
      </c>
      <c r="W6" s="6" t="n">
        <v>10</v>
      </c>
      <c r="X6" s="6" t="n">
        <v>545.73</v>
      </c>
      <c r="Y6" s="0"/>
      <c r="Z6" s="6" t="n">
        <v>6.73</v>
      </c>
      <c r="AA6" s="0" t="s">
        <v>792</v>
      </c>
      <c r="AB6" s="0"/>
      <c r="AC6" s="6" t="n">
        <v>63.74</v>
      </c>
      <c r="AD6" s="0" t="s">
        <v>792</v>
      </c>
      <c r="AE6" s="0"/>
      <c r="AF6" s="5" t="s">
        <f>=SUM(AG2:AG5)/SUM(AF2:AF5)</f>
      </c>
      <c r="AG6" s="0" t="s">
        <v>11</v>
      </c>
      <c r="AH6" s="11" t="n">
        <v>45427</v>
      </c>
      <c r="AI6" s="6" t="n">
        <v>1000</v>
      </c>
      <c r="AJ6" s="6" t="n">
        <v>565.94</v>
      </c>
      <c r="AK6" s="0"/>
      <c r="AL6" s="5" t="s">
        <f>=AL5*(ABS(AL4)-ABS(AL3))</f>
      </c>
      <c r="AM6" s="0" t="s">
        <v>794</v>
      </c>
      <c r="AN6" s="0"/>
      <c r="AO6" s="5" t="s">
        <f>=SUM(AP2:AP5)/SUM(AO2:AO5)</f>
      </c>
      <c r="AP6" s="0" t="s">
        <v>11</v>
      </c>
      <c r="AQ6" s="0"/>
      <c r="AR6" s="6" t="n">
        <v>518.5</v>
      </c>
      <c r="AS6" s="0" t="s">
        <v>792</v>
      </c>
      <c r="AT6" s="11" t="n">
        <v>44526</v>
      </c>
      <c r="AU6" s="6" t="n">
        <v>1</v>
      </c>
      <c r="AV6" s="6" t="n">
        <v>551.38</v>
      </c>
      <c r="AW6" s="0"/>
      <c r="AX6" s="5" t="s">
        <f>=AX5*(ABS(AX4)-ABS(AX3))</f>
      </c>
      <c r="AY6" s="0" t="s">
        <v>794</v>
      </c>
      <c r="AZ6" s="0"/>
      <c r="BA6" s="5" t="s">
        <f>=SUM(BB2:BB5)/SUM(BA2:BA5)</f>
      </c>
      <c r="BB6" s="0" t="s">
        <v>11</v>
      </c>
      <c r="BC6" s="11" t="n">
        <v>45848</v>
      </c>
      <c r="BD6" s="6" t="n">
        <v>10</v>
      </c>
      <c r="BE6" s="6" t="n">
        <v>289.67</v>
      </c>
      <c r="BF6" s="0"/>
      <c r="BG6" s="6" t="n">
        <v>40.1</v>
      </c>
      <c r="BH6" s="0" t="s">
        <v>792</v>
      </c>
      <c r="BI6" s="11" t="n">
        <v>44910</v>
      </c>
      <c r="BJ6" s="6" t="n">
        <v>2</v>
      </c>
      <c r="BK6" s="6" t="n">
        <v>161.55</v>
      </c>
      <c r="BL6" s="11" t="n">
        <v>45933</v>
      </c>
      <c r="BM6" s="6" t="n">
        <v>10</v>
      </c>
      <c r="BN6" s="6" t="n">
        <v>268.06</v>
      </c>
      <c r="BO6" s="0"/>
      <c r="BP6" s="5" t="s">
        <f>=BP5*(ABS(BP4)-ABS(BP3))</f>
      </c>
      <c r="BQ6" s="0" t="s">
        <v>794</v>
      </c>
      <c r="BR6" s="0"/>
      <c r="BS6" s="6" t="n">
        <v>30.61</v>
      </c>
      <c r="BT6" s="0" t="s">
        <v>792</v>
      </c>
      <c r="BU6" s="0"/>
      <c r="BV6" s="6" t="n">
        <v>20</v>
      </c>
      <c r="BW6" s="0" t="s">
        <v>793</v>
      </c>
      <c r="BX6" s="0"/>
      <c r="BY6" s="5" t="s">
        <f>=BY5*(ABS(BY4)-ABS(BY3))</f>
      </c>
      <c r="BZ6" s="0" t="s">
        <v>794</v>
      </c>
      <c r="CA6" s="11" t="n">
        <v>46141</v>
      </c>
      <c r="CB6" s="6" t="n">
        <v>100</v>
      </c>
      <c r="CC6" s="6" t="n">
        <v>87.05</v>
      </c>
      <c r="CD6" s="0"/>
      <c r="CE6" s="6" t="n">
        <v>2</v>
      </c>
      <c r="CF6" s="0" t="s">
        <v>793</v>
      </c>
      <c r="CG6" s="0"/>
      <c r="CH6" s="6" t="n">
        <v>20</v>
      </c>
      <c r="CI6" s="0" t="s">
        <v>793</v>
      </c>
      <c r="CJ6" s="0"/>
      <c r="CK6" s="5" t="s">
        <f>=CK5*(ABS(CK4)-ABS(CK3))</f>
      </c>
      <c r="CL6" s="0" t="s">
        <v>794</v>
      </c>
      <c r="CM6" s="0"/>
      <c r="CN6" s="6" t="n">
        <v>50</v>
      </c>
      <c r="CO6" s="0" t="s">
        <v>793</v>
      </c>
      <c r="CP6" s="0"/>
      <c r="CQ6" s="5" t="s">
        <f>=CQ5*(ABS(CQ4)-ABS(CQ3))</f>
      </c>
      <c r="CR6" s="0" t="s">
        <v>794</v>
      </c>
      <c r="CS6" s="0"/>
      <c r="CT6" s="6" t="n">
        <v>5</v>
      </c>
      <c r="CU6" s="0" t="s">
        <v>793</v>
      </c>
      <c r="CV6" s="0"/>
      <c r="CW6" s="5" t="s">
        <f>=CW5*(ABS(CW4)-ABS(CW3))</f>
      </c>
      <c r="CX6" s="0" t="s">
        <v>794</v>
      </c>
      <c r="CY6" s="11" t="n">
        <v>44412</v>
      </c>
      <c r="CZ6" s="6" t="n">
        <v>1</v>
      </c>
      <c r="DA6" s="6" t="n">
        <v>690.74</v>
      </c>
      <c r="DB6" s="0"/>
      <c r="DC6" s="6" t="s">
        <f>=Портфель!G39*Портфель!$Q$13</f>
      </c>
      <c r="DD6" s="0" t="s">
        <v>6</v>
      </c>
      <c r="DE6" s="0"/>
      <c r="DF6" s="6" t="s">
        <f>=Портфель!G40*Портфель!$Q$13</f>
      </c>
      <c r="DG6" s="0" t="s">
        <v>6</v>
      </c>
      <c r="DH6" s="0"/>
      <c r="DI6" s="6" t="s">
        <f>=Портфель!G41*Портфель!$Q$13</f>
      </c>
      <c r="DJ6" s="0" t="s">
        <v>6</v>
      </c>
      <c r="DK6" s="0"/>
      <c r="DL6" s="6" t="s">
        <f>=Портфель!G42*Портфель!$Q$13</f>
      </c>
      <c r="DM6" s="0" t="s">
        <v>6</v>
      </c>
      <c r="DN6" s="0"/>
      <c r="DO6" s="6" t="s">
        <f>=Портфель!G43*Портфель!$Q$13</f>
      </c>
      <c r="DP6" s="0" t="s">
        <v>6</v>
      </c>
      <c r="DQ6" s="0"/>
      <c r="DR6" s="6" t="s">
        <f>=Портфель!G44*Портфель!$Q$13</f>
      </c>
      <c r="DS6" s="0" t="s">
        <v>6</v>
      </c>
      <c r="DT6" s="0"/>
      <c r="DU6" s="6" t="s">
        <f>=Портфель!G45*Портфель!$Q$13</f>
      </c>
      <c r="DV6" s="0" t="s">
        <v>6</v>
      </c>
      <c r="DW6" s="0"/>
      <c r="DX6" s="6" t="s">
        <f>=Портфель!G46*Портфель!$Q$13</f>
      </c>
      <c r="DY6" s="0" t="s">
        <v>6</v>
      </c>
      <c r="DZ6" s="0"/>
      <c r="EA6" s="6" t="s">
        <f>=Портфель!G47*Портфель!$Q$13</f>
      </c>
      <c r="EB6" s="0" t="s">
        <v>6</v>
      </c>
      <c r="EC6" s="0"/>
      <c r="ED6" s="6" t="s">
        <f>=Портфель!G48*Портфель!$Q$13</f>
      </c>
      <c r="EE6" s="0" t="s">
        <v>6</v>
      </c>
      <c r="EF6" s="0"/>
      <c r="EG6" s="6" t="s">
        <f>=Портфель!G49*Портфель!$Q$13</f>
      </c>
      <c r="EH6" s="0" t="s">
        <v>6</v>
      </c>
      <c r="EI6" s="0"/>
      <c r="EJ6" s="6" t="s">
        <f>=Портфель!G50*Портфель!$Q$13</f>
      </c>
      <c r="EK6" s="0" t="s">
        <v>6</v>
      </c>
    </row>
    <row collapsed="false" customFormat="false" customHeight="false" hidden="false" ht="12.1" outlineLevel="0" r="7">
      <c r="A7" s="0"/>
      <c r="B7" s="6" t="n">
        <v>120</v>
      </c>
      <c r="C7" s="0" t="s">
        <v>793</v>
      </c>
      <c r="D7" s="0"/>
      <c r="E7" s="5" t="s">
        <f>=E6*(ABS(E5)-ABS(E4))</f>
      </c>
      <c r="F7" s="0" t="s">
        <v>794</v>
      </c>
      <c r="G7" s="0"/>
      <c r="H7" s="6" t="n">
        <v>30</v>
      </c>
      <c r="I7" s="0" t="s">
        <v>793</v>
      </c>
      <c r="J7" s="0"/>
      <c r="K7" s="0"/>
      <c r="L7" s="0"/>
      <c r="M7" s="0"/>
      <c r="N7" s="0"/>
      <c r="O7" s="0"/>
      <c r="P7" s="0"/>
      <c r="Q7" s="5" t="s">
        <f>=SUM(R2:R6)/SUM(Q2:Q6)</f>
      </c>
      <c r="R7" s="0" t="s">
        <v>11</v>
      </c>
      <c r="S7" s="0"/>
      <c r="T7" s="6" t="n">
        <v>30</v>
      </c>
      <c r="U7" s="0" t="s">
        <v>793</v>
      </c>
      <c r="V7" s="11" t="n">
        <v>45575</v>
      </c>
      <c r="W7" s="6" t="n">
        <v>10</v>
      </c>
      <c r="X7" s="6" t="n">
        <v>538.02</v>
      </c>
      <c r="Y7" s="0"/>
      <c r="Z7" s="6" t="n">
        <v>300</v>
      </c>
      <c r="AA7" s="0" t="s">
        <v>793</v>
      </c>
      <c r="AB7" s="0"/>
      <c r="AC7" s="6" t="n">
        <v>30</v>
      </c>
      <c r="AD7" s="0" t="s">
        <v>793</v>
      </c>
      <c r="AE7" s="0"/>
      <c r="AF7" s="6" t="n">
        <v>305.35</v>
      </c>
      <c r="AG7" s="0" t="s">
        <v>792</v>
      </c>
      <c r="AH7" s="11" t="n">
        <v>45525</v>
      </c>
      <c r="AI7" s="6" t="n">
        <v>1000</v>
      </c>
      <c r="AJ7" s="6" t="n">
        <v>402.74</v>
      </c>
      <c r="AK7" s="0"/>
      <c r="AL7" s="0"/>
      <c r="AM7" s="0"/>
      <c r="AN7" s="0"/>
      <c r="AO7" s="6" t="n">
        <v>0.004404</v>
      </c>
      <c r="AP7" s="0" t="s">
        <v>792</v>
      </c>
      <c r="AQ7" s="0"/>
      <c r="AR7" s="6" t="n">
        <v>3</v>
      </c>
      <c r="AS7" s="0" t="s">
        <v>793</v>
      </c>
      <c r="AT7" s="11" t="n">
        <v>44553</v>
      </c>
      <c r="AU7" s="6" t="n">
        <v>1</v>
      </c>
      <c r="AV7" s="6" t="n">
        <v>451.41</v>
      </c>
      <c r="AW7" s="0"/>
      <c r="AX7" s="0"/>
      <c r="AY7" s="0"/>
      <c r="AZ7" s="0"/>
      <c r="BA7" s="6" t="n">
        <v>0.327</v>
      </c>
      <c r="BB7" s="0" t="s">
        <v>792</v>
      </c>
      <c r="BC7" s="0"/>
      <c r="BD7" s="5" t="s">
        <f>=SUM(BE2:BE6)/SUM(BD2:BD6)</f>
      </c>
      <c r="BE7" s="0" t="s">
        <v>11</v>
      </c>
      <c r="BF7" s="0"/>
      <c r="BG7" s="6" t="n">
        <v>30</v>
      </c>
      <c r="BH7" s="0" t="s">
        <v>793</v>
      </c>
      <c r="BI7" s="11" t="n">
        <v>45427</v>
      </c>
      <c r="BJ7" s="6" t="n">
        <v>2</v>
      </c>
      <c r="BK7" s="6" t="n">
        <v>231.34</v>
      </c>
      <c r="BL7" s="11" t="n">
        <v>46197</v>
      </c>
      <c r="BM7" s="6" t="n">
        <v>10</v>
      </c>
      <c r="BN7" s="6" t="n">
        <v>187.11</v>
      </c>
      <c r="BO7" s="0"/>
      <c r="BP7" s="0"/>
      <c r="BQ7" s="0"/>
      <c r="BR7" s="0"/>
      <c r="BS7" s="6" t="n">
        <v>30</v>
      </c>
      <c r="BT7" s="0" t="s">
        <v>793</v>
      </c>
      <c r="BU7" s="0"/>
      <c r="BV7" s="5" t="s">
        <f>=BV6*(ABS(BV5)-ABS(BV4))</f>
      </c>
      <c r="BW7" s="0" t="s">
        <v>794</v>
      </c>
      <c r="BX7" s="0"/>
      <c r="BY7" s="0"/>
      <c r="BZ7" s="0"/>
      <c r="CA7" s="11" t="n">
        <v>46141</v>
      </c>
      <c r="CB7" s="6" t="n">
        <v>100</v>
      </c>
      <c r="CC7" s="6" t="n">
        <v>86.05</v>
      </c>
      <c r="CD7" s="0"/>
      <c r="CE7" s="5" t="s">
        <f>=CE6*(ABS(CE5)-ABS(CE4))</f>
      </c>
      <c r="CF7" s="0" t="s">
        <v>794</v>
      </c>
      <c r="CG7" s="0"/>
      <c r="CH7" s="5" t="s">
        <f>=CH6*(ABS(CH5)-ABS(CH4))</f>
      </c>
      <c r="CI7" s="0" t="s">
        <v>794</v>
      </c>
      <c r="CJ7" s="0"/>
      <c r="CK7" s="0"/>
      <c r="CL7" s="0"/>
      <c r="CM7" s="0"/>
      <c r="CN7" s="5" t="s">
        <f>=CN6*(ABS(CN5)-ABS(CN4))</f>
      </c>
      <c r="CO7" s="0" t="s">
        <v>794</v>
      </c>
      <c r="CP7" s="0"/>
      <c r="CQ7" s="0"/>
      <c r="CR7" s="0"/>
      <c r="CS7" s="0"/>
      <c r="CT7" s="5" t="s">
        <f>=CT6*(ABS(CT5)-ABS(CT4))</f>
      </c>
      <c r="CU7" s="0" t="s">
        <v>794</v>
      </c>
      <c r="CV7" s="0"/>
      <c r="CW7" s="0"/>
      <c r="CX7" s="0"/>
      <c r="CY7" s="11" t="n">
        <v>44474</v>
      </c>
      <c r="CZ7" s="6" t="n">
        <v>1</v>
      </c>
      <c r="DA7" s="6" t="n">
        <v>593.16</v>
      </c>
      <c r="DB7" s="0"/>
      <c r="DC7" s="6" t="s">
        <f>=Портфель!H39*Портфель!$Q$13</f>
      </c>
      <c r="DD7" s="0" t="s">
        <v>7</v>
      </c>
      <c r="DE7" s="0"/>
      <c r="DF7" s="6" t="s">
        <f>=Портфель!H40*Портфель!$Q$13</f>
      </c>
      <c r="DG7" s="0" t="s">
        <v>7</v>
      </c>
      <c r="DH7" s="0"/>
      <c r="DI7" s="6" t="s">
        <f>=Портфель!H41*Портфель!$Q$13</f>
      </c>
      <c r="DJ7" s="0" t="s">
        <v>7</v>
      </c>
      <c r="DK7" s="0"/>
      <c r="DL7" s="6" t="s">
        <f>=Портфель!H42*Портфель!$Q$13</f>
      </c>
      <c r="DM7" s="0" t="s">
        <v>7</v>
      </c>
      <c r="DN7" s="0"/>
      <c r="DO7" s="6" t="s">
        <f>=Портфель!H43*Портфель!$Q$13</f>
      </c>
      <c r="DP7" s="0" t="s">
        <v>7</v>
      </c>
      <c r="DQ7" s="0"/>
      <c r="DR7" s="6" t="s">
        <f>=Портфель!H44*Портфель!$Q$13</f>
      </c>
      <c r="DS7" s="0" t="s">
        <v>7</v>
      </c>
      <c r="DT7" s="0"/>
      <c r="DU7" s="6" t="s">
        <f>=Портфель!H45*Портфель!$Q$13</f>
      </c>
      <c r="DV7" s="0" t="s">
        <v>7</v>
      </c>
      <c r="DW7" s="0"/>
      <c r="DX7" s="6" t="s">
        <f>=Портфель!H46*Портфель!$Q$13</f>
      </c>
      <c r="DY7" s="0" t="s">
        <v>7</v>
      </c>
      <c r="DZ7" s="0"/>
      <c r="EA7" s="6" t="s">
        <f>=Портфель!H47*Портфель!$Q$13</f>
      </c>
      <c r="EB7" s="0" t="s">
        <v>7</v>
      </c>
      <c r="EC7" s="0"/>
      <c r="ED7" s="6" t="s">
        <f>=Портфель!H48*Портфель!$Q$13</f>
      </c>
      <c r="EE7" s="0" t="s">
        <v>7</v>
      </c>
      <c r="EF7" s="0"/>
      <c r="EG7" s="6" t="s">
        <f>=Портфель!H49*Портфель!$Q$13</f>
      </c>
      <c r="EH7" s="0" t="s">
        <v>7</v>
      </c>
      <c r="EI7" s="0"/>
      <c r="EJ7" s="6" t="s">
        <f>=Портфель!H50*Портфель!$Q$13</f>
      </c>
      <c r="EK7" s="0" t="s">
        <v>7</v>
      </c>
    </row>
    <row collapsed="false" customFormat="false" customHeight="false" hidden="false" ht="12.1" outlineLevel="0" r="8">
      <c r="A8" s="0"/>
      <c r="B8" s="5" t="s">
        <f>=B7*(ABS(B6)-ABS(B5))</f>
      </c>
      <c r="C8" s="0" t="s">
        <v>794</v>
      </c>
      <c r="D8" s="0"/>
      <c r="E8" s="0"/>
      <c r="F8" s="0"/>
      <c r="G8" s="0"/>
      <c r="H8" s="5" t="s">
        <f>=H7*(ABS(H6)-ABS(H5))</f>
      </c>
      <c r="I8" s="0" t="s">
        <v>794</v>
      </c>
      <c r="J8" s="0"/>
      <c r="K8" s="0"/>
      <c r="L8" s="0"/>
      <c r="M8" s="0"/>
      <c r="N8" s="0"/>
      <c r="O8" s="0"/>
      <c r="P8" s="0"/>
      <c r="Q8" s="6" t="n">
        <v>502.4</v>
      </c>
      <c r="R8" s="0" t="s">
        <v>792</v>
      </c>
      <c r="S8" s="0"/>
      <c r="T8" s="5" t="s">
        <f>=T7*(ABS(T6)-ABS(T5))</f>
      </c>
      <c r="U8" s="0" t="s">
        <v>794</v>
      </c>
      <c r="V8" s="11" t="n">
        <v>45643</v>
      </c>
      <c r="W8" s="6" t="n">
        <v>10</v>
      </c>
      <c r="X8" s="6" t="n">
        <v>455.77</v>
      </c>
      <c r="Y8" s="0"/>
      <c r="Z8" s="5" t="s">
        <f>=Z7*(ABS(Z6)-ABS(Z5))</f>
      </c>
      <c r="AA8" s="0" t="s">
        <v>794</v>
      </c>
      <c r="AB8" s="0"/>
      <c r="AC8" s="5" t="s">
        <f>=AC7*(ABS(AC6)-ABS(AC5))</f>
      </c>
      <c r="AD8" s="0" t="s">
        <v>794</v>
      </c>
      <c r="AE8" s="0"/>
      <c r="AF8" s="6" t="n">
        <v>6</v>
      </c>
      <c r="AG8" s="0" t="s">
        <v>793</v>
      </c>
      <c r="AH8" s="11" t="n">
        <v>45575</v>
      </c>
      <c r="AI8" s="6" t="n">
        <v>1000</v>
      </c>
      <c r="AJ8" s="6" t="n">
        <v>349.71</v>
      </c>
      <c r="AK8" s="0"/>
      <c r="AL8" s="0"/>
      <c r="AM8" s="0"/>
      <c r="AN8" s="0"/>
      <c r="AO8" s="6" t="n">
        <v>400000</v>
      </c>
      <c r="AP8" s="0" t="s">
        <v>793</v>
      </c>
      <c r="AQ8" s="0"/>
      <c r="AR8" s="5" t="s">
        <f>=AR7*(ABS(AR6)-ABS(AR5))</f>
      </c>
      <c r="AS8" s="0" t="s">
        <v>794</v>
      </c>
      <c r="AT8" s="11" t="n">
        <v>44656</v>
      </c>
      <c r="AU8" s="6" t="n">
        <v>1</v>
      </c>
      <c r="AV8" s="6" t="n">
        <v>259.17</v>
      </c>
      <c r="AW8" s="0"/>
      <c r="AX8" s="0"/>
      <c r="AY8" s="0"/>
      <c r="AZ8" s="0"/>
      <c r="BA8" s="6" t="n">
        <v>4000</v>
      </c>
      <c r="BB8" s="0" t="s">
        <v>793</v>
      </c>
      <c r="BC8" s="0"/>
      <c r="BD8" s="6" t="n">
        <v>24.8</v>
      </c>
      <c r="BE8" s="0" t="s">
        <v>792</v>
      </c>
      <c r="BF8" s="0"/>
      <c r="BG8" s="5" t="s">
        <f>=BG7*(ABS(BG6)-ABS(BG5))</f>
      </c>
      <c r="BH8" s="0" t="s">
        <v>794</v>
      </c>
      <c r="BI8" s="11" t="n">
        <v>45454</v>
      </c>
      <c r="BJ8" s="6" t="n">
        <v>2</v>
      </c>
      <c r="BK8" s="6" t="n">
        <v>197.87</v>
      </c>
      <c r="BL8" s="0"/>
      <c r="BM8" s="5" t="s">
        <f>=SUM(BN2:BN7)/SUM(BM2:BM7)</f>
      </c>
      <c r="BN8" s="0" t="s">
        <v>11</v>
      </c>
      <c r="BO8" s="0"/>
      <c r="BP8" s="0"/>
      <c r="BQ8" s="0"/>
      <c r="BR8" s="0"/>
      <c r="BS8" s="5" t="s">
        <f>=BS7*(ABS(BS6)-ABS(BS5))</f>
      </c>
      <c r="BT8" s="0" t="s">
        <v>794</v>
      </c>
      <c r="BU8" s="0"/>
      <c r="BV8" s="0"/>
      <c r="BW8" s="0"/>
      <c r="BX8" s="0"/>
      <c r="BY8" s="0"/>
      <c r="BZ8" s="0"/>
      <c r="CA8" s="11" t="n">
        <v>46197</v>
      </c>
      <c r="CB8" s="6" t="n">
        <v>100</v>
      </c>
      <c r="CC8" s="6" t="n">
        <v>68.04</v>
      </c>
      <c r="CD8" s="0"/>
      <c r="CE8" s="0"/>
      <c r="CF8" s="0"/>
      <c r="CG8" s="0"/>
      <c r="CH8" s="0"/>
      <c r="CI8" s="0"/>
      <c r="CJ8" s="0"/>
      <c r="CK8" s="0"/>
      <c r="CL8" s="0"/>
      <c r="CM8" s="0"/>
      <c r="CN8" s="0"/>
      <c r="CO8" s="0"/>
      <c r="CP8" s="0"/>
      <c r="CQ8" s="0"/>
      <c r="CR8" s="0"/>
      <c r="CS8" s="0"/>
      <c r="CT8" s="0"/>
      <c r="CU8" s="0"/>
      <c r="CV8" s="0"/>
      <c r="CW8" s="0"/>
      <c r="CX8" s="0"/>
      <c r="CY8" s="0"/>
      <c r="CZ8" s="5" t="s">
        <f>=SUM(DA2:DA7)/SUM(CZ2:CZ7)</f>
      </c>
      <c r="DA8" s="0" t="s">
        <v>11</v>
      </c>
      <c r="DB8" s="0"/>
      <c r="DC8" s="5" t="s">
        <f>=DC5*(DC6*DC4/100-DC3+DC7)</f>
      </c>
      <c r="DD8" s="0" t="s">
        <v>794</v>
      </c>
      <c r="DE8" s="0"/>
      <c r="DF8" s="5" t="s">
        <f>=DF5*(DF6*DF4/100-DF3+DF7)</f>
      </c>
      <c r="DG8" s="0" t="s">
        <v>794</v>
      </c>
      <c r="DH8" s="0"/>
      <c r="DI8" s="5" t="s">
        <f>=DI5*(DI6*DI4/100-DI3+DI7)</f>
      </c>
      <c r="DJ8" s="0" t="s">
        <v>794</v>
      </c>
      <c r="DK8" s="0"/>
      <c r="DL8" s="5" t="s">
        <f>=DL5*(DL6*DL4/100-DL3+DL7)</f>
      </c>
      <c r="DM8" s="0" t="s">
        <v>794</v>
      </c>
      <c r="DN8" s="0"/>
      <c r="DO8" s="5" t="s">
        <f>=DO5*(DO6*DO4/100-DO3+DO7)</f>
      </c>
      <c r="DP8" s="0" t="s">
        <v>794</v>
      </c>
      <c r="DQ8" s="0"/>
      <c r="DR8" s="5" t="s">
        <f>=DR5*(DR6*DR4/100-DR3+DR7)</f>
      </c>
      <c r="DS8" s="0" t="s">
        <v>794</v>
      </c>
      <c r="DT8" s="0"/>
      <c r="DU8" s="5" t="s">
        <f>=DU5*(DU6*DU4/100-DU3+DU7)</f>
      </c>
      <c r="DV8" s="0" t="s">
        <v>794</v>
      </c>
      <c r="DW8" s="0"/>
      <c r="DX8" s="5" t="s">
        <f>=DX5*(DX6*DX4/100-DX3+DX7)</f>
      </c>
      <c r="DY8" s="0" t="s">
        <v>794</v>
      </c>
      <c r="DZ8" s="0"/>
      <c r="EA8" s="5" t="s">
        <f>=EA5*(EA6*EA4/100-EA3+EA7)</f>
      </c>
      <c r="EB8" s="0" t="s">
        <v>794</v>
      </c>
      <c r="EC8" s="0"/>
      <c r="ED8" s="5" t="s">
        <f>=ED5*(ED6*ED4/100-ED3+ED7)</f>
      </c>
      <c r="EE8" s="0" t="s">
        <v>794</v>
      </c>
      <c r="EF8" s="0"/>
      <c r="EG8" s="5" t="s">
        <f>=EG5*(EG6*EG4/100-EG3+EG7)</f>
      </c>
      <c r="EH8" s="0" t="s">
        <v>794</v>
      </c>
      <c r="EI8" s="0"/>
      <c r="EJ8" s="5" t="s">
        <f>=EJ5*(EJ6*EJ4/100-EJ3+EJ7)</f>
      </c>
      <c r="EK8" s="0" t="s">
        <v>794</v>
      </c>
    </row>
    <row collapsed="false" customFormat="false" customHeight="false" hidden="false" ht="12.1" outlineLevel="0" r="9">
      <c r="A9" s="0"/>
      <c r="B9" s="0"/>
      <c r="C9" s="0"/>
      <c r="D9" s="0"/>
      <c r="E9" s="0"/>
      <c r="F9" s="0"/>
      <c r="G9" s="0"/>
      <c r="H9" s="0"/>
      <c r="I9" s="0"/>
      <c r="J9" s="0"/>
      <c r="K9" s="0"/>
      <c r="L9" s="0"/>
      <c r="M9" s="0"/>
      <c r="N9" s="0"/>
      <c r="O9" s="0"/>
      <c r="P9" s="0"/>
      <c r="Q9" s="6" t="n">
        <v>5</v>
      </c>
      <c r="R9" s="0" t="s">
        <v>793</v>
      </c>
      <c r="S9" s="0"/>
      <c r="T9" s="0"/>
      <c r="U9" s="0"/>
      <c r="V9" s="11" t="n">
        <v>45849</v>
      </c>
      <c r="W9" s="6" t="n">
        <v>10</v>
      </c>
      <c r="X9" s="6" t="n">
        <v>447.57</v>
      </c>
      <c r="Y9" s="0"/>
      <c r="Z9" s="0"/>
      <c r="AA9" s="0"/>
      <c r="AB9" s="0"/>
      <c r="AC9" s="0"/>
      <c r="AD9" s="0"/>
      <c r="AE9" s="0"/>
      <c r="AF9" s="5" t="s">
        <f>=AF8*(ABS(AF7)-ABS(AF6))</f>
      </c>
      <c r="AG9" s="0" t="s">
        <v>794</v>
      </c>
      <c r="AH9" s="11" t="n">
        <v>45849</v>
      </c>
      <c r="AI9" s="6" t="n">
        <v>1000</v>
      </c>
      <c r="AJ9" s="6" t="n">
        <v>332.4</v>
      </c>
      <c r="AK9" s="0"/>
      <c r="AL9" s="0"/>
      <c r="AM9" s="0"/>
      <c r="AN9" s="0"/>
      <c r="AO9" s="5" t="s">
        <f>=AO8*(ABS(AO7)-ABS(AO6))</f>
      </c>
      <c r="AP9" s="0" t="s">
        <v>794</v>
      </c>
      <c r="AQ9" s="0"/>
      <c r="AR9" s="0"/>
      <c r="AS9" s="0"/>
      <c r="AT9" s="11" t="n">
        <v>44910</v>
      </c>
      <c r="AU9" s="6" t="n">
        <v>1</v>
      </c>
      <c r="AV9" s="6" t="n">
        <v>160.79</v>
      </c>
      <c r="AW9" s="0"/>
      <c r="AX9" s="0"/>
      <c r="AY9" s="0"/>
      <c r="AZ9" s="0"/>
      <c r="BA9" s="5" t="s">
        <f>=BA8*(ABS(BA7)-ABS(BA6))</f>
      </c>
      <c r="BB9" s="0" t="s">
        <v>794</v>
      </c>
      <c r="BC9" s="0"/>
      <c r="BD9" s="6" t="n">
        <v>50</v>
      </c>
      <c r="BE9" s="0" t="s">
        <v>793</v>
      </c>
      <c r="BF9" s="0"/>
      <c r="BG9" s="0"/>
      <c r="BH9" s="0"/>
      <c r="BI9" s="11" t="n">
        <v>45575</v>
      </c>
      <c r="BJ9" s="6" t="n">
        <v>2</v>
      </c>
      <c r="BK9" s="6" t="n">
        <v>172.33</v>
      </c>
      <c r="BL9" s="0"/>
      <c r="BM9" s="6" t="n">
        <v>19.82</v>
      </c>
      <c r="BN9" s="0" t="s">
        <v>792</v>
      </c>
      <c r="BO9" s="0"/>
      <c r="BP9" s="0"/>
      <c r="BQ9" s="0"/>
      <c r="BR9" s="0"/>
      <c r="BS9" s="0"/>
      <c r="BT9" s="0"/>
      <c r="BU9" s="0"/>
      <c r="BV9" s="0"/>
      <c r="BW9" s="0"/>
      <c r="BX9" s="0"/>
      <c r="BY9" s="0"/>
      <c r="BZ9" s="0"/>
      <c r="CA9" s="11" t="n">
        <v>46220</v>
      </c>
      <c r="CB9" s="6" t="n">
        <v>300</v>
      </c>
      <c r="CC9" s="6" t="n">
        <v>114.07</v>
      </c>
      <c r="CD9" s="0"/>
      <c r="CE9" s="0"/>
      <c r="CF9" s="0"/>
      <c r="CG9" s="0"/>
      <c r="CH9" s="0"/>
      <c r="CI9" s="0"/>
      <c r="CJ9" s="0"/>
      <c r="CK9" s="0"/>
      <c r="CL9" s="0"/>
      <c r="CM9" s="0"/>
      <c r="CN9" s="0"/>
      <c r="CO9" s="0"/>
      <c r="CP9" s="0"/>
      <c r="CQ9" s="0"/>
      <c r="CR9" s="0"/>
      <c r="CS9" s="0"/>
      <c r="CT9" s="0"/>
      <c r="CU9" s="0"/>
      <c r="CV9" s="0"/>
      <c r="CW9" s="0"/>
      <c r="CX9" s="0"/>
      <c r="CY9" s="0"/>
      <c r="CZ9" s="6" t="n">
        <v>56.599</v>
      </c>
      <c r="DA9" s="0" t="s">
        <v>792</v>
      </c>
    </row>
    <row collapsed="false" customFormat="false" customHeight="false" hidden="false" ht="12.1" outlineLevel="0" r="10">
      <c r="A10" s="0"/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0"/>
      <c r="Q10" s="5" t="s">
        <f>=Q9*(ABS(Q8)-ABS(Q7))</f>
      </c>
      <c r="R10" s="0" t="s">
        <v>794</v>
      </c>
      <c r="S10" s="0"/>
      <c r="T10" s="0"/>
      <c r="U10" s="0"/>
      <c r="V10" s="11" t="n">
        <v>45933</v>
      </c>
      <c r="W10" s="6" t="n">
        <v>10</v>
      </c>
      <c r="X10" s="6" t="n">
        <v>415.45</v>
      </c>
      <c r="Y10" s="0"/>
      <c r="Z10" s="0"/>
      <c r="AA10" s="0"/>
      <c r="AB10" s="0"/>
      <c r="AC10" s="0"/>
      <c r="AD10" s="0"/>
      <c r="AE10" s="0"/>
      <c r="AF10" s="0"/>
      <c r="AG10" s="0"/>
      <c r="AH10" s="11" t="n">
        <v>46197</v>
      </c>
      <c r="AI10" s="6" t="n">
        <v>1000</v>
      </c>
      <c r="AJ10" s="6" t="n">
        <v>207.13</v>
      </c>
      <c r="AK10" s="0"/>
      <c r="AL10" s="0"/>
      <c r="AM10" s="0"/>
      <c r="AN10" s="0"/>
      <c r="AO10" s="0"/>
      <c r="AP10" s="0"/>
      <c r="AQ10" s="0"/>
      <c r="AR10" s="0"/>
      <c r="AS10" s="0"/>
      <c r="AT10" s="11" t="n">
        <v>45251</v>
      </c>
      <c r="AU10" s="6" t="n">
        <v>1</v>
      </c>
      <c r="AV10" s="6" t="n">
        <v>186.71</v>
      </c>
      <c r="AW10" s="0"/>
      <c r="AX10" s="0"/>
      <c r="AY10" s="0"/>
      <c r="AZ10" s="0"/>
      <c r="BA10" s="0"/>
      <c r="BB10" s="0"/>
      <c r="BC10" s="0"/>
      <c r="BD10" s="5" t="s">
        <f>=BD9*(ABS(BD8)-ABS(BD7))</f>
      </c>
      <c r="BE10" s="0" t="s">
        <v>794</v>
      </c>
      <c r="BF10" s="0"/>
      <c r="BG10" s="0"/>
      <c r="BH10" s="0"/>
      <c r="BI10" s="11" t="n">
        <v>45621</v>
      </c>
      <c r="BJ10" s="6" t="n">
        <v>2</v>
      </c>
      <c r="BK10" s="6" t="n">
        <v>145.11</v>
      </c>
      <c r="BL10" s="0"/>
      <c r="BM10" s="6" t="n">
        <v>60</v>
      </c>
      <c r="BN10" s="0" t="s">
        <v>793</v>
      </c>
      <c r="BO10" s="0"/>
      <c r="BP10" s="0"/>
      <c r="BQ10" s="0"/>
      <c r="BR10" s="0"/>
      <c r="BS10" s="0"/>
      <c r="BT10" s="0"/>
      <c r="BU10" s="0"/>
      <c r="BV10" s="0"/>
      <c r="BW10" s="0"/>
      <c r="BX10" s="0"/>
      <c r="BY10" s="0"/>
      <c r="BZ10" s="0"/>
      <c r="CA10" s="0"/>
      <c r="CB10" s="5" t="s">
        <f>=SUM(CC2:CC9)/SUM(CB2:CB9)</f>
      </c>
      <c r="CC10" s="0" t="s">
        <v>11</v>
      </c>
      <c r="CD10" s="0"/>
      <c r="CE10" s="0"/>
      <c r="CF10" s="0"/>
      <c r="CG10" s="0"/>
      <c r="CH10" s="0"/>
      <c r="CI10" s="0"/>
      <c r="CJ10" s="0"/>
      <c r="CK10" s="0"/>
      <c r="CL10" s="0"/>
      <c r="CM10" s="0"/>
      <c r="CN10" s="0"/>
      <c r="CO10" s="0"/>
      <c r="CP10" s="0"/>
      <c r="CQ10" s="0"/>
      <c r="CR10" s="0"/>
      <c r="CS10" s="0"/>
      <c r="CT10" s="0"/>
      <c r="CU10" s="0"/>
      <c r="CV10" s="0"/>
      <c r="CW10" s="0"/>
      <c r="CX10" s="0"/>
      <c r="CY10" s="0"/>
      <c r="CZ10" s="6" t="n">
        <v>6</v>
      </c>
      <c r="DA10" s="0" t="s">
        <v>793</v>
      </c>
    </row>
    <row collapsed="false" customFormat="false" customHeight="false" hidden="false" ht="12.1" outlineLevel="0" r="11">
      <c r="A11" s="0"/>
      <c r="B11" s="0"/>
      <c r="C11" s="0"/>
      <c r="D11" s="0"/>
      <c r="E11" s="0"/>
      <c r="F11" s="0"/>
      <c r="G11" s="0"/>
      <c r="H11" s="0"/>
      <c r="I11" s="0"/>
      <c r="J11" s="0"/>
      <c r="K11" s="0"/>
      <c r="L11" s="0"/>
      <c r="M11" s="0"/>
      <c r="N11" s="0"/>
      <c r="O11" s="0"/>
      <c r="P11" s="0"/>
      <c r="Q11" s="0"/>
      <c r="R11" s="0"/>
      <c r="S11" s="0"/>
      <c r="T11" s="0"/>
      <c r="U11" s="0"/>
      <c r="V11" s="11" t="n">
        <v>46077</v>
      </c>
      <c r="W11" s="6" t="n">
        <v>10</v>
      </c>
      <c r="X11" s="6" t="n">
        <v>395.54</v>
      </c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5" t="s">
        <f>=SUM(AJ2:AJ10)/SUM(AI2:AI10)</f>
      </c>
      <c r="AJ11" s="0" t="s">
        <v>11</v>
      </c>
      <c r="AK11" s="0"/>
      <c r="AL11" s="0"/>
      <c r="AM11" s="0"/>
      <c r="AN11" s="0"/>
      <c r="AO11" s="0"/>
      <c r="AP11" s="0"/>
      <c r="AQ11" s="0"/>
      <c r="AR11" s="0"/>
      <c r="AS11" s="0"/>
      <c r="AT11" s="11" t="n">
        <v>45427</v>
      </c>
      <c r="AU11" s="6" t="n">
        <v>1</v>
      </c>
      <c r="AV11" s="6" t="n">
        <v>188.71</v>
      </c>
      <c r="AW11" s="0"/>
      <c r="AX11" s="0"/>
      <c r="AY11" s="0"/>
      <c r="AZ11" s="0"/>
      <c r="BA11" s="0"/>
      <c r="BB11" s="0"/>
      <c r="BC11" s="0"/>
      <c r="BD11" s="0"/>
      <c r="BE11" s="0"/>
      <c r="BF11" s="0"/>
      <c r="BG11" s="0"/>
      <c r="BH11" s="0"/>
      <c r="BI11" s="11" t="n">
        <v>45621</v>
      </c>
      <c r="BJ11" s="6" t="n">
        <v>2</v>
      </c>
      <c r="BK11" s="6" t="n">
        <v>143.17</v>
      </c>
      <c r="BL11" s="0"/>
      <c r="BM11" s="5" t="s">
        <f>=BM10*(ABS(BM9)-ABS(BM8))</f>
      </c>
      <c r="BN11" s="0" t="s">
        <v>794</v>
      </c>
      <c r="BO11" s="0"/>
      <c r="BP11" s="0"/>
      <c r="BQ11" s="0"/>
      <c r="BR11" s="0"/>
      <c r="BS11" s="0"/>
      <c r="BT11" s="0"/>
      <c r="BU11" s="0"/>
      <c r="BV11" s="0"/>
      <c r="BW11" s="0"/>
      <c r="BX11" s="0"/>
      <c r="BY11" s="0"/>
      <c r="BZ11" s="0"/>
      <c r="CA11" s="0"/>
      <c r="CB11" s="6" t="n">
        <v>0.6005</v>
      </c>
      <c r="CC11" s="0" t="s">
        <v>792</v>
      </c>
      <c r="CD11" s="0"/>
      <c r="CE11" s="0"/>
      <c r="CF11" s="0"/>
      <c r="CG11" s="0"/>
      <c r="CH11" s="0"/>
      <c r="CI11" s="0"/>
      <c r="CJ11" s="0"/>
      <c r="CK11" s="0"/>
      <c r="CL11" s="0"/>
      <c r="CM11" s="0"/>
      <c r="CN11" s="0"/>
      <c r="CO11" s="0"/>
      <c r="CP11" s="0"/>
      <c r="CQ11" s="0"/>
      <c r="CR11" s="0"/>
      <c r="CS11" s="0"/>
      <c r="CT11" s="0"/>
      <c r="CU11" s="0"/>
      <c r="CV11" s="0"/>
      <c r="CW11" s="0"/>
      <c r="CX11" s="0"/>
      <c r="CY11" s="0"/>
      <c r="CZ11" s="6" t="s">
        <f>=Портфель!G38*Портфель!$Q$13</f>
      </c>
      <c r="DA11" s="0" t="s">
        <v>6</v>
      </c>
    </row>
    <row collapsed="false" customFormat="false" customHeight="false" hidden="false" ht="12.1" outlineLevel="0" r="12">
      <c r="A12" s="0"/>
      <c r="B12" s="0"/>
      <c r="C12" s="0"/>
      <c r="D12" s="0"/>
      <c r="E12" s="0"/>
      <c r="F12" s="0"/>
      <c r="G12" s="0"/>
      <c r="H12" s="0"/>
      <c r="I12" s="0"/>
      <c r="J12" s="0"/>
      <c r="K12" s="0"/>
      <c r="L12" s="0"/>
      <c r="M12" s="0"/>
      <c r="N12" s="0"/>
      <c r="O12" s="0"/>
      <c r="P12" s="0"/>
      <c r="Q12" s="0"/>
      <c r="R12" s="0"/>
      <c r="S12" s="0"/>
      <c r="T12" s="0"/>
      <c r="U12" s="0"/>
      <c r="V12" s="11" t="n">
        <v>46141</v>
      </c>
      <c r="W12" s="6" t="n">
        <v>10</v>
      </c>
      <c r="X12" s="6" t="n">
        <v>282.97</v>
      </c>
      <c r="Y12" s="0"/>
      <c r="Z12" s="0"/>
      <c r="AA12" s="0"/>
      <c r="AB12" s="0"/>
      <c r="AC12" s="0"/>
      <c r="AD12" s="0"/>
      <c r="AE12" s="0"/>
      <c r="AF12" s="0"/>
      <c r="AG12" s="0"/>
      <c r="AH12" s="0"/>
      <c r="AI12" s="6" t="n">
        <v>0.2029</v>
      </c>
      <c r="AJ12" s="0" t="s">
        <v>792</v>
      </c>
      <c r="AK12" s="0"/>
      <c r="AL12" s="0"/>
      <c r="AM12" s="0"/>
      <c r="AN12" s="0"/>
      <c r="AO12" s="0"/>
      <c r="AP12" s="0"/>
      <c r="AQ12" s="0"/>
      <c r="AR12" s="0"/>
      <c r="AS12" s="0"/>
      <c r="AT12" s="11" t="n">
        <v>45483</v>
      </c>
      <c r="AU12" s="6" t="n">
        <v>1</v>
      </c>
      <c r="AV12" s="6" t="n">
        <v>144.09</v>
      </c>
      <c r="AW12" s="0"/>
      <c r="AX12" s="0"/>
      <c r="AY12" s="0"/>
      <c r="AZ12" s="0"/>
      <c r="BA12" s="0"/>
      <c r="BB12" s="0"/>
      <c r="BC12" s="0"/>
      <c r="BD12" s="0"/>
      <c r="BE12" s="0"/>
      <c r="BF12" s="0"/>
      <c r="BG12" s="0"/>
      <c r="BH12" s="0"/>
      <c r="BI12" s="11" t="n">
        <v>45621</v>
      </c>
      <c r="BJ12" s="6" t="n">
        <v>2</v>
      </c>
      <c r="BK12" s="6" t="n">
        <v>141.09</v>
      </c>
      <c r="BL12" s="0"/>
      <c r="BM12" s="0"/>
      <c r="BN12" s="0"/>
      <c r="BO12" s="0"/>
      <c r="BP12" s="0"/>
      <c r="BQ12" s="0"/>
      <c r="BR12" s="0"/>
      <c r="BS12" s="0"/>
      <c r="BT12" s="0"/>
      <c r="BU12" s="0"/>
      <c r="BV12" s="0"/>
      <c r="BW12" s="0"/>
      <c r="BX12" s="0"/>
      <c r="BY12" s="0"/>
      <c r="BZ12" s="0"/>
      <c r="CA12" s="0"/>
      <c r="CB12" s="6" t="n">
        <v>1100</v>
      </c>
      <c r="CC12" s="0" t="s">
        <v>793</v>
      </c>
      <c r="CD12" s="0"/>
      <c r="CE12" s="0"/>
      <c r="CF12" s="0"/>
      <c r="CG12" s="0"/>
      <c r="CH12" s="0"/>
      <c r="CI12" s="0"/>
      <c r="CJ12" s="0"/>
      <c r="CK12" s="0"/>
      <c r="CL12" s="0"/>
      <c r="CM12" s="0"/>
      <c r="CN12" s="0"/>
      <c r="CO12" s="0"/>
      <c r="CP12" s="0"/>
      <c r="CQ12" s="0"/>
      <c r="CR12" s="0"/>
      <c r="CS12" s="0"/>
      <c r="CT12" s="0"/>
      <c r="CU12" s="0"/>
      <c r="CV12" s="0"/>
      <c r="CW12" s="0"/>
      <c r="CX12" s="0"/>
      <c r="CY12" s="0"/>
      <c r="CZ12" s="6" t="s">
        <f>=Портфель!H38*Портфель!$Q$13</f>
      </c>
      <c r="DA12" s="0" t="s">
        <v>7</v>
      </c>
    </row>
    <row collapsed="false" customFormat="false" customHeight="false" hidden="false" ht="12.1" outlineLevel="0" r="13">
      <c r="A13" s="0"/>
      <c r="B13" s="0"/>
      <c r="C13" s="0"/>
      <c r="D13" s="0"/>
      <c r="E13" s="0"/>
      <c r="F13" s="0"/>
      <c r="G13" s="0"/>
      <c r="H13" s="0"/>
      <c r="I13" s="0"/>
      <c r="J13" s="0"/>
      <c r="K13" s="0"/>
      <c r="L13" s="0"/>
      <c r="M13" s="0"/>
      <c r="N13" s="0"/>
      <c r="O13" s="0"/>
      <c r="P13" s="0"/>
      <c r="Q13" s="0"/>
      <c r="R13" s="0"/>
      <c r="S13" s="0"/>
      <c r="T13" s="0"/>
      <c r="U13" s="0"/>
      <c r="V13" s="11" t="n">
        <v>46141</v>
      </c>
      <c r="W13" s="6" t="n">
        <v>10</v>
      </c>
      <c r="X13" s="6" t="n">
        <v>272.87</v>
      </c>
      <c r="Y13" s="0"/>
      <c r="Z13" s="0"/>
      <c r="AA13" s="0"/>
      <c r="AB13" s="0"/>
      <c r="AC13" s="0"/>
      <c r="AD13" s="0"/>
      <c r="AE13" s="0"/>
      <c r="AF13" s="0"/>
      <c r="AG13" s="0"/>
      <c r="AH13" s="0"/>
      <c r="AI13" s="6" t="n">
        <v>9000</v>
      </c>
      <c r="AJ13" s="0" t="s">
        <v>793</v>
      </c>
      <c r="AK13" s="0"/>
      <c r="AL13" s="0"/>
      <c r="AM13" s="0"/>
      <c r="AN13" s="0"/>
      <c r="AO13" s="0"/>
      <c r="AP13" s="0"/>
      <c r="AQ13" s="0"/>
      <c r="AR13" s="0"/>
      <c r="AS13" s="0"/>
      <c r="AT13" s="11" t="n">
        <v>45526</v>
      </c>
      <c r="AU13" s="6" t="n">
        <v>1</v>
      </c>
      <c r="AV13" s="6" t="n">
        <v>140.08</v>
      </c>
      <c r="AW13" s="0"/>
      <c r="AX13" s="0"/>
      <c r="AY13" s="0"/>
      <c r="AZ13" s="0"/>
      <c r="BA13" s="0"/>
      <c r="BB13" s="0"/>
      <c r="BC13" s="0"/>
      <c r="BD13" s="0"/>
      <c r="BE13" s="0"/>
      <c r="BF13" s="0"/>
      <c r="BG13" s="0"/>
      <c r="BH13" s="0"/>
      <c r="BI13" s="11" t="n">
        <v>45643</v>
      </c>
      <c r="BJ13" s="6" t="n">
        <v>2</v>
      </c>
      <c r="BK13" s="6" t="n">
        <v>128.52</v>
      </c>
      <c r="BL13" s="0"/>
      <c r="BM13" s="0"/>
      <c r="BN13" s="0"/>
      <c r="BO13" s="0"/>
      <c r="BP13" s="0"/>
      <c r="BQ13" s="0"/>
      <c r="BR13" s="0"/>
      <c r="BS13" s="0"/>
      <c r="BT13" s="0"/>
      <c r="BU13" s="0"/>
      <c r="BV13" s="0"/>
      <c r="BW13" s="0"/>
      <c r="BX13" s="0"/>
      <c r="BY13" s="0"/>
      <c r="BZ13" s="0"/>
      <c r="CA13" s="0"/>
      <c r="CB13" s="5" t="s">
        <f>=CB12*(ABS(CB11)-ABS(CB10))</f>
      </c>
      <c r="CC13" s="0" t="s">
        <v>794</v>
      </c>
      <c r="CD13" s="0"/>
      <c r="CE13" s="0"/>
      <c r="CF13" s="0"/>
      <c r="CG13" s="0"/>
      <c r="CH13" s="0"/>
      <c r="CI13" s="0"/>
      <c r="CJ13" s="0"/>
      <c r="CK13" s="0"/>
      <c r="CL13" s="0"/>
      <c r="CM13" s="0"/>
      <c r="CN13" s="0"/>
      <c r="CO13" s="0"/>
      <c r="CP13" s="0"/>
      <c r="CQ13" s="0"/>
      <c r="CR13" s="0"/>
      <c r="CS13" s="0"/>
      <c r="CT13" s="0"/>
      <c r="CU13" s="0"/>
      <c r="CV13" s="0"/>
      <c r="CW13" s="0"/>
      <c r="CX13" s="0"/>
      <c r="CY13" s="0"/>
      <c r="CZ13" s="5" t="s">
        <f>=CZ10*(CZ11*CZ9/100-CZ8+CZ12)</f>
      </c>
      <c r="DA13" s="0" t="s">
        <v>794</v>
      </c>
    </row>
    <row collapsed="false" customFormat="false" customHeight="false" hidden="false" ht="12.1" outlineLevel="0" r="14">
      <c r="A14" s="0"/>
      <c r="B14" s="0"/>
      <c r="C14" s="0"/>
      <c r="D14" s="0"/>
      <c r="E14" s="0"/>
      <c r="F14" s="0"/>
      <c r="G14" s="0"/>
      <c r="H14" s="0"/>
      <c r="I14" s="0"/>
      <c r="J14" s="0"/>
      <c r="K14" s="0"/>
      <c r="L14" s="0"/>
      <c r="M14" s="0"/>
      <c r="N14" s="0"/>
      <c r="O14" s="0"/>
      <c r="P14" s="0"/>
      <c r="Q14" s="0"/>
      <c r="R14" s="0"/>
      <c r="S14" s="0"/>
      <c r="T14" s="0"/>
      <c r="U14" s="0"/>
      <c r="V14" s="11" t="n">
        <v>46183</v>
      </c>
      <c r="W14" s="6" t="n">
        <v>10</v>
      </c>
      <c r="X14" s="6" t="n">
        <v>230.14</v>
      </c>
      <c r="Y14" s="0"/>
      <c r="Z14" s="0"/>
      <c r="AA14" s="0"/>
      <c r="AB14" s="0"/>
      <c r="AC14" s="0"/>
      <c r="AD14" s="0"/>
      <c r="AE14" s="0"/>
      <c r="AF14" s="0"/>
      <c r="AG14" s="0"/>
      <c r="AH14" s="0"/>
      <c r="AI14" s="5" t="s">
        <f>=AI13*(ABS(AI12)-ABS(AI11))</f>
      </c>
      <c r="AJ14" s="0" t="s">
        <v>794</v>
      </c>
      <c r="AK14" s="0"/>
      <c r="AL14" s="0"/>
      <c r="AM14" s="0"/>
      <c r="AN14" s="0"/>
      <c r="AO14" s="0"/>
      <c r="AP14" s="0"/>
      <c r="AQ14" s="0"/>
      <c r="AR14" s="0"/>
      <c r="AS14" s="0"/>
      <c r="AT14" s="11" t="n">
        <v>45526</v>
      </c>
      <c r="AU14" s="6" t="n">
        <v>1</v>
      </c>
      <c r="AV14" s="6" t="n">
        <v>139.09</v>
      </c>
      <c r="AW14" s="0"/>
      <c r="AX14" s="0"/>
      <c r="AY14" s="0"/>
      <c r="AZ14" s="0"/>
      <c r="BA14" s="0"/>
      <c r="BB14" s="0"/>
      <c r="BC14" s="0"/>
      <c r="BD14" s="0"/>
      <c r="BE14" s="0"/>
      <c r="BF14" s="0"/>
      <c r="BG14" s="0"/>
      <c r="BH14" s="0"/>
      <c r="BI14" s="0"/>
      <c r="BJ14" s="5" t="s">
        <f>=SUM(BK2:BK13)/SUM(BJ2:BJ13)</f>
      </c>
      <c r="BK14" s="0" t="s">
        <v>11</v>
      </c>
    </row>
    <row collapsed="false" customFormat="false" customHeight="false" hidden="false" ht="12.1" outlineLevel="0" r="15">
      <c r="A15" s="0"/>
      <c r="B15" s="0"/>
      <c r="C15" s="0"/>
      <c r="D15" s="0"/>
      <c r="E15" s="0"/>
      <c r="F15" s="0"/>
      <c r="G15" s="0"/>
      <c r="H15" s="0"/>
      <c r="I15" s="0"/>
      <c r="J15" s="0"/>
      <c r="K15" s="0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5" t="s">
        <f>=SUM(X2:X14)/SUM(W2:W14)</f>
      </c>
      <c r="X15" s="0" t="s">
        <v>11</v>
      </c>
      <c r="Y15" s="0"/>
      <c r="Z15" s="0"/>
      <c r="AA15" s="0"/>
      <c r="AB15" s="0"/>
      <c r="AC15" s="0"/>
      <c r="AD15" s="0"/>
      <c r="AE15" s="0"/>
      <c r="AF15" s="0"/>
      <c r="AG15" s="0"/>
      <c r="AH15" s="0"/>
      <c r="AI15" s="0"/>
      <c r="AJ15" s="0"/>
      <c r="AK15" s="0"/>
      <c r="AL15" s="0"/>
      <c r="AM15" s="0"/>
      <c r="AN15" s="0"/>
      <c r="AO15" s="0"/>
      <c r="AP15" s="0"/>
      <c r="AQ15" s="0"/>
      <c r="AR15" s="0"/>
      <c r="AS15" s="0"/>
      <c r="AT15" s="11" t="n">
        <v>45526</v>
      </c>
      <c r="AU15" s="6" t="n">
        <v>1</v>
      </c>
      <c r="AV15" s="6" t="n">
        <v>137.08</v>
      </c>
      <c r="AW15" s="0"/>
      <c r="AX15" s="0"/>
      <c r="AY15" s="0"/>
      <c r="AZ15" s="0"/>
      <c r="BA15" s="0"/>
      <c r="BB15" s="0"/>
      <c r="BC15" s="0"/>
      <c r="BD15" s="0"/>
      <c r="BE15" s="0"/>
      <c r="BF15" s="0"/>
      <c r="BG15" s="0"/>
      <c r="BH15" s="0"/>
      <c r="BI15" s="0"/>
      <c r="BJ15" s="6" t="n">
        <v>50.09</v>
      </c>
      <c r="BK15" s="0" t="s">
        <v>792</v>
      </c>
    </row>
    <row collapsed="false" customFormat="false" customHeight="false" hidden="false" ht="12.1" outlineLevel="0" r="16">
      <c r="A16" s="0"/>
      <c r="B16" s="0"/>
      <c r="C16" s="0"/>
      <c r="D16" s="0"/>
      <c r="E16" s="0"/>
      <c r="F16" s="0"/>
      <c r="G16" s="0"/>
      <c r="H16" s="0"/>
      <c r="I16" s="0"/>
      <c r="J16" s="0"/>
      <c r="K16" s="0"/>
      <c r="L16" s="0"/>
      <c r="M16" s="0"/>
      <c r="N16" s="0"/>
      <c r="O16" s="0"/>
      <c r="P16" s="0"/>
      <c r="Q16" s="0"/>
      <c r="R16" s="0"/>
      <c r="S16" s="0"/>
      <c r="T16" s="0"/>
      <c r="U16" s="0"/>
      <c r="V16" s="0"/>
      <c r="W16" s="6" t="n">
        <v>18.49</v>
      </c>
      <c r="X16" s="0" t="s">
        <v>792</v>
      </c>
      <c r="Y16" s="0"/>
      <c r="Z16" s="0"/>
      <c r="AA16" s="0"/>
      <c r="AB16" s="0"/>
      <c r="AC16" s="0"/>
      <c r="AD16" s="0"/>
      <c r="AE16" s="0"/>
      <c r="AF16" s="0"/>
      <c r="AG16" s="0"/>
      <c r="AH16" s="0"/>
      <c r="AI16" s="0"/>
      <c r="AJ16" s="0"/>
      <c r="AK16" s="0"/>
      <c r="AL16" s="0"/>
      <c r="AM16" s="0"/>
      <c r="AN16" s="0"/>
      <c r="AO16" s="0"/>
      <c r="AP16" s="0"/>
      <c r="AQ16" s="0"/>
      <c r="AR16" s="0"/>
      <c r="AS16" s="0"/>
      <c r="AT16" s="11" t="n">
        <v>45533</v>
      </c>
      <c r="AU16" s="6" t="n">
        <v>1</v>
      </c>
      <c r="AV16" s="6" t="n">
        <v>92.16</v>
      </c>
      <c r="AW16" s="0"/>
      <c r="AX16" s="0"/>
      <c r="AY16" s="0"/>
      <c r="AZ16" s="0"/>
      <c r="BA16" s="0"/>
      <c r="BB16" s="0"/>
      <c r="BC16" s="0"/>
      <c r="BD16" s="0"/>
      <c r="BE16" s="0"/>
      <c r="BF16" s="0"/>
      <c r="BG16" s="0"/>
      <c r="BH16" s="0"/>
      <c r="BI16" s="0"/>
      <c r="BJ16" s="6" t="n">
        <v>24</v>
      </c>
      <c r="BK16" s="0" t="s">
        <v>793</v>
      </c>
    </row>
    <row collapsed="false" customFormat="false" customHeight="false" hidden="false" ht="12.1" outlineLevel="0" r="17">
      <c r="A17" s="0"/>
      <c r="B17" s="0"/>
      <c r="C17" s="0"/>
      <c r="D17" s="0"/>
      <c r="E17" s="0"/>
      <c r="F17" s="0"/>
      <c r="G17" s="0"/>
      <c r="H17" s="0"/>
      <c r="I17" s="0"/>
      <c r="J17" s="0"/>
      <c r="K17" s="0"/>
      <c r="L17" s="0"/>
      <c r="M17" s="0"/>
      <c r="N17" s="0"/>
      <c r="O17" s="0"/>
      <c r="P17" s="0"/>
      <c r="Q17" s="0"/>
      <c r="R17" s="0"/>
      <c r="S17" s="0"/>
      <c r="T17" s="0"/>
      <c r="U17" s="0"/>
      <c r="V17" s="0"/>
      <c r="W17" s="6" t="n">
        <v>130</v>
      </c>
      <c r="X17" s="0" t="s">
        <v>793</v>
      </c>
      <c r="Y17" s="0"/>
      <c r="Z17" s="0"/>
      <c r="AA17" s="0"/>
      <c r="AB17" s="0"/>
      <c r="AC17" s="0"/>
      <c r="AD17" s="0"/>
      <c r="AE17" s="0"/>
      <c r="AF17" s="0"/>
      <c r="AG17" s="0"/>
      <c r="AH17" s="0"/>
      <c r="AI17" s="0"/>
      <c r="AJ17" s="0"/>
      <c r="AK17" s="0"/>
      <c r="AL17" s="0"/>
      <c r="AM17" s="0"/>
      <c r="AN17" s="0"/>
      <c r="AO17" s="0"/>
      <c r="AP17" s="0"/>
      <c r="AQ17" s="0"/>
      <c r="AR17" s="0"/>
      <c r="AS17" s="0"/>
      <c r="AT17" s="11" t="n">
        <v>45533</v>
      </c>
      <c r="AU17" s="6" t="n">
        <v>1</v>
      </c>
      <c r="AV17" s="6" t="n">
        <v>91.25</v>
      </c>
      <c r="AW17" s="0"/>
      <c r="AX17" s="0"/>
      <c r="AY17" s="0"/>
      <c r="AZ17" s="0"/>
      <c r="BA17" s="0"/>
      <c r="BB17" s="0"/>
      <c r="BC17" s="0"/>
      <c r="BD17" s="0"/>
      <c r="BE17" s="0"/>
      <c r="BF17" s="0"/>
      <c r="BG17" s="0"/>
      <c r="BH17" s="0"/>
      <c r="BI17" s="0"/>
      <c r="BJ17" s="5" t="s">
        <f>=BJ16*(ABS(BJ15)-ABS(BJ14))</f>
      </c>
      <c r="BK17" s="0" t="s">
        <v>794</v>
      </c>
    </row>
    <row collapsed="false" customFormat="false" customHeight="false" hidden="false" ht="12.1" outlineLevel="0" r="18">
      <c r="A18" s="0"/>
      <c r="B18" s="0"/>
      <c r="C18" s="0"/>
      <c r="D18" s="0"/>
      <c r="E18" s="0"/>
      <c r="F18" s="0"/>
      <c r="G18" s="0"/>
      <c r="H18" s="0"/>
      <c r="I18" s="0"/>
      <c r="J18" s="0"/>
      <c r="K18" s="0"/>
      <c r="L18" s="0"/>
      <c r="M18" s="0"/>
      <c r="N18" s="0"/>
      <c r="O18" s="0"/>
      <c r="P18" s="0"/>
      <c r="Q18" s="0"/>
      <c r="R18" s="0"/>
      <c r="S18" s="0"/>
      <c r="T18" s="0"/>
      <c r="U18" s="0"/>
      <c r="V18" s="0"/>
      <c r="W18" s="5" t="s">
        <f>=W17*(ABS(W16)-ABS(W15))</f>
      </c>
      <c r="X18" s="0" t="s">
        <v>794</v>
      </c>
      <c r="Y18" s="0"/>
      <c r="Z18" s="0"/>
      <c r="AA18" s="0"/>
      <c r="AB18" s="0"/>
      <c r="AC18" s="0"/>
      <c r="AD18" s="0"/>
      <c r="AE18" s="0"/>
      <c r="AF18" s="0"/>
      <c r="AG18" s="0"/>
      <c r="AH18" s="0"/>
      <c r="AI18" s="0"/>
      <c r="AJ18" s="0"/>
      <c r="AK18" s="0"/>
      <c r="AL18" s="0"/>
      <c r="AM18" s="0"/>
      <c r="AN18" s="0"/>
      <c r="AO18" s="0"/>
      <c r="AP18" s="0"/>
      <c r="AQ18" s="0"/>
      <c r="AR18" s="0"/>
      <c r="AS18" s="0"/>
      <c r="AT18" s="11" t="n">
        <v>45533</v>
      </c>
      <c r="AU18" s="6" t="n">
        <v>1</v>
      </c>
      <c r="AV18" s="6" t="n">
        <v>90.05</v>
      </c>
    </row>
    <row collapsed="false" customFormat="false" customHeight="false" hidden="false" ht="12.1" outlineLevel="0" r="19">
      <c r="A19" s="0"/>
      <c r="B19" s="0"/>
      <c r="C19" s="0"/>
      <c r="D19" s="0"/>
      <c r="E19" s="0"/>
      <c r="F19" s="0"/>
      <c r="G19" s="0"/>
      <c r="H19" s="0"/>
      <c r="I19" s="0"/>
      <c r="J19" s="0"/>
      <c r="K19" s="0"/>
      <c r="L19" s="0"/>
      <c r="M19" s="0"/>
      <c r="N19" s="0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  <c r="AH19" s="0"/>
      <c r="AI19" s="0"/>
      <c r="AJ19" s="0"/>
      <c r="AK19" s="0"/>
      <c r="AL19" s="0"/>
      <c r="AM19" s="0"/>
      <c r="AN19" s="0"/>
      <c r="AO19" s="0"/>
      <c r="AP19" s="0"/>
      <c r="AQ19" s="0"/>
      <c r="AR19" s="0"/>
      <c r="AS19" s="0"/>
      <c r="AT19" s="11" t="n">
        <v>45621</v>
      </c>
      <c r="AU19" s="6" t="n">
        <v>2</v>
      </c>
      <c r="AV19" s="6" t="n">
        <v>168.9</v>
      </c>
    </row>
    <row collapsed="false" customFormat="false" customHeight="false" hidden="false" ht="12.1" outlineLevel="0" r="20">
      <c r="A20" s="0"/>
      <c r="B20" s="0"/>
      <c r="C20" s="0"/>
      <c r="D20" s="0"/>
      <c r="E20" s="0"/>
      <c r="F20" s="0"/>
      <c r="G20" s="0"/>
      <c r="H20" s="0"/>
      <c r="I20" s="0"/>
      <c r="J20" s="0"/>
      <c r="K20" s="0"/>
      <c r="L20" s="0"/>
      <c r="M20" s="0"/>
      <c r="N20" s="0"/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  <c r="AH20" s="0"/>
      <c r="AI20" s="0"/>
      <c r="AJ20" s="0"/>
      <c r="AK20" s="0"/>
      <c r="AL20" s="0"/>
      <c r="AM20" s="0"/>
      <c r="AN20" s="0"/>
      <c r="AO20" s="0"/>
      <c r="AP20" s="0"/>
      <c r="AQ20" s="0"/>
      <c r="AR20" s="0"/>
      <c r="AS20" s="0"/>
      <c r="AT20" s="11" t="n">
        <v>45621</v>
      </c>
      <c r="AU20" s="6" t="n">
        <v>2</v>
      </c>
      <c r="AV20" s="6" t="n">
        <v>166.9</v>
      </c>
    </row>
    <row collapsed="false" customFormat="false" customHeight="false" hidden="false" ht="12.1" outlineLevel="0" r="21">
      <c r="A21" s="0"/>
      <c r="B21" s="0"/>
      <c r="C21" s="0"/>
      <c r="D21" s="0"/>
      <c r="E21" s="0"/>
      <c r="F21" s="0"/>
      <c r="G21" s="0"/>
      <c r="H21" s="0"/>
      <c r="I21" s="0"/>
      <c r="J21" s="0"/>
      <c r="K21" s="0"/>
      <c r="L21" s="0"/>
      <c r="M21" s="0"/>
      <c r="N21" s="0"/>
      <c r="O21" s="0"/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  <c r="AH21" s="0"/>
      <c r="AI21" s="0"/>
      <c r="AJ21" s="0"/>
      <c r="AK21" s="0"/>
      <c r="AL21" s="0"/>
      <c r="AM21" s="0"/>
      <c r="AN21" s="0"/>
      <c r="AO21" s="0"/>
      <c r="AP21" s="0"/>
      <c r="AQ21" s="0"/>
      <c r="AR21" s="0"/>
      <c r="AS21" s="0"/>
      <c r="AT21" s="11" t="n">
        <v>45643</v>
      </c>
      <c r="AU21" s="6" t="n">
        <v>2</v>
      </c>
      <c r="AV21" s="6" t="n">
        <v>152.09</v>
      </c>
    </row>
    <row collapsed="false" customFormat="false" customHeight="false" hidden="false" ht="12.1" outlineLevel="0" r="22">
      <c r="A22" s="0"/>
      <c r="B22" s="0"/>
      <c r="C22" s="0"/>
      <c r="D22" s="0"/>
      <c r="E22" s="0"/>
      <c r="F22" s="0"/>
      <c r="G22" s="0"/>
      <c r="H22" s="0"/>
      <c r="I22" s="0"/>
      <c r="J22" s="0"/>
      <c r="K22" s="0"/>
      <c r="L22" s="0"/>
      <c r="M22" s="0"/>
      <c r="N22" s="0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  <c r="AH22" s="0"/>
      <c r="AI22" s="0"/>
      <c r="AJ22" s="0"/>
      <c r="AK22" s="0"/>
      <c r="AL22" s="0"/>
      <c r="AM22" s="0"/>
      <c r="AN22" s="0"/>
      <c r="AO22" s="0"/>
      <c r="AP22" s="0"/>
      <c r="AQ22" s="0"/>
      <c r="AR22" s="0"/>
      <c r="AS22" s="0"/>
      <c r="AT22" s="11" t="n">
        <v>45922</v>
      </c>
      <c r="AU22" s="6" t="n">
        <v>2</v>
      </c>
      <c r="AV22" s="6" t="n">
        <v>123.57</v>
      </c>
    </row>
    <row collapsed="false" customFormat="false" customHeight="false" hidden="false" ht="12.1" outlineLevel="0" r="23">
      <c r="A23" s="0"/>
      <c r="B23" s="0"/>
      <c r="C23" s="0"/>
      <c r="D23" s="0"/>
      <c r="E23" s="0"/>
      <c r="F23" s="0"/>
      <c r="G23" s="0"/>
      <c r="H23" s="0"/>
      <c r="I23" s="0"/>
      <c r="J23" s="0"/>
      <c r="K23" s="0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0"/>
      <c r="AF23" s="0"/>
      <c r="AG23" s="0"/>
      <c r="AH23" s="0"/>
      <c r="AI23" s="0"/>
      <c r="AJ23" s="0"/>
      <c r="AK23" s="0"/>
      <c r="AL23" s="0"/>
      <c r="AM23" s="0"/>
      <c r="AN23" s="0"/>
      <c r="AO23" s="0"/>
      <c r="AP23" s="0"/>
      <c r="AQ23" s="0"/>
      <c r="AR23" s="0"/>
      <c r="AS23" s="0"/>
      <c r="AT23" s="11" t="n">
        <v>45922</v>
      </c>
      <c r="AU23" s="6" t="n">
        <v>2</v>
      </c>
      <c r="AV23" s="6" t="n">
        <v>123.08</v>
      </c>
    </row>
    <row collapsed="false" customFormat="false" customHeight="false" hidden="false" ht="12.1" outlineLevel="0" r="24">
      <c r="A24" s="0"/>
      <c r="B24" s="0"/>
      <c r="C24" s="0"/>
      <c r="D24" s="0"/>
      <c r="E24" s="0"/>
      <c r="F24" s="0"/>
      <c r="G24" s="0"/>
      <c r="H24" s="0"/>
      <c r="I24" s="0"/>
      <c r="J24" s="0"/>
      <c r="K24" s="0"/>
      <c r="L24" s="0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 s="0"/>
      <c r="AB24" s="0"/>
      <c r="AC24" s="0"/>
      <c r="AD24" s="0"/>
      <c r="AE24" s="0"/>
      <c r="AF24" s="0"/>
      <c r="AG24" s="0"/>
      <c r="AH24" s="0"/>
      <c r="AI24" s="0"/>
      <c r="AJ24" s="0"/>
      <c r="AK24" s="0"/>
      <c r="AL24" s="0"/>
      <c r="AM24" s="0"/>
      <c r="AN24" s="0"/>
      <c r="AO24" s="0"/>
      <c r="AP24" s="0"/>
      <c r="AQ24" s="0"/>
      <c r="AR24" s="0"/>
      <c r="AS24" s="0"/>
      <c r="AT24" s="11" t="n">
        <v>45922</v>
      </c>
      <c r="AU24" s="6" t="n">
        <v>2</v>
      </c>
      <c r="AV24" s="6" t="n">
        <v>122.37</v>
      </c>
    </row>
    <row collapsed="false" customFormat="false" customHeight="false" hidden="false" ht="12.1" outlineLevel="0" r="25">
      <c r="A25" s="0"/>
      <c r="B25" s="0"/>
      <c r="C25" s="0"/>
      <c r="D25" s="0"/>
      <c r="E25" s="0"/>
      <c r="F25" s="0"/>
      <c r="G25" s="0"/>
      <c r="H25" s="0"/>
      <c r="I25" s="0"/>
      <c r="J25" s="0"/>
      <c r="K25" s="0"/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0"/>
      <c r="AF25" s="0"/>
      <c r="AG25" s="0"/>
      <c r="AH25" s="0"/>
      <c r="AI25" s="0"/>
      <c r="AJ25" s="0"/>
      <c r="AK25" s="0"/>
      <c r="AL25" s="0"/>
      <c r="AM25" s="0"/>
      <c r="AN25" s="0"/>
      <c r="AO25" s="0"/>
      <c r="AP25" s="0"/>
      <c r="AQ25" s="0"/>
      <c r="AR25" s="0"/>
      <c r="AS25" s="0"/>
      <c r="AT25" s="11" t="n">
        <v>45922</v>
      </c>
      <c r="AU25" s="6" t="n">
        <v>2</v>
      </c>
      <c r="AV25" s="6" t="n">
        <v>120.17</v>
      </c>
    </row>
    <row collapsed="false" customFormat="false" customHeight="false" hidden="false" ht="12.1" outlineLevel="0" r="26">
      <c r="A26" s="0"/>
      <c r="B26" s="0"/>
      <c r="C26" s="0"/>
      <c r="D26" s="0"/>
      <c r="E26" s="0"/>
      <c r="F26" s="0"/>
      <c r="G26" s="0"/>
      <c r="H26" s="0"/>
      <c r="I26" s="0"/>
      <c r="J26" s="0"/>
      <c r="K26" s="0"/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0"/>
      <c r="AF26" s="0"/>
      <c r="AG26" s="0"/>
      <c r="AH26" s="0"/>
      <c r="AI26" s="0"/>
      <c r="AJ26" s="0"/>
      <c r="AK26" s="0"/>
      <c r="AL26" s="0"/>
      <c r="AM26" s="0"/>
      <c r="AN26" s="0"/>
      <c r="AO26" s="0"/>
      <c r="AP26" s="0"/>
      <c r="AQ26" s="0"/>
      <c r="AR26" s="0"/>
      <c r="AS26" s="0"/>
      <c r="AT26" s="11" t="n">
        <v>45922</v>
      </c>
      <c r="AU26" s="6" t="n">
        <v>2</v>
      </c>
      <c r="AV26" s="6" t="n">
        <v>118.27</v>
      </c>
    </row>
    <row collapsed="false" customFormat="false" customHeight="false" hidden="false" ht="12.1" outlineLevel="0" r="27">
      <c r="A27" s="0"/>
      <c r="B27" s="0"/>
      <c r="C27" s="0"/>
      <c r="D27" s="0"/>
      <c r="E27" s="0"/>
      <c r="F27" s="0"/>
      <c r="G27" s="0"/>
      <c r="H27" s="0"/>
      <c r="I27" s="0"/>
      <c r="J27" s="0"/>
      <c r="K27" s="0"/>
      <c r="L27" s="0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0"/>
      <c r="AF27" s="0"/>
      <c r="AG27" s="0"/>
      <c r="AH27" s="0"/>
      <c r="AI27" s="0"/>
      <c r="AJ27" s="0"/>
      <c r="AK27" s="0"/>
      <c r="AL27" s="0"/>
      <c r="AM27" s="0"/>
      <c r="AN27" s="0"/>
      <c r="AO27" s="0"/>
      <c r="AP27" s="0"/>
      <c r="AQ27" s="0"/>
      <c r="AR27" s="0"/>
      <c r="AS27" s="0"/>
      <c r="AT27" s="11" t="n">
        <v>45922</v>
      </c>
      <c r="AU27" s="6" t="n">
        <v>2</v>
      </c>
      <c r="AV27" s="6" t="n">
        <v>116.07</v>
      </c>
    </row>
    <row collapsed="false" customFormat="false" customHeight="false" hidden="false" ht="12.1" outlineLevel="0" r="28">
      <c r="A28" s="0"/>
      <c r="B28" s="0"/>
      <c r="C28" s="0"/>
      <c r="D28" s="0"/>
      <c r="E28" s="0"/>
      <c r="F28" s="0"/>
      <c r="G28" s="0"/>
      <c r="H28" s="0"/>
      <c r="I28" s="0"/>
      <c r="J28" s="0"/>
      <c r="K28" s="0"/>
      <c r="L28" s="0"/>
      <c r="M28" s="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s="0"/>
      <c r="Z28" s="0"/>
      <c r="AA28" s="0"/>
      <c r="AB28" s="0"/>
      <c r="AC28" s="0"/>
      <c r="AD28" s="0"/>
      <c r="AE28" s="0"/>
      <c r="AF28" s="0"/>
      <c r="AG28" s="0"/>
      <c r="AH28" s="0"/>
      <c r="AI28" s="0"/>
      <c r="AJ28" s="0"/>
      <c r="AK28" s="0"/>
      <c r="AL28" s="0"/>
      <c r="AM28" s="0"/>
      <c r="AN28" s="0"/>
      <c r="AO28" s="0"/>
      <c r="AP28" s="0"/>
      <c r="AQ28" s="0"/>
      <c r="AR28" s="0"/>
      <c r="AS28" s="0"/>
      <c r="AT28" s="0"/>
      <c r="AU28" s="5" t="s">
        <f>=SUM(AV2:AV27)/SUM(AU2:AU27)</f>
      </c>
      <c r="AV28" s="0" t="s">
        <v>11</v>
      </c>
    </row>
    <row collapsed="false" customFormat="false" customHeight="false" hidden="false" ht="12.1" outlineLevel="0" r="29">
      <c r="A29" s="0"/>
      <c r="B29" s="0"/>
      <c r="C29" s="0"/>
      <c r="D29" s="0"/>
      <c r="E29" s="0"/>
      <c r="F29" s="0"/>
      <c r="G29" s="0"/>
      <c r="H29" s="0"/>
      <c r="I29" s="0"/>
      <c r="J29" s="0"/>
      <c r="K29" s="0"/>
      <c r="L29" s="0"/>
      <c r="M29" s="0"/>
      <c r="N29" s="0"/>
      <c r="O29" s="0"/>
      <c r="P29" s="0"/>
      <c r="Q29" s="0"/>
      <c r="R29" s="0"/>
      <c r="S29" s="0"/>
      <c r="T29" s="0"/>
      <c r="U29" s="0"/>
      <c r="V29" s="0"/>
      <c r="W29" s="0"/>
      <c r="X29" s="0"/>
      <c r="Y29" s="0"/>
      <c r="Z29" s="0"/>
      <c r="AA29" s="0"/>
      <c r="AB29" s="0"/>
      <c r="AC29" s="0"/>
      <c r="AD29" s="0"/>
      <c r="AE29" s="0"/>
      <c r="AF29" s="0"/>
      <c r="AG29" s="0"/>
      <c r="AH29" s="0"/>
      <c r="AI29" s="0"/>
      <c r="AJ29" s="0"/>
      <c r="AK29" s="0"/>
      <c r="AL29" s="0"/>
      <c r="AM29" s="0"/>
      <c r="AN29" s="0"/>
      <c r="AO29" s="0"/>
      <c r="AP29" s="0"/>
      <c r="AQ29" s="0"/>
      <c r="AR29" s="0"/>
      <c r="AS29" s="0"/>
      <c r="AT29" s="0"/>
      <c r="AU29" s="6" t="n">
        <v>43.05</v>
      </c>
      <c r="AV29" s="0" t="s">
        <v>792</v>
      </c>
    </row>
    <row collapsed="false" customFormat="false" customHeight="false" hidden="false" ht="12.1" outlineLevel="0" r="30">
      <c r="A30" s="0"/>
      <c r="B30" s="0"/>
      <c r="C30" s="0"/>
      <c r="D30" s="0"/>
      <c r="E30" s="0"/>
      <c r="F30" s="0"/>
      <c r="G30" s="0"/>
      <c r="H30" s="0"/>
      <c r="I30" s="0"/>
      <c r="J30" s="0"/>
      <c r="K30" s="0"/>
      <c r="L30" s="0"/>
      <c r="M30" s="0"/>
      <c r="N30" s="0"/>
      <c r="O30" s="0"/>
      <c r="P30" s="0"/>
      <c r="Q30" s="0"/>
      <c r="R30" s="0"/>
      <c r="S30" s="0"/>
      <c r="T30" s="0"/>
      <c r="U30" s="0"/>
      <c r="V30" s="0"/>
      <c r="W30" s="0"/>
      <c r="X30" s="0"/>
      <c r="Y30" s="0"/>
      <c r="Z30" s="0"/>
      <c r="AA30" s="0"/>
      <c r="AB30" s="0"/>
      <c r="AC30" s="0"/>
      <c r="AD30" s="0"/>
      <c r="AE30" s="0"/>
      <c r="AF30" s="0"/>
      <c r="AG30" s="0"/>
      <c r="AH30" s="0"/>
      <c r="AI30" s="0"/>
      <c r="AJ30" s="0"/>
      <c r="AK30" s="0"/>
      <c r="AL30" s="0"/>
      <c r="AM30" s="0"/>
      <c r="AN30" s="0"/>
      <c r="AO30" s="0"/>
      <c r="AP30" s="0"/>
      <c r="AQ30" s="0"/>
      <c r="AR30" s="0"/>
      <c r="AS30" s="0"/>
      <c r="AT30" s="0"/>
      <c r="AU30" s="6" t="n">
        <v>36</v>
      </c>
      <c r="AV30" s="0" t="s">
        <v>793</v>
      </c>
    </row>
    <row collapsed="false" customFormat="false" customHeight="false" hidden="false" ht="12.1" outlineLevel="0" r="31">
      <c r="A31" s="0"/>
      <c r="B31" s="0"/>
      <c r="C31" s="0"/>
      <c r="D31" s="0"/>
      <c r="E31" s="0"/>
      <c r="F31" s="0"/>
      <c r="G31" s="0"/>
      <c r="H31" s="0"/>
      <c r="I31" s="0"/>
      <c r="J31" s="0"/>
      <c r="K31" s="0"/>
      <c r="L31" s="0"/>
      <c r="M31" s="0"/>
      <c r="N31" s="0"/>
      <c r="O31" s="0"/>
      <c r="P31" s="0"/>
      <c r="Q31" s="0"/>
      <c r="R31" s="0"/>
      <c r="S31" s="0"/>
      <c r="T31" s="0"/>
      <c r="U31" s="0"/>
      <c r="V31" s="0"/>
      <c r="W31" s="0"/>
      <c r="X31" s="0"/>
      <c r="Y31" s="0"/>
      <c r="Z31" s="0"/>
      <c r="AA31" s="0"/>
      <c r="AB31" s="0"/>
      <c r="AC31" s="0"/>
      <c r="AD31" s="0"/>
      <c r="AE31" s="0"/>
      <c r="AF31" s="0"/>
      <c r="AG31" s="0"/>
      <c r="AH31" s="0"/>
      <c r="AI31" s="0"/>
      <c r="AJ31" s="0"/>
      <c r="AK31" s="0"/>
      <c r="AL31" s="0"/>
      <c r="AM31" s="0"/>
      <c r="AN31" s="0"/>
      <c r="AO31" s="0"/>
      <c r="AP31" s="0"/>
      <c r="AQ31" s="0"/>
      <c r="AR31" s="0"/>
      <c r="AS31" s="0"/>
      <c r="AT31" s="0"/>
      <c r="AU31" s="5" t="s">
        <f>=AU30*(ABS(AU29)-ABS(AU28))</f>
      </c>
      <c r="AV31" s="0" t="s">
        <v>794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63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148</v>
      </c>
      <c r="B1" s="18" t="s">
        <v>0</v>
      </c>
      <c r="C1" s="18" t="s">
        <v>2</v>
      </c>
      <c r="D1" s="18" t="s">
        <v>795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796</v>
      </c>
      <c r="L1" s="18" t="s">
        <v>797</v>
      </c>
      <c r="M1" s="18" t="s">
        <v>19</v>
      </c>
      <c r="N1" s="18" t="s">
        <v>798</v>
      </c>
    </row>
    <row collapsed="false" customFormat="false" customHeight="false" hidden="false" ht="12.1" outlineLevel="0" r="2">
      <c r="A2" s="21" t="n">
        <v>44187</v>
      </c>
      <c r="B2" s="22" t="s">
        <v>799</v>
      </c>
      <c r="C2" s="22" t="s">
        <v>155</v>
      </c>
      <c r="D2" s="22" t="s">
        <v>799</v>
      </c>
      <c r="E2" s="22" t="s">
        <v>800</v>
      </c>
      <c r="F2" s="22" t="s">
        <v>19</v>
      </c>
      <c r="G2" s="23" t="n">
        <v>1</v>
      </c>
      <c r="H2" s="24" t="n">
        <v>40000</v>
      </c>
      <c r="I2" s="24" t="n">
        <v>40000</v>
      </c>
      <c r="J2" s="24" t="n">
        <v>0</v>
      </c>
      <c r="K2" s="24" t="n">
        <v>-0</v>
      </c>
      <c r="L2" s="24" t="n">
        <v>-0</v>
      </c>
      <c r="M2" s="6" t="s">
        <f>=I2+J2+K2+L2</f>
      </c>
      <c r="N2" s="22"/>
    </row>
    <row collapsed="false" customFormat="false" customHeight="false" hidden="false" ht="12.1" outlineLevel="0" r="3">
      <c r="A3" s="21" t="n">
        <v>44187</v>
      </c>
      <c r="B3" s="22" t="s">
        <v>799</v>
      </c>
      <c r="C3" s="22" t="s">
        <v>155</v>
      </c>
      <c r="D3" s="22" t="s">
        <v>799</v>
      </c>
      <c r="E3" s="22" t="s">
        <v>800</v>
      </c>
      <c r="F3" s="22" t="s">
        <v>19</v>
      </c>
      <c r="G3" s="23" t="n">
        <v>1</v>
      </c>
      <c r="H3" s="24" t="n">
        <v>5500</v>
      </c>
      <c r="I3" s="24" t="n">
        <v>5500</v>
      </c>
      <c r="J3" s="24" t="n">
        <v>0</v>
      </c>
      <c r="K3" s="24" t="n">
        <v>-0</v>
      </c>
      <c r="L3" s="24" t="n">
        <v>-0</v>
      </c>
      <c r="M3" s="6" t="s">
        <f>=I3+J3+K3+L3</f>
      </c>
      <c r="N3" s="22"/>
    </row>
    <row collapsed="false" customFormat="false" customHeight="false" hidden="false" ht="12.1" outlineLevel="0" r="4">
      <c r="A4" s="20" t="n">
        <v>44187</v>
      </c>
      <c r="B4" s="16" t="s">
        <v>97</v>
      </c>
      <c r="C4" s="16" t="s">
        <v>801</v>
      </c>
      <c r="D4" s="16" t="s">
        <v>725</v>
      </c>
      <c r="E4" s="16" t="s">
        <v>89</v>
      </c>
      <c r="F4" s="16" t="s">
        <v>19</v>
      </c>
      <c r="G4" s="7" t="n">
        <v>1</v>
      </c>
      <c r="H4" s="6" t="n">
        <v>5111</v>
      </c>
      <c r="I4" s="6" t="n">
        <v>-5111</v>
      </c>
      <c r="J4" s="6" t="n">
        <v>-0</v>
      </c>
      <c r="K4" s="6" t="n">
        <v>-3.07</v>
      </c>
      <c r="L4" s="6" t="n">
        <v>-0.47</v>
      </c>
      <c r="M4" s="6" t="s">
        <f>=I4+J4+K4+L4</f>
      </c>
      <c r="N4" s="16"/>
    </row>
    <row collapsed="false" customFormat="false" customHeight="false" hidden="false" ht="12.1" outlineLevel="0" r="5">
      <c r="A5" s="20" t="n">
        <v>44187</v>
      </c>
      <c r="B5" s="16" t="s">
        <v>93</v>
      </c>
      <c r="C5" s="16" t="s">
        <v>802</v>
      </c>
      <c r="D5" s="16" t="s">
        <v>725</v>
      </c>
      <c r="E5" s="16" t="s">
        <v>89</v>
      </c>
      <c r="F5" s="16" t="s">
        <v>19</v>
      </c>
      <c r="G5" s="7" t="n">
        <v>1</v>
      </c>
      <c r="H5" s="6" t="n">
        <v>2782</v>
      </c>
      <c r="I5" s="6" t="n">
        <v>-2782</v>
      </c>
      <c r="J5" s="6" t="n">
        <v>-0</v>
      </c>
      <c r="K5" s="6" t="n">
        <v>-1.67</v>
      </c>
      <c r="L5" s="6" t="n">
        <v>-0.26</v>
      </c>
      <c r="M5" s="6" t="s">
        <f>=I5+J5+K5+L5</f>
      </c>
      <c r="N5" s="16"/>
    </row>
    <row collapsed="false" customFormat="false" customHeight="false" hidden="false" ht="12.1" outlineLevel="0" r="6">
      <c r="A6" s="20" t="n">
        <v>44187</v>
      </c>
      <c r="B6" s="16" t="s">
        <v>729</v>
      </c>
      <c r="C6" s="16" t="s">
        <v>803</v>
      </c>
      <c r="D6" s="16" t="s">
        <v>725</v>
      </c>
      <c r="E6" s="16" t="s">
        <v>89</v>
      </c>
      <c r="F6" s="16" t="s">
        <v>19</v>
      </c>
      <c r="G6" s="7" t="n">
        <v>2</v>
      </c>
      <c r="H6" s="6" t="n">
        <v>1815</v>
      </c>
      <c r="I6" s="6" t="n">
        <v>-3630</v>
      </c>
      <c r="J6" s="6" t="n">
        <v>-0</v>
      </c>
      <c r="K6" s="6" t="n">
        <v>-2.18</v>
      </c>
      <c r="L6" s="6" t="n">
        <v>-0.33</v>
      </c>
      <c r="M6" s="6" t="s">
        <f>=I6+J6+K6+L6</f>
      </c>
      <c r="N6" s="16"/>
    </row>
    <row collapsed="false" customFormat="false" customHeight="false" hidden="false" ht="12.1" outlineLevel="0" r="7">
      <c r="A7" s="20" t="n">
        <v>44187</v>
      </c>
      <c r="B7" s="16" t="s">
        <v>91</v>
      </c>
      <c r="C7" s="16" t="s">
        <v>804</v>
      </c>
      <c r="D7" s="16" t="s">
        <v>725</v>
      </c>
      <c r="E7" s="16" t="s">
        <v>89</v>
      </c>
      <c r="F7" s="16" t="s">
        <v>19</v>
      </c>
      <c r="G7" s="7" t="n">
        <v>4</v>
      </c>
      <c r="H7" s="6" t="n">
        <v>952.8</v>
      </c>
      <c r="I7" s="6" t="n">
        <v>-3811.2</v>
      </c>
      <c r="J7" s="6" t="n">
        <v>-0</v>
      </c>
      <c r="K7" s="6" t="n">
        <v>-2.29</v>
      </c>
      <c r="L7" s="6" t="n">
        <v>-0.35</v>
      </c>
      <c r="M7" s="6" t="s">
        <f>=I7+J7+K7+L7</f>
      </c>
      <c r="N7" s="16"/>
    </row>
    <row collapsed="false" customFormat="false" customHeight="false" hidden="false" ht="12.1" outlineLevel="0" r="8">
      <c r="A8" s="20" t="n">
        <v>44187</v>
      </c>
      <c r="B8" s="16" t="s">
        <v>88</v>
      </c>
      <c r="C8" s="16" t="s">
        <v>805</v>
      </c>
      <c r="D8" s="16" t="s">
        <v>725</v>
      </c>
      <c r="E8" s="16" t="s">
        <v>89</v>
      </c>
      <c r="F8" s="16" t="s">
        <v>19</v>
      </c>
      <c r="G8" s="7" t="n">
        <v>1</v>
      </c>
      <c r="H8" s="6" t="n">
        <v>4008.5</v>
      </c>
      <c r="I8" s="6" t="n">
        <v>-4008.5</v>
      </c>
      <c r="J8" s="6" t="n">
        <v>-0</v>
      </c>
      <c r="K8" s="6" t="n">
        <v>-2.4</v>
      </c>
      <c r="L8" s="6" t="n">
        <v>-0.37</v>
      </c>
      <c r="M8" s="6" t="s">
        <f>=I8+J8+K8+L8</f>
      </c>
      <c r="N8" s="16"/>
    </row>
    <row collapsed="false" customFormat="false" customHeight="false" hidden="false" ht="12.1" outlineLevel="0" r="9">
      <c r="A9" s="20" t="n">
        <v>44187</v>
      </c>
      <c r="B9" s="16" t="s">
        <v>95</v>
      </c>
      <c r="C9" s="16" t="s">
        <v>806</v>
      </c>
      <c r="D9" s="16" t="s">
        <v>725</v>
      </c>
      <c r="E9" s="16" t="s">
        <v>89</v>
      </c>
      <c r="F9" s="16" t="s">
        <v>19</v>
      </c>
      <c r="G9" s="7" t="n">
        <v>4</v>
      </c>
      <c r="H9" s="6" t="n">
        <v>965</v>
      </c>
      <c r="I9" s="6" t="n">
        <v>-3860</v>
      </c>
      <c r="J9" s="6" t="n">
        <v>-0</v>
      </c>
      <c r="K9" s="6" t="n">
        <v>-2.32</v>
      </c>
      <c r="L9" s="6" t="n">
        <v>-0.36</v>
      </c>
      <c r="M9" s="6" t="s">
        <f>=I9+J9+K9+L9</f>
      </c>
      <c r="N9" s="16"/>
    </row>
    <row collapsed="false" customFormat="false" customHeight="false" hidden="false" ht="12.1" outlineLevel="0" r="10">
      <c r="A10" s="20" t="n">
        <v>44187</v>
      </c>
      <c r="B10" s="16" t="s">
        <v>730</v>
      </c>
      <c r="C10" s="16" t="s">
        <v>807</v>
      </c>
      <c r="D10" s="16" t="s">
        <v>725</v>
      </c>
      <c r="E10" s="16" t="s">
        <v>89</v>
      </c>
      <c r="F10" s="16" t="s">
        <v>19</v>
      </c>
      <c r="G10" s="7" t="n">
        <v>1</v>
      </c>
      <c r="H10" s="6" t="n">
        <v>769.9</v>
      </c>
      <c r="I10" s="6" t="n">
        <v>-769.9</v>
      </c>
      <c r="J10" s="6" t="n">
        <v>-0</v>
      </c>
      <c r="K10" s="6" t="n">
        <v>-0.46</v>
      </c>
      <c r="L10" s="6" t="n">
        <v>-0.07</v>
      </c>
      <c r="M10" s="6" t="s">
        <f>=I10+J10+K10+L10</f>
      </c>
      <c r="N10" s="16"/>
    </row>
    <row collapsed="false" customFormat="false" customHeight="false" hidden="false" ht="12.1" outlineLevel="0" r="11">
      <c r="A11" s="20" t="n">
        <v>44187</v>
      </c>
      <c r="B11" s="16" t="s">
        <v>65</v>
      </c>
      <c r="C11" s="16" t="s">
        <v>808</v>
      </c>
      <c r="D11" s="16" t="s">
        <v>725</v>
      </c>
      <c r="E11" s="16" t="s">
        <v>17</v>
      </c>
      <c r="F11" s="16" t="s">
        <v>19</v>
      </c>
      <c r="G11" s="7" t="n">
        <v>10</v>
      </c>
      <c r="H11" s="6" t="n">
        <v>161.92</v>
      </c>
      <c r="I11" s="6" t="n">
        <v>-1619.2</v>
      </c>
      <c r="J11" s="6" t="n">
        <v>-0</v>
      </c>
      <c r="K11" s="6" t="n">
        <v>-0.97</v>
      </c>
      <c r="L11" s="6" t="n">
        <v>-0.15</v>
      </c>
      <c r="M11" s="6" t="s">
        <f>=I11+J11+K11+L11</f>
      </c>
      <c r="N11" s="16"/>
    </row>
    <row collapsed="false" customFormat="false" customHeight="false" hidden="false" ht="12.1" outlineLevel="0" r="12">
      <c r="A12" s="20" t="n">
        <v>44187</v>
      </c>
      <c r="B12" s="16" t="s">
        <v>30</v>
      </c>
      <c r="C12" s="16" t="s">
        <v>809</v>
      </c>
      <c r="D12" s="16" t="s">
        <v>725</v>
      </c>
      <c r="E12" s="16" t="s">
        <v>17</v>
      </c>
      <c r="F12" s="16" t="s">
        <v>19</v>
      </c>
      <c r="G12" s="7" t="n">
        <v>10</v>
      </c>
      <c r="H12" s="6" t="n">
        <v>237.86</v>
      </c>
      <c r="I12" s="6" t="n">
        <v>-2378.6</v>
      </c>
      <c r="J12" s="6" t="n">
        <v>-0</v>
      </c>
      <c r="K12" s="6" t="n">
        <v>-1.43</v>
      </c>
      <c r="L12" s="6" t="n">
        <v>-0.22</v>
      </c>
      <c r="M12" s="6" t="s">
        <f>=I12+J12+K12+L12</f>
      </c>
      <c r="N12" s="16"/>
    </row>
    <row collapsed="false" customFormat="false" customHeight="false" hidden="false" ht="12.1" outlineLevel="0" r="13">
      <c r="A13" s="20" t="n">
        <v>44187</v>
      </c>
      <c r="B13" s="16" t="s">
        <v>24</v>
      </c>
      <c r="C13" s="16" t="s">
        <v>810</v>
      </c>
      <c r="D13" s="16" t="s">
        <v>725</v>
      </c>
      <c r="E13" s="16" t="s">
        <v>17</v>
      </c>
      <c r="F13" s="16" t="s">
        <v>19</v>
      </c>
      <c r="G13" s="7" t="n">
        <v>10</v>
      </c>
      <c r="H13" s="6" t="n">
        <v>325.8</v>
      </c>
      <c r="I13" s="6" t="n">
        <v>-3258</v>
      </c>
      <c r="J13" s="6" t="n">
        <v>-0</v>
      </c>
      <c r="K13" s="6" t="n">
        <v>-1.95</v>
      </c>
      <c r="L13" s="6" t="n">
        <v>-0.3</v>
      </c>
      <c r="M13" s="6" t="s">
        <f>=I13+J13+K13+L13</f>
      </c>
      <c r="N13" s="16"/>
    </row>
    <row collapsed="false" customFormat="false" customHeight="false" hidden="false" ht="12.1" outlineLevel="0" r="14">
      <c r="A14" s="20" t="n">
        <v>44187</v>
      </c>
      <c r="B14" s="16" t="s">
        <v>42</v>
      </c>
      <c r="C14" s="16" t="s">
        <v>811</v>
      </c>
      <c r="D14" s="16" t="s">
        <v>725</v>
      </c>
      <c r="E14" s="16" t="s">
        <v>17</v>
      </c>
      <c r="F14" s="16" t="s">
        <v>19</v>
      </c>
      <c r="G14" s="7" t="n">
        <v>100</v>
      </c>
      <c r="H14" s="6" t="n">
        <v>8.095</v>
      </c>
      <c r="I14" s="6" t="n">
        <v>-809.5</v>
      </c>
      <c r="J14" s="6" t="n">
        <v>-0</v>
      </c>
      <c r="K14" s="6" t="n">
        <v>-0.49</v>
      </c>
      <c r="L14" s="6" t="n">
        <v>-0.07</v>
      </c>
      <c r="M14" s="6" t="s">
        <f>=I14+J14+K14+L14</f>
      </c>
      <c r="N14" s="16"/>
    </row>
    <row collapsed="false" customFormat="false" customHeight="false" hidden="false" ht="12.1" outlineLevel="0" r="15">
      <c r="A15" s="20" t="n">
        <v>44187</v>
      </c>
      <c r="B15" s="16" t="s">
        <v>93</v>
      </c>
      <c r="C15" s="16" t="s">
        <v>802</v>
      </c>
      <c r="D15" s="16" t="s">
        <v>725</v>
      </c>
      <c r="E15" s="16" t="s">
        <v>89</v>
      </c>
      <c r="F15" s="16" t="s">
        <v>19</v>
      </c>
      <c r="G15" s="7" t="n">
        <v>1</v>
      </c>
      <c r="H15" s="6" t="n">
        <v>2781</v>
      </c>
      <c r="I15" s="6" t="n">
        <v>-2781</v>
      </c>
      <c r="J15" s="6" t="n">
        <v>-0</v>
      </c>
      <c r="K15" s="6" t="n">
        <v>-1.67</v>
      </c>
      <c r="L15" s="6" t="n">
        <v>-0.26</v>
      </c>
      <c r="M15" s="6" t="s">
        <f>=I15+J15+K15+L15</f>
      </c>
      <c r="N15" s="16"/>
    </row>
    <row collapsed="false" customFormat="false" customHeight="false" hidden="false" ht="12.1" outlineLevel="0" r="16">
      <c r="A16" s="20" t="n">
        <v>44187</v>
      </c>
      <c r="B16" s="16" t="s">
        <v>79</v>
      </c>
      <c r="C16" s="16" t="s">
        <v>812</v>
      </c>
      <c r="D16" s="16" t="s">
        <v>725</v>
      </c>
      <c r="E16" s="16" t="s">
        <v>17</v>
      </c>
      <c r="F16" s="16" t="s">
        <v>19</v>
      </c>
      <c r="G16" s="7" t="n">
        <v>10</v>
      </c>
      <c r="H16" s="6" t="n">
        <v>69.2</v>
      </c>
      <c r="I16" s="6" t="n">
        <v>-692</v>
      </c>
      <c r="J16" s="6" t="n">
        <v>-0</v>
      </c>
      <c r="K16" s="6" t="n">
        <v>-0.41</v>
      </c>
      <c r="L16" s="6" t="n">
        <v>-0.07</v>
      </c>
      <c r="M16" s="6" t="s">
        <f>=I16+J16+K16+L16</f>
      </c>
      <c r="N16" s="16"/>
    </row>
    <row collapsed="false" customFormat="false" customHeight="false" hidden="false" ht="12.1" outlineLevel="0" r="17">
      <c r="A17" s="20" t="n">
        <v>44187</v>
      </c>
      <c r="B17" s="16" t="s">
        <v>731</v>
      </c>
      <c r="C17" s="16" t="s">
        <v>813</v>
      </c>
      <c r="D17" s="16" t="s">
        <v>725</v>
      </c>
      <c r="E17" s="16" t="s">
        <v>105</v>
      </c>
      <c r="F17" s="16" t="s">
        <v>19</v>
      </c>
      <c r="G17" s="7" t="n">
        <v>1</v>
      </c>
      <c r="H17" s="6" t="n">
        <v>100.12</v>
      </c>
      <c r="I17" s="6" t="n">
        <v>-1001.2</v>
      </c>
      <c r="J17" s="6" t="n">
        <v>-33.18</v>
      </c>
      <c r="K17" s="6" t="n">
        <v>-0.6</v>
      </c>
      <c r="L17" s="6" t="n">
        <v>-0.12</v>
      </c>
      <c r="M17" s="6" t="s">
        <f>=I17+J17+K17+L17</f>
      </c>
      <c r="N17" s="16"/>
    </row>
    <row collapsed="false" customFormat="false" customHeight="false" hidden="false" ht="12.1" outlineLevel="0" r="18">
      <c r="A18" s="20" t="n">
        <v>44187</v>
      </c>
      <c r="B18" s="16" t="s">
        <v>732</v>
      </c>
      <c r="C18" s="16" t="s">
        <v>814</v>
      </c>
      <c r="D18" s="16" t="s">
        <v>725</v>
      </c>
      <c r="E18" s="16" t="s">
        <v>105</v>
      </c>
      <c r="F18" s="16" t="s">
        <v>19</v>
      </c>
      <c r="G18" s="7" t="n">
        <v>1</v>
      </c>
      <c r="H18" s="6" t="n">
        <v>104.48</v>
      </c>
      <c r="I18" s="6" t="n">
        <v>-1044.8</v>
      </c>
      <c r="J18" s="6" t="n">
        <v>-19.94</v>
      </c>
      <c r="K18" s="6" t="n">
        <v>-0.63</v>
      </c>
      <c r="L18" s="6" t="n">
        <v>-0.1</v>
      </c>
      <c r="M18" s="6" t="s">
        <f>=I18+J18+K18+L18</f>
      </c>
      <c r="N18" s="16"/>
    </row>
    <row collapsed="false" customFormat="false" customHeight="false" hidden="false" ht="12.1" outlineLevel="0" r="19">
      <c r="A19" s="20" t="n">
        <v>44187</v>
      </c>
      <c r="B19" s="16" t="s">
        <v>104</v>
      </c>
      <c r="C19" s="16" t="s">
        <v>815</v>
      </c>
      <c r="D19" s="16" t="s">
        <v>725</v>
      </c>
      <c r="E19" s="16" t="s">
        <v>105</v>
      </c>
      <c r="F19" s="16" t="s">
        <v>19</v>
      </c>
      <c r="G19" s="7" t="n">
        <v>1</v>
      </c>
      <c r="H19" s="6" t="n">
        <v>97.79</v>
      </c>
      <c r="I19" s="6" t="n">
        <v>-977.9</v>
      </c>
      <c r="J19" s="6" t="n">
        <v>-23.4</v>
      </c>
      <c r="K19" s="6" t="n">
        <v>-0.59</v>
      </c>
      <c r="L19" s="6" t="n">
        <v>-0.1</v>
      </c>
      <c r="M19" s="6" t="s">
        <f>=I19+J19+K19+L19</f>
      </c>
      <c r="N19" s="16"/>
    </row>
    <row collapsed="false" customFormat="false" customHeight="false" hidden="false" ht="12.1" outlineLevel="0" r="20">
      <c r="A20" s="20" t="n">
        <v>44187</v>
      </c>
      <c r="B20" s="16" t="s">
        <v>733</v>
      </c>
      <c r="C20" s="16" t="s">
        <v>816</v>
      </c>
      <c r="D20" s="16" t="s">
        <v>725</v>
      </c>
      <c r="E20" s="16" t="s">
        <v>105</v>
      </c>
      <c r="F20" s="16" t="s">
        <v>19</v>
      </c>
      <c r="G20" s="7" t="n">
        <v>1</v>
      </c>
      <c r="H20" s="6" t="n">
        <v>104.36</v>
      </c>
      <c r="I20" s="6" t="n">
        <v>-1043.6</v>
      </c>
      <c r="J20" s="6" t="n">
        <v>-10.13</v>
      </c>
      <c r="K20" s="6" t="n">
        <v>-0.63</v>
      </c>
      <c r="L20" s="6" t="n">
        <v>-0.14</v>
      </c>
      <c r="M20" s="6" t="s">
        <f>=I20+J20+K20+L20</f>
      </c>
      <c r="N20" s="16"/>
    </row>
    <row collapsed="false" customFormat="false" customHeight="false" hidden="false" ht="12.1" outlineLevel="0" r="21">
      <c r="A21" s="20" t="n">
        <v>44187</v>
      </c>
      <c r="B21" s="16" t="s">
        <v>33</v>
      </c>
      <c r="C21" s="16" t="s">
        <v>817</v>
      </c>
      <c r="D21" s="16" t="s">
        <v>725</v>
      </c>
      <c r="E21" s="16" t="s">
        <v>17</v>
      </c>
      <c r="F21" s="16" t="s">
        <v>19</v>
      </c>
      <c r="G21" s="7" t="n">
        <v>1</v>
      </c>
      <c r="H21" s="6" t="n">
        <v>856</v>
      </c>
      <c r="I21" s="6" t="n">
        <v>-856</v>
      </c>
      <c r="J21" s="6" t="n">
        <v>-0</v>
      </c>
      <c r="K21" s="6" t="n">
        <v>-0.51</v>
      </c>
      <c r="L21" s="6" t="n">
        <v>-0.08</v>
      </c>
      <c r="M21" s="6" t="s">
        <f>=I21+J21+K21+L21</f>
      </c>
      <c r="N21" s="16"/>
    </row>
    <row collapsed="false" customFormat="false" customHeight="false" hidden="false" ht="12.1" outlineLevel="0" r="22">
      <c r="A22" s="20" t="n">
        <v>44187</v>
      </c>
      <c r="B22" s="16" t="s">
        <v>51</v>
      </c>
      <c r="C22" s="16" t="s">
        <v>818</v>
      </c>
      <c r="D22" s="16" t="s">
        <v>725</v>
      </c>
      <c r="E22" s="16" t="s">
        <v>17</v>
      </c>
      <c r="F22" s="16" t="s">
        <v>19</v>
      </c>
      <c r="G22" s="7" t="n">
        <v>1000</v>
      </c>
      <c r="H22" s="6" t="n">
        <v>0.7134</v>
      </c>
      <c r="I22" s="6" t="n">
        <v>-713.4</v>
      </c>
      <c r="J22" s="6" t="n">
        <v>-0</v>
      </c>
      <c r="K22" s="6" t="n">
        <v>-0.43</v>
      </c>
      <c r="L22" s="6" t="n">
        <v>-0.07</v>
      </c>
      <c r="M22" s="6" t="s">
        <f>=I22+J22+K22+L22</f>
      </c>
      <c r="N22" s="16"/>
    </row>
    <row collapsed="false" customFormat="false" customHeight="false" hidden="false" ht="12.1" outlineLevel="0" r="23">
      <c r="A23" s="20" t="n">
        <v>44187</v>
      </c>
      <c r="B23" s="16" t="s">
        <v>734</v>
      </c>
      <c r="C23" s="16" t="s">
        <v>819</v>
      </c>
      <c r="D23" s="16" t="s">
        <v>725</v>
      </c>
      <c r="E23" s="16" t="s">
        <v>17</v>
      </c>
      <c r="F23" s="16" t="s">
        <v>19</v>
      </c>
      <c r="G23" s="7" t="n">
        <v>10</v>
      </c>
      <c r="H23" s="6" t="n">
        <v>136.58</v>
      </c>
      <c r="I23" s="6" t="n">
        <v>-1365.8</v>
      </c>
      <c r="J23" s="6" t="n">
        <v>-0</v>
      </c>
      <c r="K23" s="6" t="n">
        <v>-0.82</v>
      </c>
      <c r="L23" s="6" t="n">
        <v>-0.12</v>
      </c>
      <c r="M23" s="6" t="s">
        <f>=I23+J23+K23+L23</f>
      </c>
      <c r="N23" s="16"/>
    </row>
    <row collapsed="false" customFormat="false" customHeight="false" hidden="false" ht="12.1" outlineLevel="0" r="24">
      <c r="A24" s="20" t="n">
        <v>44187</v>
      </c>
      <c r="B24" s="16" t="s">
        <v>69</v>
      </c>
      <c r="C24" s="16" t="s">
        <v>820</v>
      </c>
      <c r="D24" s="16" t="s">
        <v>725</v>
      </c>
      <c r="E24" s="16" t="s">
        <v>17</v>
      </c>
      <c r="F24" s="16" t="s">
        <v>19</v>
      </c>
      <c r="G24" s="7" t="n">
        <v>10</v>
      </c>
      <c r="H24" s="6" t="n">
        <v>35.975</v>
      </c>
      <c r="I24" s="6" t="n">
        <v>-359.75</v>
      </c>
      <c r="J24" s="6" t="n">
        <v>-0</v>
      </c>
      <c r="K24" s="6" t="n">
        <v>-0.22</v>
      </c>
      <c r="L24" s="6" t="n">
        <v>-0.03</v>
      </c>
      <c r="M24" s="6" t="s">
        <f>=I24+J24+K24+L24</f>
      </c>
      <c r="N24" s="16"/>
    </row>
    <row collapsed="false" customFormat="false" customHeight="false" hidden="false" ht="12.1" outlineLevel="0" r="25">
      <c r="A25" s="20" t="n">
        <v>44187</v>
      </c>
      <c r="B25" s="16" t="s">
        <v>59</v>
      </c>
      <c r="C25" s="16" t="s">
        <v>821</v>
      </c>
      <c r="D25" s="16" t="s">
        <v>725</v>
      </c>
      <c r="E25" s="16" t="s">
        <v>17</v>
      </c>
      <c r="F25" s="16" t="s">
        <v>19</v>
      </c>
      <c r="G25" s="7" t="n">
        <v>1</v>
      </c>
      <c r="H25" s="6" t="n">
        <v>505.1</v>
      </c>
      <c r="I25" s="6" t="n">
        <v>-505.1</v>
      </c>
      <c r="J25" s="6" t="n">
        <v>-0</v>
      </c>
      <c r="K25" s="6" t="n">
        <v>-0.3</v>
      </c>
      <c r="L25" s="6" t="n">
        <v>-0.05</v>
      </c>
      <c r="M25" s="6" t="s">
        <f>=I25+J25+K25+L25</f>
      </c>
      <c r="N25" s="16"/>
    </row>
    <row collapsed="false" customFormat="false" customHeight="false" hidden="false" ht="12.1" outlineLevel="0" r="26">
      <c r="A26" s="20" t="n">
        <v>44187</v>
      </c>
      <c r="B26" s="16" t="s">
        <v>39</v>
      </c>
      <c r="C26" s="16" t="s">
        <v>822</v>
      </c>
      <c r="D26" s="16" t="s">
        <v>725</v>
      </c>
      <c r="E26" s="16" t="s">
        <v>17</v>
      </c>
      <c r="F26" s="16" t="s">
        <v>19</v>
      </c>
      <c r="G26" s="7" t="n">
        <v>10</v>
      </c>
      <c r="H26" s="6" t="n">
        <v>95.87</v>
      </c>
      <c r="I26" s="6" t="n">
        <v>-958.7</v>
      </c>
      <c r="J26" s="6" t="n">
        <v>-0</v>
      </c>
      <c r="K26" s="6" t="n">
        <v>-0.57</v>
      </c>
      <c r="L26" s="6" t="n">
        <v>-0.09</v>
      </c>
      <c r="M26" s="6" t="s">
        <f>=I26+J26+K26+L26</f>
      </c>
      <c r="N26" s="16"/>
    </row>
    <row collapsed="false" customFormat="false" customHeight="false" hidden="false" ht="12.1" outlineLevel="0" r="27">
      <c r="A27" s="20" t="n">
        <v>44187</v>
      </c>
      <c r="B27" s="16" t="s">
        <v>39</v>
      </c>
      <c r="C27" s="16" t="s">
        <v>822</v>
      </c>
      <c r="D27" s="16" t="s">
        <v>725</v>
      </c>
      <c r="E27" s="16" t="s">
        <v>17</v>
      </c>
      <c r="F27" s="16" t="s">
        <v>19</v>
      </c>
      <c r="G27" s="7" t="n">
        <v>10</v>
      </c>
      <c r="H27" s="6" t="n">
        <v>95.92</v>
      </c>
      <c r="I27" s="6" t="n">
        <v>-959.2</v>
      </c>
      <c r="J27" s="6" t="n">
        <v>-0</v>
      </c>
      <c r="K27" s="6" t="n">
        <v>-0.57</v>
      </c>
      <c r="L27" s="6" t="n">
        <v>-0.09</v>
      </c>
      <c r="M27" s="6" t="s">
        <f>=I27+J27+K27+L27</f>
      </c>
      <c r="N27" s="16"/>
    </row>
    <row collapsed="false" customFormat="false" customHeight="false" hidden="false" ht="12.1" outlineLevel="0" r="28">
      <c r="A28" s="20" t="n">
        <v>44187</v>
      </c>
      <c r="B28" s="16" t="s">
        <v>735</v>
      </c>
      <c r="C28" s="16" t="s">
        <v>823</v>
      </c>
      <c r="D28" s="16" t="s">
        <v>725</v>
      </c>
      <c r="E28" s="16" t="s">
        <v>89</v>
      </c>
      <c r="F28" s="16" t="s">
        <v>19</v>
      </c>
      <c r="G28" s="7" t="n">
        <v>1</v>
      </c>
      <c r="H28" s="6" t="n">
        <v>81.01</v>
      </c>
      <c r="I28" s="6" t="n">
        <v>-81.01</v>
      </c>
      <c r="J28" s="6" t="n">
        <v>-0</v>
      </c>
      <c r="K28" s="6" t="n">
        <v>-0.05</v>
      </c>
      <c r="L28" s="6" t="n">
        <v>-0.02</v>
      </c>
      <c r="M28" s="6" t="s">
        <f>=I28+J28+K28+L28</f>
      </c>
      <c r="N28" s="16"/>
    </row>
    <row collapsed="false" customFormat="false" customHeight="false" hidden="false" ht="12.1" outlineLevel="0" r="29">
      <c r="A29" s="21" t="n">
        <v>44194</v>
      </c>
      <c r="B29" s="22" t="s">
        <v>799</v>
      </c>
      <c r="C29" s="22" t="s">
        <v>155</v>
      </c>
      <c r="D29" s="22" t="s">
        <v>799</v>
      </c>
      <c r="E29" s="22" t="s">
        <v>800</v>
      </c>
      <c r="F29" s="22" t="s">
        <v>19</v>
      </c>
      <c r="G29" s="23" t="n">
        <v>1</v>
      </c>
      <c r="H29" s="24" t="n">
        <v>4000</v>
      </c>
      <c r="I29" s="24" t="n">
        <v>4000</v>
      </c>
      <c r="J29" s="24" t="n">
        <v>0</v>
      </c>
      <c r="K29" s="24" t="n">
        <v>-0</v>
      </c>
      <c r="L29" s="24" t="n">
        <v>-0</v>
      </c>
      <c r="M29" s="6" t="s">
        <f>=I29+J29+K29+L29</f>
      </c>
      <c r="N29" s="22"/>
    </row>
    <row collapsed="false" customFormat="false" customHeight="false" hidden="false" ht="12.1" outlineLevel="0" r="30">
      <c r="A30" s="20" t="n">
        <v>44194</v>
      </c>
      <c r="B30" s="16" t="s">
        <v>736</v>
      </c>
      <c r="C30" s="16" t="s">
        <v>824</v>
      </c>
      <c r="D30" s="16" t="s">
        <v>725</v>
      </c>
      <c r="E30" s="16" t="s">
        <v>17</v>
      </c>
      <c r="F30" s="16" t="s">
        <v>19</v>
      </c>
      <c r="G30" s="7" t="n">
        <v>1</v>
      </c>
      <c r="H30" s="6" t="n">
        <v>1724</v>
      </c>
      <c r="I30" s="6" t="n">
        <v>-1724</v>
      </c>
      <c r="J30" s="6" t="n">
        <v>-0</v>
      </c>
      <c r="K30" s="6" t="n">
        <v>-1.03</v>
      </c>
      <c r="L30" s="6" t="n">
        <v>-0.16</v>
      </c>
      <c r="M30" s="6" t="s">
        <f>=I30+J30+K30+L30</f>
      </c>
      <c r="N30" s="16"/>
    </row>
    <row collapsed="false" customFormat="false" customHeight="false" hidden="false" ht="12.1" outlineLevel="0" r="31">
      <c r="A31" s="20" t="n">
        <v>44194</v>
      </c>
      <c r="B31" s="16" t="s">
        <v>737</v>
      </c>
      <c r="C31" s="16" t="s">
        <v>825</v>
      </c>
      <c r="D31" s="16" t="s">
        <v>725</v>
      </c>
      <c r="E31" s="16" t="s">
        <v>105</v>
      </c>
      <c r="F31" s="16" t="s">
        <v>19</v>
      </c>
      <c r="G31" s="7" t="n">
        <v>1</v>
      </c>
      <c r="H31" s="6" t="n">
        <v>102.57</v>
      </c>
      <c r="I31" s="6" t="n">
        <v>-1025.7</v>
      </c>
      <c r="J31" s="6" t="n">
        <v>-43.86</v>
      </c>
      <c r="K31" s="6" t="n">
        <v>-0.62</v>
      </c>
      <c r="L31" s="6" t="n">
        <v>-0.12</v>
      </c>
      <c r="M31" s="6" t="s">
        <f>=I31+J31+K31+L31</f>
      </c>
      <c r="N31" s="16"/>
    </row>
    <row collapsed="false" customFormat="false" customHeight="false" hidden="false" ht="12.1" outlineLevel="0" r="32">
      <c r="A32" s="20" t="n">
        <v>44194</v>
      </c>
      <c r="B32" s="16" t="s">
        <v>71</v>
      </c>
      <c r="C32" s="16" t="s">
        <v>826</v>
      </c>
      <c r="D32" s="16" t="s">
        <v>725</v>
      </c>
      <c r="E32" s="16" t="s">
        <v>17</v>
      </c>
      <c r="F32" s="16" t="s">
        <v>19</v>
      </c>
      <c r="G32" s="7" t="n">
        <v>10</v>
      </c>
      <c r="H32" s="6" t="n">
        <v>85.3</v>
      </c>
      <c r="I32" s="6" t="n">
        <v>-853</v>
      </c>
      <c r="J32" s="6" t="n">
        <v>-0</v>
      </c>
      <c r="K32" s="6" t="n">
        <v>-0.51</v>
      </c>
      <c r="L32" s="6" t="n">
        <v>-0.08</v>
      </c>
      <c r="M32" s="6" t="s">
        <f>=I32+J32+K32+L32</f>
      </c>
      <c r="N32" s="16"/>
    </row>
    <row collapsed="false" customFormat="false" customHeight="false" hidden="false" ht="12.1" outlineLevel="0" r="33">
      <c r="A33" s="20" t="n">
        <v>44194</v>
      </c>
      <c r="B33" s="16" t="s">
        <v>735</v>
      </c>
      <c r="C33" s="16" t="s">
        <v>823</v>
      </c>
      <c r="D33" s="16" t="s">
        <v>725</v>
      </c>
      <c r="E33" s="16" t="s">
        <v>89</v>
      </c>
      <c r="F33" s="16" t="s">
        <v>19</v>
      </c>
      <c r="G33" s="7" t="n">
        <v>4</v>
      </c>
      <c r="H33" s="6" t="n">
        <v>80.2</v>
      </c>
      <c r="I33" s="6" t="n">
        <v>-320.8</v>
      </c>
      <c r="J33" s="6" t="n">
        <v>-0</v>
      </c>
      <c r="K33" s="6" t="n">
        <v>-0.19</v>
      </c>
      <c r="L33" s="6" t="n">
        <v>-0.03</v>
      </c>
      <c r="M33" s="6" t="s">
        <f>=I33+J33+K33+L33</f>
      </c>
      <c r="N33" s="16"/>
    </row>
    <row collapsed="false" customFormat="false" customHeight="false" hidden="false" ht="12.1" outlineLevel="0" r="34">
      <c r="A34" s="20" t="n">
        <v>44201</v>
      </c>
      <c r="B34" s="16" t="s">
        <v>738</v>
      </c>
      <c r="C34" s="16" t="s">
        <v>827</v>
      </c>
      <c r="D34" s="16" t="s">
        <v>725</v>
      </c>
      <c r="E34" s="16" t="s">
        <v>89</v>
      </c>
      <c r="F34" s="16" t="s">
        <v>19</v>
      </c>
      <c r="G34" s="7" t="n">
        <v>18</v>
      </c>
      <c r="H34" s="6" t="n">
        <v>1.7115</v>
      </c>
      <c r="I34" s="6" t="n">
        <v>-30.81</v>
      </c>
      <c r="J34" s="6" t="n">
        <v>-0</v>
      </c>
      <c r="K34" s="6" t="n">
        <v>-0.02</v>
      </c>
      <c r="L34" s="6" t="n">
        <v>-0.02</v>
      </c>
      <c r="M34" s="6" t="s">
        <f>=I34+J34+K34+L34</f>
      </c>
      <c r="N34" s="16"/>
    </row>
    <row collapsed="false" customFormat="false" customHeight="false" hidden="false" ht="12.1" outlineLevel="0" r="35">
      <c r="A35" s="25" t="n">
        <v>44201</v>
      </c>
      <c r="B35" s="26" t="s">
        <v>737</v>
      </c>
      <c r="C35" s="26" t="s">
        <v>825</v>
      </c>
      <c r="D35" s="26" t="s">
        <v>726</v>
      </c>
      <c r="E35" s="26" t="s">
        <v>105</v>
      </c>
      <c r="F35" s="26" t="s">
        <v>19</v>
      </c>
      <c r="G35" s="27" t="n">
        <v>-1</v>
      </c>
      <c r="H35" s="28" t="n">
        <v>103.46</v>
      </c>
      <c r="I35" s="28" t="n">
        <v>1034.6</v>
      </c>
      <c r="J35" s="28" t="n">
        <v>46.08</v>
      </c>
      <c r="K35" s="28" t="n">
        <v>-0.62</v>
      </c>
      <c r="L35" s="28" t="n">
        <v>-0.12</v>
      </c>
      <c r="M35" s="6" t="s">
        <f>=I35+J35+K35+L35</f>
      </c>
      <c r="N35" s="26"/>
    </row>
    <row collapsed="false" customFormat="false" customHeight="false" hidden="false" ht="12.1" outlineLevel="0" r="36">
      <c r="A36" s="20" t="n">
        <v>44201</v>
      </c>
      <c r="B36" s="16" t="s">
        <v>104</v>
      </c>
      <c r="C36" s="16" t="s">
        <v>815</v>
      </c>
      <c r="D36" s="16" t="s">
        <v>725</v>
      </c>
      <c r="E36" s="16" t="s">
        <v>105</v>
      </c>
      <c r="F36" s="16" t="s">
        <v>19</v>
      </c>
      <c r="G36" s="7" t="n">
        <v>1</v>
      </c>
      <c r="H36" s="6" t="n">
        <v>98.603</v>
      </c>
      <c r="I36" s="6" t="n">
        <v>-986.03</v>
      </c>
      <c r="J36" s="6" t="n">
        <v>-25.74</v>
      </c>
      <c r="K36" s="6" t="n">
        <v>-0.59</v>
      </c>
      <c r="L36" s="6" t="n">
        <v>-0.1</v>
      </c>
      <c r="M36" s="6" t="s">
        <f>=I36+J36+K36+L36</f>
      </c>
      <c r="N36" s="16"/>
    </row>
    <row collapsed="false" customFormat="false" customHeight="false" hidden="false" ht="12.1" outlineLevel="0" r="37">
      <c r="A37" s="20" t="n">
        <v>44201</v>
      </c>
      <c r="B37" s="16" t="s">
        <v>738</v>
      </c>
      <c r="C37" s="16" t="s">
        <v>827</v>
      </c>
      <c r="D37" s="16" t="s">
        <v>725</v>
      </c>
      <c r="E37" s="16" t="s">
        <v>89</v>
      </c>
      <c r="F37" s="16" t="s">
        <v>19</v>
      </c>
      <c r="G37" s="7" t="n">
        <v>38</v>
      </c>
      <c r="H37" s="6" t="n">
        <v>1.7173</v>
      </c>
      <c r="I37" s="6" t="n">
        <v>-65.26</v>
      </c>
      <c r="J37" s="6" t="n">
        <v>-0</v>
      </c>
      <c r="K37" s="6" t="n">
        <v>-0.04</v>
      </c>
      <c r="L37" s="6" t="n">
        <v>-0.02</v>
      </c>
      <c r="M37" s="6" t="s">
        <f>=I37+J37+K37+L37</f>
      </c>
      <c r="N37" s="16"/>
    </row>
    <row collapsed="false" customFormat="false" customHeight="false" hidden="false" ht="12.1" outlineLevel="0" r="38">
      <c r="A38" s="20" t="n">
        <v>44201</v>
      </c>
      <c r="B38" s="16" t="s">
        <v>738</v>
      </c>
      <c r="C38" s="16" t="s">
        <v>827</v>
      </c>
      <c r="D38" s="16" t="s">
        <v>725</v>
      </c>
      <c r="E38" s="16" t="s">
        <v>89</v>
      </c>
      <c r="F38" s="16" t="s">
        <v>19</v>
      </c>
      <c r="G38" s="7" t="n">
        <v>3</v>
      </c>
      <c r="H38" s="6" t="n">
        <v>1.7177</v>
      </c>
      <c r="I38" s="6" t="n">
        <v>-5.15</v>
      </c>
      <c r="J38" s="6" t="n">
        <v>-0</v>
      </c>
      <c r="K38" s="6" t="n">
        <v>-0</v>
      </c>
      <c r="L38" s="6" t="n">
        <v>-0.02</v>
      </c>
      <c r="M38" s="6" t="s">
        <f>=I38+J38+K38+L38</f>
      </c>
      <c r="N38" s="16"/>
    </row>
    <row collapsed="false" customFormat="false" customHeight="false" hidden="false" ht="12.1" outlineLevel="0" r="39">
      <c r="A39" s="21" t="n">
        <v>44207</v>
      </c>
      <c r="B39" s="22" t="s">
        <v>828</v>
      </c>
      <c r="C39" s="22" t="s">
        <v>829</v>
      </c>
      <c r="D39" s="22" t="s">
        <v>828</v>
      </c>
      <c r="E39" s="22" t="s">
        <v>828</v>
      </c>
      <c r="F39" s="22" t="s">
        <v>19</v>
      </c>
      <c r="G39" s="23" t="n">
        <v>1</v>
      </c>
      <c r="H39" s="24" t="n">
        <v>43.8</v>
      </c>
      <c r="I39" s="24" t="n">
        <v>43.8</v>
      </c>
      <c r="J39" s="24" t="n">
        <v>0</v>
      </c>
      <c r="K39" s="24" t="n">
        <v>-0</v>
      </c>
      <c r="L39" s="24" t="n">
        <v>-0</v>
      </c>
      <c r="M39" s="6" t="s">
        <f>=I39+J39+K39+L39</f>
      </c>
      <c r="N39" s="22"/>
    </row>
    <row collapsed="false" customFormat="false" customHeight="false" hidden="false" ht="12.1" outlineLevel="0" r="40">
      <c r="A40" s="20" t="n">
        <v>44207</v>
      </c>
      <c r="B40" s="16" t="s">
        <v>738</v>
      </c>
      <c r="C40" s="16" t="s">
        <v>827</v>
      </c>
      <c r="D40" s="16" t="s">
        <v>725</v>
      </c>
      <c r="E40" s="16" t="s">
        <v>89</v>
      </c>
      <c r="F40" s="16" t="s">
        <v>19</v>
      </c>
      <c r="G40" s="7" t="n">
        <v>23</v>
      </c>
      <c r="H40" s="6" t="n">
        <v>1.7616</v>
      </c>
      <c r="I40" s="6" t="n">
        <v>-40.52</v>
      </c>
      <c r="J40" s="6" t="n">
        <v>-0</v>
      </c>
      <c r="K40" s="6" t="n">
        <v>-0.02</v>
      </c>
      <c r="L40" s="6" t="n">
        <v>-0.02</v>
      </c>
      <c r="M40" s="6" t="s">
        <f>=I40+J40+K40+L40</f>
      </c>
      <c r="N40" s="16"/>
    </row>
    <row collapsed="false" customFormat="false" customHeight="false" hidden="false" ht="12.1" outlineLevel="0" r="41">
      <c r="A41" s="21" t="n">
        <v>44231</v>
      </c>
      <c r="B41" s="22" t="s">
        <v>828</v>
      </c>
      <c r="C41" s="22" t="s">
        <v>830</v>
      </c>
      <c r="D41" s="22" t="s">
        <v>828</v>
      </c>
      <c r="E41" s="22" t="s">
        <v>828</v>
      </c>
      <c r="F41" s="22" t="s">
        <v>19</v>
      </c>
      <c r="G41" s="23" t="n">
        <v>1</v>
      </c>
      <c r="H41" s="24" t="n">
        <v>37.13</v>
      </c>
      <c r="I41" s="24" t="n">
        <v>37.13</v>
      </c>
      <c r="J41" s="24" t="n">
        <v>0</v>
      </c>
      <c r="K41" s="24" t="n">
        <v>-0</v>
      </c>
      <c r="L41" s="24" t="n">
        <v>-0</v>
      </c>
      <c r="M41" s="6" t="s">
        <f>=I41+J41+K41+L41</f>
      </c>
      <c r="N41" s="22"/>
    </row>
    <row collapsed="false" customFormat="false" customHeight="false" hidden="false" ht="12.1" outlineLevel="0" r="42">
      <c r="A42" s="21" t="n">
        <v>44231</v>
      </c>
      <c r="B42" s="22" t="s">
        <v>828</v>
      </c>
      <c r="C42" s="22" t="s">
        <v>831</v>
      </c>
      <c r="D42" s="22" t="s">
        <v>828</v>
      </c>
      <c r="E42" s="22" t="s">
        <v>828</v>
      </c>
      <c r="F42" s="22" t="s">
        <v>19</v>
      </c>
      <c r="G42" s="23" t="n">
        <v>1</v>
      </c>
      <c r="H42" s="24" t="n">
        <v>52.84</v>
      </c>
      <c r="I42" s="24" t="n">
        <v>52.84</v>
      </c>
      <c r="J42" s="24" t="n">
        <v>0</v>
      </c>
      <c r="K42" s="24" t="n">
        <v>-0</v>
      </c>
      <c r="L42" s="24" t="n">
        <v>-0</v>
      </c>
      <c r="M42" s="6" t="s">
        <f>=I42+J42+K42+L42</f>
      </c>
      <c r="N42" s="22"/>
    </row>
    <row collapsed="false" customFormat="false" customHeight="false" hidden="false" ht="12.1" outlineLevel="0" r="43">
      <c r="A43" s="21" t="n">
        <v>44231</v>
      </c>
      <c r="B43" s="22" t="s">
        <v>799</v>
      </c>
      <c r="C43" s="22" t="s">
        <v>155</v>
      </c>
      <c r="D43" s="22" t="s">
        <v>799</v>
      </c>
      <c r="E43" s="22" t="s">
        <v>800</v>
      </c>
      <c r="F43" s="22" t="s">
        <v>19</v>
      </c>
      <c r="G43" s="23" t="n">
        <v>1</v>
      </c>
      <c r="H43" s="24" t="n">
        <v>500</v>
      </c>
      <c r="I43" s="24" t="n">
        <v>500</v>
      </c>
      <c r="J43" s="24" t="n">
        <v>0</v>
      </c>
      <c r="K43" s="24" t="n">
        <v>-0</v>
      </c>
      <c r="L43" s="24" t="n">
        <v>-0</v>
      </c>
      <c r="M43" s="6" t="s">
        <f>=I43+J43+K43+L43</f>
      </c>
      <c r="N43" s="22"/>
    </row>
    <row collapsed="false" customFormat="false" customHeight="false" hidden="false" ht="12.1" outlineLevel="0" r="44">
      <c r="A44" s="20" t="n">
        <v>44232</v>
      </c>
      <c r="B44" s="16" t="s">
        <v>75</v>
      </c>
      <c r="C44" s="16" t="s">
        <v>832</v>
      </c>
      <c r="D44" s="16" t="s">
        <v>725</v>
      </c>
      <c r="E44" s="16" t="s">
        <v>17</v>
      </c>
      <c r="F44" s="16" t="s">
        <v>19</v>
      </c>
      <c r="G44" s="7" t="n">
        <v>10</v>
      </c>
      <c r="H44" s="6" t="n">
        <v>51.645</v>
      </c>
      <c r="I44" s="6" t="n">
        <v>-516.45</v>
      </c>
      <c r="J44" s="6" t="n">
        <v>-0</v>
      </c>
      <c r="K44" s="6" t="n">
        <v>-0.31</v>
      </c>
      <c r="L44" s="6" t="n">
        <v>-0.05</v>
      </c>
      <c r="M44" s="6" t="s">
        <f>=I44+J44+K44+L44</f>
      </c>
      <c r="N44" s="16"/>
    </row>
    <row collapsed="false" customFormat="false" customHeight="false" hidden="false" ht="12.1" outlineLevel="0" r="45">
      <c r="A45" s="20" t="n">
        <v>44232</v>
      </c>
      <c r="B45" s="16" t="s">
        <v>738</v>
      </c>
      <c r="C45" s="16" t="s">
        <v>827</v>
      </c>
      <c r="D45" s="16" t="s">
        <v>725</v>
      </c>
      <c r="E45" s="16" t="s">
        <v>89</v>
      </c>
      <c r="F45" s="16" t="s">
        <v>19</v>
      </c>
      <c r="G45" s="7" t="n">
        <v>40</v>
      </c>
      <c r="H45" s="6" t="n">
        <v>1.7905</v>
      </c>
      <c r="I45" s="6" t="n">
        <v>-71.62</v>
      </c>
      <c r="J45" s="6" t="n">
        <v>-0</v>
      </c>
      <c r="K45" s="6" t="n">
        <v>-0.04</v>
      </c>
      <c r="L45" s="6" t="n">
        <v>-0.02</v>
      </c>
      <c r="M45" s="6" t="s">
        <f>=I45+J45+K45+L45</f>
      </c>
      <c r="N45" s="16"/>
    </row>
    <row collapsed="false" customFormat="false" customHeight="false" hidden="false" ht="12.1" outlineLevel="0" r="46">
      <c r="A46" s="20" t="n">
        <v>44232</v>
      </c>
      <c r="B46" s="16" t="s">
        <v>738</v>
      </c>
      <c r="C46" s="16" t="s">
        <v>827</v>
      </c>
      <c r="D46" s="16" t="s">
        <v>725</v>
      </c>
      <c r="E46" s="16" t="s">
        <v>89</v>
      </c>
      <c r="F46" s="16" t="s">
        <v>19</v>
      </c>
      <c r="G46" s="7" t="n">
        <v>2</v>
      </c>
      <c r="H46" s="6" t="n">
        <v>1.7905</v>
      </c>
      <c r="I46" s="6" t="n">
        <v>-3.58</v>
      </c>
      <c r="J46" s="6" t="n">
        <v>-0</v>
      </c>
      <c r="K46" s="6" t="n">
        <v>-0</v>
      </c>
      <c r="L46" s="6" t="n">
        <v>-0.02</v>
      </c>
      <c r="M46" s="6" t="s">
        <f>=I46+J46+K46+L46</f>
      </c>
      <c r="N46" s="16"/>
    </row>
    <row collapsed="false" customFormat="false" customHeight="false" hidden="false" ht="12.1" outlineLevel="0" r="47">
      <c r="A47" s="21" t="n">
        <v>44243</v>
      </c>
      <c r="B47" s="22" t="s">
        <v>799</v>
      </c>
      <c r="C47" s="22" t="s">
        <v>155</v>
      </c>
      <c r="D47" s="22" t="s">
        <v>799</v>
      </c>
      <c r="E47" s="22" t="s">
        <v>800</v>
      </c>
      <c r="F47" s="22" t="s">
        <v>19</v>
      </c>
      <c r="G47" s="23" t="n">
        <v>1</v>
      </c>
      <c r="H47" s="24" t="n">
        <v>5000</v>
      </c>
      <c r="I47" s="24" t="n">
        <v>5000</v>
      </c>
      <c r="J47" s="24" t="n">
        <v>0</v>
      </c>
      <c r="K47" s="24" t="n">
        <v>-0</v>
      </c>
      <c r="L47" s="24" t="n">
        <v>-0</v>
      </c>
      <c r="M47" s="6" t="s">
        <f>=I47+J47+K47+L47</f>
      </c>
      <c r="N47" s="22"/>
    </row>
    <row collapsed="false" customFormat="false" customHeight="false" hidden="false" ht="12.1" outlineLevel="0" r="48">
      <c r="A48" s="20" t="n">
        <v>44243</v>
      </c>
      <c r="B48" s="16" t="s">
        <v>736</v>
      </c>
      <c r="C48" s="16" t="s">
        <v>824</v>
      </c>
      <c r="D48" s="16" t="s">
        <v>725</v>
      </c>
      <c r="E48" s="16" t="s">
        <v>17</v>
      </c>
      <c r="F48" s="16" t="s">
        <v>19</v>
      </c>
      <c r="G48" s="7" t="n">
        <v>1</v>
      </c>
      <c r="H48" s="6" t="n">
        <v>1666</v>
      </c>
      <c r="I48" s="6" t="n">
        <v>-1666</v>
      </c>
      <c r="J48" s="6" t="n">
        <v>-0</v>
      </c>
      <c r="K48" s="6" t="n">
        <v>-1</v>
      </c>
      <c r="L48" s="6" t="n">
        <v>-0.16</v>
      </c>
      <c r="M48" s="6" t="s">
        <f>=I48+J48+K48+L48</f>
      </c>
      <c r="N48" s="16"/>
    </row>
    <row collapsed="false" customFormat="false" customHeight="false" hidden="false" ht="12.1" outlineLevel="0" r="49">
      <c r="A49" s="20" t="n">
        <v>44243</v>
      </c>
      <c r="B49" s="16" t="s">
        <v>91</v>
      </c>
      <c r="C49" s="16" t="s">
        <v>804</v>
      </c>
      <c r="D49" s="16" t="s">
        <v>725</v>
      </c>
      <c r="E49" s="16" t="s">
        <v>89</v>
      </c>
      <c r="F49" s="16" t="s">
        <v>19</v>
      </c>
      <c r="G49" s="7" t="n">
        <v>1</v>
      </c>
      <c r="H49" s="6" t="n">
        <v>900</v>
      </c>
      <c r="I49" s="6" t="n">
        <v>-900</v>
      </c>
      <c r="J49" s="6" t="n">
        <v>-0</v>
      </c>
      <c r="K49" s="6" t="n">
        <v>-0.54</v>
      </c>
      <c r="L49" s="6" t="n">
        <v>-0.09</v>
      </c>
      <c r="M49" s="6" t="s">
        <f>=I49+J49+K49+L49</f>
      </c>
      <c r="N49" s="16"/>
    </row>
    <row collapsed="false" customFormat="false" customHeight="false" hidden="false" ht="12.1" outlineLevel="0" r="50">
      <c r="A50" s="20" t="n">
        <v>44243</v>
      </c>
      <c r="B50" s="16" t="s">
        <v>45</v>
      </c>
      <c r="C50" s="16" t="s">
        <v>833</v>
      </c>
      <c r="D50" s="16" t="s">
        <v>725</v>
      </c>
      <c r="E50" s="16" t="s">
        <v>17</v>
      </c>
      <c r="F50" s="16" t="s">
        <v>19</v>
      </c>
      <c r="G50" s="7" t="n">
        <v>10</v>
      </c>
      <c r="H50" s="6" t="n">
        <v>208</v>
      </c>
      <c r="I50" s="6" t="n">
        <v>-2080</v>
      </c>
      <c r="J50" s="6" t="n">
        <v>-0</v>
      </c>
      <c r="K50" s="6" t="n">
        <v>-1.25</v>
      </c>
      <c r="L50" s="6" t="n">
        <v>-0.19</v>
      </c>
      <c r="M50" s="6" t="s">
        <f>=I50+J50+K50+L50</f>
      </c>
      <c r="N50" s="16"/>
    </row>
    <row collapsed="false" customFormat="false" customHeight="false" hidden="false" ht="12.1" outlineLevel="0" r="51">
      <c r="A51" s="21" t="n">
        <v>44244</v>
      </c>
      <c r="B51" s="22" t="s">
        <v>799</v>
      </c>
      <c r="C51" s="22" t="s">
        <v>155</v>
      </c>
      <c r="D51" s="22" t="s">
        <v>799</v>
      </c>
      <c r="E51" s="22" t="s">
        <v>800</v>
      </c>
      <c r="F51" s="22" t="s">
        <v>19</v>
      </c>
      <c r="G51" s="23" t="n">
        <v>1</v>
      </c>
      <c r="H51" s="24" t="n">
        <v>2000</v>
      </c>
      <c r="I51" s="24" t="n">
        <v>2000</v>
      </c>
      <c r="J51" s="24" t="n">
        <v>0</v>
      </c>
      <c r="K51" s="24" t="n">
        <v>-0</v>
      </c>
      <c r="L51" s="24" t="n">
        <v>-0</v>
      </c>
      <c r="M51" s="6" t="s">
        <f>=I51+J51+K51+L51</f>
      </c>
      <c r="N51" s="22"/>
    </row>
    <row collapsed="false" customFormat="false" customHeight="false" hidden="false" ht="12.1" outlineLevel="0" r="52">
      <c r="A52" s="20" t="n">
        <v>44245</v>
      </c>
      <c r="B52" s="16" t="s">
        <v>36</v>
      </c>
      <c r="C52" s="16" t="s">
        <v>834</v>
      </c>
      <c r="D52" s="16" t="s">
        <v>725</v>
      </c>
      <c r="E52" s="16" t="s">
        <v>17</v>
      </c>
      <c r="F52" s="16" t="s">
        <v>19</v>
      </c>
      <c r="G52" s="7" t="n">
        <v>10</v>
      </c>
      <c r="H52" s="6" t="n">
        <v>224.5</v>
      </c>
      <c r="I52" s="6" t="n">
        <v>-2245</v>
      </c>
      <c r="J52" s="6" t="n">
        <v>-0</v>
      </c>
      <c r="K52" s="6" t="n">
        <v>-1.35</v>
      </c>
      <c r="L52" s="6" t="n">
        <v>-0.21</v>
      </c>
      <c r="M52" s="6" t="s">
        <f>=I52+J52+K52+L52</f>
      </c>
      <c r="N52" s="16"/>
    </row>
    <row collapsed="false" customFormat="false" customHeight="false" hidden="false" ht="12.1" outlineLevel="0" r="53">
      <c r="A53" s="20" t="n">
        <v>44245</v>
      </c>
      <c r="B53" s="16" t="s">
        <v>738</v>
      </c>
      <c r="C53" s="16" t="s">
        <v>827</v>
      </c>
      <c r="D53" s="16" t="s">
        <v>725</v>
      </c>
      <c r="E53" s="16" t="s">
        <v>89</v>
      </c>
      <c r="F53" s="16" t="s">
        <v>19</v>
      </c>
      <c r="G53" s="7" t="n">
        <v>57</v>
      </c>
      <c r="H53" s="6" t="n">
        <v>1.81</v>
      </c>
      <c r="I53" s="6" t="n">
        <v>-103.17</v>
      </c>
      <c r="J53" s="6" t="n">
        <v>-0</v>
      </c>
      <c r="K53" s="6" t="n">
        <v>-0.06</v>
      </c>
      <c r="L53" s="6" t="n">
        <v>-0.02</v>
      </c>
      <c r="M53" s="6" t="s">
        <f>=I53+J53+K53+L53</f>
      </c>
      <c r="N53" s="16"/>
    </row>
    <row collapsed="false" customFormat="false" customHeight="false" hidden="false" ht="12.1" outlineLevel="0" r="54">
      <c r="A54" s="21" t="n">
        <v>44251</v>
      </c>
      <c r="B54" s="22" t="s">
        <v>799</v>
      </c>
      <c r="C54" s="22" t="s">
        <v>155</v>
      </c>
      <c r="D54" s="22" t="s">
        <v>799</v>
      </c>
      <c r="E54" s="22" t="s">
        <v>800</v>
      </c>
      <c r="F54" s="22" t="s">
        <v>19</v>
      </c>
      <c r="G54" s="23" t="n">
        <v>1</v>
      </c>
      <c r="H54" s="24" t="n">
        <v>8000</v>
      </c>
      <c r="I54" s="24" t="n">
        <v>8000</v>
      </c>
      <c r="J54" s="24" t="n">
        <v>0</v>
      </c>
      <c r="K54" s="24" t="n">
        <v>-0</v>
      </c>
      <c r="L54" s="24" t="n">
        <v>-0</v>
      </c>
      <c r="M54" s="6" t="s">
        <f>=I54+J54+K54+L54</f>
      </c>
      <c r="N54" s="22"/>
    </row>
    <row collapsed="false" customFormat="false" customHeight="false" hidden="false" ht="12.1" outlineLevel="0" r="55">
      <c r="A55" s="20" t="n">
        <v>44251</v>
      </c>
      <c r="B55" s="16" t="s">
        <v>24</v>
      </c>
      <c r="C55" s="16" t="s">
        <v>810</v>
      </c>
      <c r="D55" s="16" t="s">
        <v>725</v>
      </c>
      <c r="E55" s="16" t="s">
        <v>17</v>
      </c>
      <c r="F55" s="16" t="s">
        <v>19</v>
      </c>
      <c r="G55" s="7" t="n">
        <v>10</v>
      </c>
      <c r="H55" s="6" t="n">
        <v>317</v>
      </c>
      <c r="I55" s="6" t="n">
        <v>-3170</v>
      </c>
      <c r="J55" s="6" t="n">
        <v>-0</v>
      </c>
      <c r="K55" s="6" t="n">
        <v>-1.9</v>
      </c>
      <c r="L55" s="6" t="n">
        <v>-0.3</v>
      </c>
      <c r="M55" s="6" t="s">
        <f>=I55+J55+K55+L55</f>
      </c>
      <c r="N55" s="16"/>
    </row>
    <row collapsed="false" customFormat="false" customHeight="false" hidden="false" ht="12.1" outlineLevel="0" r="56">
      <c r="A56" s="21" t="n">
        <v>44259</v>
      </c>
      <c r="B56" s="22" t="s">
        <v>828</v>
      </c>
      <c r="C56" s="22" t="s">
        <v>835</v>
      </c>
      <c r="D56" s="22" t="s">
        <v>828</v>
      </c>
      <c r="E56" s="22" t="s">
        <v>828</v>
      </c>
      <c r="F56" s="22" t="s">
        <v>19</v>
      </c>
      <c r="G56" s="23" t="n">
        <v>1</v>
      </c>
      <c r="H56" s="24" t="n">
        <v>28.41</v>
      </c>
      <c r="I56" s="24" t="n">
        <v>28.41</v>
      </c>
      <c r="J56" s="24" t="n">
        <v>0</v>
      </c>
      <c r="K56" s="24" t="n">
        <v>-0</v>
      </c>
      <c r="L56" s="24" t="n">
        <v>-0</v>
      </c>
      <c r="M56" s="6" t="s">
        <f>=I56+J56+K56+L56</f>
      </c>
      <c r="N56" s="22"/>
    </row>
    <row collapsed="false" customFormat="false" customHeight="false" hidden="false" ht="12.1" outlineLevel="0" r="57">
      <c r="A57" s="20" t="n">
        <v>44267</v>
      </c>
      <c r="B57" s="16" t="s">
        <v>56</v>
      </c>
      <c r="C57" s="16" t="s">
        <v>836</v>
      </c>
      <c r="D57" s="16" t="s">
        <v>725</v>
      </c>
      <c r="E57" s="16" t="s">
        <v>17</v>
      </c>
      <c r="F57" s="16" t="s">
        <v>19</v>
      </c>
      <c r="G57" s="7" t="n">
        <v>100000</v>
      </c>
      <c r="H57" s="6" t="n">
        <v>0.0114</v>
      </c>
      <c r="I57" s="6" t="n">
        <v>-1140</v>
      </c>
      <c r="J57" s="6" t="n">
        <v>-0</v>
      </c>
      <c r="K57" s="6" t="n">
        <v>-0.68</v>
      </c>
      <c r="L57" s="6" t="n">
        <v>-0.11</v>
      </c>
      <c r="M57" s="6" t="s">
        <f>=I57+J57+K57+L57</f>
      </c>
      <c r="N57" s="16"/>
    </row>
    <row collapsed="false" customFormat="false" customHeight="false" hidden="false" ht="12.1" outlineLevel="0" r="58">
      <c r="A58" s="20" t="n">
        <v>44267</v>
      </c>
      <c r="B58" s="16" t="s">
        <v>62</v>
      </c>
      <c r="C58" s="16" t="s">
        <v>837</v>
      </c>
      <c r="D58" s="16" t="s">
        <v>725</v>
      </c>
      <c r="E58" s="16" t="s">
        <v>17</v>
      </c>
      <c r="F58" s="16" t="s">
        <v>19</v>
      </c>
      <c r="G58" s="7" t="n">
        <v>2</v>
      </c>
      <c r="H58" s="6" t="n">
        <v>727</v>
      </c>
      <c r="I58" s="6" t="n">
        <v>-1454</v>
      </c>
      <c r="J58" s="6" t="n">
        <v>-0</v>
      </c>
      <c r="K58" s="6" t="n">
        <v>-0.87</v>
      </c>
      <c r="L58" s="6" t="n">
        <v>-0.14</v>
      </c>
      <c r="M58" s="6" t="s">
        <f>=I58+J58+K58+L58</f>
      </c>
      <c r="N58" s="16"/>
    </row>
    <row collapsed="false" customFormat="false" customHeight="false" hidden="false" ht="12.1" outlineLevel="0" r="59">
      <c r="A59" s="20" t="n">
        <v>44267</v>
      </c>
      <c r="B59" s="16" t="s">
        <v>33</v>
      </c>
      <c r="C59" s="16" t="s">
        <v>817</v>
      </c>
      <c r="D59" s="16" t="s">
        <v>725</v>
      </c>
      <c r="E59" s="16" t="s">
        <v>17</v>
      </c>
      <c r="F59" s="16" t="s">
        <v>19</v>
      </c>
      <c r="G59" s="7" t="n">
        <v>1</v>
      </c>
      <c r="H59" s="6" t="n">
        <v>858</v>
      </c>
      <c r="I59" s="6" t="n">
        <v>-858</v>
      </c>
      <c r="J59" s="6" t="n">
        <v>-0</v>
      </c>
      <c r="K59" s="6" t="n">
        <v>-0.52</v>
      </c>
      <c r="L59" s="6" t="n">
        <v>-0.08</v>
      </c>
      <c r="M59" s="6" t="s">
        <f>=I59+J59+K59+L59</f>
      </c>
      <c r="N59" s="16"/>
    </row>
    <row collapsed="false" customFormat="false" customHeight="false" hidden="false" ht="12.1" outlineLevel="0" r="60">
      <c r="A60" s="20" t="n">
        <v>44270</v>
      </c>
      <c r="B60" s="16" t="s">
        <v>42</v>
      </c>
      <c r="C60" s="16" t="s">
        <v>811</v>
      </c>
      <c r="D60" s="16" t="s">
        <v>725</v>
      </c>
      <c r="E60" s="16" t="s">
        <v>17</v>
      </c>
      <c r="F60" s="16" t="s">
        <v>19</v>
      </c>
      <c r="G60" s="7" t="n">
        <v>100</v>
      </c>
      <c r="H60" s="6" t="n">
        <v>7.8</v>
      </c>
      <c r="I60" s="6" t="n">
        <v>-780</v>
      </c>
      <c r="J60" s="6" t="n">
        <v>-0</v>
      </c>
      <c r="K60" s="6" t="n">
        <v>-0.47</v>
      </c>
      <c r="L60" s="6" t="n">
        <v>-0.07</v>
      </c>
      <c r="M60" s="6" t="s">
        <f>=I60+J60+K60+L60</f>
      </c>
      <c r="N60" s="16"/>
    </row>
    <row collapsed="false" customFormat="false" customHeight="false" hidden="false" ht="12.1" outlineLevel="0" r="61">
      <c r="A61" s="20" t="n">
        <v>44272</v>
      </c>
      <c r="B61" s="16" t="s">
        <v>77</v>
      </c>
      <c r="C61" s="16" t="s">
        <v>838</v>
      </c>
      <c r="D61" s="16" t="s">
        <v>725</v>
      </c>
      <c r="E61" s="16" t="s">
        <v>17</v>
      </c>
      <c r="F61" s="16" t="s">
        <v>19</v>
      </c>
      <c r="G61" s="7" t="n">
        <v>1</v>
      </c>
      <c r="H61" s="6" t="n">
        <v>616.5</v>
      </c>
      <c r="I61" s="6" t="n">
        <v>-616.5</v>
      </c>
      <c r="J61" s="6" t="n">
        <v>-0</v>
      </c>
      <c r="K61" s="6" t="n">
        <v>-0.37</v>
      </c>
      <c r="L61" s="6" t="n">
        <v>-0.05</v>
      </c>
      <c r="M61" s="6" t="s">
        <f>=I61+J61+K61+L61</f>
      </c>
      <c r="N61" s="16"/>
    </row>
    <row collapsed="false" customFormat="false" customHeight="false" hidden="false" ht="12.1" outlineLevel="0" r="62">
      <c r="A62" s="21" t="n">
        <v>44299</v>
      </c>
      <c r="B62" s="22" t="s">
        <v>799</v>
      </c>
      <c r="C62" s="22" t="s">
        <v>155</v>
      </c>
      <c r="D62" s="22" t="s">
        <v>799</v>
      </c>
      <c r="E62" s="22" t="s">
        <v>800</v>
      </c>
      <c r="F62" s="22" t="s">
        <v>19</v>
      </c>
      <c r="G62" s="23" t="n">
        <v>1</v>
      </c>
      <c r="H62" s="24" t="n">
        <v>5000</v>
      </c>
      <c r="I62" s="24" t="n">
        <v>5000</v>
      </c>
      <c r="J62" s="24" t="n">
        <v>0</v>
      </c>
      <c r="K62" s="24" t="n">
        <v>-0</v>
      </c>
      <c r="L62" s="24" t="n">
        <v>-0</v>
      </c>
      <c r="M62" s="6" t="s">
        <f>=I62+J62+K62+L62</f>
      </c>
      <c r="N62" s="22"/>
    </row>
    <row collapsed="false" customFormat="false" customHeight="false" hidden="false" ht="12.1" outlineLevel="0" r="63">
      <c r="A63" s="20" t="n">
        <v>44302</v>
      </c>
      <c r="B63" s="16" t="s">
        <v>62</v>
      </c>
      <c r="C63" s="16" t="s">
        <v>837</v>
      </c>
      <c r="D63" s="16" t="s">
        <v>725</v>
      </c>
      <c r="E63" s="16" t="s">
        <v>17</v>
      </c>
      <c r="F63" s="16" t="s">
        <v>19</v>
      </c>
      <c r="G63" s="7" t="n">
        <v>1</v>
      </c>
      <c r="H63" s="6" t="n">
        <v>686.5</v>
      </c>
      <c r="I63" s="6" t="n">
        <v>-686.5</v>
      </c>
      <c r="J63" s="6" t="n">
        <v>-0</v>
      </c>
      <c r="K63" s="6" t="n">
        <v>-0.41</v>
      </c>
      <c r="L63" s="6" t="n">
        <v>-0.07</v>
      </c>
      <c r="M63" s="6" t="s">
        <f>=I63+J63+K63+L63</f>
      </c>
      <c r="N63" s="16"/>
    </row>
    <row collapsed="false" customFormat="false" customHeight="false" hidden="false" ht="12.1" outlineLevel="0" r="64">
      <c r="A64" s="20" t="n">
        <v>44302</v>
      </c>
      <c r="B64" s="16" t="s">
        <v>67</v>
      </c>
      <c r="C64" s="16" t="s">
        <v>839</v>
      </c>
      <c r="D64" s="16" t="s">
        <v>725</v>
      </c>
      <c r="E64" s="16" t="s">
        <v>17</v>
      </c>
      <c r="F64" s="16" t="s">
        <v>19</v>
      </c>
      <c r="G64" s="7" t="n">
        <v>1000</v>
      </c>
      <c r="H64" s="6" t="n">
        <v>0.826</v>
      </c>
      <c r="I64" s="6" t="n">
        <v>-826</v>
      </c>
      <c r="J64" s="6" t="n">
        <v>-0</v>
      </c>
      <c r="K64" s="6" t="n">
        <v>-0.5</v>
      </c>
      <c r="L64" s="6" t="n">
        <v>-0.07</v>
      </c>
      <c r="M64" s="6" t="s">
        <f>=I64+J64+K64+L64</f>
      </c>
      <c r="N64" s="16"/>
    </row>
    <row collapsed="false" customFormat="false" customHeight="false" hidden="false" ht="12.1" outlineLevel="0" r="65">
      <c r="A65" s="20" t="n">
        <v>44305</v>
      </c>
      <c r="B65" s="16" t="s">
        <v>53</v>
      </c>
      <c r="C65" s="16" t="s">
        <v>840</v>
      </c>
      <c r="D65" s="16" t="s">
        <v>725</v>
      </c>
      <c r="E65" s="16" t="s">
        <v>17</v>
      </c>
      <c r="F65" s="16" t="s">
        <v>19</v>
      </c>
      <c r="G65" s="7" t="n">
        <v>1</v>
      </c>
      <c r="H65" s="6" t="n">
        <v>2386</v>
      </c>
      <c r="I65" s="6" t="n">
        <v>-2386</v>
      </c>
      <c r="J65" s="6" t="n">
        <v>-0</v>
      </c>
      <c r="K65" s="6" t="n">
        <v>-1.43</v>
      </c>
      <c r="L65" s="6" t="n">
        <v>-0.22</v>
      </c>
      <c r="M65" s="6" t="s">
        <f>=I65+J65+K65+L65</f>
      </c>
      <c r="N65" s="16"/>
    </row>
    <row collapsed="false" customFormat="false" customHeight="false" hidden="false" ht="12.1" outlineLevel="0" r="66">
      <c r="A66" s="20" t="n">
        <v>44305</v>
      </c>
      <c r="B66" s="16" t="s">
        <v>739</v>
      </c>
      <c r="C66" s="16" t="s">
        <v>841</v>
      </c>
      <c r="D66" s="16" t="s">
        <v>725</v>
      </c>
      <c r="E66" s="16" t="s">
        <v>89</v>
      </c>
      <c r="F66" s="16" t="s">
        <v>19</v>
      </c>
      <c r="G66" s="7" t="n">
        <v>2</v>
      </c>
      <c r="H66" s="6" t="n">
        <v>77.96</v>
      </c>
      <c r="I66" s="6" t="n">
        <v>-155.92</v>
      </c>
      <c r="J66" s="6" t="n">
        <v>-0</v>
      </c>
      <c r="K66" s="6" t="n">
        <v>-0.1</v>
      </c>
      <c r="L66" s="6" t="n">
        <v>-0.02</v>
      </c>
      <c r="M66" s="6" t="s">
        <f>=I66+J66+K66+L66</f>
      </c>
      <c r="N66" s="16"/>
    </row>
    <row collapsed="false" customFormat="false" customHeight="false" hidden="false" ht="12.1" outlineLevel="0" r="67">
      <c r="A67" s="20" t="n">
        <v>44306</v>
      </c>
      <c r="B67" s="16" t="s">
        <v>104</v>
      </c>
      <c r="C67" s="16" t="s">
        <v>815</v>
      </c>
      <c r="D67" s="16" t="s">
        <v>725</v>
      </c>
      <c r="E67" s="16" t="s">
        <v>105</v>
      </c>
      <c r="F67" s="16" t="s">
        <v>19</v>
      </c>
      <c r="G67" s="7" t="n">
        <v>1</v>
      </c>
      <c r="H67" s="6" t="n">
        <v>90.86</v>
      </c>
      <c r="I67" s="6" t="n">
        <v>-908.6</v>
      </c>
      <c r="J67" s="6" t="n">
        <v>-12.87</v>
      </c>
      <c r="K67" s="6" t="n">
        <v>-0.55</v>
      </c>
      <c r="L67" s="6" t="n">
        <v>-0.09</v>
      </c>
      <c r="M67" s="6" t="s">
        <f>=I67+J67+K67+L67</f>
      </c>
      <c r="N67" s="16"/>
    </row>
    <row collapsed="false" customFormat="false" customHeight="false" hidden="false" ht="12.1" outlineLevel="0" r="68">
      <c r="A68" s="21" t="n">
        <v>44323</v>
      </c>
      <c r="B68" s="22" t="s">
        <v>828</v>
      </c>
      <c r="C68" s="22" t="s">
        <v>842</v>
      </c>
      <c r="D68" s="22" t="s">
        <v>828</v>
      </c>
      <c r="E68" s="22" t="s">
        <v>828</v>
      </c>
      <c r="F68" s="22" t="s">
        <v>19</v>
      </c>
      <c r="G68" s="23" t="n">
        <v>1</v>
      </c>
      <c r="H68" s="24" t="n">
        <v>33.39</v>
      </c>
      <c r="I68" s="24" t="n">
        <v>33.39</v>
      </c>
      <c r="J68" s="24" t="n">
        <v>0</v>
      </c>
      <c r="K68" s="24" t="n">
        <v>-0</v>
      </c>
      <c r="L68" s="24" t="n">
        <v>-0</v>
      </c>
      <c r="M68" s="6" t="s">
        <f>=I68+J68+K68+L68</f>
      </c>
      <c r="N68" s="22"/>
    </row>
    <row collapsed="false" customFormat="false" customHeight="false" hidden="false" ht="12.1" outlineLevel="0" r="69">
      <c r="A69" s="21" t="n">
        <v>44327</v>
      </c>
      <c r="B69" s="22" t="s">
        <v>799</v>
      </c>
      <c r="C69" s="22" t="s">
        <v>155</v>
      </c>
      <c r="D69" s="22" t="s">
        <v>799</v>
      </c>
      <c r="E69" s="22" t="s">
        <v>800</v>
      </c>
      <c r="F69" s="22" t="s">
        <v>19</v>
      </c>
      <c r="G69" s="23" t="n">
        <v>1</v>
      </c>
      <c r="H69" s="24" t="n">
        <v>10000</v>
      </c>
      <c r="I69" s="24" t="n">
        <v>10000</v>
      </c>
      <c r="J69" s="24" t="n">
        <v>0</v>
      </c>
      <c r="K69" s="24" t="n">
        <v>-0</v>
      </c>
      <c r="L69" s="24" t="n">
        <v>-0</v>
      </c>
      <c r="M69" s="6" t="s">
        <f>=I69+J69+K69+L69</f>
      </c>
      <c r="N69" s="22"/>
    </row>
    <row collapsed="false" customFormat="false" customHeight="false" hidden="false" ht="12.1" outlineLevel="0" r="70">
      <c r="A70" s="20" t="n">
        <v>44329</v>
      </c>
      <c r="B70" s="16" t="s">
        <v>88</v>
      </c>
      <c r="C70" s="16" t="s">
        <v>805</v>
      </c>
      <c r="D70" s="16" t="s">
        <v>725</v>
      </c>
      <c r="E70" s="16" t="s">
        <v>89</v>
      </c>
      <c r="F70" s="16" t="s">
        <v>19</v>
      </c>
      <c r="G70" s="7" t="n">
        <v>1</v>
      </c>
      <c r="H70" s="6" t="n">
        <v>3740.5</v>
      </c>
      <c r="I70" s="6" t="n">
        <v>-3740.5</v>
      </c>
      <c r="J70" s="6" t="n">
        <v>-0</v>
      </c>
      <c r="K70" s="6" t="n">
        <v>-2.24</v>
      </c>
      <c r="L70" s="6" t="n">
        <v>-0.35</v>
      </c>
      <c r="M70" s="6" t="s">
        <f>=I70+J70+K70+L70</f>
      </c>
      <c r="N70" s="16"/>
    </row>
    <row collapsed="false" customFormat="false" customHeight="false" hidden="false" ht="12.1" outlineLevel="0" r="71">
      <c r="A71" s="20" t="n">
        <v>44330</v>
      </c>
      <c r="B71" s="16" t="s">
        <v>33</v>
      </c>
      <c r="C71" s="16" t="s">
        <v>817</v>
      </c>
      <c r="D71" s="16" t="s">
        <v>725</v>
      </c>
      <c r="E71" s="16" t="s">
        <v>17</v>
      </c>
      <c r="F71" s="16" t="s">
        <v>19</v>
      </c>
      <c r="G71" s="7" t="n">
        <v>1</v>
      </c>
      <c r="H71" s="6" t="n">
        <v>750</v>
      </c>
      <c r="I71" s="6" t="n">
        <v>-750</v>
      </c>
      <c r="J71" s="6" t="n">
        <v>-0</v>
      </c>
      <c r="K71" s="6" t="n">
        <v>-0.45</v>
      </c>
      <c r="L71" s="6" t="n">
        <v>-0.07</v>
      </c>
      <c r="M71" s="6" t="s">
        <f>=I71+J71+K71+L71</f>
      </c>
      <c r="N71" s="16"/>
    </row>
    <row collapsed="false" customFormat="false" customHeight="false" hidden="false" ht="12.1" outlineLevel="0" r="72">
      <c r="A72" s="20" t="n">
        <v>44333</v>
      </c>
      <c r="B72" s="16" t="s">
        <v>62</v>
      </c>
      <c r="C72" s="16" t="s">
        <v>837</v>
      </c>
      <c r="D72" s="16" t="s">
        <v>725</v>
      </c>
      <c r="E72" s="16" t="s">
        <v>17</v>
      </c>
      <c r="F72" s="16" t="s">
        <v>19</v>
      </c>
      <c r="G72" s="7" t="n">
        <v>1</v>
      </c>
      <c r="H72" s="6" t="n">
        <v>653.1</v>
      </c>
      <c r="I72" s="6" t="n">
        <v>-653.1</v>
      </c>
      <c r="J72" s="6" t="n">
        <v>-0</v>
      </c>
      <c r="K72" s="6" t="n">
        <v>-0.39</v>
      </c>
      <c r="L72" s="6" t="n">
        <v>-0.06</v>
      </c>
      <c r="M72" s="6" t="s">
        <f>=I72+J72+K72+L72</f>
      </c>
      <c r="N72" s="16"/>
    </row>
    <row collapsed="false" customFormat="false" customHeight="false" hidden="false" ht="12.1" outlineLevel="0" r="73">
      <c r="A73" s="20" t="n">
        <v>44333</v>
      </c>
      <c r="B73" s="16" t="s">
        <v>740</v>
      </c>
      <c r="C73" s="16" t="s">
        <v>843</v>
      </c>
      <c r="D73" s="16" t="s">
        <v>725</v>
      </c>
      <c r="E73" s="16" t="s">
        <v>105</v>
      </c>
      <c r="F73" s="16" t="s">
        <v>19</v>
      </c>
      <c r="G73" s="7" t="n">
        <v>1</v>
      </c>
      <c r="H73" s="6" t="n">
        <v>100.54</v>
      </c>
      <c r="I73" s="6" t="n">
        <v>-1005.4</v>
      </c>
      <c r="J73" s="6" t="n">
        <v>-2.79</v>
      </c>
      <c r="K73" s="6" t="n">
        <v>-0.61</v>
      </c>
      <c r="L73" s="6" t="n">
        <v>-0.12</v>
      </c>
      <c r="M73" s="6" t="s">
        <f>=I73+J73+K73+L73</f>
      </c>
      <c r="N73" s="16"/>
    </row>
    <row collapsed="false" customFormat="false" customHeight="false" hidden="false" ht="12.1" outlineLevel="0" r="74">
      <c r="A74" s="21" t="n">
        <v>44334</v>
      </c>
      <c r="B74" s="22" t="s">
        <v>828</v>
      </c>
      <c r="C74" s="22" t="s">
        <v>844</v>
      </c>
      <c r="D74" s="22" t="s">
        <v>828</v>
      </c>
      <c r="E74" s="22" t="s">
        <v>828</v>
      </c>
      <c r="F74" s="22" t="s">
        <v>19</v>
      </c>
      <c r="G74" s="23" t="n">
        <v>1</v>
      </c>
      <c r="H74" s="24" t="n">
        <v>68</v>
      </c>
      <c r="I74" s="24" t="n">
        <v>68</v>
      </c>
      <c r="J74" s="24" t="n">
        <v>0</v>
      </c>
      <c r="K74" s="24" t="n">
        <v>-0</v>
      </c>
      <c r="L74" s="24" t="n">
        <v>-0</v>
      </c>
      <c r="M74" s="6" t="s">
        <f>=I74+J74+K74+L74</f>
      </c>
      <c r="N74" s="22"/>
    </row>
    <row collapsed="false" customFormat="false" customHeight="false" hidden="false" ht="12.1" outlineLevel="0" r="75">
      <c r="A75" s="20" t="n">
        <v>44334</v>
      </c>
      <c r="B75" s="16" t="s">
        <v>741</v>
      </c>
      <c r="C75" s="16" t="s">
        <v>845</v>
      </c>
      <c r="D75" s="16" t="s">
        <v>725</v>
      </c>
      <c r="E75" s="16" t="s">
        <v>105</v>
      </c>
      <c r="F75" s="16" t="s">
        <v>19</v>
      </c>
      <c r="G75" s="7" t="n">
        <v>1</v>
      </c>
      <c r="H75" s="6" t="n">
        <v>99.45</v>
      </c>
      <c r="I75" s="6" t="n">
        <v>-994.5</v>
      </c>
      <c r="J75" s="6" t="n">
        <v>-11.57</v>
      </c>
      <c r="K75" s="6" t="n">
        <v>-0.6</v>
      </c>
      <c r="L75" s="6" t="n">
        <v>-0.12</v>
      </c>
      <c r="M75" s="6" t="s">
        <f>=I75+J75+K75+L75</f>
      </c>
      <c r="N75" s="16"/>
    </row>
    <row collapsed="false" customFormat="false" customHeight="false" hidden="false" ht="12.1" outlineLevel="0" r="76">
      <c r="A76" s="21" t="n">
        <v>44340</v>
      </c>
      <c r="B76" s="22" t="s">
        <v>828</v>
      </c>
      <c r="C76" s="22" t="s">
        <v>846</v>
      </c>
      <c r="D76" s="22" t="s">
        <v>828</v>
      </c>
      <c r="E76" s="22" t="s">
        <v>828</v>
      </c>
      <c r="F76" s="22" t="s">
        <v>19</v>
      </c>
      <c r="G76" s="23" t="n">
        <v>1</v>
      </c>
      <c r="H76" s="24" t="n">
        <v>63.5</v>
      </c>
      <c r="I76" s="24" t="n">
        <v>63.5</v>
      </c>
      <c r="J76" s="24" t="n">
        <v>0</v>
      </c>
      <c r="K76" s="24" t="n">
        <v>-0</v>
      </c>
      <c r="L76" s="24" t="n">
        <v>-0</v>
      </c>
      <c r="M76" s="6" t="s">
        <f>=I76+J76+K76+L76</f>
      </c>
      <c r="N76" s="22"/>
    </row>
    <row collapsed="false" customFormat="false" customHeight="false" hidden="false" ht="12.1" outlineLevel="0" r="77">
      <c r="A77" s="21" t="n">
        <v>44347</v>
      </c>
      <c r="B77" s="22" t="s">
        <v>828</v>
      </c>
      <c r="C77" s="22" t="s">
        <v>847</v>
      </c>
      <c r="D77" s="22" t="s">
        <v>828</v>
      </c>
      <c r="E77" s="22" t="s">
        <v>828</v>
      </c>
      <c r="F77" s="22" t="s">
        <v>19</v>
      </c>
      <c r="G77" s="23" t="n">
        <v>1</v>
      </c>
      <c r="H77" s="24" t="n">
        <v>163</v>
      </c>
      <c r="I77" s="24" t="n">
        <v>163</v>
      </c>
      <c r="J77" s="24" t="n">
        <v>0</v>
      </c>
      <c r="K77" s="24" t="n">
        <v>-0</v>
      </c>
      <c r="L77" s="24" t="n">
        <v>-0</v>
      </c>
      <c r="M77" s="6" t="s">
        <f>=I77+J77+K77+L77</f>
      </c>
      <c r="N77" s="22"/>
    </row>
    <row collapsed="false" customFormat="false" customHeight="false" hidden="false" ht="12.1" outlineLevel="0" r="78">
      <c r="A78" s="21" t="n">
        <v>44349</v>
      </c>
      <c r="B78" s="22" t="s">
        <v>828</v>
      </c>
      <c r="C78" s="22" t="s">
        <v>848</v>
      </c>
      <c r="D78" s="22" t="s">
        <v>828</v>
      </c>
      <c r="E78" s="22" t="s">
        <v>828</v>
      </c>
      <c r="F78" s="22" t="s">
        <v>19</v>
      </c>
      <c r="G78" s="23" t="n">
        <v>1</v>
      </c>
      <c r="H78" s="24" t="n">
        <v>82.5</v>
      </c>
      <c r="I78" s="24" t="n">
        <v>82.5</v>
      </c>
      <c r="J78" s="24" t="n">
        <v>0</v>
      </c>
      <c r="K78" s="24" t="n">
        <v>-0</v>
      </c>
      <c r="L78" s="24" t="n">
        <v>-0</v>
      </c>
      <c r="M78" s="6" t="s">
        <f>=I78+J78+K78+L78</f>
      </c>
      <c r="N78" s="22"/>
    </row>
    <row collapsed="false" customFormat="false" customHeight="false" hidden="false" ht="12.1" outlineLevel="0" r="79">
      <c r="A79" s="21" t="n">
        <v>44349</v>
      </c>
      <c r="B79" s="22" t="s">
        <v>828</v>
      </c>
      <c r="C79" s="22" t="s">
        <v>849</v>
      </c>
      <c r="D79" s="22" t="s">
        <v>828</v>
      </c>
      <c r="E79" s="22" t="s">
        <v>828</v>
      </c>
      <c r="F79" s="22" t="s">
        <v>19</v>
      </c>
      <c r="G79" s="23" t="n">
        <v>1</v>
      </c>
      <c r="H79" s="24" t="n">
        <v>99</v>
      </c>
      <c r="I79" s="24" t="n">
        <v>99</v>
      </c>
      <c r="J79" s="24" t="n">
        <v>0</v>
      </c>
      <c r="K79" s="24" t="n">
        <v>-0</v>
      </c>
      <c r="L79" s="24" t="n">
        <v>-0</v>
      </c>
      <c r="M79" s="6" t="s">
        <f>=I79+J79+K79+L79</f>
      </c>
      <c r="N79" s="22"/>
    </row>
    <row collapsed="false" customFormat="false" customHeight="false" hidden="false" ht="12.1" outlineLevel="0" r="80">
      <c r="A80" s="21" t="n">
        <v>44350</v>
      </c>
      <c r="B80" s="22" t="s">
        <v>828</v>
      </c>
      <c r="C80" s="22" t="s">
        <v>850</v>
      </c>
      <c r="D80" s="22" t="s">
        <v>828</v>
      </c>
      <c r="E80" s="22" t="s">
        <v>828</v>
      </c>
      <c r="F80" s="22" t="s">
        <v>19</v>
      </c>
      <c r="G80" s="23" t="n">
        <v>1</v>
      </c>
      <c r="H80" s="24" t="n">
        <v>130.83</v>
      </c>
      <c r="I80" s="24" t="n">
        <v>130.83</v>
      </c>
      <c r="J80" s="24" t="n">
        <v>0</v>
      </c>
      <c r="K80" s="24" t="n">
        <v>-0</v>
      </c>
      <c r="L80" s="24" t="n">
        <v>-0</v>
      </c>
      <c r="M80" s="6" t="s">
        <f>=I80+J80+K80+L80</f>
      </c>
      <c r="N80" s="22"/>
    </row>
    <row collapsed="false" customFormat="false" customHeight="false" hidden="false" ht="12.1" outlineLevel="0" r="81">
      <c r="A81" s="20" t="n">
        <v>44362</v>
      </c>
      <c r="B81" s="16" t="s">
        <v>42</v>
      </c>
      <c r="C81" s="16" t="s">
        <v>811</v>
      </c>
      <c r="D81" s="16" t="s">
        <v>725</v>
      </c>
      <c r="E81" s="16" t="s">
        <v>17</v>
      </c>
      <c r="F81" s="16" t="s">
        <v>19</v>
      </c>
      <c r="G81" s="7" t="n">
        <v>100</v>
      </c>
      <c r="H81" s="6" t="n">
        <v>7.03</v>
      </c>
      <c r="I81" s="6" t="n">
        <v>-703</v>
      </c>
      <c r="J81" s="6" t="n">
        <v>-0</v>
      </c>
      <c r="K81" s="6" t="n">
        <v>-0.42</v>
      </c>
      <c r="L81" s="6" t="n">
        <v>-0.07</v>
      </c>
      <c r="M81" s="6" t="s">
        <f>=I81+J81+K81+L81</f>
      </c>
      <c r="N81" s="16"/>
    </row>
    <row collapsed="false" customFormat="false" customHeight="false" hidden="false" ht="12.1" outlineLevel="0" r="82">
      <c r="A82" s="20" t="n">
        <v>44368</v>
      </c>
      <c r="B82" s="16" t="s">
        <v>51</v>
      </c>
      <c r="C82" s="16" t="s">
        <v>818</v>
      </c>
      <c r="D82" s="16" t="s">
        <v>725</v>
      </c>
      <c r="E82" s="16" t="s">
        <v>17</v>
      </c>
      <c r="F82" s="16" t="s">
        <v>19</v>
      </c>
      <c r="G82" s="7" t="n">
        <v>1000</v>
      </c>
      <c r="H82" s="6" t="n">
        <v>0.8001</v>
      </c>
      <c r="I82" s="6" t="n">
        <v>-800.1</v>
      </c>
      <c r="J82" s="6" t="n">
        <v>-0</v>
      </c>
      <c r="K82" s="6" t="n">
        <v>-0.48</v>
      </c>
      <c r="L82" s="6" t="n">
        <v>-0.07</v>
      </c>
      <c r="M82" s="6" t="s">
        <f>=I82+J82+K82+L82</f>
      </c>
      <c r="N82" s="16"/>
    </row>
    <row collapsed="false" customFormat="false" customHeight="false" hidden="false" ht="12.1" outlineLevel="0" r="83">
      <c r="A83" s="21" t="n">
        <v>44375</v>
      </c>
      <c r="B83" s="22" t="s">
        <v>828</v>
      </c>
      <c r="C83" s="22" t="s">
        <v>851</v>
      </c>
      <c r="D83" s="22" t="s">
        <v>828</v>
      </c>
      <c r="E83" s="22" t="s">
        <v>828</v>
      </c>
      <c r="F83" s="22" t="s">
        <v>19</v>
      </c>
      <c r="G83" s="23" t="n">
        <v>1</v>
      </c>
      <c r="H83" s="24" t="n">
        <v>24.6</v>
      </c>
      <c r="I83" s="24" t="n">
        <v>24.6</v>
      </c>
      <c r="J83" s="24" t="n">
        <v>0</v>
      </c>
      <c r="K83" s="24" t="n">
        <v>-0</v>
      </c>
      <c r="L83" s="24" t="n">
        <v>-0</v>
      </c>
      <c r="M83" s="6" t="s">
        <f>=I83+J83+K83+L83</f>
      </c>
      <c r="N83" s="22"/>
    </row>
    <row collapsed="false" customFormat="false" customHeight="false" hidden="false" ht="12.1" outlineLevel="0" r="84">
      <c r="A84" s="21" t="n">
        <v>44377</v>
      </c>
      <c r="B84" s="22" t="s">
        <v>828</v>
      </c>
      <c r="C84" s="22" t="s">
        <v>852</v>
      </c>
      <c r="D84" s="22" t="s">
        <v>828</v>
      </c>
      <c r="E84" s="22" t="s">
        <v>828</v>
      </c>
      <c r="F84" s="22" t="s">
        <v>19</v>
      </c>
      <c r="G84" s="23" t="n">
        <v>1</v>
      </c>
      <c r="H84" s="24" t="n">
        <v>92.64</v>
      </c>
      <c r="I84" s="24" t="n">
        <v>92.64</v>
      </c>
      <c r="J84" s="24" t="n">
        <v>0</v>
      </c>
      <c r="K84" s="24" t="n">
        <v>-0</v>
      </c>
      <c r="L84" s="24" t="n">
        <v>-0</v>
      </c>
      <c r="M84" s="6" t="s">
        <f>=I84+J84+K84+L84</f>
      </c>
      <c r="N84" s="22"/>
    </row>
    <row collapsed="false" customFormat="false" customHeight="false" hidden="false" ht="12.1" outlineLevel="0" r="85">
      <c r="A85" s="21" t="n">
        <v>44379</v>
      </c>
      <c r="B85" s="22" t="s">
        <v>828</v>
      </c>
      <c r="C85" s="22" t="s">
        <v>853</v>
      </c>
      <c r="D85" s="22" t="s">
        <v>828</v>
      </c>
      <c r="E85" s="22" t="s">
        <v>828</v>
      </c>
      <c r="F85" s="22" t="s">
        <v>19</v>
      </c>
      <c r="G85" s="23" t="n">
        <v>1</v>
      </c>
      <c r="H85" s="24" t="n">
        <v>8.45</v>
      </c>
      <c r="I85" s="24" t="n">
        <v>8.45</v>
      </c>
      <c r="J85" s="24" t="n">
        <v>0</v>
      </c>
      <c r="K85" s="24" t="n">
        <v>-0</v>
      </c>
      <c r="L85" s="24" t="n">
        <v>-0</v>
      </c>
      <c r="M85" s="6" t="s">
        <f>=I85+J85+K85+L85</f>
      </c>
      <c r="N85" s="22"/>
    </row>
    <row collapsed="false" customFormat="false" customHeight="false" hidden="false" ht="12.1" outlineLevel="0" r="86">
      <c r="A86" s="21" t="n">
        <v>44382</v>
      </c>
      <c r="B86" s="22" t="s">
        <v>828</v>
      </c>
      <c r="C86" s="22" t="s">
        <v>854</v>
      </c>
      <c r="D86" s="22" t="s">
        <v>828</v>
      </c>
      <c r="E86" s="22" t="s">
        <v>828</v>
      </c>
      <c r="F86" s="22" t="s">
        <v>19</v>
      </c>
      <c r="G86" s="23" t="n">
        <v>1</v>
      </c>
      <c r="H86" s="24" t="n">
        <v>15.95</v>
      </c>
      <c r="I86" s="24" t="n">
        <v>15.95</v>
      </c>
      <c r="J86" s="24" t="n">
        <v>0</v>
      </c>
      <c r="K86" s="24" t="n">
        <v>-0</v>
      </c>
      <c r="L86" s="24" t="n">
        <v>-0</v>
      </c>
      <c r="M86" s="6" t="s">
        <f>=I86+J86+K86+L86</f>
      </c>
      <c r="N86" s="22"/>
    </row>
    <row collapsed="false" customFormat="false" customHeight="false" hidden="false" ht="12.1" outlineLevel="0" r="87">
      <c r="A87" s="21" t="n">
        <v>44383</v>
      </c>
      <c r="B87" s="22" t="s">
        <v>828</v>
      </c>
      <c r="C87" s="22" t="s">
        <v>855</v>
      </c>
      <c r="D87" s="22" t="s">
        <v>828</v>
      </c>
      <c r="E87" s="22" t="s">
        <v>828</v>
      </c>
      <c r="F87" s="22" t="s">
        <v>19</v>
      </c>
      <c r="G87" s="23" t="n">
        <v>1</v>
      </c>
      <c r="H87" s="24" t="n">
        <v>20.93</v>
      </c>
      <c r="I87" s="24" t="n">
        <v>20.93</v>
      </c>
      <c r="J87" s="24" t="n">
        <v>0</v>
      </c>
      <c r="K87" s="24" t="n">
        <v>-0</v>
      </c>
      <c r="L87" s="24" t="n">
        <v>-0</v>
      </c>
      <c r="M87" s="6" t="s">
        <f>=I87+J87+K87+L87</f>
      </c>
      <c r="N87" s="22"/>
    </row>
    <row collapsed="false" customFormat="false" customHeight="false" hidden="false" ht="12.1" outlineLevel="0" r="88">
      <c r="A88" s="21" t="n">
        <v>44386</v>
      </c>
      <c r="B88" s="22" t="s">
        <v>828</v>
      </c>
      <c r="C88" s="22" t="s">
        <v>856</v>
      </c>
      <c r="D88" s="22" t="s">
        <v>828</v>
      </c>
      <c r="E88" s="22" t="s">
        <v>828</v>
      </c>
      <c r="F88" s="22" t="s">
        <v>19</v>
      </c>
      <c r="G88" s="23" t="n">
        <v>1</v>
      </c>
      <c r="H88" s="24" t="n">
        <v>67.1</v>
      </c>
      <c r="I88" s="24" t="n">
        <v>67.1</v>
      </c>
      <c r="J88" s="24" t="n">
        <v>0</v>
      </c>
      <c r="K88" s="24" t="n">
        <v>-0</v>
      </c>
      <c r="L88" s="24" t="n">
        <v>-0</v>
      </c>
      <c r="M88" s="6" t="s">
        <f>=I88+J88+K88+L88</f>
      </c>
      <c r="N88" s="22"/>
    </row>
    <row collapsed="false" customFormat="false" customHeight="false" hidden="false" ht="12.1" outlineLevel="0" r="89">
      <c r="A89" s="20" t="n">
        <v>44396</v>
      </c>
      <c r="B89" s="16" t="s">
        <v>59</v>
      </c>
      <c r="C89" s="16" t="s">
        <v>821</v>
      </c>
      <c r="D89" s="16" t="s">
        <v>725</v>
      </c>
      <c r="E89" s="16" t="s">
        <v>17</v>
      </c>
      <c r="F89" s="16" t="s">
        <v>19</v>
      </c>
      <c r="G89" s="7" t="n">
        <v>1</v>
      </c>
      <c r="H89" s="6" t="n">
        <v>480.3</v>
      </c>
      <c r="I89" s="6" t="n">
        <v>-480.3</v>
      </c>
      <c r="J89" s="6" t="n">
        <v>-0</v>
      </c>
      <c r="K89" s="6" t="n">
        <v>-0.29</v>
      </c>
      <c r="L89" s="6" t="n">
        <v>-0.05</v>
      </c>
      <c r="M89" s="6" t="s">
        <f>=I89+J89+K89+L89</f>
      </c>
      <c r="N89" s="16"/>
    </row>
    <row collapsed="false" customFormat="false" customHeight="false" hidden="false" ht="12.1" outlineLevel="0" r="90">
      <c r="A90" s="20" t="n">
        <v>44396</v>
      </c>
      <c r="B90" s="16" t="s">
        <v>67</v>
      </c>
      <c r="C90" s="16" t="s">
        <v>839</v>
      </c>
      <c r="D90" s="16" t="s">
        <v>725</v>
      </c>
      <c r="E90" s="16" t="s">
        <v>17</v>
      </c>
      <c r="F90" s="16" t="s">
        <v>19</v>
      </c>
      <c r="G90" s="7" t="n">
        <v>1000</v>
      </c>
      <c r="H90" s="6" t="n">
        <v>0.7807</v>
      </c>
      <c r="I90" s="6" t="n">
        <v>-780.7</v>
      </c>
      <c r="J90" s="6" t="n">
        <v>-0</v>
      </c>
      <c r="K90" s="6" t="n">
        <v>-0.47</v>
      </c>
      <c r="L90" s="6" t="n">
        <v>-0.07</v>
      </c>
      <c r="M90" s="6" t="s">
        <f>=I90+J90+K90+L90</f>
      </c>
      <c r="N90" s="16"/>
    </row>
    <row collapsed="false" customFormat="false" customHeight="false" hidden="false" ht="12.1" outlineLevel="0" r="91">
      <c r="A91" s="20" t="n">
        <v>44396</v>
      </c>
      <c r="B91" s="16" t="s">
        <v>73</v>
      </c>
      <c r="C91" s="16" t="s">
        <v>857</v>
      </c>
      <c r="D91" s="16" t="s">
        <v>725</v>
      </c>
      <c r="E91" s="16" t="s">
        <v>17</v>
      </c>
      <c r="F91" s="16" t="s">
        <v>19</v>
      </c>
      <c r="G91" s="7" t="n">
        <v>10000</v>
      </c>
      <c r="H91" s="6" t="n">
        <v>0.046155</v>
      </c>
      <c r="I91" s="6" t="n">
        <v>-461.55</v>
      </c>
      <c r="J91" s="6" t="n">
        <v>-0</v>
      </c>
      <c r="K91" s="6" t="n">
        <v>-0.28</v>
      </c>
      <c r="L91" s="6" t="n">
        <v>-0.04</v>
      </c>
      <c r="M91" s="6" t="s">
        <f>=I91+J91+K91+L91</f>
      </c>
      <c r="N91" s="16"/>
    </row>
    <row collapsed="false" customFormat="false" customHeight="false" hidden="false" ht="12.1" outlineLevel="0" r="92">
      <c r="A92" s="20" t="n">
        <v>44396</v>
      </c>
      <c r="B92" s="16" t="s">
        <v>69</v>
      </c>
      <c r="C92" s="16" t="s">
        <v>820</v>
      </c>
      <c r="D92" s="16" t="s">
        <v>725</v>
      </c>
      <c r="E92" s="16" t="s">
        <v>17</v>
      </c>
      <c r="F92" s="16" t="s">
        <v>19</v>
      </c>
      <c r="G92" s="7" t="n">
        <v>10</v>
      </c>
      <c r="H92" s="6" t="n">
        <v>47.255</v>
      </c>
      <c r="I92" s="6" t="n">
        <v>-472.55</v>
      </c>
      <c r="J92" s="6" t="n">
        <v>-0</v>
      </c>
      <c r="K92" s="6" t="n">
        <v>-0.28</v>
      </c>
      <c r="L92" s="6" t="n">
        <v>-0.05</v>
      </c>
      <c r="M92" s="6" t="s">
        <f>=I92+J92+K92+L92</f>
      </c>
      <c r="N92" s="16"/>
    </row>
    <row collapsed="false" customFormat="false" customHeight="false" hidden="false" ht="12.1" outlineLevel="0" r="93">
      <c r="A93" s="21" t="n">
        <v>44398</v>
      </c>
      <c r="B93" s="22" t="s">
        <v>828</v>
      </c>
      <c r="C93" s="22" t="s">
        <v>858</v>
      </c>
      <c r="D93" s="22" t="s">
        <v>828</v>
      </c>
      <c r="E93" s="22" t="s">
        <v>828</v>
      </c>
      <c r="F93" s="22" t="s">
        <v>19</v>
      </c>
      <c r="G93" s="23" t="n">
        <v>1</v>
      </c>
      <c r="H93" s="24" t="n">
        <v>166.8</v>
      </c>
      <c r="I93" s="24" t="n">
        <v>166.8</v>
      </c>
      <c r="J93" s="24" t="n">
        <v>0</v>
      </c>
      <c r="K93" s="24" t="n">
        <v>-0</v>
      </c>
      <c r="L93" s="24" t="n">
        <v>-0</v>
      </c>
      <c r="M93" s="6" t="s">
        <f>=I93+J93+K93+L93</f>
      </c>
      <c r="N93" s="22"/>
    </row>
    <row collapsed="false" customFormat="false" customHeight="false" hidden="false" ht="12.1" outlineLevel="0" r="94">
      <c r="A94" s="21" t="n">
        <v>44398</v>
      </c>
      <c r="B94" s="22" t="s">
        <v>828</v>
      </c>
      <c r="C94" s="22" t="s">
        <v>859</v>
      </c>
      <c r="D94" s="22" t="s">
        <v>828</v>
      </c>
      <c r="E94" s="22" t="s">
        <v>828</v>
      </c>
      <c r="F94" s="22" t="s">
        <v>19</v>
      </c>
      <c r="G94" s="23" t="n">
        <v>1</v>
      </c>
      <c r="H94" s="24" t="n">
        <v>104.09</v>
      </c>
      <c r="I94" s="24" t="n">
        <v>104.09</v>
      </c>
      <c r="J94" s="24" t="n">
        <v>0</v>
      </c>
      <c r="K94" s="24" t="n">
        <v>-0</v>
      </c>
      <c r="L94" s="24" t="n">
        <v>-0</v>
      </c>
      <c r="M94" s="6" t="s">
        <f>=I94+J94+K94+L94</f>
      </c>
      <c r="N94" s="22"/>
    </row>
    <row collapsed="false" customFormat="false" customHeight="false" hidden="false" ht="12.1" outlineLevel="0" r="95">
      <c r="A95" s="21" t="n">
        <v>44399</v>
      </c>
      <c r="B95" s="22" t="s">
        <v>828</v>
      </c>
      <c r="C95" s="22" t="s">
        <v>860</v>
      </c>
      <c r="D95" s="22" t="s">
        <v>828</v>
      </c>
      <c r="E95" s="22" t="s">
        <v>828</v>
      </c>
      <c r="F95" s="22" t="s">
        <v>19</v>
      </c>
      <c r="G95" s="23" t="n">
        <v>1</v>
      </c>
      <c r="H95" s="24" t="n">
        <v>52.7</v>
      </c>
      <c r="I95" s="24" t="n">
        <v>52.7</v>
      </c>
      <c r="J95" s="24" t="n">
        <v>0</v>
      </c>
      <c r="K95" s="24" t="n">
        <v>-0</v>
      </c>
      <c r="L95" s="24" t="n">
        <v>-0</v>
      </c>
      <c r="M95" s="6" t="s">
        <f>=I95+J95+K95+L95</f>
      </c>
      <c r="N95" s="22"/>
    </row>
    <row collapsed="false" customFormat="false" customHeight="false" hidden="false" ht="12.1" outlineLevel="0" r="96">
      <c r="A96" s="21" t="n">
        <v>44400</v>
      </c>
      <c r="B96" s="22" t="s">
        <v>828</v>
      </c>
      <c r="C96" s="22" t="s">
        <v>861</v>
      </c>
      <c r="D96" s="22" t="s">
        <v>828</v>
      </c>
      <c r="E96" s="22" t="s">
        <v>828</v>
      </c>
      <c r="F96" s="22" t="s">
        <v>19</v>
      </c>
      <c r="G96" s="23" t="n">
        <v>1</v>
      </c>
      <c r="H96" s="24" t="n">
        <v>465.2</v>
      </c>
      <c r="I96" s="24" t="n">
        <v>465.2</v>
      </c>
      <c r="J96" s="24" t="n">
        <v>0</v>
      </c>
      <c r="K96" s="24" t="n">
        <v>-0</v>
      </c>
      <c r="L96" s="24" t="n">
        <v>-0</v>
      </c>
      <c r="M96" s="6" t="s">
        <f>=I96+J96+K96+L96</f>
      </c>
      <c r="N96" s="22"/>
    </row>
    <row collapsed="false" customFormat="false" customHeight="false" hidden="false" ht="12.1" outlineLevel="0" r="97">
      <c r="A97" s="21" t="n">
        <v>44400</v>
      </c>
      <c r="B97" s="22" t="s">
        <v>828</v>
      </c>
      <c r="C97" s="22" t="s">
        <v>862</v>
      </c>
      <c r="D97" s="22" t="s">
        <v>828</v>
      </c>
      <c r="E97" s="22" t="s">
        <v>828</v>
      </c>
      <c r="F97" s="22" t="s">
        <v>19</v>
      </c>
      <c r="G97" s="23" t="n">
        <v>1</v>
      </c>
      <c r="H97" s="24" t="n">
        <v>93.05</v>
      </c>
      <c r="I97" s="24" t="n">
        <v>93.05</v>
      </c>
      <c r="J97" s="24" t="n">
        <v>0</v>
      </c>
      <c r="K97" s="24" t="n">
        <v>-0</v>
      </c>
      <c r="L97" s="24" t="n">
        <v>-0</v>
      </c>
      <c r="M97" s="6" t="s">
        <f>=I97+J97+K97+L97</f>
      </c>
      <c r="N97" s="22"/>
    </row>
    <row collapsed="false" customFormat="false" customHeight="false" hidden="false" ht="12.1" outlineLevel="0" r="98">
      <c r="A98" s="21" t="n">
        <v>44403</v>
      </c>
      <c r="B98" s="22" t="s">
        <v>799</v>
      </c>
      <c r="C98" s="22" t="s">
        <v>155</v>
      </c>
      <c r="D98" s="22" t="s">
        <v>799</v>
      </c>
      <c r="E98" s="22" t="s">
        <v>800</v>
      </c>
      <c r="F98" s="22" t="s">
        <v>19</v>
      </c>
      <c r="G98" s="23" t="n">
        <v>1</v>
      </c>
      <c r="H98" s="24" t="n">
        <v>5000</v>
      </c>
      <c r="I98" s="24" t="n">
        <v>5000</v>
      </c>
      <c r="J98" s="24" t="n">
        <v>0</v>
      </c>
      <c r="K98" s="24" t="n">
        <v>-0</v>
      </c>
      <c r="L98" s="24" t="n">
        <v>-0</v>
      </c>
      <c r="M98" s="6" t="s">
        <f>=I98+J98+K98+L98</f>
      </c>
      <c r="N98" s="22"/>
    </row>
    <row collapsed="false" customFormat="false" customHeight="false" hidden="false" ht="12.1" outlineLevel="0" r="99">
      <c r="A99" s="20" t="n">
        <v>44403</v>
      </c>
      <c r="B99" s="16" t="s">
        <v>99</v>
      </c>
      <c r="C99" s="16" t="s">
        <v>863</v>
      </c>
      <c r="D99" s="16" t="s">
        <v>725</v>
      </c>
      <c r="E99" s="16" t="s">
        <v>89</v>
      </c>
      <c r="F99" s="16" t="s">
        <v>19</v>
      </c>
      <c r="G99" s="7" t="n">
        <v>2</v>
      </c>
      <c r="H99" s="6" t="n">
        <v>70.7</v>
      </c>
      <c r="I99" s="6" t="n">
        <v>-141.4</v>
      </c>
      <c r="J99" s="6" t="n">
        <v>-0</v>
      </c>
      <c r="K99" s="6" t="n">
        <v>-0</v>
      </c>
      <c r="L99" s="6" t="n">
        <v>-0.02</v>
      </c>
      <c r="M99" s="6" t="s">
        <f>=I99+J99+K99+L99</f>
      </c>
      <c r="N99" s="16"/>
    </row>
    <row collapsed="false" customFormat="false" customHeight="false" hidden="false" ht="12.1" outlineLevel="0" r="100">
      <c r="A100" s="20" t="n">
        <v>44403</v>
      </c>
      <c r="B100" s="16" t="s">
        <v>99</v>
      </c>
      <c r="C100" s="16" t="s">
        <v>863</v>
      </c>
      <c r="D100" s="16" t="s">
        <v>725</v>
      </c>
      <c r="E100" s="16" t="s">
        <v>89</v>
      </c>
      <c r="F100" s="16" t="s">
        <v>19</v>
      </c>
      <c r="G100" s="7" t="n">
        <v>2</v>
      </c>
      <c r="H100" s="6" t="n">
        <v>70.31</v>
      </c>
      <c r="I100" s="6" t="n">
        <v>-140.62</v>
      </c>
      <c r="J100" s="6" t="n">
        <v>-0</v>
      </c>
      <c r="K100" s="6" t="n">
        <v>-0</v>
      </c>
      <c r="L100" s="6" t="n">
        <v>-0.02</v>
      </c>
      <c r="M100" s="6" t="s">
        <f>=I100+J100+K100+L100</f>
      </c>
      <c r="N100" s="16"/>
    </row>
    <row collapsed="false" customFormat="false" customHeight="false" hidden="false" ht="12.1" outlineLevel="0" r="101">
      <c r="A101" s="20" t="n">
        <v>44403</v>
      </c>
      <c r="B101" s="16" t="s">
        <v>88</v>
      </c>
      <c r="C101" s="16" t="s">
        <v>805</v>
      </c>
      <c r="D101" s="16" t="s">
        <v>725</v>
      </c>
      <c r="E101" s="16" t="s">
        <v>89</v>
      </c>
      <c r="F101" s="16" t="s">
        <v>19</v>
      </c>
      <c r="G101" s="7" t="n">
        <v>1</v>
      </c>
      <c r="H101" s="6" t="n">
        <v>3333</v>
      </c>
      <c r="I101" s="6" t="n">
        <v>-3333</v>
      </c>
      <c r="J101" s="6" t="n">
        <v>-0</v>
      </c>
      <c r="K101" s="6" t="n">
        <v>-0</v>
      </c>
      <c r="L101" s="6" t="n">
        <v>-0.31</v>
      </c>
      <c r="M101" s="6" t="s">
        <f>=I101+J101+K101+L101</f>
      </c>
      <c r="N101" s="16"/>
    </row>
    <row collapsed="false" customFormat="false" customHeight="false" hidden="false" ht="12.1" outlineLevel="0" r="102">
      <c r="A102" s="20" t="n">
        <v>44403</v>
      </c>
      <c r="B102" s="16" t="s">
        <v>99</v>
      </c>
      <c r="C102" s="16" t="s">
        <v>863</v>
      </c>
      <c r="D102" s="16" t="s">
        <v>725</v>
      </c>
      <c r="E102" s="16" t="s">
        <v>89</v>
      </c>
      <c r="F102" s="16" t="s">
        <v>19</v>
      </c>
      <c r="G102" s="7" t="n">
        <v>3</v>
      </c>
      <c r="H102" s="6" t="n">
        <v>70.01</v>
      </c>
      <c r="I102" s="6" t="n">
        <v>-210.03</v>
      </c>
      <c r="J102" s="6" t="n">
        <v>-0</v>
      </c>
      <c r="K102" s="6" t="n">
        <v>-0</v>
      </c>
      <c r="L102" s="6" t="n">
        <v>-0.02</v>
      </c>
      <c r="M102" s="6" t="s">
        <f>=I102+J102+K102+L102</f>
      </c>
      <c r="N102" s="16"/>
    </row>
    <row collapsed="false" customFormat="false" customHeight="false" hidden="false" ht="12.1" outlineLevel="0" r="103">
      <c r="A103" s="21" t="n">
        <v>44405</v>
      </c>
      <c r="B103" s="22" t="s">
        <v>828</v>
      </c>
      <c r="C103" s="22" t="s">
        <v>864</v>
      </c>
      <c r="D103" s="22" t="s">
        <v>828</v>
      </c>
      <c r="E103" s="22" t="s">
        <v>828</v>
      </c>
      <c r="F103" s="22" t="s">
        <v>19</v>
      </c>
      <c r="G103" s="23" t="n">
        <v>1</v>
      </c>
      <c r="H103" s="24" t="n">
        <v>10.3</v>
      </c>
      <c r="I103" s="24" t="n">
        <v>10.3</v>
      </c>
      <c r="J103" s="24" t="n">
        <v>0</v>
      </c>
      <c r="K103" s="24" t="n">
        <v>-0</v>
      </c>
      <c r="L103" s="24" t="n">
        <v>-0</v>
      </c>
      <c r="M103" s="6" t="s">
        <f>=I103+J103+K103+L103</f>
      </c>
      <c r="N103" s="22"/>
    </row>
    <row collapsed="false" customFormat="false" customHeight="false" hidden="false" ht="12.1" outlineLevel="0" r="104">
      <c r="A104" s="21" t="n">
        <v>44405</v>
      </c>
      <c r="B104" s="22" t="s">
        <v>828</v>
      </c>
      <c r="C104" s="22" t="s">
        <v>865</v>
      </c>
      <c r="D104" s="22" t="s">
        <v>828</v>
      </c>
      <c r="E104" s="22" t="s">
        <v>828</v>
      </c>
      <c r="F104" s="22" t="s">
        <v>19</v>
      </c>
      <c r="G104" s="23" t="n">
        <v>1</v>
      </c>
      <c r="H104" s="24" t="n">
        <v>16</v>
      </c>
      <c r="I104" s="24" t="n">
        <v>16</v>
      </c>
      <c r="J104" s="24" t="n">
        <v>0</v>
      </c>
      <c r="K104" s="24" t="n">
        <v>-0</v>
      </c>
      <c r="L104" s="24" t="n">
        <v>-0</v>
      </c>
      <c r="M104" s="6" t="s">
        <f>=I104+J104+K104+L104</f>
      </c>
      <c r="N104" s="22"/>
    </row>
    <row collapsed="false" customFormat="false" customHeight="false" hidden="false" ht="12.1" outlineLevel="0" r="105">
      <c r="A105" s="21" t="n">
        <v>44405</v>
      </c>
      <c r="B105" s="22" t="s">
        <v>828</v>
      </c>
      <c r="C105" s="22" t="s">
        <v>866</v>
      </c>
      <c r="D105" s="22" t="s">
        <v>828</v>
      </c>
      <c r="E105" s="22" t="s">
        <v>828</v>
      </c>
      <c r="F105" s="22" t="s">
        <v>19</v>
      </c>
      <c r="G105" s="23" t="n">
        <v>1</v>
      </c>
      <c r="H105" s="24" t="n">
        <v>46.04</v>
      </c>
      <c r="I105" s="24" t="n">
        <v>46.04</v>
      </c>
      <c r="J105" s="24" t="n">
        <v>0</v>
      </c>
      <c r="K105" s="24" t="n">
        <v>-0</v>
      </c>
      <c r="L105" s="24" t="n">
        <v>-0</v>
      </c>
      <c r="M105" s="6" t="s">
        <f>=I105+J105+K105+L105</f>
      </c>
      <c r="N105" s="22"/>
    </row>
    <row collapsed="false" customFormat="false" customHeight="false" hidden="false" ht="12.1" outlineLevel="0" r="106">
      <c r="A106" s="21" t="n">
        <v>44407</v>
      </c>
      <c r="B106" s="22" t="s">
        <v>828</v>
      </c>
      <c r="C106" s="22" t="s">
        <v>867</v>
      </c>
      <c r="D106" s="22" t="s">
        <v>828</v>
      </c>
      <c r="E106" s="22" t="s">
        <v>828</v>
      </c>
      <c r="F106" s="22" t="s">
        <v>19</v>
      </c>
      <c r="G106" s="23" t="n">
        <v>1</v>
      </c>
      <c r="H106" s="24" t="n">
        <v>43</v>
      </c>
      <c r="I106" s="24" t="n">
        <v>43</v>
      </c>
      <c r="J106" s="24" t="n">
        <v>0</v>
      </c>
      <c r="K106" s="24" t="n">
        <v>-0</v>
      </c>
      <c r="L106" s="24" t="n">
        <v>-0</v>
      </c>
      <c r="M106" s="6" t="s">
        <f>=I106+J106+K106+L106</f>
      </c>
      <c r="N106" s="22"/>
    </row>
    <row collapsed="false" customFormat="false" customHeight="false" hidden="false" ht="12.1" outlineLevel="0" r="107">
      <c r="A107" s="20" t="n">
        <v>44411</v>
      </c>
      <c r="B107" s="16" t="s">
        <v>51</v>
      </c>
      <c r="C107" s="16" t="s">
        <v>818</v>
      </c>
      <c r="D107" s="16" t="s">
        <v>725</v>
      </c>
      <c r="E107" s="16" t="s">
        <v>17</v>
      </c>
      <c r="F107" s="16" t="s">
        <v>19</v>
      </c>
      <c r="G107" s="7" t="n">
        <v>1000</v>
      </c>
      <c r="H107" s="6" t="n">
        <v>0.6666</v>
      </c>
      <c r="I107" s="6" t="n">
        <v>-666.6</v>
      </c>
      <c r="J107" s="6" t="n">
        <v>-0</v>
      </c>
      <c r="K107" s="6" t="n">
        <v>-0.4</v>
      </c>
      <c r="L107" s="6" t="n">
        <v>-0.07</v>
      </c>
      <c r="M107" s="6" t="s">
        <f>=I107+J107+K107+L107</f>
      </c>
      <c r="N107" s="16"/>
    </row>
    <row collapsed="false" customFormat="false" customHeight="false" hidden="false" ht="12.1" outlineLevel="0" r="108">
      <c r="A108" s="20" t="n">
        <v>44411</v>
      </c>
      <c r="B108" s="16" t="s">
        <v>99</v>
      </c>
      <c r="C108" s="16" t="s">
        <v>863</v>
      </c>
      <c r="D108" s="16" t="s">
        <v>725</v>
      </c>
      <c r="E108" s="16" t="s">
        <v>89</v>
      </c>
      <c r="F108" s="16" t="s">
        <v>19</v>
      </c>
      <c r="G108" s="7" t="n">
        <v>2</v>
      </c>
      <c r="H108" s="6" t="n">
        <v>68.5</v>
      </c>
      <c r="I108" s="6" t="n">
        <v>-137</v>
      </c>
      <c r="J108" s="6" t="n">
        <v>-0</v>
      </c>
      <c r="K108" s="6" t="n">
        <v>-0</v>
      </c>
      <c r="L108" s="6" t="n">
        <v>-0.02</v>
      </c>
      <c r="M108" s="6" t="s">
        <f>=I108+J108+K108+L108</f>
      </c>
      <c r="N108" s="16"/>
    </row>
    <row collapsed="false" customFormat="false" customHeight="false" hidden="false" ht="12.1" outlineLevel="0" r="109">
      <c r="A109" s="21" t="n">
        <v>44412</v>
      </c>
      <c r="B109" s="22" t="s">
        <v>828</v>
      </c>
      <c r="C109" s="22" t="s">
        <v>868</v>
      </c>
      <c r="D109" s="22" t="s">
        <v>828</v>
      </c>
      <c r="E109" s="22" t="s">
        <v>828</v>
      </c>
      <c r="F109" s="22" t="s">
        <v>19</v>
      </c>
      <c r="G109" s="23" t="n">
        <v>1</v>
      </c>
      <c r="H109" s="24" t="n">
        <v>110.5</v>
      </c>
      <c r="I109" s="24" t="n">
        <v>110.5</v>
      </c>
      <c r="J109" s="24" t="n">
        <v>0</v>
      </c>
      <c r="K109" s="24" t="n">
        <v>-0</v>
      </c>
      <c r="L109" s="24" t="n">
        <v>-0</v>
      </c>
      <c r="M109" s="6" t="s">
        <f>=I109+J109+K109+L109</f>
      </c>
      <c r="N109" s="22"/>
    </row>
    <row collapsed="false" customFormat="false" customHeight="false" hidden="false" ht="12.1" outlineLevel="0" r="110">
      <c r="A110" s="21" t="n">
        <v>44412</v>
      </c>
      <c r="B110" s="22" t="s">
        <v>828</v>
      </c>
      <c r="C110" s="22" t="s">
        <v>869</v>
      </c>
      <c r="D110" s="22" t="s">
        <v>828</v>
      </c>
      <c r="E110" s="22" t="s">
        <v>828</v>
      </c>
      <c r="F110" s="22" t="s">
        <v>19</v>
      </c>
      <c r="G110" s="23" t="n">
        <v>1</v>
      </c>
      <c r="H110" s="24" t="n">
        <v>79.26</v>
      </c>
      <c r="I110" s="24" t="n">
        <v>79.26</v>
      </c>
      <c r="J110" s="24" t="n">
        <v>0</v>
      </c>
      <c r="K110" s="24" t="n">
        <v>-0</v>
      </c>
      <c r="L110" s="24" t="n">
        <v>-0</v>
      </c>
      <c r="M110" s="6" t="s">
        <f>=I110+J110+K110+L110</f>
      </c>
      <c r="N110" s="22"/>
    </row>
    <row collapsed="false" customFormat="false" customHeight="false" hidden="false" ht="12.1" outlineLevel="0" r="111">
      <c r="A111" s="21" t="n">
        <v>44412</v>
      </c>
      <c r="B111" s="22" t="s">
        <v>828</v>
      </c>
      <c r="C111" s="22" t="s">
        <v>870</v>
      </c>
      <c r="D111" s="22" t="s">
        <v>828</v>
      </c>
      <c r="E111" s="22" t="s">
        <v>828</v>
      </c>
      <c r="F111" s="22" t="s">
        <v>19</v>
      </c>
      <c r="G111" s="23" t="n">
        <v>1</v>
      </c>
      <c r="H111" s="24" t="n">
        <v>37.13</v>
      </c>
      <c r="I111" s="24" t="n">
        <v>37.13</v>
      </c>
      <c r="J111" s="24" t="n">
        <v>0</v>
      </c>
      <c r="K111" s="24" t="n">
        <v>-0</v>
      </c>
      <c r="L111" s="24" t="n">
        <v>-0</v>
      </c>
      <c r="M111" s="6" t="s">
        <f>=I111+J111+K111+L111</f>
      </c>
      <c r="N111" s="22"/>
    </row>
    <row collapsed="false" customFormat="false" customHeight="false" hidden="false" ht="12.1" outlineLevel="0" r="112">
      <c r="A112" s="21" t="n">
        <v>44440</v>
      </c>
      <c r="B112" s="22" t="s">
        <v>828</v>
      </c>
      <c r="C112" s="22" t="s">
        <v>871</v>
      </c>
      <c r="D112" s="22" t="s">
        <v>828</v>
      </c>
      <c r="E112" s="22" t="s">
        <v>828</v>
      </c>
      <c r="F112" s="22" t="s">
        <v>19</v>
      </c>
      <c r="G112" s="23" t="n">
        <v>1</v>
      </c>
      <c r="H112" s="24" t="n">
        <v>28.41</v>
      </c>
      <c r="I112" s="24" t="n">
        <v>28.41</v>
      </c>
      <c r="J112" s="24" t="n">
        <v>0</v>
      </c>
      <c r="K112" s="24" t="n">
        <v>-0</v>
      </c>
      <c r="L112" s="24" t="n">
        <v>-0</v>
      </c>
      <c r="M112" s="6" t="s">
        <f>=I112+J112+K112+L112</f>
      </c>
      <c r="N112" s="22"/>
    </row>
    <row collapsed="false" customFormat="false" customHeight="false" hidden="false" ht="12.1" outlineLevel="0" r="113">
      <c r="A113" s="20" t="n">
        <v>44448</v>
      </c>
      <c r="B113" s="16" t="s">
        <v>736</v>
      </c>
      <c r="C113" s="16" t="s">
        <v>824</v>
      </c>
      <c r="D113" s="16" t="s">
        <v>725</v>
      </c>
      <c r="E113" s="16" t="s">
        <v>17</v>
      </c>
      <c r="F113" s="16" t="s">
        <v>19</v>
      </c>
      <c r="G113" s="7" t="n">
        <v>1</v>
      </c>
      <c r="H113" s="6" t="n">
        <v>1414</v>
      </c>
      <c r="I113" s="6" t="n">
        <v>-1414</v>
      </c>
      <c r="J113" s="6" t="n">
        <v>-0</v>
      </c>
      <c r="K113" s="6" t="n">
        <v>-0.85</v>
      </c>
      <c r="L113" s="6" t="n">
        <v>-0.14</v>
      </c>
      <c r="M113" s="6" t="s">
        <f>=I113+J113+K113+L113</f>
      </c>
      <c r="N113" s="16"/>
    </row>
    <row collapsed="false" customFormat="false" customHeight="false" hidden="false" ht="12.1" outlineLevel="0" r="114">
      <c r="A114" s="21" t="n">
        <v>44452</v>
      </c>
      <c r="B114" s="22" t="s">
        <v>799</v>
      </c>
      <c r="C114" s="22" t="s">
        <v>155</v>
      </c>
      <c r="D114" s="22" t="s">
        <v>799</v>
      </c>
      <c r="E114" s="22" t="s">
        <v>800</v>
      </c>
      <c r="F114" s="22" t="s">
        <v>19</v>
      </c>
      <c r="G114" s="23" t="n">
        <v>1</v>
      </c>
      <c r="H114" s="24" t="n">
        <v>5000</v>
      </c>
      <c r="I114" s="24" t="n">
        <v>5000</v>
      </c>
      <c r="J114" s="24" t="n">
        <v>0</v>
      </c>
      <c r="K114" s="24" t="n">
        <v>-0</v>
      </c>
      <c r="L114" s="24" t="n">
        <v>-0</v>
      </c>
      <c r="M114" s="6" t="s">
        <f>=I114+J114+K114+L114</f>
      </c>
      <c r="N114" s="22"/>
    </row>
    <row collapsed="false" customFormat="false" customHeight="false" hidden="false" ht="12.1" outlineLevel="0" r="115">
      <c r="A115" s="21" t="n">
        <v>44455</v>
      </c>
      <c r="B115" s="22" t="s">
        <v>828</v>
      </c>
      <c r="C115" s="22" t="s">
        <v>872</v>
      </c>
      <c r="D115" s="22" t="s">
        <v>828</v>
      </c>
      <c r="E115" s="22" t="s">
        <v>828</v>
      </c>
      <c r="F115" s="22" t="s">
        <v>19</v>
      </c>
      <c r="G115" s="23" t="n">
        <v>1</v>
      </c>
      <c r="H115" s="24" t="n">
        <v>118.2</v>
      </c>
      <c r="I115" s="24" t="n">
        <v>118.2</v>
      </c>
      <c r="J115" s="24" t="n">
        <v>0</v>
      </c>
      <c r="K115" s="24" t="n">
        <v>-0</v>
      </c>
      <c r="L115" s="24" t="n">
        <v>-0</v>
      </c>
      <c r="M115" s="6" t="s">
        <f>=I115+J115+K115+L115</f>
      </c>
      <c r="N115" s="22"/>
    </row>
    <row collapsed="false" customFormat="false" customHeight="false" hidden="false" ht="12.1" outlineLevel="0" r="116">
      <c r="A116" s="20" t="n">
        <v>44459</v>
      </c>
      <c r="B116" s="16" t="s">
        <v>739</v>
      </c>
      <c r="C116" s="16" t="s">
        <v>841</v>
      </c>
      <c r="D116" s="16" t="s">
        <v>725</v>
      </c>
      <c r="E116" s="16" t="s">
        <v>89</v>
      </c>
      <c r="F116" s="16" t="s">
        <v>19</v>
      </c>
      <c r="G116" s="7" t="n">
        <v>2</v>
      </c>
      <c r="H116" s="6" t="n">
        <v>75.5</v>
      </c>
      <c r="I116" s="6" t="n">
        <v>-151</v>
      </c>
      <c r="J116" s="6" t="n">
        <v>-0</v>
      </c>
      <c r="K116" s="6" t="n">
        <v>-0</v>
      </c>
      <c r="L116" s="6" t="n">
        <v>-0.02</v>
      </c>
      <c r="M116" s="6" t="s">
        <f>=I116+J116+K116+L116</f>
      </c>
      <c r="N116" s="16"/>
    </row>
    <row collapsed="false" customFormat="false" customHeight="false" hidden="false" ht="12.1" outlineLevel="0" r="117">
      <c r="A117" s="20" t="n">
        <v>44459</v>
      </c>
      <c r="B117" s="16" t="s">
        <v>739</v>
      </c>
      <c r="C117" s="16" t="s">
        <v>841</v>
      </c>
      <c r="D117" s="16" t="s">
        <v>725</v>
      </c>
      <c r="E117" s="16" t="s">
        <v>89</v>
      </c>
      <c r="F117" s="16" t="s">
        <v>19</v>
      </c>
      <c r="G117" s="7" t="n">
        <v>2</v>
      </c>
      <c r="H117" s="6" t="n">
        <v>75.4</v>
      </c>
      <c r="I117" s="6" t="n">
        <v>-150.8</v>
      </c>
      <c r="J117" s="6" t="n">
        <v>-0</v>
      </c>
      <c r="K117" s="6" t="n">
        <v>-0</v>
      </c>
      <c r="L117" s="6" t="n">
        <v>-0.02</v>
      </c>
      <c r="M117" s="6" t="s">
        <f>=I117+J117+K117+L117</f>
      </c>
      <c r="N117" s="16"/>
    </row>
    <row collapsed="false" customFormat="false" customHeight="false" hidden="false" ht="12.1" outlineLevel="0" r="118">
      <c r="A118" s="20" t="n">
        <v>44459</v>
      </c>
      <c r="B118" s="16" t="s">
        <v>739</v>
      </c>
      <c r="C118" s="16" t="s">
        <v>841</v>
      </c>
      <c r="D118" s="16" t="s">
        <v>725</v>
      </c>
      <c r="E118" s="16" t="s">
        <v>89</v>
      </c>
      <c r="F118" s="16" t="s">
        <v>19</v>
      </c>
      <c r="G118" s="7" t="n">
        <v>2</v>
      </c>
      <c r="H118" s="6" t="n">
        <v>75.25</v>
      </c>
      <c r="I118" s="6" t="n">
        <v>-150.5</v>
      </c>
      <c r="J118" s="6" t="n">
        <v>-0</v>
      </c>
      <c r="K118" s="6" t="n">
        <v>-0</v>
      </c>
      <c r="L118" s="6" t="n">
        <v>-0.02</v>
      </c>
      <c r="M118" s="6" t="s">
        <f>=I118+J118+K118+L118</f>
      </c>
      <c r="N118" s="16"/>
    </row>
    <row collapsed="false" customFormat="false" customHeight="false" hidden="false" ht="12.1" outlineLevel="0" r="119">
      <c r="A119" s="20" t="n">
        <v>44459</v>
      </c>
      <c r="B119" s="16" t="s">
        <v>99</v>
      </c>
      <c r="C119" s="16" t="s">
        <v>863</v>
      </c>
      <c r="D119" s="16" t="s">
        <v>725</v>
      </c>
      <c r="E119" s="16" t="s">
        <v>89</v>
      </c>
      <c r="F119" s="16" t="s">
        <v>19</v>
      </c>
      <c r="G119" s="7" t="n">
        <v>2</v>
      </c>
      <c r="H119" s="6" t="n">
        <v>68.38</v>
      </c>
      <c r="I119" s="6" t="n">
        <v>-136.76</v>
      </c>
      <c r="J119" s="6" t="n">
        <v>-0</v>
      </c>
      <c r="K119" s="6" t="n">
        <v>-0</v>
      </c>
      <c r="L119" s="6" t="n">
        <v>-0.02</v>
      </c>
      <c r="M119" s="6" t="s">
        <f>=I119+J119+K119+L119</f>
      </c>
      <c r="N119" s="16"/>
    </row>
    <row collapsed="false" customFormat="false" customHeight="false" hidden="false" ht="12.1" outlineLevel="0" r="120">
      <c r="A120" s="20" t="n">
        <v>44460</v>
      </c>
      <c r="B120" s="16" t="s">
        <v>740</v>
      </c>
      <c r="C120" s="16" t="s">
        <v>843</v>
      </c>
      <c r="D120" s="16" t="s">
        <v>725</v>
      </c>
      <c r="E120" s="16" t="s">
        <v>105</v>
      </c>
      <c r="F120" s="16" t="s">
        <v>19</v>
      </c>
      <c r="G120" s="7" t="n">
        <v>1</v>
      </c>
      <c r="H120" s="6" t="n">
        <v>98.69</v>
      </c>
      <c r="I120" s="6" t="n">
        <v>-986.9</v>
      </c>
      <c r="J120" s="6" t="n">
        <v>-32.37</v>
      </c>
      <c r="K120" s="6" t="n">
        <v>-0.59</v>
      </c>
      <c r="L120" s="6" t="n">
        <v>-0.12</v>
      </c>
      <c r="M120" s="6" t="s">
        <f>=I120+J120+K120+L120</f>
      </c>
      <c r="N120" s="16"/>
    </row>
    <row collapsed="false" customFormat="false" customHeight="false" hidden="false" ht="12.1" outlineLevel="0" r="121">
      <c r="A121" s="20" t="n">
        <v>44461</v>
      </c>
      <c r="B121" s="16" t="s">
        <v>99</v>
      </c>
      <c r="C121" s="16" t="s">
        <v>863</v>
      </c>
      <c r="D121" s="16" t="s">
        <v>725</v>
      </c>
      <c r="E121" s="16" t="s">
        <v>89</v>
      </c>
      <c r="F121" s="16" t="s">
        <v>19</v>
      </c>
      <c r="G121" s="7" t="n">
        <v>2</v>
      </c>
      <c r="H121" s="6" t="n">
        <v>67.85</v>
      </c>
      <c r="I121" s="6" t="n">
        <v>-135.7</v>
      </c>
      <c r="J121" s="6" t="n">
        <v>-0</v>
      </c>
      <c r="K121" s="6" t="n">
        <v>-0</v>
      </c>
      <c r="L121" s="6" t="n">
        <v>-0.02</v>
      </c>
      <c r="M121" s="6" t="s">
        <f>=I121+J121+K121+L121</f>
      </c>
      <c r="N121" s="16"/>
    </row>
    <row collapsed="false" customFormat="false" customHeight="false" hidden="false" ht="12.1" outlineLevel="0" r="122">
      <c r="A122" s="20" t="n">
        <v>44466</v>
      </c>
      <c r="B122" s="16" t="s">
        <v>62</v>
      </c>
      <c r="C122" s="16" t="s">
        <v>837</v>
      </c>
      <c r="D122" s="16" t="s">
        <v>725</v>
      </c>
      <c r="E122" s="16" t="s">
        <v>17</v>
      </c>
      <c r="F122" s="16" t="s">
        <v>19</v>
      </c>
      <c r="G122" s="7" t="n">
        <v>1</v>
      </c>
      <c r="H122" s="6" t="n">
        <v>597.4</v>
      </c>
      <c r="I122" s="6" t="n">
        <v>-597.4</v>
      </c>
      <c r="J122" s="6" t="n">
        <v>-0</v>
      </c>
      <c r="K122" s="6" t="n">
        <v>-0.36</v>
      </c>
      <c r="L122" s="6" t="n">
        <v>-0.05</v>
      </c>
      <c r="M122" s="6" t="s">
        <f>=I122+J122+K122+L122</f>
      </c>
      <c r="N122" s="16"/>
    </row>
    <row collapsed="false" customFormat="false" customHeight="false" hidden="false" ht="12.1" outlineLevel="0" r="123">
      <c r="A123" s="20" t="n">
        <v>44466</v>
      </c>
      <c r="B123" s="16" t="s">
        <v>736</v>
      </c>
      <c r="C123" s="16" t="s">
        <v>824</v>
      </c>
      <c r="D123" s="16" t="s">
        <v>725</v>
      </c>
      <c r="E123" s="16" t="s">
        <v>17</v>
      </c>
      <c r="F123" s="16" t="s">
        <v>19</v>
      </c>
      <c r="G123" s="7" t="n">
        <v>1</v>
      </c>
      <c r="H123" s="6" t="n">
        <v>1274.5</v>
      </c>
      <c r="I123" s="6" t="n">
        <v>-1274.5</v>
      </c>
      <c r="J123" s="6" t="n">
        <v>-0</v>
      </c>
      <c r="K123" s="6" t="n">
        <v>-0.76</v>
      </c>
      <c r="L123" s="6" t="n">
        <v>-0.12</v>
      </c>
      <c r="M123" s="6" t="s">
        <f>=I123+J123+K123+L123</f>
      </c>
      <c r="N123" s="16"/>
    </row>
    <row collapsed="false" customFormat="false" customHeight="false" hidden="false" ht="12.1" outlineLevel="0" r="124">
      <c r="A124" s="20" t="n">
        <v>44466</v>
      </c>
      <c r="B124" s="16" t="s">
        <v>99</v>
      </c>
      <c r="C124" s="16" t="s">
        <v>863</v>
      </c>
      <c r="D124" s="16" t="s">
        <v>725</v>
      </c>
      <c r="E124" s="16" t="s">
        <v>89</v>
      </c>
      <c r="F124" s="16" t="s">
        <v>19</v>
      </c>
      <c r="G124" s="7" t="n">
        <v>2</v>
      </c>
      <c r="H124" s="6" t="n">
        <v>67.91</v>
      </c>
      <c r="I124" s="6" t="n">
        <v>-135.82</v>
      </c>
      <c r="J124" s="6" t="n">
        <v>-0</v>
      </c>
      <c r="K124" s="6" t="n">
        <v>-0</v>
      </c>
      <c r="L124" s="6" t="n">
        <v>-0.02</v>
      </c>
      <c r="M124" s="6" t="s">
        <f>=I124+J124+K124+L124</f>
      </c>
      <c r="N124" s="16"/>
    </row>
    <row collapsed="false" customFormat="false" customHeight="false" hidden="false" ht="12.1" outlineLevel="0" r="125">
      <c r="A125" s="20" t="n">
        <v>44466</v>
      </c>
      <c r="B125" s="16" t="s">
        <v>730</v>
      </c>
      <c r="C125" s="16" t="s">
        <v>807</v>
      </c>
      <c r="D125" s="16" t="s">
        <v>725</v>
      </c>
      <c r="E125" s="16" t="s">
        <v>89</v>
      </c>
      <c r="F125" s="16" t="s">
        <v>19</v>
      </c>
      <c r="G125" s="7" t="n">
        <v>1</v>
      </c>
      <c r="H125" s="6" t="n">
        <v>737</v>
      </c>
      <c r="I125" s="6" t="n">
        <v>-737</v>
      </c>
      <c r="J125" s="6" t="n">
        <v>-0</v>
      </c>
      <c r="K125" s="6" t="n">
        <v>-0</v>
      </c>
      <c r="L125" s="6" t="n">
        <v>-0.07</v>
      </c>
      <c r="M125" s="6" t="s">
        <f>=I125+J125+K125+L125</f>
      </c>
      <c r="N125" s="16"/>
    </row>
    <row collapsed="false" customFormat="false" customHeight="false" hidden="false" ht="12.1" outlineLevel="0" r="126">
      <c r="A126" s="20" t="n">
        <v>44467</v>
      </c>
      <c r="B126" s="16" t="s">
        <v>91</v>
      </c>
      <c r="C126" s="16" t="s">
        <v>804</v>
      </c>
      <c r="D126" s="16" t="s">
        <v>725</v>
      </c>
      <c r="E126" s="16" t="s">
        <v>89</v>
      </c>
      <c r="F126" s="16" t="s">
        <v>19</v>
      </c>
      <c r="G126" s="7" t="n">
        <v>1</v>
      </c>
      <c r="H126" s="6" t="n">
        <v>849.8</v>
      </c>
      <c r="I126" s="6" t="n">
        <v>-849.8</v>
      </c>
      <c r="J126" s="6" t="n">
        <v>-0</v>
      </c>
      <c r="K126" s="6" t="n">
        <v>-0</v>
      </c>
      <c r="L126" s="6" t="n">
        <v>-0.08</v>
      </c>
      <c r="M126" s="6" t="s">
        <f>=I126+J126+K126+L126</f>
      </c>
      <c r="N126" s="16"/>
    </row>
    <row collapsed="false" customFormat="false" customHeight="false" hidden="false" ht="12.1" outlineLevel="0" r="127">
      <c r="A127" s="20" t="n">
        <v>44467</v>
      </c>
      <c r="B127" s="16" t="s">
        <v>738</v>
      </c>
      <c r="C127" s="16" t="s">
        <v>827</v>
      </c>
      <c r="D127" s="16" t="s">
        <v>725</v>
      </c>
      <c r="E127" s="16" t="s">
        <v>89</v>
      </c>
      <c r="F127" s="16" t="s">
        <v>19</v>
      </c>
      <c r="G127" s="7" t="n">
        <v>9</v>
      </c>
      <c r="H127" s="6" t="n">
        <v>1.8078</v>
      </c>
      <c r="I127" s="6" t="n">
        <v>-16.27</v>
      </c>
      <c r="J127" s="6" t="n">
        <v>-0</v>
      </c>
      <c r="K127" s="6" t="n">
        <v>-0</v>
      </c>
      <c r="L127" s="6" t="n">
        <v>-0.02</v>
      </c>
      <c r="M127" s="6" t="s">
        <f>=I127+J127+K127+L127</f>
      </c>
      <c r="N127" s="16"/>
    </row>
    <row collapsed="false" customFormat="false" customHeight="false" hidden="false" ht="12.1" outlineLevel="0" r="128">
      <c r="A128" s="21" t="n">
        <v>44469</v>
      </c>
      <c r="B128" s="22" t="s">
        <v>799</v>
      </c>
      <c r="C128" s="22" t="s">
        <v>155</v>
      </c>
      <c r="D128" s="22" t="s">
        <v>799</v>
      </c>
      <c r="E128" s="22" t="s">
        <v>800</v>
      </c>
      <c r="F128" s="22" t="s">
        <v>19</v>
      </c>
      <c r="G128" s="23" t="n">
        <v>1</v>
      </c>
      <c r="H128" s="24" t="n">
        <v>25000</v>
      </c>
      <c r="I128" s="24" t="n">
        <v>25000</v>
      </c>
      <c r="J128" s="24" t="n">
        <v>0</v>
      </c>
      <c r="K128" s="24" t="n">
        <v>-0</v>
      </c>
      <c r="L128" s="24" t="n">
        <v>-0</v>
      </c>
      <c r="M128" s="6" t="s">
        <f>=I128+J128+K128+L128</f>
      </c>
      <c r="N128" s="22"/>
    </row>
    <row collapsed="false" customFormat="false" customHeight="false" hidden="false" ht="12.1" outlineLevel="0" r="129">
      <c r="A129" s="20" t="n">
        <v>44469</v>
      </c>
      <c r="B129" s="16" t="s">
        <v>738</v>
      </c>
      <c r="C129" s="16" t="s">
        <v>827</v>
      </c>
      <c r="D129" s="16" t="s">
        <v>725</v>
      </c>
      <c r="E129" s="16" t="s">
        <v>89</v>
      </c>
      <c r="F129" s="16" t="s">
        <v>19</v>
      </c>
      <c r="G129" s="7" t="n">
        <v>10</v>
      </c>
      <c r="H129" s="6" t="n">
        <v>1.7827</v>
      </c>
      <c r="I129" s="6" t="n">
        <v>-17.83</v>
      </c>
      <c r="J129" s="6" t="n">
        <v>-0</v>
      </c>
      <c r="K129" s="6" t="n">
        <v>-0</v>
      </c>
      <c r="L129" s="6" t="n">
        <v>-0.02</v>
      </c>
      <c r="M129" s="6" t="s">
        <f>=I129+J129+K129+L129</f>
      </c>
      <c r="N129" s="16"/>
    </row>
    <row collapsed="false" customFormat="false" customHeight="false" hidden="false" ht="12.1" outlineLevel="0" r="130">
      <c r="A130" s="21" t="n">
        <v>44470</v>
      </c>
      <c r="B130" s="22" t="s">
        <v>828</v>
      </c>
      <c r="C130" s="22" t="s">
        <v>873</v>
      </c>
      <c r="D130" s="22" t="s">
        <v>828</v>
      </c>
      <c r="E130" s="22" t="s">
        <v>828</v>
      </c>
      <c r="F130" s="22" t="s">
        <v>19</v>
      </c>
      <c r="G130" s="23" t="n">
        <v>1</v>
      </c>
      <c r="H130" s="24" t="n">
        <v>30.3</v>
      </c>
      <c r="I130" s="24" t="n">
        <v>30.3</v>
      </c>
      <c r="J130" s="24" t="n">
        <v>0</v>
      </c>
      <c r="K130" s="24" t="n">
        <v>-0</v>
      </c>
      <c r="L130" s="24" t="n">
        <v>-0</v>
      </c>
      <c r="M130" s="6" t="s">
        <f>=I130+J130+K130+L130</f>
      </c>
      <c r="N130" s="22"/>
    </row>
    <row collapsed="false" customFormat="false" customHeight="false" hidden="false" ht="12.1" outlineLevel="0" r="131">
      <c r="A131" s="20" t="n">
        <v>44470</v>
      </c>
      <c r="B131" s="16" t="s">
        <v>56</v>
      </c>
      <c r="C131" s="16" t="s">
        <v>836</v>
      </c>
      <c r="D131" s="16" t="s">
        <v>725</v>
      </c>
      <c r="E131" s="16" t="s">
        <v>17</v>
      </c>
      <c r="F131" s="16" t="s">
        <v>19</v>
      </c>
      <c r="G131" s="7" t="n">
        <v>100000</v>
      </c>
      <c r="H131" s="6" t="n">
        <v>0.010672</v>
      </c>
      <c r="I131" s="6" t="n">
        <v>-1067.2</v>
      </c>
      <c r="J131" s="6" t="n">
        <v>-0</v>
      </c>
      <c r="K131" s="6" t="n">
        <v>-0.64</v>
      </c>
      <c r="L131" s="6" t="n">
        <v>-0.1</v>
      </c>
      <c r="M131" s="6" t="s">
        <f>=I131+J131+K131+L131</f>
      </c>
      <c r="N131" s="16"/>
    </row>
    <row collapsed="false" customFormat="false" customHeight="false" hidden="false" ht="12.1" outlineLevel="0" r="132">
      <c r="A132" s="21" t="n">
        <v>44473</v>
      </c>
      <c r="B132" s="22" t="s">
        <v>828</v>
      </c>
      <c r="C132" s="22" t="s">
        <v>874</v>
      </c>
      <c r="D132" s="22" t="s">
        <v>828</v>
      </c>
      <c r="E132" s="22" t="s">
        <v>828</v>
      </c>
      <c r="F132" s="22" t="s">
        <v>19</v>
      </c>
      <c r="G132" s="23" t="n">
        <v>1</v>
      </c>
      <c r="H132" s="24" t="n">
        <v>65.63</v>
      </c>
      <c r="I132" s="24" t="n">
        <v>65.63</v>
      </c>
      <c r="J132" s="24" t="n">
        <v>0</v>
      </c>
      <c r="K132" s="24" t="n">
        <v>-0</v>
      </c>
      <c r="L132" s="24" t="n">
        <v>-0</v>
      </c>
      <c r="M132" s="6" t="s">
        <f>=I132+J132+K132+L132</f>
      </c>
      <c r="N132" s="22"/>
    </row>
    <row collapsed="false" customFormat="false" customHeight="false" hidden="false" ht="12.1" outlineLevel="0" r="133">
      <c r="A133" s="21" t="n">
        <v>44473</v>
      </c>
      <c r="B133" s="22" t="s">
        <v>828</v>
      </c>
      <c r="C133" s="22" t="s">
        <v>875</v>
      </c>
      <c r="D133" s="22" t="s">
        <v>828</v>
      </c>
      <c r="E133" s="22" t="s">
        <v>828</v>
      </c>
      <c r="F133" s="22" t="s">
        <v>19</v>
      </c>
      <c r="G133" s="23" t="n">
        <v>1</v>
      </c>
      <c r="H133" s="24" t="n">
        <v>20.93</v>
      </c>
      <c r="I133" s="24" t="n">
        <v>20.93</v>
      </c>
      <c r="J133" s="24" t="n">
        <v>0</v>
      </c>
      <c r="K133" s="24" t="n">
        <v>-0</v>
      </c>
      <c r="L133" s="24" t="n">
        <v>-0</v>
      </c>
      <c r="M133" s="6" t="s">
        <f>=I133+J133+K133+L133</f>
      </c>
      <c r="N133" s="22"/>
    </row>
    <row collapsed="false" customFormat="false" customHeight="false" hidden="false" ht="12.1" outlineLevel="0" r="134">
      <c r="A134" s="20" t="n">
        <v>44473</v>
      </c>
      <c r="B134" s="16" t="s">
        <v>99</v>
      </c>
      <c r="C134" s="16" t="s">
        <v>863</v>
      </c>
      <c r="D134" s="16" t="s">
        <v>725</v>
      </c>
      <c r="E134" s="16" t="s">
        <v>89</v>
      </c>
      <c r="F134" s="16" t="s">
        <v>19</v>
      </c>
      <c r="G134" s="7" t="n">
        <v>5</v>
      </c>
      <c r="H134" s="6" t="n">
        <v>65.5</v>
      </c>
      <c r="I134" s="6" t="n">
        <v>-327.5</v>
      </c>
      <c r="J134" s="6" t="n">
        <v>-0</v>
      </c>
      <c r="K134" s="6" t="n">
        <v>-0</v>
      </c>
      <c r="L134" s="6" t="n">
        <v>-0.03</v>
      </c>
      <c r="M134" s="6" t="s">
        <f>=I134+J134+K134+L134</f>
      </c>
      <c r="N134" s="16"/>
    </row>
    <row collapsed="false" customFormat="false" customHeight="false" hidden="false" ht="12.1" outlineLevel="0" r="135">
      <c r="A135" s="20" t="n">
        <v>44473</v>
      </c>
      <c r="B135" s="16" t="s">
        <v>99</v>
      </c>
      <c r="C135" s="16" t="s">
        <v>863</v>
      </c>
      <c r="D135" s="16" t="s">
        <v>725</v>
      </c>
      <c r="E135" s="16" t="s">
        <v>89</v>
      </c>
      <c r="F135" s="16" t="s">
        <v>19</v>
      </c>
      <c r="G135" s="7" t="n">
        <v>5</v>
      </c>
      <c r="H135" s="6" t="n">
        <v>64.64</v>
      </c>
      <c r="I135" s="6" t="n">
        <v>-323.2</v>
      </c>
      <c r="J135" s="6" t="n">
        <v>-0</v>
      </c>
      <c r="K135" s="6" t="n">
        <v>-0</v>
      </c>
      <c r="L135" s="6" t="n">
        <v>-0.03</v>
      </c>
      <c r="M135" s="6" t="s">
        <f>=I135+J135+K135+L135</f>
      </c>
      <c r="N135" s="16"/>
    </row>
    <row collapsed="false" customFormat="false" customHeight="false" hidden="false" ht="12.1" outlineLevel="0" r="136">
      <c r="A136" s="20" t="n">
        <v>44473</v>
      </c>
      <c r="B136" s="16" t="s">
        <v>99</v>
      </c>
      <c r="C136" s="16" t="s">
        <v>863</v>
      </c>
      <c r="D136" s="16" t="s">
        <v>725</v>
      </c>
      <c r="E136" s="16" t="s">
        <v>89</v>
      </c>
      <c r="F136" s="16" t="s">
        <v>19</v>
      </c>
      <c r="G136" s="7" t="n">
        <v>3</v>
      </c>
      <c r="H136" s="6" t="n">
        <v>64.3</v>
      </c>
      <c r="I136" s="6" t="n">
        <v>-192.9</v>
      </c>
      <c r="J136" s="6" t="n">
        <v>-0</v>
      </c>
      <c r="K136" s="6" t="n">
        <v>-0</v>
      </c>
      <c r="L136" s="6" t="n">
        <v>-0.02</v>
      </c>
      <c r="M136" s="6" t="s">
        <f>=I136+J136+K136+L136</f>
      </c>
      <c r="N136" s="16"/>
    </row>
    <row collapsed="false" customFormat="false" customHeight="false" hidden="false" ht="12.1" outlineLevel="0" r="137">
      <c r="A137" s="20" t="n">
        <v>44473</v>
      </c>
      <c r="B137" s="16" t="s">
        <v>16</v>
      </c>
      <c r="C137" s="16" t="s">
        <v>876</v>
      </c>
      <c r="D137" s="16" t="s">
        <v>725</v>
      </c>
      <c r="E137" s="16" t="s">
        <v>17</v>
      </c>
      <c r="F137" s="16" t="s">
        <v>19</v>
      </c>
      <c r="G137" s="7" t="n">
        <v>1</v>
      </c>
      <c r="H137" s="6" t="n">
        <v>21588</v>
      </c>
      <c r="I137" s="6" t="n">
        <v>-21588</v>
      </c>
      <c r="J137" s="6" t="n">
        <v>-0</v>
      </c>
      <c r="K137" s="6" t="n">
        <v>-12.95</v>
      </c>
      <c r="L137" s="6" t="n">
        <v>-2</v>
      </c>
      <c r="M137" s="6" t="s">
        <f>=I137+J137+K137+L137</f>
      </c>
      <c r="N137" s="16"/>
    </row>
    <row collapsed="false" customFormat="false" customHeight="false" hidden="false" ht="12.1" outlineLevel="0" r="138">
      <c r="A138" s="20" t="n">
        <v>44473</v>
      </c>
      <c r="B138" s="16" t="s">
        <v>738</v>
      </c>
      <c r="C138" s="16" t="s">
        <v>827</v>
      </c>
      <c r="D138" s="16" t="s">
        <v>725</v>
      </c>
      <c r="E138" s="16" t="s">
        <v>89</v>
      </c>
      <c r="F138" s="16" t="s">
        <v>19</v>
      </c>
      <c r="G138" s="7" t="n">
        <v>100</v>
      </c>
      <c r="H138" s="6" t="n">
        <v>1.753</v>
      </c>
      <c r="I138" s="6" t="n">
        <v>-175.3</v>
      </c>
      <c r="J138" s="6" t="n">
        <v>-0</v>
      </c>
      <c r="K138" s="6" t="n">
        <v>-0</v>
      </c>
      <c r="L138" s="6" t="n">
        <v>-0.02</v>
      </c>
      <c r="M138" s="6" t="s">
        <f>=I138+J138+K138+L138</f>
      </c>
      <c r="N138" s="16"/>
    </row>
    <row collapsed="false" customFormat="false" customHeight="false" hidden="false" ht="12.1" outlineLevel="0" r="139">
      <c r="A139" s="20" t="n">
        <v>44474</v>
      </c>
      <c r="B139" s="16" t="s">
        <v>104</v>
      </c>
      <c r="C139" s="16" t="s">
        <v>815</v>
      </c>
      <c r="D139" s="16" t="s">
        <v>725</v>
      </c>
      <c r="E139" s="16" t="s">
        <v>105</v>
      </c>
      <c r="F139" s="16" t="s">
        <v>19</v>
      </c>
      <c r="G139" s="7" t="n">
        <v>1</v>
      </c>
      <c r="H139" s="6" t="n">
        <v>87.201</v>
      </c>
      <c r="I139" s="6" t="n">
        <v>-872.01</v>
      </c>
      <c r="J139" s="6" t="n">
        <v>-10.53</v>
      </c>
      <c r="K139" s="6" t="n">
        <v>-0.52</v>
      </c>
      <c r="L139" s="6" t="n">
        <v>-0.09</v>
      </c>
      <c r="M139" s="6" t="s">
        <f>=I139+J139+K139+L139</f>
      </c>
      <c r="N139" s="16"/>
    </row>
    <row collapsed="false" customFormat="false" customHeight="false" hidden="false" ht="12.1" outlineLevel="0" r="140">
      <c r="A140" s="20" t="n">
        <v>44474</v>
      </c>
      <c r="B140" s="16" t="s">
        <v>739</v>
      </c>
      <c r="C140" s="16" t="s">
        <v>841</v>
      </c>
      <c r="D140" s="16" t="s">
        <v>725</v>
      </c>
      <c r="E140" s="16" t="s">
        <v>89</v>
      </c>
      <c r="F140" s="16" t="s">
        <v>19</v>
      </c>
      <c r="G140" s="7" t="n">
        <v>3</v>
      </c>
      <c r="H140" s="6" t="n">
        <v>74.34</v>
      </c>
      <c r="I140" s="6" t="n">
        <v>-223.02</v>
      </c>
      <c r="J140" s="6" t="n">
        <v>-0</v>
      </c>
      <c r="K140" s="6" t="n">
        <v>-0</v>
      </c>
      <c r="L140" s="6" t="n">
        <v>-0.02</v>
      </c>
      <c r="M140" s="6" t="s">
        <f>=I140+J140+K140+L140</f>
      </c>
      <c r="N140" s="16"/>
    </row>
    <row collapsed="false" customFormat="false" customHeight="false" hidden="false" ht="12.1" outlineLevel="0" r="141">
      <c r="A141" s="21" t="n">
        <v>44475</v>
      </c>
      <c r="B141" s="22" t="s">
        <v>799</v>
      </c>
      <c r="C141" s="22" t="s">
        <v>155</v>
      </c>
      <c r="D141" s="22" t="s">
        <v>799</v>
      </c>
      <c r="E141" s="22" t="s">
        <v>800</v>
      </c>
      <c r="F141" s="22" t="s">
        <v>19</v>
      </c>
      <c r="G141" s="23" t="n">
        <v>1</v>
      </c>
      <c r="H141" s="24" t="n">
        <v>5000</v>
      </c>
      <c r="I141" s="24" t="n">
        <v>5000</v>
      </c>
      <c r="J141" s="24" t="n">
        <v>0</v>
      </c>
      <c r="K141" s="24" t="n">
        <v>-0</v>
      </c>
      <c r="L141" s="24" t="n">
        <v>-0</v>
      </c>
      <c r="M141" s="6" t="s">
        <f>=I141+J141+K141+L141</f>
      </c>
      <c r="N141" s="22"/>
    </row>
    <row collapsed="false" customFormat="false" customHeight="false" hidden="false" ht="12.1" outlineLevel="0" r="142">
      <c r="A142" s="20" t="n">
        <v>44475</v>
      </c>
      <c r="B142" s="16" t="s">
        <v>739</v>
      </c>
      <c r="C142" s="16" t="s">
        <v>841</v>
      </c>
      <c r="D142" s="16" t="s">
        <v>725</v>
      </c>
      <c r="E142" s="16" t="s">
        <v>89</v>
      </c>
      <c r="F142" s="16" t="s">
        <v>19</v>
      </c>
      <c r="G142" s="7" t="n">
        <v>3</v>
      </c>
      <c r="H142" s="6" t="n">
        <v>73.2</v>
      </c>
      <c r="I142" s="6" t="n">
        <v>-219.6</v>
      </c>
      <c r="J142" s="6" t="n">
        <v>-0</v>
      </c>
      <c r="K142" s="6" t="n">
        <v>-0</v>
      </c>
      <c r="L142" s="6" t="n">
        <v>-0.02</v>
      </c>
      <c r="M142" s="6" t="s">
        <f>=I142+J142+K142+L142</f>
      </c>
      <c r="N142" s="16"/>
    </row>
    <row collapsed="false" customFormat="false" customHeight="false" hidden="false" ht="12.1" outlineLevel="0" r="143">
      <c r="A143" s="20" t="n">
        <v>44480</v>
      </c>
      <c r="B143" s="16" t="s">
        <v>740</v>
      </c>
      <c r="C143" s="16" t="s">
        <v>843</v>
      </c>
      <c r="D143" s="16" t="s">
        <v>725</v>
      </c>
      <c r="E143" s="16" t="s">
        <v>105</v>
      </c>
      <c r="F143" s="16" t="s">
        <v>19</v>
      </c>
      <c r="G143" s="7" t="n">
        <v>1</v>
      </c>
      <c r="H143" s="6" t="n">
        <v>98.12</v>
      </c>
      <c r="I143" s="6" t="n">
        <v>-981.2</v>
      </c>
      <c r="J143" s="6" t="n">
        <v>-37.03</v>
      </c>
      <c r="K143" s="6" t="n">
        <v>-0.59</v>
      </c>
      <c r="L143" s="6" t="n">
        <v>-0.12</v>
      </c>
      <c r="M143" s="6" t="s">
        <f>=I143+J143+K143+L143</f>
      </c>
      <c r="N143" s="16"/>
    </row>
    <row collapsed="false" customFormat="false" customHeight="false" hidden="false" ht="12.1" outlineLevel="0" r="144">
      <c r="A144" s="21" t="n">
        <v>44489</v>
      </c>
      <c r="B144" s="22" t="s">
        <v>828</v>
      </c>
      <c r="C144" s="22" t="s">
        <v>877</v>
      </c>
      <c r="D144" s="22" t="s">
        <v>828</v>
      </c>
      <c r="E144" s="22" t="s">
        <v>828</v>
      </c>
      <c r="F144" s="22" t="s">
        <v>19</v>
      </c>
      <c r="G144" s="23" t="n">
        <v>1</v>
      </c>
      <c r="H144" s="24" t="n">
        <v>39</v>
      </c>
      <c r="I144" s="24" t="n">
        <v>39</v>
      </c>
      <c r="J144" s="24" t="n">
        <v>0</v>
      </c>
      <c r="K144" s="24" t="n">
        <v>-0</v>
      </c>
      <c r="L144" s="24" t="n">
        <v>-0</v>
      </c>
      <c r="M144" s="6" t="s">
        <f>=I144+J144+K144+L144</f>
      </c>
      <c r="N144" s="22"/>
    </row>
    <row collapsed="false" customFormat="false" customHeight="false" hidden="false" ht="12.1" outlineLevel="0" r="145">
      <c r="A145" s="20" t="n">
        <v>44491</v>
      </c>
      <c r="B145" s="16" t="s">
        <v>730</v>
      </c>
      <c r="C145" s="16" t="s">
        <v>807</v>
      </c>
      <c r="D145" s="16" t="s">
        <v>725</v>
      </c>
      <c r="E145" s="16" t="s">
        <v>89</v>
      </c>
      <c r="F145" s="16" t="s">
        <v>19</v>
      </c>
      <c r="G145" s="7" t="n">
        <v>1</v>
      </c>
      <c r="H145" s="6" t="n">
        <v>715.2</v>
      </c>
      <c r="I145" s="6" t="n">
        <v>-715.2</v>
      </c>
      <c r="J145" s="6" t="n">
        <v>-0</v>
      </c>
      <c r="K145" s="6" t="n">
        <v>-0</v>
      </c>
      <c r="L145" s="6" t="n">
        <v>-0.07</v>
      </c>
      <c r="M145" s="6" t="s">
        <f>=I145+J145+K145+L145</f>
      </c>
      <c r="N145" s="16"/>
    </row>
    <row collapsed="false" customFormat="false" customHeight="false" hidden="false" ht="12.1" outlineLevel="0" r="146">
      <c r="A146" s="20" t="n">
        <v>44491</v>
      </c>
      <c r="B146" s="16" t="s">
        <v>742</v>
      </c>
      <c r="C146" s="16" t="s">
        <v>878</v>
      </c>
      <c r="D146" s="16" t="s">
        <v>725</v>
      </c>
      <c r="E146" s="16" t="s">
        <v>105</v>
      </c>
      <c r="F146" s="16" t="s">
        <v>19</v>
      </c>
      <c r="G146" s="7" t="n">
        <v>1</v>
      </c>
      <c r="H146" s="6" t="n">
        <v>98.521</v>
      </c>
      <c r="I146" s="6" t="n">
        <v>-985.21</v>
      </c>
      <c r="J146" s="6" t="n">
        <v>-31.14</v>
      </c>
      <c r="K146" s="6" t="n">
        <v>-0.59</v>
      </c>
      <c r="L146" s="6" t="n">
        <v>-0.09</v>
      </c>
      <c r="M146" s="6" t="s">
        <f>=I146+J146+K146+L146</f>
      </c>
      <c r="N146" s="16"/>
    </row>
    <row collapsed="false" customFormat="false" customHeight="false" hidden="false" ht="12.1" outlineLevel="0" r="147">
      <c r="A147" s="20" t="n">
        <v>44491</v>
      </c>
      <c r="B147" s="16" t="s">
        <v>39</v>
      </c>
      <c r="C147" s="16" t="s">
        <v>822</v>
      </c>
      <c r="D147" s="16" t="s">
        <v>725</v>
      </c>
      <c r="E147" s="16" t="s">
        <v>17</v>
      </c>
      <c r="F147" s="16" t="s">
        <v>19</v>
      </c>
      <c r="G147" s="7" t="n">
        <v>10</v>
      </c>
      <c r="H147" s="6" t="n">
        <v>127.3</v>
      </c>
      <c r="I147" s="6" t="n">
        <v>-1273</v>
      </c>
      <c r="J147" s="6" t="n">
        <v>-0</v>
      </c>
      <c r="K147" s="6" t="n">
        <v>-0.76</v>
      </c>
      <c r="L147" s="6" t="n">
        <v>-0.12</v>
      </c>
      <c r="M147" s="6" t="s">
        <f>=I147+J147+K147+L147</f>
      </c>
      <c r="N147" s="16"/>
    </row>
    <row collapsed="false" customFormat="false" customHeight="false" hidden="false" ht="12.1" outlineLevel="0" r="148">
      <c r="A148" s="20" t="n">
        <v>44491</v>
      </c>
      <c r="B148" s="16" t="s">
        <v>95</v>
      </c>
      <c r="C148" s="16" t="s">
        <v>806</v>
      </c>
      <c r="D148" s="16" t="s">
        <v>725</v>
      </c>
      <c r="E148" s="16" t="s">
        <v>89</v>
      </c>
      <c r="F148" s="16" t="s">
        <v>19</v>
      </c>
      <c r="G148" s="7" t="n">
        <v>1</v>
      </c>
      <c r="H148" s="6" t="n">
        <v>906.2</v>
      </c>
      <c r="I148" s="6" t="n">
        <v>-906.2</v>
      </c>
      <c r="J148" s="6" t="n">
        <v>-0</v>
      </c>
      <c r="K148" s="6" t="n">
        <v>-0</v>
      </c>
      <c r="L148" s="6" t="n">
        <v>-0.09</v>
      </c>
      <c r="M148" s="6" t="s">
        <f>=I148+J148+K148+L148</f>
      </c>
      <c r="N148" s="16"/>
    </row>
    <row collapsed="false" customFormat="false" customHeight="false" hidden="false" ht="12.1" outlineLevel="0" r="149">
      <c r="A149" s="21" t="n">
        <v>44494</v>
      </c>
      <c r="B149" s="22" t="s">
        <v>828</v>
      </c>
      <c r="C149" s="22" t="s">
        <v>879</v>
      </c>
      <c r="D149" s="22" t="s">
        <v>828</v>
      </c>
      <c r="E149" s="22" t="s">
        <v>828</v>
      </c>
      <c r="F149" s="22" t="s">
        <v>19</v>
      </c>
      <c r="G149" s="23" t="n">
        <v>1</v>
      </c>
      <c r="H149" s="24" t="n">
        <v>185</v>
      </c>
      <c r="I149" s="24" t="n">
        <v>185</v>
      </c>
      <c r="J149" s="24" t="n">
        <v>0</v>
      </c>
      <c r="K149" s="24" t="n">
        <v>-0</v>
      </c>
      <c r="L149" s="24" t="n">
        <v>-0</v>
      </c>
      <c r="M149" s="6" t="s">
        <f>=I149+J149+K149+L149</f>
      </c>
      <c r="N149" s="22"/>
    </row>
    <row collapsed="false" customFormat="false" customHeight="false" hidden="false" ht="12.1" outlineLevel="0" r="150">
      <c r="A150" s="21" t="n">
        <v>44496</v>
      </c>
      <c r="B150" s="22" t="s">
        <v>828</v>
      </c>
      <c r="C150" s="22" t="s">
        <v>880</v>
      </c>
      <c r="D150" s="22" t="s">
        <v>828</v>
      </c>
      <c r="E150" s="22" t="s">
        <v>828</v>
      </c>
      <c r="F150" s="22" t="s">
        <v>19</v>
      </c>
      <c r="G150" s="23" t="n">
        <v>1</v>
      </c>
      <c r="H150" s="24" t="n">
        <v>29.04</v>
      </c>
      <c r="I150" s="24" t="n">
        <v>29.04</v>
      </c>
      <c r="J150" s="24" t="n">
        <v>0</v>
      </c>
      <c r="K150" s="24" t="n">
        <v>-0</v>
      </c>
      <c r="L150" s="24" t="n">
        <v>-0</v>
      </c>
      <c r="M150" s="6" t="s">
        <f>=I150+J150+K150+L150</f>
      </c>
      <c r="N150" s="22"/>
    </row>
    <row collapsed="false" customFormat="false" customHeight="false" hidden="false" ht="12.1" outlineLevel="0" r="151">
      <c r="A151" s="21" t="n">
        <v>44503</v>
      </c>
      <c r="B151" s="22" t="s">
        <v>828</v>
      </c>
      <c r="C151" s="22" t="s">
        <v>881</v>
      </c>
      <c r="D151" s="22" t="s">
        <v>828</v>
      </c>
      <c r="E151" s="22" t="s">
        <v>828</v>
      </c>
      <c r="F151" s="22" t="s">
        <v>19</v>
      </c>
      <c r="G151" s="23" t="n">
        <v>1</v>
      </c>
      <c r="H151" s="24" t="n">
        <v>153.8</v>
      </c>
      <c r="I151" s="24" t="n">
        <v>153.8</v>
      </c>
      <c r="J151" s="24" t="n">
        <v>0</v>
      </c>
      <c r="K151" s="24" t="n">
        <v>-0</v>
      </c>
      <c r="L151" s="24" t="n">
        <v>-0</v>
      </c>
      <c r="M151" s="6" t="s">
        <f>=I151+J151+K151+L151</f>
      </c>
      <c r="N151" s="22"/>
    </row>
    <row collapsed="false" customFormat="false" customHeight="false" hidden="false" ht="12.1" outlineLevel="0" r="152">
      <c r="A152" s="21" t="n">
        <v>44508</v>
      </c>
      <c r="B152" s="22" t="s">
        <v>828</v>
      </c>
      <c r="C152" s="22" t="s">
        <v>882</v>
      </c>
      <c r="D152" s="22" t="s">
        <v>828</v>
      </c>
      <c r="E152" s="22" t="s">
        <v>828</v>
      </c>
      <c r="F152" s="22" t="s">
        <v>19</v>
      </c>
      <c r="G152" s="23" t="n">
        <v>1</v>
      </c>
      <c r="H152" s="24" t="n">
        <v>110.14</v>
      </c>
      <c r="I152" s="24" t="n">
        <v>110.14</v>
      </c>
      <c r="J152" s="24" t="n">
        <v>0</v>
      </c>
      <c r="K152" s="24" t="n">
        <v>-0</v>
      </c>
      <c r="L152" s="24" t="n">
        <v>-0</v>
      </c>
      <c r="M152" s="6" t="s">
        <f>=I152+J152+K152+L152</f>
      </c>
      <c r="N152" s="22"/>
    </row>
    <row collapsed="false" customFormat="false" customHeight="false" hidden="false" ht="12.1" outlineLevel="0" r="153">
      <c r="A153" s="21" t="n">
        <v>44508</v>
      </c>
      <c r="B153" s="22" t="s">
        <v>828</v>
      </c>
      <c r="C153" s="22" t="s">
        <v>883</v>
      </c>
      <c r="D153" s="22" t="s">
        <v>828</v>
      </c>
      <c r="E153" s="22" t="s">
        <v>828</v>
      </c>
      <c r="F153" s="22" t="s">
        <v>19</v>
      </c>
      <c r="G153" s="23" t="n">
        <v>1</v>
      </c>
      <c r="H153" s="24" t="n">
        <v>33.39</v>
      </c>
      <c r="I153" s="24" t="n">
        <v>33.39</v>
      </c>
      <c r="J153" s="24" t="n">
        <v>0</v>
      </c>
      <c r="K153" s="24" t="n">
        <v>-0</v>
      </c>
      <c r="L153" s="24" t="n">
        <v>-0</v>
      </c>
      <c r="M153" s="6" t="s">
        <f>=I153+J153+K153+L153</f>
      </c>
      <c r="N153" s="22"/>
    </row>
    <row collapsed="false" customFormat="false" customHeight="false" hidden="false" ht="12.1" outlineLevel="0" r="154">
      <c r="A154" s="21" t="n">
        <v>44517</v>
      </c>
      <c r="B154" s="22" t="s">
        <v>828</v>
      </c>
      <c r="C154" s="22" t="s">
        <v>884</v>
      </c>
      <c r="D154" s="22" t="s">
        <v>828</v>
      </c>
      <c r="E154" s="22" t="s">
        <v>828</v>
      </c>
      <c r="F154" s="22" t="s">
        <v>19</v>
      </c>
      <c r="G154" s="23" t="n">
        <v>1</v>
      </c>
      <c r="H154" s="24" t="n">
        <v>30.65</v>
      </c>
      <c r="I154" s="24" t="n">
        <v>30.65</v>
      </c>
      <c r="J154" s="24" t="n">
        <v>0</v>
      </c>
      <c r="K154" s="24" t="n">
        <v>-0</v>
      </c>
      <c r="L154" s="24" t="n">
        <v>-0</v>
      </c>
      <c r="M154" s="6" t="s">
        <f>=I154+J154+K154+L154</f>
      </c>
      <c r="N154" s="22"/>
    </row>
    <row collapsed="false" customFormat="false" customHeight="false" hidden="false" ht="12.1" outlineLevel="0" r="155">
      <c r="A155" s="21" t="n">
        <v>44526</v>
      </c>
      <c r="B155" s="22" t="s">
        <v>799</v>
      </c>
      <c r="C155" s="22" t="s">
        <v>235</v>
      </c>
      <c r="D155" s="22" t="s">
        <v>799</v>
      </c>
      <c r="E155" s="22" t="s">
        <v>800</v>
      </c>
      <c r="F155" s="22" t="s">
        <v>19</v>
      </c>
      <c r="G155" s="23" t="n">
        <v>1</v>
      </c>
      <c r="H155" s="24" t="n">
        <v>5000</v>
      </c>
      <c r="I155" s="24" t="n">
        <v>5000</v>
      </c>
      <c r="J155" s="24" t="n">
        <v>0</v>
      </c>
      <c r="K155" s="24" t="n">
        <v>-0</v>
      </c>
      <c r="L155" s="24" t="n">
        <v>-0</v>
      </c>
      <c r="M155" s="6" t="s">
        <f>=I155+J155+K155+L155</f>
      </c>
      <c r="N155" s="22"/>
    </row>
    <row collapsed="false" customFormat="false" customHeight="false" hidden="false" ht="12.1" outlineLevel="0" r="156">
      <c r="A156" s="20" t="n">
        <v>44526</v>
      </c>
      <c r="B156" s="16" t="s">
        <v>59</v>
      </c>
      <c r="C156" s="16" t="s">
        <v>821</v>
      </c>
      <c r="D156" s="16" t="s">
        <v>725</v>
      </c>
      <c r="E156" s="16" t="s">
        <v>17</v>
      </c>
      <c r="F156" s="16" t="s">
        <v>19</v>
      </c>
      <c r="G156" s="7" t="n">
        <v>1</v>
      </c>
      <c r="H156" s="6" t="n">
        <v>469</v>
      </c>
      <c r="I156" s="6" t="n">
        <v>-469</v>
      </c>
      <c r="J156" s="6" t="n">
        <v>-0</v>
      </c>
      <c r="K156" s="6" t="n">
        <v>-0.28</v>
      </c>
      <c r="L156" s="6" t="n">
        <v>-0.05</v>
      </c>
      <c r="M156" s="6" t="s">
        <f>=I156+J156+K156+L156</f>
      </c>
      <c r="N156" s="16"/>
    </row>
    <row collapsed="false" customFormat="false" customHeight="false" hidden="false" ht="12.1" outlineLevel="0" r="157">
      <c r="A157" s="20" t="n">
        <v>44526</v>
      </c>
      <c r="B157" s="16" t="s">
        <v>62</v>
      </c>
      <c r="C157" s="16" t="s">
        <v>837</v>
      </c>
      <c r="D157" s="16" t="s">
        <v>725</v>
      </c>
      <c r="E157" s="16" t="s">
        <v>17</v>
      </c>
      <c r="F157" s="16" t="s">
        <v>19</v>
      </c>
      <c r="G157" s="7" t="n">
        <v>1</v>
      </c>
      <c r="H157" s="6" t="n">
        <v>551</v>
      </c>
      <c r="I157" s="6" t="n">
        <v>-551</v>
      </c>
      <c r="J157" s="6" t="n">
        <v>-0</v>
      </c>
      <c r="K157" s="6" t="n">
        <v>-0.33</v>
      </c>
      <c r="L157" s="6" t="n">
        <v>-0.05</v>
      </c>
      <c r="M157" s="6" t="s">
        <f>=I157+J157+K157+L157</f>
      </c>
      <c r="N157" s="16"/>
    </row>
    <row collapsed="false" customFormat="false" customHeight="false" hidden="false" ht="12.1" outlineLevel="0" r="158">
      <c r="A158" s="20" t="n">
        <v>44526</v>
      </c>
      <c r="B158" s="16" t="s">
        <v>79</v>
      </c>
      <c r="C158" s="16" t="s">
        <v>812</v>
      </c>
      <c r="D158" s="16" t="s">
        <v>725</v>
      </c>
      <c r="E158" s="16" t="s">
        <v>17</v>
      </c>
      <c r="F158" s="16" t="s">
        <v>19</v>
      </c>
      <c r="G158" s="7" t="n">
        <v>10</v>
      </c>
      <c r="H158" s="6" t="n">
        <v>60.6</v>
      </c>
      <c r="I158" s="6" t="n">
        <v>-606</v>
      </c>
      <c r="J158" s="6" t="n">
        <v>-0</v>
      </c>
      <c r="K158" s="6" t="n">
        <v>-0.37</v>
      </c>
      <c r="L158" s="6" t="n">
        <v>-0.05</v>
      </c>
      <c r="M158" s="6" t="s">
        <f>=I158+J158+K158+L158</f>
      </c>
      <c r="N158" s="16"/>
    </row>
    <row collapsed="false" customFormat="false" customHeight="false" hidden="false" ht="12.1" outlineLevel="0" r="159">
      <c r="A159" s="20" t="n">
        <v>44529</v>
      </c>
      <c r="B159" s="16" t="s">
        <v>51</v>
      </c>
      <c r="C159" s="16" t="s">
        <v>818</v>
      </c>
      <c r="D159" s="16" t="s">
        <v>725</v>
      </c>
      <c r="E159" s="16" t="s">
        <v>17</v>
      </c>
      <c r="F159" s="16" t="s">
        <v>19</v>
      </c>
      <c r="G159" s="7" t="n">
        <v>1000</v>
      </c>
      <c r="H159" s="6" t="n">
        <v>0.5959</v>
      </c>
      <c r="I159" s="6" t="n">
        <v>-595.9</v>
      </c>
      <c r="J159" s="6" t="n">
        <v>-0</v>
      </c>
      <c r="K159" s="6" t="n">
        <v>-0.36</v>
      </c>
      <c r="L159" s="6" t="n">
        <v>-0.05</v>
      </c>
      <c r="M159" s="6" t="s">
        <f>=I159+J159+K159+L159</f>
      </c>
      <c r="N159" s="16"/>
    </row>
    <row collapsed="false" customFormat="false" customHeight="false" hidden="false" ht="12.1" outlineLevel="0" r="160">
      <c r="A160" s="21" t="n">
        <v>44543</v>
      </c>
      <c r="B160" s="22" t="s">
        <v>799</v>
      </c>
      <c r="C160" s="22" t="s">
        <v>235</v>
      </c>
      <c r="D160" s="22" t="s">
        <v>799</v>
      </c>
      <c r="E160" s="22" t="s">
        <v>800</v>
      </c>
      <c r="F160" s="22" t="s">
        <v>19</v>
      </c>
      <c r="G160" s="23" t="n">
        <v>1</v>
      </c>
      <c r="H160" s="24" t="n">
        <v>5000</v>
      </c>
      <c r="I160" s="24" t="n">
        <v>5000</v>
      </c>
      <c r="J160" s="24" t="n">
        <v>0</v>
      </c>
      <c r="K160" s="24" t="n">
        <v>-0</v>
      </c>
      <c r="L160" s="24" t="n">
        <v>-0</v>
      </c>
      <c r="M160" s="6" t="s">
        <f>=I160+J160+K160+L160</f>
      </c>
      <c r="N160" s="22"/>
    </row>
    <row collapsed="false" customFormat="false" customHeight="false" hidden="false" ht="12.1" outlineLevel="0" r="161">
      <c r="A161" s="20" t="n">
        <v>44543</v>
      </c>
      <c r="B161" s="16" t="s">
        <v>734</v>
      </c>
      <c r="C161" s="16" t="s">
        <v>819</v>
      </c>
      <c r="D161" s="16" t="s">
        <v>725</v>
      </c>
      <c r="E161" s="16" t="s">
        <v>17</v>
      </c>
      <c r="F161" s="16" t="s">
        <v>19</v>
      </c>
      <c r="G161" s="7" t="n">
        <v>10</v>
      </c>
      <c r="H161" s="6" t="n">
        <v>121</v>
      </c>
      <c r="I161" s="6" t="n">
        <v>-1210</v>
      </c>
      <c r="J161" s="6" t="n">
        <v>-0</v>
      </c>
      <c r="K161" s="6" t="n">
        <v>-0.73</v>
      </c>
      <c r="L161" s="6" t="n">
        <v>-0.11</v>
      </c>
      <c r="M161" s="6" t="s">
        <f>=I161+J161+K161+L161</f>
      </c>
      <c r="N161" s="16"/>
    </row>
    <row collapsed="false" customFormat="false" customHeight="false" hidden="false" ht="12.1" outlineLevel="0" r="162">
      <c r="A162" s="20" t="n">
        <v>44543</v>
      </c>
      <c r="B162" s="16" t="s">
        <v>33</v>
      </c>
      <c r="C162" s="16" t="s">
        <v>817</v>
      </c>
      <c r="D162" s="16" t="s">
        <v>725</v>
      </c>
      <c r="E162" s="16" t="s">
        <v>17</v>
      </c>
      <c r="F162" s="16" t="s">
        <v>19</v>
      </c>
      <c r="G162" s="7" t="n">
        <v>1</v>
      </c>
      <c r="H162" s="6" t="n">
        <v>688</v>
      </c>
      <c r="I162" s="6" t="n">
        <v>-688</v>
      </c>
      <c r="J162" s="6" t="n">
        <v>-0</v>
      </c>
      <c r="K162" s="6" t="n">
        <v>-0.41</v>
      </c>
      <c r="L162" s="6" t="n">
        <v>-0.07</v>
      </c>
      <c r="M162" s="6" t="s">
        <f>=I162+J162+K162+L162</f>
      </c>
      <c r="N162" s="16"/>
    </row>
    <row collapsed="false" customFormat="false" customHeight="false" hidden="false" ht="12.1" outlineLevel="0" r="163">
      <c r="A163" s="20" t="n">
        <v>44543</v>
      </c>
      <c r="B163" s="16" t="s">
        <v>73</v>
      </c>
      <c r="C163" s="16" t="s">
        <v>857</v>
      </c>
      <c r="D163" s="16" t="s">
        <v>725</v>
      </c>
      <c r="E163" s="16" t="s">
        <v>17</v>
      </c>
      <c r="F163" s="16" t="s">
        <v>19</v>
      </c>
      <c r="G163" s="7" t="n">
        <v>10000</v>
      </c>
      <c r="H163" s="6" t="n">
        <v>0.0433</v>
      </c>
      <c r="I163" s="6" t="n">
        <v>-433</v>
      </c>
      <c r="J163" s="6" t="n">
        <v>-0</v>
      </c>
      <c r="K163" s="6" t="n">
        <v>-0.26</v>
      </c>
      <c r="L163" s="6" t="n">
        <v>-0.04</v>
      </c>
      <c r="M163" s="6" t="s">
        <f>=I163+J163+K163+L163</f>
      </c>
      <c r="N163" s="16"/>
    </row>
    <row collapsed="false" customFormat="false" customHeight="false" hidden="false" ht="12.1" outlineLevel="0" r="164">
      <c r="A164" s="20" t="n">
        <v>44543</v>
      </c>
      <c r="B164" s="16" t="s">
        <v>56</v>
      </c>
      <c r="C164" s="16" t="s">
        <v>836</v>
      </c>
      <c r="D164" s="16" t="s">
        <v>725</v>
      </c>
      <c r="E164" s="16" t="s">
        <v>17</v>
      </c>
      <c r="F164" s="16" t="s">
        <v>19</v>
      </c>
      <c r="G164" s="7" t="n">
        <v>100000</v>
      </c>
      <c r="H164" s="6" t="n">
        <v>0.00965</v>
      </c>
      <c r="I164" s="6" t="n">
        <v>-965</v>
      </c>
      <c r="J164" s="6" t="n">
        <v>-0</v>
      </c>
      <c r="K164" s="6" t="n">
        <v>-0.58</v>
      </c>
      <c r="L164" s="6" t="n">
        <v>-0.09</v>
      </c>
      <c r="M164" s="6" t="s">
        <f>=I164+J164+K164+L164</f>
      </c>
      <c r="N164" s="16"/>
    </row>
    <row collapsed="false" customFormat="false" customHeight="false" hidden="false" ht="12.1" outlineLevel="0" r="165">
      <c r="A165" s="21" t="n">
        <v>44545</v>
      </c>
      <c r="B165" s="22" t="s">
        <v>828</v>
      </c>
      <c r="C165" s="22" t="s">
        <v>885</v>
      </c>
      <c r="D165" s="22" t="s">
        <v>828</v>
      </c>
      <c r="E165" s="22" t="s">
        <v>828</v>
      </c>
      <c r="F165" s="22" t="s">
        <v>19</v>
      </c>
      <c r="G165" s="23" t="n">
        <v>1</v>
      </c>
      <c r="H165" s="24" t="n">
        <v>116.3</v>
      </c>
      <c r="I165" s="24" t="n">
        <v>116.3</v>
      </c>
      <c r="J165" s="24" t="n">
        <v>0</v>
      </c>
      <c r="K165" s="24" t="n">
        <v>-0</v>
      </c>
      <c r="L165" s="24" t="n">
        <v>-0</v>
      </c>
      <c r="M165" s="6" t="s">
        <f>=I165+J165+K165+L165</f>
      </c>
      <c r="N165" s="22"/>
    </row>
    <row collapsed="false" customFormat="false" customHeight="false" hidden="false" ht="12.1" outlineLevel="0" r="166">
      <c r="A166" s="20" t="n">
        <v>44547</v>
      </c>
      <c r="B166" s="16" t="s">
        <v>33</v>
      </c>
      <c r="C166" s="16" t="s">
        <v>817</v>
      </c>
      <c r="D166" s="16" t="s">
        <v>725</v>
      </c>
      <c r="E166" s="16" t="s">
        <v>17</v>
      </c>
      <c r="F166" s="16" t="s">
        <v>19</v>
      </c>
      <c r="G166" s="7" t="n">
        <v>1</v>
      </c>
      <c r="H166" s="6" t="n">
        <v>590</v>
      </c>
      <c r="I166" s="6" t="n">
        <v>-590</v>
      </c>
      <c r="J166" s="6" t="n">
        <v>-0</v>
      </c>
      <c r="K166" s="6" t="n">
        <v>-0.35</v>
      </c>
      <c r="L166" s="6" t="n">
        <v>-0.05</v>
      </c>
      <c r="M166" s="6" t="s">
        <f>=I166+J166+K166+L166</f>
      </c>
      <c r="N166" s="16"/>
    </row>
    <row collapsed="false" customFormat="false" customHeight="false" hidden="false" ht="12.1" outlineLevel="0" r="167">
      <c r="A167" s="21" t="n">
        <v>44551</v>
      </c>
      <c r="B167" s="22" t="s">
        <v>828</v>
      </c>
      <c r="C167" s="22" t="s">
        <v>886</v>
      </c>
      <c r="D167" s="22" t="s">
        <v>828</v>
      </c>
      <c r="E167" s="22" t="s">
        <v>828</v>
      </c>
      <c r="F167" s="22" t="s">
        <v>19</v>
      </c>
      <c r="G167" s="23" t="n">
        <v>1</v>
      </c>
      <c r="H167" s="24" t="n">
        <v>183</v>
      </c>
      <c r="I167" s="24" t="n">
        <v>183</v>
      </c>
      <c r="J167" s="24" t="n">
        <v>0</v>
      </c>
      <c r="K167" s="24" t="n">
        <v>-0</v>
      </c>
      <c r="L167" s="24" t="n">
        <v>-0</v>
      </c>
      <c r="M167" s="6" t="s">
        <f>=I167+J167+K167+L167</f>
      </c>
      <c r="N167" s="22"/>
    </row>
    <row collapsed="false" customFormat="false" customHeight="false" hidden="false" ht="12.1" outlineLevel="0" r="168">
      <c r="A168" s="20" t="n">
        <v>44553</v>
      </c>
      <c r="B168" s="16" t="s">
        <v>62</v>
      </c>
      <c r="C168" s="16" t="s">
        <v>837</v>
      </c>
      <c r="D168" s="16" t="s">
        <v>725</v>
      </c>
      <c r="E168" s="16" t="s">
        <v>17</v>
      </c>
      <c r="F168" s="16" t="s">
        <v>19</v>
      </c>
      <c r="G168" s="7" t="n">
        <v>1</v>
      </c>
      <c r="H168" s="6" t="n">
        <v>451.1</v>
      </c>
      <c r="I168" s="6" t="n">
        <v>-451.1</v>
      </c>
      <c r="J168" s="6" t="n">
        <v>-0</v>
      </c>
      <c r="K168" s="6" t="n">
        <v>-0.27</v>
      </c>
      <c r="L168" s="6" t="n">
        <v>-0.04</v>
      </c>
      <c r="M168" s="6" t="s">
        <f>=I168+J168+K168+L168</f>
      </c>
      <c r="N168" s="16"/>
    </row>
    <row collapsed="false" customFormat="false" customHeight="false" hidden="false" ht="12.1" outlineLevel="0" r="169">
      <c r="A169" s="20" t="n">
        <v>44553</v>
      </c>
      <c r="B169" s="16" t="s">
        <v>743</v>
      </c>
      <c r="C169" s="16" t="s">
        <v>887</v>
      </c>
      <c r="D169" s="16" t="s">
        <v>725</v>
      </c>
      <c r="E169" s="16" t="s">
        <v>17</v>
      </c>
      <c r="F169" s="16" t="s">
        <v>19</v>
      </c>
      <c r="G169" s="7" t="n">
        <v>1</v>
      </c>
      <c r="H169" s="6" t="n">
        <v>4466</v>
      </c>
      <c r="I169" s="6" t="n">
        <v>-4466</v>
      </c>
      <c r="J169" s="6" t="n">
        <v>-0</v>
      </c>
      <c r="K169" s="6" t="n">
        <v>-2.68</v>
      </c>
      <c r="L169" s="6" t="n">
        <v>-0.42</v>
      </c>
      <c r="M169" s="6" t="s">
        <f>=I169+J169+K169+L169</f>
      </c>
      <c r="N169" s="16"/>
    </row>
    <row collapsed="false" customFormat="false" customHeight="false" hidden="false" ht="12.1" outlineLevel="0" r="170">
      <c r="A170" s="21" t="n">
        <v>44560</v>
      </c>
      <c r="B170" s="22" t="s">
        <v>828</v>
      </c>
      <c r="C170" s="22" t="s">
        <v>888</v>
      </c>
      <c r="D170" s="22" t="s">
        <v>828</v>
      </c>
      <c r="E170" s="22" t="s">
        <v>828</v>
      </c>
      <c r="F170" s="22" t="s">
        <v>19</v>
      </c>
      <c r="G170" s="23" t="n">
        <v>1</v>
      </c>
      <c r="H170" s="24" t="n">
        <v>90</v>
      </c>
      <c r="I170" s="24" t="n">
        <v>90</v>
      </c>
      <c r="J170" s="24" t="n">
        <v>0</v>
      </c>
      <c r="K170" s="24" t="n">
        <v>-0</v>
      </c>
      <c r="L170" s="24" t="n">
        <v>-0</v>
      </c>
      <c r="M170" s="6" t="s">
        <f>=I170+J170+K170+L170</f>
      </c>
      <c r="N170" s="22"/>
    </row>
    <row collapsed="false" customFormat="false" customHeight="false" hidden="false" ht="12.1" outlineLevel="0" r="171">
      <c r="A171" s="21" t="n">
        <v>44565</v>
      </c>
      <c r="B171" s="22" t="s">
        <v>828</v>
      </c>
      <c r="C171" s="22" t="s">
        <v>889</v>
      </c>
      <c r="D171" s="22" t="s">
        <v>828</v>
      </c>
      <c r="E171" s="22" t="s">
        <v>828</v>
      </c>
      <c r="F171" s="22" t="s">
        <v>19</v>
      </c>
      <c r="G171" s="23" t="n">
        <v>1</v>
      </c>
      <c r="H171" s="24" t="n">
        <v>60.92</v>
      </c>
      <c r="I171" s="24" t="n">
        <v>60.92</v>
      </c>
      <c r="J171" s="24" t="n">
        <v>0</v>
      </c>
      <c r="K171" s="24" t="n">
        <v>-0</v>
      </c>
      <c r="L171" s="24" t="n">
        <v>-0</v>
      </c>
      <c r="M171" s="6" t="s">
        <f>=I171+J171+K171+L171</f>
      </c>
      <c r="N171" s="22"/>
    </row>
    <row collapsed="false" customFormat="false" customHeight="false" hidden="false" ht="12.1" outlineLevel="0" r="172">
      <c r="A172" s="21" t="n">
        <v>44571</v>
      </c>
      <c r="B172" s="22" t="s">
        <v>828</v>
      </c>
      <c r="C172" s="22" t="s">
        <v>890</v>
      </c>
      <c r="D172" s="22" t="s">
        <v>828</v>
      </c>
      <c r="E172" s="22" t="s">
        <v>828</v>
      </c>
      <c r="F172" s="22" t="s">
        <v>19</v>
      </c>
      <c r="G172" s="23" t="n">
        <v>1</v>
      </c>
      <c r="H172" s="24" t="n">
        <v>20.93</v>
      </c>
      <c r="I172" s="24" t="n">
        <v>20.93</v>
      </c>
      <c r="J172" s="24" t="n">
        <v>0</v>
      </c>
      <c r="K172" s="24" t="n">
        <v>-0</v>
      </c>
      <c r="L172" s="24" t="n">
        <v>-0</v>
      </c>
      <c r="M172" s="6" t="s">
        <f>=I172+J172+K172+L172</f>
      </c>
      <c r="N172" s="22"/>
    </row>
    <row collapsed="false" customFormat="false" customHeight="false" hidden="false" ht="12.1" outlineLevel="0" r="173">
      <c r="A173" s="21" t="n">
        <v>44581</v>
      </c>
      <c r="B173" s="22" t="s">
        <v>828</v>
      </c>
      <c r="C173" s="22" t="s">
        <v>891</v>
      </c>
      <c r="D173" s="22" t="s">
        <v>828</v>
      </c>
      <c r="E173" s="22" t="s">
        <v>828</v>
      </c>
      <c r="F173" s="22" t="s">
        <v>19</v>
      </c>
      <c r="G173" s="23" t="n">
        <v>1</v>
      </c>
      <c r="H173" s="24" t="n">
        <v>1325.17</v>
      </c>
      <c r="I173" s="24" t="n">
        <v>1325.17</v>
      </c>
      <c r="J173" s="24" t="n">
        <v>0</v>
      </c>
      <c r="K173" s="24" t="n">
        <v>-0</v>
      </c>
      <c r="L173" s="24" t="n">
        <v>-0</v>
      </c>
      <c r="M173" s="6" t="s">
        <f>=I173+J173+K173+L173</f>
      </c>
      <c r="N173" s="22"/>
    </row>
    <row collapsed="false" customFormat="false" customHeight="false" hidden="false" ht="12.1" outlineLevel="0" r="174">
      <c r="A174" s="21" t="n">
        <v>44581</v>
      </c>
      <c r="B174" s="22" t="s">
        <v>828</v>
      </c>
      <c r="C174" s="22" t="s">
        <v>892</v>
      </c>
      <c r="D174" s="22" t="s">
        <v>828</v>
      </c>
      <c r="E174" s="22" t="s">
        <v>828</v>
      </c>
      <c r="F174" s="22" t="s">
        <v>19</v>
      </c>
      <c r="G174" s="23" t="n">
        <v>1</v>
      </c>
      <c r="H174" s="24" t="n">
        <v>20.5</v>
      </c>
      <c r="I174" s="24" t="n">
        <v>20.5</v>
      </c>
      <c r="J174" s="24" t="n">
        <v>0</v>
      </c>
      <c r="K174" s="24" t="n">
        <v>-0</v>
      </c>
      <c r="L174" s="24" t="n">
        <v>-0</v>
      </c>
      <c r="M174" s="6" t="s">
        <f>=I174+J174+K174+L174</f>
      </c>
      <c r="N174" s="22"/>
    </row>
    <row collapsed="false" customFormat="false" customHeight="false" hidden="false" ht="12.1" outlineLevel="0" r="175">
      <c r="A175" s="21" t="n">
        <v>44586</v>
      </c>
      <c r="B175" s="22" t="s">
        <v>828</v>
      </c>
      <c r="C175" s="22" t="s">
        <v>893</v>
      </c>
      <c r="D175" s="22" t="s">
        <v>828</v>
      </c>
      <c r="E175" s="22" t="s">
        <v>828</v>
      </c>
      <c r="F175" s="22" t="s">
        <v>19</v>
      </c>
      <c r="G175" s="23" t="n">
        <v>1</v>
      </c>
      <c r="H175" s="24" t="n">
        <v>25.94</v>
      </c>
      <c r="I175" s="24" t="n">
        <v>25.94</v>
      </c>
      <c r="J175" s="24" t="n">
        <v>0</v>
      </c>
      <c r="K175" s="24" t="n">
        <v>-0</v>
      </c>
      <c r="L175" s="24" t="n">
        <v>-0</v>
      </c>
      <c r="M175" s="6" t="s">
        <f>=I175+J175+K175+L175</f>
      </c>
      <c r="N175" s="22"/>
    </row>
    <row collapsed="false" customFormat="false" customHeight="false" hidden="false" ht="12.1" outlineLevel="0" r="176">
      <c r="A176" s="21" t="n">
        <v>44589</v>
      </c>
      <c r="B176" s="22" t="s">
        <v>828</v>
      </c>
      <c r="C176" s="22" t="s">
        <v>894</v>
      </c>
      <c r="D176" s="22" t="s">
        <v>828</v>
      </c>
      <c r="E176" s="22" t="s">
        <v>828</v>
      </c>
      <c r="F176" s="22" t="s">
        <v>19</v>
      </c>
      <c r="G176" s="23" t="n">
        <v>1</v>
      </c>
      <c r="H176" s="24" t="n">
        <v>23.63</v>
      </c>
      <c r="I176" s="24" t="n">
        <v>23.63</v>
      </c>
      <c r="J176" s="24" t="n">
        <v>0</v>
      </c>
      <c r="K176" s="24" t="n">
        <v>-0</v>
      </c>
      <c r="L176" s="24" t="n">
        <v>-0</v>
      </c>
      <c r="M176" s="6" t="s">
        <f>=I176+J176+K176+L176</f>
      </c>
      <c r="N176" s="22"/>
    </row>
    <row collapsed="false" customFormat="false" customHeight="false" hidden="false" ht="12.1" outlineLevel="0" r="177">
      <c r="A177" s="21" t="n">
        <v>44595</v>
      </c>
      <c r="B177" s="22" t="s">
        <v>828</v>
      </c>
      <c r="C177" s="22" t="s">
        <v>895</v>
      </c>
      <c r="D177" s="22" t="s">
        <v>828</v>
      </c>
      <c r="E177" s="22" t="s">
        <v>828</v>
      </c>
      <c r="F177" s="22" t="s">
        <v>19</v>
      </c>
      <c r="G177" s="23" t="n">
        <v>1</v>
      </c>
      <c r="H177" s="24" t="n">
        <v>105.68</v>
      </c>
      <c r="I177" s="24" t="n">
        <v>105.68</v>
      </c>
      <c r="J177" s="24" t="n">
        <v>0</v>
      </c>
      <c r="K177" s="24" t="n">
        <v>-0</v>
      </c>
      <c r="L177" s="24" t="n">
        <v>-0</v>
      </c>
      <c r="M177" s="6" t="s">
        <f>=I177+J177+K177+L177</f>
      </c>
      <c r="N177" s="22"/>
    </row>
    <row collapsed="false" customFormat="false" customHeight="false" hidden="false" ht="12.1" outlineLevel="0" r="178">
      <c r="A178" s="21" t="n">
        <v>44595</v>
      </c>
      <c r="B178" s="22" t="s">
        <v>828</v>
      </c>
      <c r="C178" s="22" t="s">
        <v>896</v>
      </c>
      <c r="D178" s="22" t="s">
        <v>828</v>
      </c>
      <c r="E178" s="22" t="s">
        <v>828</v>
      </c>
      <c r="F178" s="22" t="s">
        <v>19</v>
      </c>
      <c r="G178" s="23" t="n">
        <v>1</v>
      </c>
      <c r="H178" s="24" t="n">
        <v>37.13</v>
      </c>
      <c r="I178" s="24" t="n">
        <v>37.13</v>
      </c>
      <c r="J178" s="24" t="n">
        <v>0</v>
      </c>
      <c r="K178" s="24" t="n">
        <v>-0</v>
      </c>
      <c r="L178" s="24" t="n">
        <v>-0</v>
      </c>
      <c r="M178" s="6" t="s">
        <f>=I178+J178+K178+L178</f>
      </c>
      <c r="N178" s="22"/>
    </row>
    <row collapsed="false" customFormat="false" customHeight="false" hidden="false" ht="12.1" outlineLevel="0" r="179">
      <c r="A179" s="21" t="n">
        <v>44623</v>
      </c>
      <c r="B179" s="22" t="s">
        <v>828</v>
      </c>
      <c r="C179" s="22" t="s">
        <v>897</v>
      </c>
      <c r="D179" s="22" t="s">
        <v>828</v>
      </c>
      <c r="E179" s="22" t="s">
        <v>828</v>
      </c>
      <c r="F179" s="22" t="s">
        <v>19</v>
      </c>
      <c r="G179" s="23" t="n">
        <v>1</v>
      </c>
      <c r="H179" s="24" t="n">
        <v>28.41</v>
      </c>
      <c r="I179" s="24" t="n">
        <v>28.41</v>
      </c>
      <c r="J179" s="24" t="n">
        <v>0</v>
      </c>
      <c r="K179" s="24" t="n">
        <v>-0</v>
      </c>
      <c r="L179" s="24" t="n">
        <v>-0</v>
      </c>
      <c r="M179" s="6" t="s">
        <f>=I179+J179+K179+L179</f>
      </c>
      <c r="N179" s="22"/>
    </row>
    <row collapsed="false" customFormat="false" customHeight="false" hidden="false" ht="12.1" outlineLevel="0" r="180">
      <c r="A180" s="29" t="n">
        <v>44631</v>
      </c>
      <c r="B180" s="30" t="s">
        <v>898</v>
      </c>
      <c r="C180" s="30" t="s">
        <v>899</v>
      </c>
      <c r="D180" s="30" t="s">
        <v>898</v>
      </c>
      <c r="E180" s="30" t="s">
        <v>898</v>
      </c>
      <c r="F180" s="30" t="s">
        <v>19</v>
      </c>
      <c r="G180" s="31" t="n">
        <v>1</v>
      </c>
      <c r="H180" s="32" t="n">
        <v>-3.17</v>
      </c>
      <c r="I180" s="32" t="n">
        <v>-3.17</v>
      </c>
      <c r="J180" s="32" t="n">
        <v>0</v>
      </c>
      <c r="K180" s="32" t="n">
        <v>-0</v>
      </c>
      <c r="L180" s="32" t="n">
        <v>-0</v>
      </c>
      <c r="M180" s="6" t="s">
        <f>=I180+J180+K180+L180</f>
      </c>
      <c r="N180" s="30"/>
    </row>
    <row collapsed="false" customFormat="false" customHeight="false" hidden="false" ht="12.1" outlineLevel="0" r="181">
      <c r="A181" s="21" t="n">
        <v>44655</v>
      </c>
      <c r="B181" s="22" t="s">
        <v>828</v>
      </c>
      <c r="C181" s="22" t="s">
        <v>900</v>
      </c>
      <c r="D181" s="22" t="s">
        <v>828</v>
      </c>
      <c r="E181" s="22" t="s">
        <v>828</v>
      </c>
      <c r="F181" s="22" t="s">
        <v>19</v>
      </c>
      <c r="G181" s="23" t="n">
        <v>1</v>
      </c>
      <c r="H181" s="24" t="n">
        <v>20.93</v>
      </c>
      <c r="I181" s="24" t="n">
        <v>20.93</v>
      </c>
      <c r="J181" s="24" t="n">
        <v>0</v>
      </c>
      <c r="K181" s="24" t="n">
        <v>-0</v>
      </c>
      <c r="L181" s="24" t="n">
        <v>-0</v>
      </c>
      <c r="M181" s="6" t="s">
        <f>=I181+J181+K181+L181</f>
      </c>
      <c r="N181" s="22"/>
    </row>
    <row collapsed="false" customFormat="false" customHeight="false" hidden="false" ht="12.1" outlineLevel="0" r="182">
      <c r="A182" s="20" t="n">
        <v>44656</v>
      </c>
      <c r="B182" s="16" t="s">
        <v>73</v>
      </c>
      <c r="C182" s="16" t="s">
        <v>857</v>
      </c>
      <c r="D182" s="16" t="s">
        <v>725</v>
      </c>
      <c r="E182" s="16" t="s">
        <v>17</v>
      </c>
      <c r="F182" s="16" t="s">
        <v>19</v>
      </c>
      <c r="G182" s="7" t="n">
        <v>10000</v>
      </c>
      <c r="H182" s="6" t="n">
        <v>0.0249</v>
      </c>
      <c r="I182" s="6" t="n">
        <v>-249</v>
      </c>
      <c r="J182" s="6" t="n">
        <v>-0</v>
      </c>
      <c r="K182" s="6" t="n">
        <v>-0.15</v>
      </c>
      <c r="L182" s="6" t="n">
        <v>-0.02</v>
      </c>
      <c r="M182" s="6" t="s">
        <f>=I182+J182+K182+L182</f>
      </c>
      <c r="N182" s="16"/>
    </row>
    <row collapsed="false" customFormat="false" customHeight="false" hidden="false" ht="12.1" outlineLevel="0" r="183">
      <c r="A183" s="20" t="n">
        <v>44656</v>
      </c>
      <c r="B183" s="16" t="s">
        <v>62</v>
      </c>
      <c r="C183" s="16" t="s">
        <v>837</v>
      </c>
      <c r="D183" s="16" t="s">
        <v>725</v>
      </c>
      <c r="E183" s="16" t="s">
        <v>17</v>
      </c>
      <c r="F183" s="16" t="s">
        <v>19</v>
      </c>
      <c r="G183" s="7" t="n">
        <v>1</v>
      </c>
      <c r="H183" s="6" t="n">
        <v>259</v>
      </c>
      <c r="I183" s="6" t="n">
        <v>-259</v>
      </c>
      <c r="J183" s="6" t="n">
        <v>-0</v>
      </c>
      <c r="K183" s="6" t="n">
        <v>-0.15</v>
      </c>
      <c r="L183" s="6" t="n">
        <v>-0.02</v>
      </c>
      <c r="M183" s="6" t="s">
        <f>=I183+J183+K183+L183</f>
      </c>
      <c r="N183" s="16"/>
    </row>
    <row collapsed="false" customFormat="false" customHeight="false" hidden="false" ht="12.1" outlineLevel="0" r="184">
      <c r="A184" s="20" t="n">
        <v>44656</v>
      </c>
      <c r="B184" s="16" t="s">
        <v>79</v>
      </c>
      <c r="C184" s="16" t="s">
        <v>812</v>
      </c>
      <c r="D184" s="16" t="s">
        <v>725</v>
      </c>
      <c r="E184" s="16" t="s">
        <v>17</v>
      </c>
      <c r="F184" s="16" t="s">
        <v>19</v>
      </c>
      <c r="G184" s="7" t="n">
        <v>10</v>
      </c>
      <c r="H184" s="6" t="n">
        <v>38</v>
      </c>
      <c r="I184" s="6" t="n">
        <v>-380</v>
      </c>
      <c r="J184" s="6" t="n">
        <v>-0</v>
      </c>
      <c r="K184" s="6" t="n">
        <v>-0.23</v>
      </c>
      <c r="L184" s="6" t="n">
        <v>-0.04</v>
      </c>
      <c r="M184" s="6" t="s">
        <f>=I184+J184+K184+L184</f>
      </c>
      <c r="N184" s="16"/>
    </row>
    <row collapsed="false" customFormat="false" customHeight="false" hidden="false" ht="12.1" outlineLevel="0" r="185">
      <c r="A185" s="21" t="n">
        <v>44686</v>
      </c>
      <c r="B185" s="22" t="s">
        <v>828</v>
      </c>
      <c r="C185" s="22" t="s">
        <v>901</v>
      </c>
      <c r="D185" s="22" t="s">
        <v>828</v>
      </c>
      <c r="E185" s="22" t="s">
        <v>828</v>
      </c>
      <c r="F185" s="22" t="s">
        <v>19</v>
      </c>
      <c r="G185" s="23" t="n">
        <v>1</v>
      </c>
      <c r="H185" s="24" t="n">
        <v>33.39</v>
      </c>
      <c r="I185" s="24" t="n">
        <v>33.39</v>
      </c>
      <c r="J185" s="24" t="n">
        <v>0</v>
      </c>
      <c r="K185" s="24" t="n">
        <v>-0</v>
      </c>
      <c r="L185" s="24" t="n">
        <v>-0</v>
      </c>
      <c r="M185" s="6" t="s">
        <f>=I185+J185+K185+L185</f>
      </c>
      <c r="N185" s="22"/>
    </row>
    <row collapsed="false" customFormat="false" customHeight="false" hidden="false" ht="12.1" outlineLevel="0" r="186">
      <c r="A186" s="21" t="n">
        <v>44686</v>
      </c>
      <c r="B186" s="22" t="s">
        <v>828</v>
      </c>
      <c r="C186" s="22" t="s">
        <v>902</v>
      </c>
      <c r="D186" s="22" t="s">
        <v>828</v>
      </c>
      <c r="E186" s="22" t="s">
        <v>828</v>
      </c>
      <c r="F186" s="22" t="s">
        <v>19</v>
      </c>
      <c r="G186" s="23" t="n">
        <v>1</v>
      </c>
      <c r="H186" s="24" t="n">
        <v>110.14</v>
      </c>
      <c r="I186" s="24" t="n">
        <v>110.14</v>
      </c>
      <c r="J186" s="24" t="n">
        <v>0</v>
      </c>
      <c r="K186" s="24" t="n">
        <v>-0</v>
      </c>
      <c r="L186" s="24" t="n">
        <v>-0</v>
      </c>
      <c r="M186" s="6" t="s">
        <f>=I186+J186+K186+L186</f>
      </c>
      <c r="N186" s="22"/>
    </row>
    <row collapsed="false" customFormat="false" customHeight="false" hidden="false" ht="12.1" outlineLevel="0" r="187">
      <c r="A187" s="21" t="n">
        <v>44699</v>
      </c>
      <c r="B187" s="22" t="s">
        <v>828</v>
      </c>
      <c r="C187" s="22" t="s">
        <v>903</v>
      </c>
      <c r="D187" s="22" t="s">
        <v>828</v>
      </c>
      <c r="E187" s="22" t="s">
        <v>828</v>
      </c>
      <c r="F187" s="22" t="s">
        <v>19</v>
      </c>
      <c r="G187" s="23" t="n">
        <v>1</v>
      </c>
      <c r="H187" s="24" t="n">
        <v>30.65</v>
      </c>
      <c r="I187" s="24" t="n">
        <v>30.65</v>
      </c>
      <c r="J187" s="24" t="n">
        <v>0</v>
      </c>
      <c r="K187" s="24" t="n">
        <v>-0</v>
      </c>
      <c r="L187" s="24" t="n">
        <v>-0</v>
      </c>
      <c r="M187" s="6" t="s">
        <f>=I187+J187+K187+L187</f>
      </c>
      <c r="N187" s="22"/>
    </row>
    <row collapsed="false" customFormat="false" customHeight="false" hidden="false" ht="12.1" outlineLevel="0" r="188">
      <c r="A188" s="21" t="n">
        <v>44729</v>
      </c>
      <c r="B188" s="22" t="s">
        <v>828</v>
      </c>
      <c r="C188" s="22" t="s">
        <v>904</v>
      </c>
      <c r="D188" s="22" t="s">
        <v>828</v>
      </c>
      <c r="E188" s="22" t="s">
        <v>828</v>
      </c>
      <c r="F188" s="22" t="s">
        <v>19</v>
      </c>
      <c r="G188" s="23" t="n">
        <v>1</v>
      </c>
      <c r="H188" s="24" t="n">
        <v>1014.22</v>
      </c>
      <c r="I188" s="24" t="n">
        <v>1014.22</v>
      </c>
      <c r="J188" s="24" t="n">
        <v>0</v>
      </c>
      <c r="K188" s="24" t="n">
        <v>-0</v>
      </c>
      <c r="L188" s="24" t="n">
        <v>-0</v>
      </c>
      <c r="M188" s="6" t="s">
        <f>=I188+J188+K188+L188</f>
      </c>
      <c r="N188" s="22"/>
    </row>
    <row collapsed="false" customFormat="false" customHeight="false" hidden="false" ht="12.1" outlineLevel="0" r="189">
      <c r="A189" s="21" t="n">
        <v>44746</v>
      </c>
      <c r="B189" s="22" t="s">
        <v>828</v>
      </c>
      <c r="C189" s="22" t="s">
        <v>905</v>
      </c>
      <c r="D189" s="22" t="s">
        <v>828</v>
      </c>
      <c r="E189" s="22" t="s">
        <v>828</v>
      </c>
      <c r="F189" s="22" t="s">
        <v>19</v>
      </c>
      <c r="G189" s="23" t="n">
        <v>1</v>
      </c>
      <c r="H189" s="24" t="n">
        <v>20.93</v>
      </c>
      <c r="I189" s="24" t="n">
        <v>20.93</v>
      </c>
      <c r="J189" s="24" t="n">
        <v>0</v>
      </c>
      <c r="K189" s="24" t="n">
        <v>-0</v>
      </c>
      <c r="L189" s="24" t="n">
        <v>-0</v>
      </c>
      <c r="M189" s="6" t="s">
        <f>=I189+J189+K189+L189</f>
      </c>
      <c r="N189" s="22"/>
    </row>
    <row collapsed="false" customFormat="false" customHeight="false" hidden="false" ht="12.1" outlineLevel="0" r="190">
      <c r="A190" s="21" t="n">
        <v>44747</v>
      </c>
      <c r="B190" s="22" t="s">
        <v>828</v>
      </c>
      <c r="C190" s="22" t="s">
        <v>906</v>
      </c>
      <c r="D190" s="22" t="s">
        <v>828</v>
      </c>
      <c r="E190" s="22" t="s">
        <v>828</v>
      </c>
      <c r="F190" s="22" t="s">
        <v>19</v>
      </c>
      <c r="G190" s="23" t="n">
        <v>1</v>
      </c>
      <c r="H190" s="24" t="n">
        <v>16</v>
      </c>
      <c r="I190" s="24" t="n">
        <v>16</v>
      </c>
      <c r="J190" s="24" t="n">
        <v>0</v>
      </c>
      <c r="K190" s="24" t="n">
        <v>-0</v>
      </c>
      <c r="L190" s="24" t="n">
        <v>-0</v>
      </c>
      <c r="M190" s="6" t="s">
        <f>=I190+J190+K190+L190</f>
      </c>
      <c r="N190" s="22"/>
    </row>
    <row collapsed="false" customFormat="false" customHeight="false" hidden="false" ht="12.1" outlineLevel="0" r="191">
      <c r="A191" s="21" t="n">
        <v>44764</v>
      </c>
      <c r="B191" s="22" t="s">
        <v>828</v>
      </c>
      <c r="C191" s="22" t="s">
        <v>907</v>
      </c>
      <c r="D191" s="22" t="s">
        <v>828</v>
      </c>
      <c r="E191" s="22" t="s">
        <v>828</v>
      </c>
      <c r="F191" s="22" t="s">
        <v>19</v>
      </c>
      <c r="G191" s="23" t="n">
        <v>1</v>
      </c>
      <c r="H191" s="24" t="n">
        <v>92.09</v>
      </c>
      <c r="I191" s="24" t="n">
        <v>92.09</v>
      </c>
      <c r="J191" s="24" t="n">
        <v>0</v>
      </c>
      <c r="K191" s="24" t="n">
        <v>-0</v>
      </c>
      <c r="L191" s="24" t="n">
        <v>-0</v>
      </c>
      <c r="M191" s="6" t="s">
        <f>=I191+J191+K191+L191</f>
      </c>
      <c r="N191" s="22"/>
    </row>
    <row collapsed="false" customFormat="false" customHeight="false" hidden="false" ht="12.1" outlineLevel="0" r="192">
      <c r="A192" s="21" t="n">
        <v>44767</v>
      </c>
      <c r="B192" s="22" t="s">
        <v>828</v>
      </c>
      <c r="C192" s="22" t="s">
        <v>908</v>
      </c>
      <c r="D192" s="22" t="s">
        <v>828</v>
      </c>
      <c r="E192" s="22" t="s">
        <v>828</v>
      </c>
      <c r="F192" s="22" t="s">
        <v>19</v>
      </c>
      <c r="G192" s="23" t="n">
        <v>1</v>
      </c>
      <c r="H192" s="24" t="n">
        <v>42.42</v>
      </c>
      <c r="I192" s="24" t="n">
        <v>42.42</v>
      </c>
      <c r="J192" s="24" t="n">
        <v>0</v>
      </c>
      <c r="K192" s="24" t="n">
        <v>-0</v>
      </c>
      <c r="L192" s="24" t="n">
        <v>-0</v>
      </c>
      <c r="M192" s="6" t="s">
        <f>=I192+J192+K192+L192</f>
      </c>
      <c r="N192" s="22"/>
    </row>
    <row collapsed="false" customFormat="false" customHeight="false" hidden="false" ht="12.1" outlineLevel="0" r="193">
      <c r="A193" s="21" t="n">
        <v>44767</v>
      </c>
      <c r="B193" s="22" t="s">
        <v>828</v>
      </c>
      <c r="C193" s="22" t="s">
        <v>909</v>
      </c>
      <c r="D193" s="22" t="s">
        <v>828</v>
      </c>
      <c r="E193" s="22" t="s">
        <v>828</v>
      </c>
      <c r="F193" s="22" t="s">
        <v>19</v>
      </c>
      <c r="G193" s="23" t="n">
        <v>1</v>
      </c>
      <c r="H193" s="24" t="n">
        <v>336.21</v>
      </c>
      <c r="I193" s="24" t="n">
        <v>336.21</v>
      </c>
      <c r="J193" s="24" t="n">
        <v>0</v>
      </c>
      <c r="K193" s="24" t="n">
        <v>-0</v>
      </c>
      <c r="L193" s="24" t="n">
        <v>-0</v>
      </c>
      <c r="M193" s="6" t="s">
        <f>=I193+J193+K193+L193</f>
      </c>
      <c r="N193" s="22"/>
    </row>
    <row collapsed="false" customFormat="false" customHeight="false" hidden="false" ht="12.1" outlineLevel="0" r="194">
      <c r="A194" s="21" t="n">
        <v>44768</v>
      </c>
      <c r="B194" s="22" t="s">
        <v>828</v>
      </c>
      <c r="C194" s="22" t="s">
        <v>910</v>
      </c>
      <c r="D194" s="22" t="s">
        <v>828</v>
      </c>
      <c r="E194" s="22" t="s">
        <v>828</v>
      </c>
      <c r="F194" s="22" t="s">
        <v>19</v>
      </c>
      <c r="G194" s="23" t="n">
        <v>1</v>
      </c>
      <c r="H194" s="24" t="n">
        <v>141</v>
      </c>
      <c r="I194" s="24" t="n">
        <v>141</v>
      </c>
      <c r="J194" s="24" t="n">
        <v>0</v>
      </c>
      <c r="K194" s="24" t="n">
        <v>-0</v>
      </c>
      <c r="L194" s="24" t="n">
        <v>-0</v>
      </c>
      <c r="M194" s="6" t="s">
        <f>=I194+J194+K194+L194</f>
      </c>
      <c r="N194" s="22"/>
    </row>
    <row collapsed="false" customFormat="false" customHeight="false" hidden="false" ht="12.1" outlineLevel="0" r="195">
      <c r="A195" s="21" t="n">
        <v>44768</v>
      </c>
      <c r="B195" s="22" t="s">
        <v>828</v>
      </c>
      <c r="C195" s="22" t="s">
        <v>911</v>
      </c>
      <c r="D195" s="22" t="s">
        <v>828</v>
      </c>
      <c r="E195" s="22" t="s">
        <v>828</v>
      </c>
      <c r="F195" s="22" t="s">
        <v>19</v>
      </c>
      <c r="G195" s="23" t="n">
        <v>1</v>
      </c>
      <c r="H195" s="24" t="n">
        <v>593</v>
      </c>
      <c r="I195" s="24" t="n">
        <v>593</v>
      </c>
      <c r="J195" s="24" t="n">
        <v>0</v>
      </c>
      <c r="K195" s="24" t="n">
        <v>-0</v>
      </c>
      <c r="L195" s="24" t="n">
        <v>-0</v>
      </c>
      <c r="M195" s="6" t="s">
        <f>=I195+J195+K195+L195</f>
      </c>
      <c r="N195" s="22"/>
    </row>
    <row collapsed="false" customFormat="false" customHeight="false" hidden="false" ht="12.1" outlineLevel="0" r="196">
      <c r="A196" s="21" t="n">
        <v>44776</v>
      </c>
      <c r="B196" s="22" t="s">
        <v>912</v>
      </c>
      <c r="C196" s="22" t="s">
        <v>913</v>
      </c>
      <c r="D196" s="22" t="s">
        <v>912</v>
      </c>
      <c r="E196" s="22" t="s">
        <v>912</v>
      </c>
      <c r="F196" s="22" t="s">
        <v>19</v>
      </c>
      <c r="G196" s="23" t="n">
        <v>1</v>
      </c>
      <c r="H196" s="24" t="n">
        <v>1000</v>
      </c>
      <c r="I196" s="24" t="n">
        <v>1000</v>
      </c>
      <c r="J196" s="24" t="n">
        <v>0</v>
      </c>
      <c r="K196" s="24" t="n">
        <v>-0</v>
      </c>
      <c r="L196" s="24" t="n">
        <v>-0</v>
      </c>
      <c r="M196" s="6" t="s">
        <f>=I196+J196+K196+L196</f>
      </c>
      <c r="N196" s="22"/>
    </row>
    <row collapsed="false" customFormat="false" customHeight="false" hidden="false" ht="12.1" outlineLevel="0" r="197">
      <c r="A197" s="21" t="n">
        <v>44776</v>
      </c>
      <c r="B197" s="22" t="s">
        <v>828</v>
      </c>
      <c r="C197" s="22" t="s">
        <v>914</v>
      </c>
      <c r="D197" s="22" t="s">
        <v>828</v>
      </c>
      <c r="E197" s="22" t="s">
        <v>828</v>
      </c>
      <c r="F197" s="22" t="s">
        <v>19</v>
      </c>
      <c r="G197" s="23" t="n">
        <v>1</v>
      </c>
      <c r="H197" s="24" t="n">
        <v>105.68</v>
      </c>
      <c r="I197" s="24" t="n">
        <v>105.68</v>
      </c>
      <c r="J197" s="24" t="n">
        <v>0</v>
      </c>
      <c r="K197" s="24" t="n">
        <v>-0</v>
      </c>
      <c r="L197" s="24" t="n">
        <v>-0</v>
      </c>
      <c r="M197" s="6" t="s">
        <f>=I197+J197+K197+L197</f>
      </c>
      <c r="N197" s="22"/>
    </row>
    <row collapsed="false" customFormat="false" customHeight="false" hidden="false" ht="12.1" outlineLevel="0" r="198">
      <c r="A198" s="21" t="n">
        <v>44776</v>
      </c>
      <c r="B198" s="22" t="s">
        <v>828</v>
      </c>
      <c r="C198" s="22" t="s">
        <v>915</v>
      </c>
      <c r="D198" s="22" t="s">
        <v>828</v>
      </c>
      <c r="E198" s="22" t="s">
        <v>828</v>
      </c>
      <c r="F198" s="22" t="s">
        <v>19</v>
      </c>
      <c r="G198" s="23" t="n">
        <v>1</v>
      </c>
      <c r="H198" s="24" t="n">
        <v>38.13</v>
      </c>
      <c r="I198" s="24" t="n">
        <v>38.13</v>
      </c>
      <c r="J198" s="24" t="n">
        <v>0</v>
      </c>
      <c r="K198" s="24" t="n">
        <v>-0</v>
      </c>
      <c r="L198" s="24" t="n">
        <v>-0</v>
      </c>
      <c r="M198" s="6" t="s">
        <f>=I198+J198+K198+L198</f>
      </c>
      <c r="N198" s="22"/>
    </row>
    <row collapsed="false" customFormat="false" customHeight="false" hidden="false" ht="12.1" outlineLevel="0" r="199">
      <c r="A199" s="21" t="n">
        <v>44778</v>
      </c>
      <c r="B199" s="22" t="s">
        <v>828</v>
      </c>
      <c r="C199" s="22" t="s">
        <v>916</v>
      </c>
      <c r="D199" s="22" t="s">
        <v>828</v>
      </c>
      <c r="E199" s="22" t="s">
        <v>828</v>
      </c>
      <c r="F199" s="22" t="s">
        <v>19</v>
      </c>
      <c r="G199" s="23" t="n">
        <v>1</v>
      </c>
      <c r="H199" s="24" t="n">
        <v>39.6</v>
      </c>
      <c r="I199" s="24" t="n">
        <v>39.6</v>
      </c>
      <c r="J199" s="24" t="n">
        <v>0</v>
      </c>
      <c r="K199" s="24" t="n">
        <v>-0</v>
      </c>
      <c r="L199" s="24" t="n">
        <v>-0</v>
      </c>
      <c r="M199" s="6" t="s">
        <f>=I199+J199+K199+L199</f>
      </c>
      <c r="N199" s="22"/>
    </row>
    <row collapsed="false" customFormat="false" customHeight="false" hidden="false" ht="12.1" outlineLevel="0" r="200">
      <c r="A200" s="21" t="n">
        <v>44804</v>
      </c>
      <c r="B200" s="22" t="s">
        <v>828</v>
      </c>
      <c r="C200" s="22" t="s">
        <v>917</v>
      </c>
      <c r="D200" s="22" t="s">
        <v>828</v>
      </c>
      <c r="E200" s="22" t="s">
        <v>828</v>
      </c>
      <c r="F200" s="22" t="s">
        <v>19</v>
      </c>
      <c r="G200" s="23" t="n">
        <v>1</v>
      </c>
      <c r="H200" s="24" t="n">
        <v>28.41</v>
      </c>
      <c r="I200" s="24" t="n">
        <v>28.41</v>
      </c>
      <c r="J200" s="24" t="n">
        <v>0</v>
      </c>
      <c r="K200" s="24" t="n">
        <v>-0</v>
      </c>
      <c r="L200" s="24" t="n">
        <v>-0</v>
      </c>
      <c r="M200" s="6" t="s">
        <f>=I200+J200+K200+L200</f>
      </c>
      <c r="N200" s="22"/>
    </row>
    <row collapsed="false" customFormat="false" customHeight="false" hidden="false" ht="12.1" outlineLevel="0" r="201">
      <c r="A201" s="21" t="n">
        <v>44838</v>
      </c>
      <c r="B201" s="22" t="s">
        <v>828</v>
      </c>
      <c r="C201" s="22" t="s">
        <v>918</v>
      </c>
      <c r="D201" s="22" t="s">
        <v>828</v>
      </c>
      <c r="E201" s="22" t="s">
        <v>828</v>
      </c>
      <c r="F201" s="22" t="s">
        <v>19</v>
      </c>
      <c r="G201" s="23" t="n">
        <v>1</v>
      </c>
      <c r="H201" s="24" t="n">
        <v>20.93</v>
      </c>
      <c r="I201" s="24" t="n">
        <v>20.93</v>
      </c>
      <c r="J201" s="24" t="n">
        <v>0</v>
      </c>
      <c r="K201" s="24" t="n">
        <v>-0</v>
      </c>
      <c r="L201" s="24" t="n">
        <v>-0</v>
      </c>
      <c r="M201" s="6" t="s">
        <f>=I201+J201+K201+L201</f>
      </c>
      <c r="N201" s="22"/>
    </row>
    <row collapsed="false" customFormat="false" customHeight="false" hidden="false" ht="12.1" outlineLevel="0" r="202">
      <c r="A202" s="21" t="n">
        <v>44859</v>
      </c>
      <c r="B202" s="22" t="s">
        <v>828</v>
      </c>
      <c r="C202" s="22" t="s">
        <v>919</v>
      </c>
      <c r="D202" s="22" t="s">
        <v>828</v>
      </c>
      <c r="E202" s="22" t="s">
        <v>828</v>
      </c>
      <c r="F202" s="22" t="s">
        <v>19</v>
      </c>
      <c r="G202" s="23" t="n">
        <v>1</v>
      </c>
      <c r="H202" s="24" t="n">
        <v>445.3</v>
      </c>
      <c r="I202" s="24" t="n">
        <v>445.3</v>
      </c>
      <c r="J202" s="24" t="n">
        <v>0</v>
      </c>
      <c r="K202" s="24" t="n">
        <v>-0</v>
      </c>
      <c r="L202" s="24" t="n">
        <v>-0</v>
      </c>
      <c r="M202" s="6" t="s">
        <f>=I202+J202+K202+L202</f>
      </c>
      <c r="N202" s="22"/>
    </row>
    <row collapsed="false" customFormat="false" customHeight="false" hidden="false" ht="12.1" outlineLevel="0" r="203">
      <c r="A203" s="21" t="n">
        <v>44860</v>
      </c>
      <c r="B203" s="22" t="s">
        <v>828</v>
      </c>
      <c r="C203" s="22" t="s">
        <v>920</v>
      </c>
      <c r="D203" s="22" t="s">
        <v>828</v>
      </c>
      <c r="E203" s="22" t="s">
        <v>828</v>
      </c>
      <c r="F203" s="22" t="s">
        <v>19</v>
      </c>
      <c r="G203" s="23" t="n">
        <v>1</v>
      </c>
      <c r="H203" s="24" t="n">
        <v>85.13</v>
      </c>
      <c r="I203" s="24" t="n">
        <v>85.13</v>
      </c>
      <c r="J203" s="24" t="n">
        <v>0</v>
      </c>
      <c r="K203" s="24" t="n">
        <v>-0</v>
      </c>
      <c r="L203" s="24" t="n">
        <v>-0</v>
      </c>
      <c r="M203" s="6" t="s">
        <f>=I203+J203+K203+L203</f>
      </c>
      <c r="N203" s="22"/>
    </row>
    <row collapsed="false" customFormat="false" customHeight="false" hidden="false" ht="12.1" outlineLevel="0" r="204">
      <c r="A204" s="21" t="n">
        <v>44865</v>
      </c>
      <c r="B204" s="22" t="s">
        <v>828</v>
      </c>
      <c r="C204" s="22" t="s">
        <v>921</v>
      </c>
      <c r="D204" s="22" t="s">
        <v>828</v>
      </c>
      <c r="E204" s="22" t="s">
        <v>828</v>
      </c>
      <c r="F204" s="22" t="s">
        <v>19</v>
      </c>
      <c r="G204" s="23" t="n">
        <v>1</v>
      </c>
      <c r="H204" s="24" t="n">
        <v>46</v>
      </c>
      <c r="I204" s="24" t="n">
        <v>46</v>
      </c>
      <c r="J204" s="24" t="n">
        <v>0</v>
      </c>
      <c r="K204" s="24" t="n">
        <v>-0</v>
      </c>
      <c r="L204" s="24" t="n">
        <v>-0</v>
      </c>
      <c r="M204" s="6" t="s">
        <f>=I204+J204+K204+L204</f>
      </c>
      <c r="N204" s="22"/>
    </row>
    <row collapsed="false" customFormat="false" customHeight="false" hidden="false" ht="12.1" outlineLevel="0" r="205">
      <c r="A205" s="21" t="n">
        <v>44867</v>
      </c>
      <c r="B205" s="22" t="s">
        <v>828</v>
      </c>
      <c r="C205" s="22" t="s">
        <v>922</v>
      </c>
      <c r="D205" s="22" t="s">
        <v>828</v>
      </c>
      <c r="E205" s="22" t="s">
        <v>828</v>
      </c>
      <c r="F205" s="22" t="s">
        <v>19</v>
      </c>
      <c r="G205" s="23" t="n">
        <v>1</v>
      </c>
      <c r="H205" s="24" t="n">
        <v>21.64</v>
      </c>
      <c r="I205" s="24" t="n">
        <v>21.64</v>
      </c>
      <c r="J205" s="24" t="n">
        <v>0</v>
      </c>
      <c r="K205" s="24" t="n">
        <v>-0</v>
      </c>
      <c r="L205" s="24" t="n">
        <v>-0</v>
      </c>
      <c r="M205" s="6" t="s">
        <f>=I205+J205+K205+L205</f>
      </c>
      <c r="N205" s="22"/>
    </row>
    <row collapsed="false" customFormat="false" customHeight="false" hidden="false" ht="12.1" outlineLevel="0" r="206">
      <c r="A206" s="21" t="n">
        <v>44868</v>
      </c>
      <c r="B206" s="22" t="s">
        <v>912</v>
      </c>
      <c r="C206" s="22" t="s">
        <v>923</v>
      </c>
      <c r="D206" s="22" t="s">
        <v>912</v>
      </c>
      <c r="E206" s="22" t="s">
        <v>912</v>
      </c>
      <c r="F206" s="22" t="s">
        <v>19</v>
      </c>
      <c r="G206" s="23" t="n">
        <v>1</v>
      </c>
      <c r="H206" s="24" t="n">
        <v>1000</v>
      </c>
      <c r="I206" s="24" t="n">
        <v>1000</v>
      </c>
      <c r="J206" s="24" t="n">
        <v>0</v>
      </c>
      <c r="K206" s="24" t="n">
        <v>-0</v>
      </c>
      <c r="L206" s="24" t="n">
        <v>-0</v>
      </c>
      <c r="M206" s="6" t="s">
        <f>=I206+J206+K206+L206</f>
      </c>
      <c r="N206" s="22"/>
    </row>
    <row collapsed="false" customFormat="false" customHeight="false" hidden="false" ht="12.1" outlineLevel="0" r="207">
      <c r="A207" s="21" t="n">
        <v>44868</v>
      </c>
      <c r="B207" s="22" t="s">
        <v>828</v>
      </c>
      <c r="C207" s="22" t="s">
        <v>924</v>
      </c>
      <c r="D207" s="22" t="s">
        <v>828</v>
      </c>
      <c r="E207" s="22" t="s">
        <v>828</v>
      </c>
      <c r="F207" s="22" t="s">
        <v>19</v>
      </c>
      <c r="G207" s="23" t="n">
        <v>1</v>
      </c>
      <c r="H207" s="24" t="n">
        <v>110.14</v>
      </c>
      <c r="I207" s="24" t="n">
        <v>110.14</v>
      </c>
      <c r="J207" s="24" t="n">
        <v>0</v>
      </c>
      <c r="K207" s="24" t="n">
        <v>-0</v>
      </c>
      <c r="L207" s="24" t="n">
        <v>-0</v>
      </c>
      <c r="M207" s="6" t="s">
        <f>=I207+J207+K207+L207</f>
      </c>
      <c r="N207" s="22"/>
    </row>
    <row collapsed="false" customFormat="false" customHeight="false" hidden="false" ht="12.1" outlineLevel="0" r="208">
      <c r="A208" s="21" t="n">
        <v>44868</v>
      </c>
      <c r="B208" s="22" t="s">
        <v>828</v>
      </c>
      <c r="C208" s="22" t="s">
        <v>925</v>
      </c>
      <c r="D208" s="22" t="s">
        <v>828</v>
      </c>
      <c r="E208" s="22" t="s">
        <v>828</v>
      </c>
      <c r="F208" s="22" t="s">
        <v>19</v>
      </c>
      <c r="G208" s="23" t="n">
        <v>1</v>
      </c>
      <c r="H208" s="24" t="n">
        <v>34.39</v>
      </c>
      <c r="I208" s="24" t="n">
        <v>34.39</v>
      </c>
      <c r="J208" s="24" t="n">
        <v>0</v>
      </c>
      <c r="K208" s="24" t="n">
        <v>-0</v>
      </c>
      <c r="L208" s="24" t="n">
        <v>-0</v>
      </c>
      <c r="M208" s="6" t="s">
        <f>=I208+J208+K208+L208</f>
      </c>
      <c r="N208" s="22"/>
    </row>
    <row collapsed="false" customFormat="false" customHeight="false" hidden="false" ht="12.1" outlineLevel="0" r="209">
      <c r="A209" s="21" t="n">
        <v>44881</v>
      </c>
      <c r="B209" s="22" t="s">
        <v>828</v>
      </c>
      <c r="C209" s="22" t="s">
        <v>926</v>
      </c>
      <c r="D209" s="22" t="s">
        <v>828</v>
      </c>
      <c r="E209" s="22" t="s">
        <v>828</v>
      </c>
      <c r="F209" s="22" t="s">
        <v>19</v>
      </c>
      <c r="G209" s="23" t="n">
        <v>1</v>
      </c>
      <c r="H209" s="24" t="n">
        <v>30.65</v>
      </c>
      <c r="I209" s="24" t="n">
        <v>30.65</v>
      </c>
      <c r="J209" s="24" t="n">
        <v>0</v>
      </c>
      <c r="K209" s="24" t="n">
        <v>-0</v>
      </c>
      <c r="L209" s="24" t="n">
        <v>-0</v>
      </c>
      <c r="M209" s="6" t="s">
        <f>=I209+J209+K209+L209</f>
      </c>
      <c r="N209" s="22"/>
    </row>
    <row collapsed="false" customFormat="false" customHeight="false" hidden="false" ht="12.1" outlineLevel="0" r="210">
      <c r="A210" s="20" t="n">
        <v>44897</v>
      </c>
      <c r="B210" s="16" t="s">
        <v>75</v>
      </c>
      <c r="C210" s="16" t="s">
        <v>832</v>
      </c>
      <c r="D210" s="16" t="s">
        <v>725</v>
      </c>
      <c r="E210" s="16" t="s">
        <v>17</v>
      </c>
      <c r="F210" s="16" t="s">
        <v>19</v>
      </c>
      <c r="G210" s="7" t="n">
        <v>10</v>
      </c>
      <c r="H210" s="6" t="n">
        <v>31.165</v>
      </c>
      <c r="I210" s="6" t="n">
        <v>-311.65</v>
      </c>
      <c r="J210" s="6" t="n">
        <v>-0</v>
      </c>
      <c r="K210" s="6" t="n">
        <v>-0.19</v>
      </c>
      <c r="L210" s="6" t="n">
        <v>-0</v>
      </c>
      <c r="M210" s="6" t="s">
        <f>=I210+J210+K210+L210</f>
      </c>
      <c r="N210" s="16"/>
    </row>
    <row collapsed="false" customFormat="false" customHeight="false" hidden="false" ht="12.1" outlineLevel="0" r="211">
      <c r="A211" s="20" t="n">
        <v>44897</v>
      </c>
      <c r="B211" s="16" t="s">
        <v>73</v>
      </c>
      <c r="C211" s="16" t="s">
        <v>857</v>
      </c>
      <c r="D211" s="16" t="s">
        <v>725</v>
      </c>
      <c r="E211" s="16" t="s">
        <v>17</v>
      </c>
      <c r="F211" s="16" t="s">
        <v>19</v>
      </c>
      <c r="G211" s="7" t="n">
        <v>10000</v>
      </c>
      <c r="H211" s="6" t="n">
        <v>0.01681</v>
      </c>
      <c r="I211" s="6" t="n">
        <v>-168.1</v>
      </c>
      <c r="J211" s="6" t="n">
        <v>-0</v>
      </c>
      <c r="K211" s="6" t="n">
        <v>-0.1</v>
      </c>
      <c r="L211" s="6" t="n">
        <v>-0</v>
      </c>
      <c r="M211" s="6" t="s">
        <f>=I211+J211+K211+L211</f>
      </c>
      <c r="N211" s="16"/>
    </row>
    <row collapsed="false" customFormat="false" customHeight="false" hidden="false" ht="12.1" outlineLevel="0" r="212">
      <c r="A212" s="20" t="n">
        <v>44910</v>
      </c>
      <c r="B212" s="16" t="s">
        <v>73</v>
      </c>
      <c r="C212" s="16" t="s">
        <v>857</v>
      </c>
      <c r="D212" s="16" t="s">
        <v>725</v>
      </c>
      <c r="E212" s="16" t="s">
        <v>17</v>
      </c>
      <c r="F212" s="16" t="s">
        <v>19</v>
      </c>
      <c r="G212" s="7" t="n">
        <v>10000</v>
      </c>
      <c r="H212" s="6" t="n">
        <v>0.016145</v>
      </c>
      <c r="I212" s="6" t="n">
        <v>-161.45</v>
      </c>
      <c r="J212" s="6" t="n">
        <v>-0</v>
      </c>
      <c r="K212" s="6" t="n">
        <v>-0.1</v>
      </c>
      <c r="L212" s="6" t="n">
        <v>-0</v>
      </c>
      <c r="M212" s="6" t="s">
        <f>=I212+J212+K212+L212</f>
      </c>
      <c r="N212" s="16"/>
    </row>
    <row collapsed="false" customFormat="false" customHeight="false" hidden="false" ht="12.1" outlineLevel="0" r="213">
      <c r="A213" s="20" t="n">
        <v>44910</v>
      </c>
      <c r="B213" s="16" t="s">
        <v>62</v>
      </c>
      <c r="C213" s="16" t="s">
        <v>837</v>
      </c>
      <c r="D213" s="16" t="s">
        <v>725</v>
      </c>
      <c r="E213" s="16" t="s">
        <v>17</v>
      </c>
      <c r="F213" s="16" t="s">
        <v>19</v>
      </c>
      <c r="G213" s="7" t="n">
        <v>1</v>
      </c>
      <c r="H213" s="6" t="n">
        <v>160.7</v>
      </c>
      <c r="I213" s="6" t="n">
        <v>-160.7</v>
      </c>
      <c r="J213" s="6" t="n">
        <v>-0</v>
      </c>
      <c r="K213" s="6" t="n">
        <v>-0.09</v>
      </c>
      <c r="L213" s="6" t="n">
        <v>-0</v>
      </c>
      <c r="M213" s="6" t="s">
        <f>=I213+J213+K213+L213</f>
      </c>
      <c r="N213" s="16"/>
    </row>
    <row collapsed="false" customFormat="false" customHeight="false" hidden="false" ht="12.1" outlineLevel="0" r="214">
      <c r="A214" s="21" t="n">
        <v>44939</v>
      </c>
      <c r="B214" s="22" t="s">
        <v>828</v>
      </c>
      <c r="C214" s="22" t="s">
        <v>927</v>
      </c>
      <c r="D214" s="22" t="s">
        <v>828</v>
      </c>
      <c r="E214" s="22" t="s">
        <v>828</v>
      </c>
      <c r="F214" s="22" t="s">
        <v>19</v>
      </c>
      <c r="G214" s="23" t="n">
        <v>1</v>
      </c>
      <c r="H214" s="24" t="n">
        <v>23.93</v>
      </c>
      <c r="I214" s="24" t="n">
        <v>23.93</v>
      </c>
      <c r="J214" s="24" t="n">
        <v>0</v>
      </c>
      <c r="K214" s="24" t="n">
        <v>-0</v>
      </c>
      <c r="L214" s="24" t="n">
        <v>-0</v>
      </c>
      <c r="M214" s="6" t="s">
        <f>=I214+J214+K214+L214</f>
      </c>
      <c r="N214" s="22"/>
    </row>
    <row collapsed="false" customFormat="false" customHeight="false" hidden="false" ht="12.1" outlineLevel="0" r="215">
      <c r="A215" s="25" t="n">
        <v>44945</v>
      </c>
      <c r="B215" s="26" t="s">
        <v>734</v>
      </c>
      <c r="C215" s="26" t="s">
        <v>819</v>
      </c>
      <c r="D215" s="26" t="s">
        <v>726</v>
      </c>
      <c r="E215" s="26" t="s">
        <v>17</v>
      </c>
      <c r="F215" s="26" t="s">
        <v>19</v>
      </c>
      <c r="G215" s="27" t="n">
        <v>-20</v>
      </c>
      <c r="H215" s="28" t="n">
        <v>67.94</v>
      </c>
      <c r="I215" s="28" t="n">
        <v>1358.8</v>
      </c>
      <c r="J215" s="28" t="n">
        <v>0</v>
      </c>
      <c r="K215" s="28" t="n">
        <v>-0.82</v>
      </c>
      <c r="L215" s="28" t="n">
        <v>-0</v>
      </c>
      <c r="M215" s="6" t="s">
        <f>=I215+J215+K215+L215</f>
      </c>
      <c r="N215" s="26"/>
    </row>
    <row collapsed="false" customFormat="false" customHeight="false" hidden="false" ht="12.1" outlineLevel="0" r="216">
      <c r="A216" s="21" t="n">
        <v>44951</v>
      </c>
      <c r="B216" s="22" t="s">
        <v>828</v>
      </c>
      <c r="C216" s="22" t="s">
        <v>928</v>
      </c>
      <c r="D216" s="22" t="s">
        <v>828</v>
      </c>
      <c r="E216" s="22" t="s">
        <v>828</v>
      </c>
      <c r="F216" s="22" t="s">
        <v>19</v>
      </c>
      <c r="G216" s="23" t="n">
        <v>1</v>
      </c>
      <c r="H216" s="24" t="n">
        <v>17.58</v>
      </c>
      <c r="I216" s="24" t="n">
        <v>17.58</v>
      </c>
      <c r="J216" s="24" t="n">
        <v>0</v>
      </c>
      <c r="K216" s="24" t="n">
        <v>-0</v>
      </c>
      <c r="L216" s="24" t="n">
        <v>-0</v>
      </c>
      <c r="M216" s="6" t="s">
        <f>=I216+J216+K216+L216</f>
      </c>
      <c r="N216" s="22"/>
    </row>
    <row collapsed="false" customFormat="false" customHeight="false" hidden="false" ht="12.1" outlineLevel="0" r="217">
      <c r="A217" s="21" t="n">
        <v>44958</v>
      </c>
      <c r="B217" s="22" t="s">
        <v>828</v>
      </c>
      <c r="C217" s="22" t="s">
        <v>929</v>
      </c>
      <c r="D217" s="22" t="s">
        <v>828</v>
      </c>
      <c r="E217" s="22" t="s">
        <v>828</v>
      </c>
      <c r="F217" s="22" t="s">
        <v>19</v>
      </c>
      <c r="G217" s="23" t="n">
        <v>1</v>
      </c>
      <c r="H217" s="24" t="n">
        <v>121.68</v>
      </c>
      <c r="I217" s="24" t="n">
        <v>121.68</v>
      </c>
      <c r="J217" s="24" t="n">
        <v>0</v>
      </c>
      <c r="K217" s="24" t="n">
        <v>-0</v>
      </c>
      <c r="L217" s="24" t="n">
        <v>-0</v>
      </c>
      <c r="M217" s="6" t="s">
        <f>=I217+J217+K217+L217</f>
      </c>
      <c r="N217" s="22"/>
    </row>
    <row collapsed="false" customFormat="false" customHeight="false" hidden="false" ht="12.1" outlineLevel="0" r="218">
      <c r="A218" s="21" t="n">
        <v>44986</v>
      </c>
      <c r="B218" s="22" t="s">
        <v>828</v>
      </c>
      <c r="C218" s="22" t="s">
        <v>930</v>
      </c>
      <c r="D218" s="22" t="s">
        <v>828</v>
      </c>
      <c r="E218" s="22" t="s">
        <v>828</v>
      </c>
      <c r="F218" s="22" t="s">
        <v>19</v>
      </c>
      <c r="G218" s="23" t="n">
        <v>1</v>
      </c>
      <c r="H218" s="24" t="n">
        <v>32.41</v>
      </c>
      <c r="I218" s="24" t="n">
        <v>32.41</v>
      </c>
      <c r="J218" s="24" t="n">
        <v>0</v>
      </c>
      <c r="K218" s="24" t="n">
        <v>-0</v>
      </c>
      <c r="L218" s="24" t="n">
        <v>-0</v>
      </c>
      <c r="M218" s="6" t="s">
        <f>=I218+J218+K218+L218</f>
      </c>
      <c r="N218" s="22"/>
    </row>
    <row collapsed="false" customFormat="false" customHeight="false" hidden="false" ht="12.1" outlineLevel="0" r="219">
      <c r="A219" s="21" t="n">
        <v>45019</v>
      </c>
      <c r="B219" s="22" t="s">
        <v>828</v>
      </c>
      <c r="C219" s="22" t="s">
        <v>931</v>
      </c>
      <c r="D219" s="22" t="s">
        <v>828</v>
      </c>
      <c r="E219" s="22" t="s">
        <v>828</v>
      </c>
      <c r="F219" s="22" t="s">
        <v>19</v>
      </c>
      <c r="G219" s="23" t="n">
        <v>1</v>
      </c>
      <c r="H219" s="24" t="n">
        <v>23.93</v>
      </c>
      <c r="I219" s="24" t="n">
        <v>23.93</v>
      </c>
      <c r="J219" s="24" t="n">
        <v>0</v>
      </c>
      <c r="K219" s="24" t="n">
        <v>-0</v>
      </c>
      <c r="L219" s="24" t="n">
        <v>-0</v>
      </c>
      <c r="M219" s="6" t="s">
        <f>=I219+J219+K219+L219</f>
      </c>
      <c r="N219" s="22"/>
    </row>
    <row collapsed="false" customFormat="false" customHeight="false" hidden="false" ht="12.1" outlineLevel="0" r="220">
      <c r="A220" s="21" t="n">
        <v>45050</v>
      </c>
      <c r="B220" s="22" t="s">
        <v>828</v>
      </c>
      <c r="C220" s="22" t="s">
        <v>932</v>
      </c>
      <c r="D220" s="22" t="s">
        <v>828</v>
      </c>
      <c r="E220" s="22" t="s">
        <v>828</v>
      </c>
      <c r="F220" s="22" t="s">
        <v>19</v>
      </c>
      <c r="G220" s="23" t="n">
        <v>1</v>
      </c>
      <c r="H220" s="24" t="n">
        <v>127.14</v>
      </c>
      <c r="I220" s="24" t="n">
        <v>127.14</v>
      </c>
      <c r="J220" s="24" t="n">
        <v>0</v>
      </c>
      <c r="K220" s="24" t="n">
        <v>-0</v>
      </c>
      <c r="L220" s="24" t="n">
        <v>-0</v>
      </c>
      <c r="M220" s="6" t="s">
        <f>=I220+J220+K220+L220</f>
      </c>
      <c r="N220" s="22"/>
    </row>
    <row collapsed="false" customFormat="false" customHeight="false" hidden="false" ht="12.1" outlineLevel="0" r="221">
      <c r="A221" s="21" t="n">
        <v>45063</v>
      </c>
      <c r="B221" s="22" t="s">
        <v>828</v>
      </c>
      <c r="C221" s="22" t="s">
        <v>933</v>
      </c>
      <c r="D221" s="22" t="s">
        <v>828</v>
      </c>
      <c r="E221" s="22" t="s">
        <v>828</v>
      </c>
      <c r="F221" s="22" t="s">
        <v>19</v>
      </c>
      <c r="G221" s="23" t="n">
        <v>1</v>
      </c>
      <c r="H221" s="24" t="n">
        <v>35.65</v>
      </c>
      <c r="I221" s="24" t="n">
        <v>35.65</v>
      </c>
      <c r="J221" s="24" t="n">
        <v>0</v>
      </c>
      <c r="K221" s="24" t="n">
        <v>-0</v>
      </c>
      <c r="L221" s="24" t="n">
        <v>-0</v>
      </c>
      <c r="M221" s="6" t="s">
        <f>=I221+J221+K221+L221</f>
      </c>
      <c r="N221" s="22"/>
    </row>
    <row collapsed="false" customFormat="false" customHeight="false" hidden="false" ht="12.1" outlineLevel="0" r="222">
      <c r="A222" s="21" t="n">
        <v>45071</v>
      </c>
      <c r="B222" s="22" t="s">
        <v>828</v>
      </c>
      <c r="C222" s="22" t="s">
        <v>934</v>
      </c>
      <c r="D222" s="22" t="s">
        <v>828</v>
      </c>
      <c r="E222" s="22" t="s">
        <v>828</v>
      </c>
      <c r="F222" s="22" t="s">
        <v>19</v>
      </c>
      <c r="G222" s="23" t="n">
        <v>1</v>
      </c>
      <c r="H222" s="24" t="n">
        <v>217</v>
      </c>
      <c r="I222" s="24" t="n">
        <v>217</v>
      </c>
      <c r="J222" s="24" t="n">
        <v>0</v>
      </c>
      <c r="K222" s="24" t="n">
        <v>-0</v>
      </c>
      <c r="L222" s="24" t="n">
        <v>-0</v>
      </c>
      <c r="M222" s="6" t="s">
        <f>=I222+J222+K222+L222</f>
      </c>
      <c r="N222" s="22"/>
    </row>
    <row collapsed="false" customFormat="false" customHeight="false" hidden="false" ht="12.1" outlineLevel="0" r="223">
      <c r="A223" s="21" t="n">
        <v>45107</v>
      </c>
      <c r="B223" s="22" t="s">
        <v>828</v>
      </c>
      <c r="C223" s="22" t="s">
        <v>935</v>
      </c>
      <c r="D223" s="22" t="s">
        <v>828</v>
      </c>
      <c r="E223" s="22" t="s">
        <v>828</v>
      </c>
      <c r="F223" s="22" t="s">
        <v>19</v>
      </c>
      <c r="G223" s="23" t="n">
        <v>1</v>
      </c>
      <c r="H223" s="24" t="n">
        <v>42.4</v>
      </c>
      <c r="I223" s="24" t="n">
        <v>42.4</v>
      </c>
      <c r="J223" s="24" t="n">
        <v>0</v>
      </c>
      <c r="K223" s="24" t="n">
        <v>-0</v>
      </c>
      <c r="L223" s="24" t="n">
        <v>-0</v>
      </c>
      <c r="M223" s="6" t="s">
        <f>=I223+J223+K223+L223</f>
      </c>
      <c r="N223" s="22"/>
    </row>
    <row collapsed="false" customFormat="false" customHeight="false" hidden="false" ht="12.1" outlineLevel="0" r="224">
      <c r="A224" s="21" t="n">
        <v>45110</v>
      </c>
      <c r="B224" s="22" t="s">
        <v>828</v>
      </c>
      <c r="C224" s="22" t="s">
        <v>936</v>
      </c>
      <c r="D224" s="22" t="s">
        <v>828</v>
      </c>
      <c r="E224" s="22" t="s">
        <v>828</v>
      </c>
      <c r="F224" s="22" t="s">
        <v>19</v>
      </c>
      <c r="G224" s="23" t="n">
        <v>1</v>
      </c>
      <c r="H224" s="24" t="n">
        <v>23.93</v>
      </c>
      <c r="I224" s="24" t="n">
        <v>23.93</v>
      </c>
      <c r="J224" s="24" t="n">
        <v>0</v>
      </c>
      <c r="K224" s="24" t="n">
        <v>-0</v>
      </c>
      <c r="L224" s="24" t="n">
        <v>-0</v>
      </c>
      <c r="M224" s="6" t="s">
        <f>=I224+J224+K224+L224</f>
      </c>
      <c r="N224" s="22"/>
    </row>
    <row collapsed="false" customFormat="false" customHeight="false" hidden="false" ht="12.1" outlineLevel="0" r="225">
      <c r="A225" s="21" t="n">
        <v>45119</v>
      </c>
      <c r="B225" s="22" t="s">
        <v>828</v>
      </c>
      <c r="C225" s="22" t="s">
        <v>937</v>
      </c>
      <c r="D225" s="22" t="s">
        <v>828</v>
      </c>
      <c r="E225" s="22" t="s">
        <v>828</v>
      </c>
      <c r="F225" s="22" t="s">
        <v>19</v>
      </c>
      <c r="G225" s="23" t="n">
        <v>1</v>
      </c>
      <c r="H225" s="24" t="n">
        <v>339</v>
      </c>
      <c r="I225" s="24" t="n">
        <v>339</v>
      </c>
      <c r="J225" s="24" t="n">
        <v>0</v>
      </c>
      <c r="K225" s="24" t="n">
        <v>-0</v>
      </c>
      <c r="L225" s="24" t="n">
        <v>-0</v>
      </c>
      <c r="M225" s="6" t="s">
        <f>=I225+J225+K225+L225</f>
      </c>
      <c r="N225" s="22"/>
    </row>
    <row collapsed="false" customFormat="false" customHeight="false" hidden="false" ht="12.1" outlineLevel="0" r="226">
      <c r="A226" s="21" t="n">
        <v>45120</v>
      </c>
      <c r="B226" s="22" t="s">
        <v>828</v>
      </c>
      <c r="C226" s="22" t="s">
        <v>938</v>
      </c>
      <c r="D226" s="22" t="s">
        <v>828</v>
      </c>
      <c r="E226" s="22" t="s">
        <v>828</v>
      </c>
      <c r="F226" s="22" t="s">
        <v>19</v>
      </c>
      <c r="G226" s="23" t="n">
        <v>1</v>
      </c>
      <c r="H226" s="24" t="n">
        <v>602.8</v>
      </c>
      <c r="I226" s="24" t="n">
        <v>602.8</v>
      </c>
      <c r="J226" s="24" t="n">
        <v>0</v>
      </c>
      <c r="K226" s="24" t="n">
        <v>-0</v>
      </c>
      <c r="L226" s="24" t="n">
        <v>-0</v>
      </c>
      <c r="M226" s="6" t="s">
        <f>=I226+J226+K226+L226</f>
      </c>
      <c r="N226" s="22"/>
    </row>
    <row collapsed="false" customFormat="false" customHeight="false" hidden="false" ht="12.1" outlineLevel="0" r="227">
      <c r="A227" s="21" t="n">
        <v>45131</v>
      </c>
      <c r="B227" s="22" t="s">
        <v>939</v>
      </c>
      <c r="C227" s="22" t="s">
        <v>940</v>
      </c>
      <c r="D227" s="22" t="s">
        <v>828</v>
      </c>
      <c r="E227" s="22" t="s">
        <v>828</v>
      </c>
      <c r="F227" s="22" t="s">
        <v>19</v>
      </c>
      <c r="G227" s="23" t="n">
        <v>0</v>
      </c>
      <c r="H227" s="24" t="n">
        <v>1</v>
      </c>
      <c r="I227" s="24" t="n">
        <v>-28.59</v>
      </c>
      <c r="J227" s="24" t="n">
        <v>0</v>
      </c>
      <c r="K227" s="24" t="n">
        <v>-0</v>
      </c>
      <c r="L227" s="24" t="n">
        <v>-0</v>
      </c>
      <c r="M227" s="6" t="s">
        <f>=I227+J227+K227+L227</f>
      </c>
      <c r="N227" s="22"/>
    </row>
    <row collapsed="false" customFormat="false" customHeight="false" hidden="false" ht="12.1" outlineLevel="0" r="228">
      <c r="A228" s="21" t="n">
        <v>45131</v>
      </c>
      <c r="B228" s="22" t="s">
        <v>828</v>
      </c>
      <c r="C228" s="22" t="s">
        <v>941</v>
      </c>
      <c r="D228" s="22" t="s">
        <v>828</v>
      </c>
      <c r="E228" s="22" t="s">
        <v>828</v>
      </c>
      <c r="F228" s="22" t="s">
        <v>19</v>
      </c>
      <c r="G228" s="23" t="n">
        <v>1</v>
      </c>
      <c r="H228" s="24" t="n">
        <v>23.22</v>
      </c>
      <c r="I228" s="24" t="n">
        <v>23.22</v>
      </c>
      <c r="J228" s="24" t="n">
        <v>0</v>
      </c>
      <c r="K228" s="24" t="n">
        <v>-0</v>
      </c>
      <c r="L228" s="24" t="n">
        <v>-0</v>
      </c>
      <c r="M228" s="6" t="s">
        <f>=I228+J228+K228+L228</f>
      </c>
      <c r="N228" s="22"/>
    </row>
    <row collapsed="false" customFormat="false" customHeight="false" hidden="false" ht="12.1" outlineLevel="0" r="229">
      <c r="A229" s="21" t="n">
        <v>45132</v>
      </c>
      <c r="B229" s="22" t="s">
        <v>828</v>
      </c>
      <c r="C229" s="22" t="s">
        <v>942</v>
      </c>
      <c r="D229" s="22" t="s">
        <v>828</v>
      </c>
      <c r="E229" s="22" t="s">
        <v>828</v>
      </c>
      <c r="F229" s="22" t="s">
        <v>19</v>
      </c>
      <c r="G229" s="23" t="n">
        <v>1</v>
      </c>
      <c r="H229" s="24" t="n">
        <v>87.5</v>
      </c>
      <c r="I229" s="24" t="n">
        <v>87.5</v>
      </c>
      <c r="J229" s="24" t="n">
        <v>0</v>
      </c>
      <c r="K229" s="24" t="n">
        <v>-0</v>
      </c>
      <c r="L229" s="24" t="n">
        <v>-0</v>
      </c>
      <c r="M229" s="6" t="s">
        <f>=I229+J229+K229+L229</f>
      </c>
      <c r="N229" s="22"/>
    </row>
    <row collapsed="false" customFormat="false" customHeight="false" hidden="false" ht="12.1" outlineLevel="0" r="230">
      <c r="A230" s="21" t="n">
        <v>45132</v>
      </c>
      <c r="B230" s="22" t="s">
        <v>828</v>
      </c>
      <c r="C230" s="22" t="s">
        <v>943</v>
      </c>
      <c r="D230" s="22" t="s">
        <v>828</v>
      </c>
      <c r="E230" s="22" t="s">
        <v>828</v>
      </c>
      <c r="F230" s="22" t="s">
        <v>19</v>
      </c>
      <c r="G230" s="23" t="n">
        <v>1</v>
      </c>
      <c r="H230" s="24" t="n">
        <v>202.3</v>
      </c>
      <c r="I230" s="24" t="n">
        <v>202.3</v>
      </c>
      <c r="J230" s="24" t="n">
        <v>0</v>
      </c>
      <c r="K230" s="24" t="n">
        <v>-0</v>
      </c>
      <c r="L230" s="24" t="n">
        <v>-0</v>
      </c>
      <c r="M230" s="6" t="s">
        <f>=I230+J230+K230+L230</f>
      </c>
      <c r="N230" s="22"/>
    </row>
    <row collapsed="false" customFormat="false" customHeight="false" hidden="false" ht="12.1" outlineLevel="0" r="231">
      <c r="A231" s="21" t="n">
        <v>45133</v>
      </c>
      <c r="B231" s="22" t="s">
        <v>828</v>
      </c>
      <c r="C231" s="22" t="s">
        <v>944</v>
      </c>
      <c r="D231" s="22" t="s">
        <v>828</v>
      </c>
      <c r="E231" s="22" t="s">
        <v>828</v>
      </c>
      <c r="F231" s="22" t="s">
        <v>19</v>
      </c>
      <c r="G231" s="23" t="n">
        <v>1</v>
      </c>
      <c r="H231" s="24" t="n">
        <v>72.13</v>
      </c>
      <c r="I231" s="24" t="n">
        <v>72.13</v>
      </c>
      <c r="J231" s="24" t="n">
        <v>0</v>
      </c>
      <c r="K231" s="24" t="n">
        <v>-0</v>
      </c>
      <c r="L231" s="24" t="n">
        <v>-0</v>
      </c>
      <c r="M231" s="6" t="s">
        <f>=I231+J231+K231+L231</f>
      </c>
      <c r="N231" s="22"/>
    </row>
    <row collapsed="false" customFormat="false" customHeight="false" hidden="false" ht="12.1" outlineLevel="0" r="232">
      <c r="A232" s="21" t="n">
        <v>45134</v>
      </c>
      <c r="B232" s="22" t="s">
        <v>828</v>
      </c>
      <c r="C232" s="22" t="s">
        <v>945</v>
      </c>
      <c r="D232" s="22" t="s">
        <v>828</v>
      </c>
      <c r="E232" s="22" t="s">
        <v>828</v>
      </c>
      <c r="F232" s="22" t="s">
        <v>19</v>
      </c>
      <c r="G232" s="23" t="n">
        <v>1</v>
      </c>
      <c r="H232" s="24" t="n">
        <v>208.4</v>
      </c>
      <c r="I232" s="24" t="n">
        <v>208.4</v>
      </c>
      <c r="J232" s="24" t="n">
        <v>0</v>
      </c>
      <c r="K232" s="24" t="n">
        <v>-0</v>
      </c>
      <c r="L232" s="24" t="n">
        <v>-0</v>
      </c>
      <c r="M232" s="6" t="s">
        <f>=I232+J232+K232+L232</f>
      </c>
      <c r="N232" s="22"/>
    </row>
    <row collapsed="false" customFormat="false" customHeight="false" hidden="false" ht="12.1" outlineLevel="0" r="233">
      <c r="A233" s="21" t="n">
        <v>45140</v>
      </c>
      <c r="B233" s="22" t="s">
        <v>828</v>
      </c>
      <c r="C233" s="22" t="s">
        <v>946</v>
      </c>
      <c r="D233" s="22" t="s">
        <v>828</v>
      </c>
      <c r="E233" s="22" t="s">
        <v>828</v>
      </c>
      <c r="F233" s="22" t="s">
        <v>19</v>
      </c>
      <c r="G233" s="23" t="n">
        <v>1</v>
      </c>
      <c r="H233" s="24" t="n">
        <v>121.68</v>
      </c>
      <c r="I233" s="24" t="n">
        <v>121.68</v>
      </c>
      <c r="J233" s="24" t="n">
        <v>0</v>
      </c>
      <c r="K233" s="24" t="n">
        <v>-0</v>
      </c>
      <c r="L233" s="24" t="n">
        <v>-0</v>
      </c>
      <c r="M233" s="6" t="s">
        <f>=I233+J233+K233+L233</f>
      </c>
      <c r="N233" s="22"/>
    </row>
    <row collapsed="false" customFormat="false" customHeight="false" hidden="false" ht="12.1" outlineLevel="0" r="234">
      <c r="A234" s="20" t="n">
        <v>45141</v>
      </c>
      <c r="B234" s="16" t="s">
        <v>104</v>
      </c>
      <c r="C234" s="16" t="s">
        <v>815</v>
      </c>
      <c r="D234" s="16" t="s">
        <v>725</v>
      </c>
      <c r="E234" s="16" t="s">
        <v>105</v>
      </c>
      <c r="F234" s="16" t="s">
        <v>19</v>
      </c>
      <c r="G234" s="7" t="n">
        <v>1</v>
      </c>
      <c r="H234" s="6" t="n">
        <v>68.99</v>
      </c>
      <c r="I234" s="6" t="n">
        <v>-689.9</v>
      </c>
      <c r="J234" s="6" t="n">
        <v>-0.33</v>
      </c>
      <c r="K234" s="6" t="n">
        <v>-0.41</v>
      </c>
      <c r="L234" s="6" t="n">
        <v>-0.1</v>
      </c>
      <c r="M234" s="6" t="s">
        <f>=I234+J234+K234+L234</f>
      </c>
      <c r="N234" s="16"/>
    </row>
    <row collapsed="false" customFormat="false" customHeight="false" hidden="false" ht="12.1" outlineLevel="0" r="235">
      <c r="A235" s="20" t="n">
        <v>45141</v>
      </c>
      <c r="B235" s="16" t="s">
        <v>129</v>
      </c>
      <c r="C235" s="16" t="s">
        <v>947</v>
      </c>
      <c r="D235" s="16" t="s">
        <v>725</v>
      </c>
      <c r="E235" s="16" t="s">
        <v>105</v>
      </c>
      <c r="F235" s="16" t="s">
        <v>19</v>
      </c>
      <c r="G235" s="7" t="n">
        <v>1</v>
      </c>
      <c r="H235" s="6" t="n">
        <v>101</v>
      </c>
      <c r="I235" s="6" t="n">
        <v>-1010</v>
      </c>
      <c r="J235" s="6" t="n">
        <v>-7.13</v>
      </c>
      <c r="K235" s="6" t="n">
        <v>-0.61</v>
      </c>
      <c r="L235" s="6" t="n">
        <v>-0.15</v>
      </c>
      <c r="M235" s="6" t="s">
        <f>=I235+J235+K235+L235</f>
      </c>
      <c r="N235" s="16"/>
    </row>
    <row collapsed="false" customFormat="false" customHeight="false" hidden="false" ht="12.1" outlineLevel="0" r="236">
      <c r="A236" s="20" t="n">
        <v>45141</v>
      </c>
      <c r="B236" s="16" t="s">
        <v>114</v>
      </c>
      <c r="C236" s="16" t="s">
        <v>948</v>
      </c>
      <c r="D236" s="16" t="s">
        <v>725</v>
      </c>
      <c r="E236" s="16" t="s">
        <v>105</v>
      </c>
      <c r="F236" s="16" t="s">
        <v>19</v>
      </c>
      <c r="G236" s="7" t="n">
        <v>1</v>
      </c>
      <c r="H236" s="6" t="n">
        <v>100.56</v>
      </c>
      <c r="I236" s="6" t="n">
        <v>-1005.6</v>
      </c>
      <c r="J236" s="6" t="n">
        <v>-47.87</v>
      </c>
      <c r="K236" s="6" t="n">
        <v>-0.6</v>
      </c>
      <c r="L236" s="6" t="n">
        <v>-0.15</v>
      </c>
      <c r="M236" s="6" t="s">
        <f>=I236+J236+K236+L236</f>
      </c>
      <c r="N236" s="16"/>
    </row>
    <row collapsed="false" customFormat="false" customHeight="false" hidden="false" ht="12.1" outlineLevel="0" r="237">
      <c r="A237" s="20" t="n">
        <v>45141</v>
      </c>
      <c r="B237" s="16" t="s">
        <v>132</v>
      </c>
      <c r="C237" s="16" t="s">
        <v>949</v>
      </c>
      <c r="D237" s="16" t="s">
        <v>725</v>
      </c>
      <c r="E237" s="16" t="s">
        <v>105</v>
      </c>
      <c r="F237" s="16" t="s">
        <v>19</v>
      </c>
      <c r="G237" s="7" t="n">
        <v>1</v>
      </c>
      <c r="H237" s="6" t="n">
        <v>102.12</v>
      </c>
      <c r="I237" s="6" t="n">
        <v>-1021.2</v>
      </c>
      <c r="J237" s="6" t="n">
        <v>-0.96</v>
      </c>
      <c r="K237" s="6" t="n">
        <v>-0.61</v>
      </c>
      <c r="L237" s="6" t="n">
        <v>-0.16</v>
      </c>
      <c r="M237" s="6" t="s">
        <f>=I237+J237+K237+L237</f>
      </c>
      <c r="N237" s="16"/>
    </row>
    <row collapsed="false" customFormat="false" customHeight="false" hidden="false" ht="12.1" outlineLevel="0" r="238">
      <c r="A238" s="20" t="n">
        <v>45141</v>
      </c>
      <c r="B238" s="16" t="s">
        <v>108</v>
      </c>
      <c r="C238" s="16" t="s">
        <v>950</v>
      </c>
      <c r="D238" s="16" t="s">
        <v>725</v>
      </c>
      <c r="E238" s="16" t="s">
        <v>105</v>
      </c>
      <c r="F238" s="16" t="s">
        <v>19</v>
      </c>
      <c r="G238" s="7" t="n">
        <v>1</v>
      </c>
      <c r="H238" s="6" t="n">
        <v>100.99</v>
      </c>
      <c r="I238" s="6" t="n">
        <v>-1009.9</v>
      </c>
      <c r="J238" s="6" t="n">
        <v>-18.18</v>
      </c>
      <c r="K238" s="6" t="n">
        <v>-0.61</v>
      </c>
      <c r="L238" s="6" t="n">
        <v>-0.15</v>
      </c>
      <c r="M238" s="6" t="s">
        <f>=I238+J238+K238+L238</f>
      </c>
      <c r="N238" s="16"/>
    </row>
    <row collapsed="false" customFormat="false" customHeight="false" hidden="false" ht="12.1" outlineLevel="0" r="239">
      <c r="A239" s="20" t="n">
        <v>45141</v>
      </c>
      <c r="B239" s="16" t="s">
        <v>111</v>
      </c>
      <c r="C239" s="16" t="s">
        <v>951</v>
      </c>
      <c r="D239" s="16" t="s">
        <v>725</v>
      </c>
      <c r="E239" s="16" t="s">
        <v>105</v>
      </c>
      <c r="F239" s="16" t="s">
        <v>19</v>
      </c>
      <c r="G239" s="7" t="n">
        <v>1</v>
      </c>
      <c r="H239" s="6" t="n">
        <v>103.11</v>
      </c>
      <c r="I239" s="6" t="n">
        <v>-1031.1</v>
      </c>
      <c r="J239" s="6" t="n">
        <v>-18.12</v>
      </c>
      <c r="K239" s="6" t="n">
        <v>-0.62</v>
      </c>
      <c r="L239" s="6" t="n">
        <v>-0.16</v>
      </c>
      <c r="M239" s="6" t="s">
        <f>=I239+J239+K239+L239</f>
      </c>
      <c r="N239" s="16"/>
    </row>
    <row collapsed="false" customFormat="false" customHeight="false" hidden="false" ht="12.1" outlineLevel="0" r="240">
      <c r="A240" s="21" t="n">
        <v>45156</v>
      </c>
      <c r="B240" s="22" t="s">
        <v>828</v>
      </c>
      <c r="C240" s="22" t="s">
        <v>952</v>
      </c>
      <c r="D240" s="22" t="s">
        <v>828</v>
      </c>
      <c r="E240" s="22" t="s">
        <v>828</v>
      </c>
      <c r="F240" s="22" t="s">
        <v>19</v>
      </c>
      <c r="G240" s="23" t="n">
        <v>1</v>
      </c>
      <c r="H240" s="24" t="n">
        <v>51.86</v>
      </c>
      <c r="I240" s="24" t="n">
        <v>51.86</v>
      </c>
      <c r="J240" s="24" t="n">
        <v>0</v>
      </c>
      <c r="K240" s="24" t="n">
        <v>-0</v>
      </c>
      <c r="L240" s="24" t="n">
        <v>-0</v>
      </c>
      <c r="M240" s="6" t="s">
        <f>=I240+J240+K240+L240</f>
      </c>
      <c r="N240" s="22"/>
    </row>
    <row collapsed="false" customFormat="false" customHeight="false" hidden="false" ht="12.1" outlineLevel="0" r="241">
      <c r="A241" s="21" t="n">
        <v>45168</v>
      </c>
      <c r="B241" s="22" t="s">
        <v>828</v>
      </c>
      <c r="C241" s="22" t="s">
        <v>953</v>
      </c>
      <c r="D241" s="22" t="s">
        <v>828</v>
      </c>
      <c r="E241" s="22" t="s">
        <v>828</v>
      </c>
      <c r="F241" s="22" t="s">
        <v>19</v>
      </c>
      <c r="G241" s="23" t="n">
        <v>1</v>
      </c>
      <c r="H241" s="24" t="n">
        <v>32.41</v>
      </c>
      <c r="I241" s="24" t="n">
        <v>32.41</v>
      </c>
      <c r="J241" s="24" t="n">
        <v>0</v>
      </c>
      <c r="K241" s="24" t="n">
        <v>-0</v>
      </c>
      <c r="L241" s="24" t="n">
        <v>-0</v>
      </c>
      <c r="M241" s="6" t="s">
        <f>=I241+J241+K241+L241</f>
      </c>
      <c r="N241" s="22"/>
    </row>
    <row collapsed="false" customFormat="false" customHeight="false" hidden="false" ht="12.1" outlineLevel="0" r="242">
      <c r="A242" s="20" t="n">
        <v>45173</v>
      </c>
      <c r="B242" s="16" t="s">
        <v>744</v>
      </c>
      <c r="C242" s="16" t="s">
        <v>954</v>
      </c>
      <c r="D242" s="16" t="s">
        <v>725</v>
      </c>
      <c r="E242" s="16" t="s">
        <v>105</v>
      </c>
      <c r="F242" s="16" t="s">
        <v>19</v>
      </c>
      <c r="G242" s="7" t="n">
        <v>1</v>
      </c>
      <c r="H242" s="6" t="n">
        <v>85.05</v>
      </c>
      <c r="I242" s="6" t="n">
        <v>-850.5</v>
      </c>
      <c r="J242" s="6" t="n">
        <v>-16.45</v>
      </c>
      <c r="K242" s="6" t="n">
        <v>-0.51</v>
      </c>
      <c r="L242" s="6" t="n">
        <v>-0.12</v>
      </c>
      <c r="M242" s="6" t="s">
        <f>=I242+J242+K242+L242</f>
      </c>
      <c r="N242" s="16"/>
    </row>
    <row collapsed="false" customFormat="false" customHeight="false" hidden="false" ht="12.1" outlineLevel="0" r="243">
      <c r="A243" s="20" t="n">
        <v>45195.478148148</v>
      </c>
      <c r="B243" s="16" t="s">
        <v>36</v>
      </c>
      <c r="C243" s="16" t="s">
        <v>834</v>
      </c>
      <c r="D243" s="16" t="s">
        <v>725</v>
      </c>
      <c r="E243" s="16" t="s">
        <v>17</v>
      </c>
      <c r="F243" s="16" t="s">
        <v>19</v>
      </c>
      <c r="G243" s="7" t="n">
        <v>10</v>
      </c>
      <c r="H243" s="6" t="n">
        <v>163.77</v>
      </c>
      <c r="I243" s="6" t="n">
        <v>-1637.7</v>
      </c>
      <c r="J243" s="6" t="n">
        <v>-0</v>
      </c>
      <c r="K243" s="6" t="n">
        <v>-0.98</v>
      </c>
      <c r="L243" s="6" t="n">
        <v>-0</v>
      </c>
      <c r="M243" s="6" t="s">
        <f>=I243+J243+K243+L243</f>
      </c>
      <c r="N243" s="16"/>
    </row>
    <row collapsed="false" customFormat="false" customHeight="false" hidden="false" ht="12.1" outlineLevel="0" r="244">
      <c r="A244" s="21" t="n">
        <v>45201</v>
      </c>
      <c r="B244" s="22" t="s">
        <v>828</v>
      </c>
      <c r="C244" s="22" t="s">
        <v>955</v>
      </c>
      <c r="D244" s="22" t="s">
        <v>828</v>
      </c>
      <c r="E244" s="22" t="s">
        <v>828</v>
      </c>
      <c r="F244" s="22" t="s">
        <v>19</v>
      </c>
      <c r="G244" s="23" t="n">
        <v>1</v>
      </c>
      <c r="H244" s="24" t="n">
        <v>23.93</v>
      </c>
      <c r="I244" s="24" t="n">
        <v>23.93</v>
      </c>
      <c r="J244" s="24" t="n">
        <v>0</v>
      </c>
      <c r="K244" s="24" t="n">
        <v>-0</v>
      </c>
      <c r="L244" s="24" t="n">
        <v>-0</v>
      </c>
      <c r="M244" s="6" t="s">
        <f>=I244+J244+K244+L244</f>
      </c>
      <c r="N244" s="22"/>
    </row>
    <row collapsed="false" customFormat="false" customHeight="false" hidden="false" ht="12.1" outlineLevel="0" r="245">
      <c r="A245" s="21" t="n">
        <v>45205</v>
      </c>
      <c r="B245" s="22" t="s">
        <v>828</v>
      </c>
      <c r="C245" s="22" t="s">
        <v>956</v>
      </c>
      <c r="D245" s="22" t="s">
        <v>828</v>
      </c>
      <c r="E245" s="22" t="s">
        <v>828</v>
      </c>
      <c r="F245" s="22" t="s">
        <v>19</v>
      </c>
      <c r="G245" s="23" t="n">
        <v>1</v>
      </c>
      <c r="H245" s="24" t="n">
        <v>38</v>
      </c>
      <c r="I245" s="24" t="n">
        <v>38</v>
      </c>
      <c r="J245" s="24" t="n">
        <v>0</v>
      </c>
      <c r="K245" s="24" t="n">
        <v>-0</v>
      </c>
      <c r="L245" s="24" t="n">
        <v>-0</v>
      </c>
      <c r="M245" s="6" t="s">
        <f>=I245+J245+K245+L245</f>
      </c>
      <c r="N245" s="22"/>
    </row>
    <row collapsed="false" customFormat="false" customHeight="false" hidden="false" ht="12.1" outlineLevel="0" r="246">
      <c r="A246" s="21" t="n">
        <v>45219</v>
      </c>
      <c r="B246" s="22" t="s">
        <v>828</v>
      </c>
      <c r="C246" s="22" t="s">
        <v>957</v>
      </c>
      <c r="D246" s="22" t="s">
        <v>828</v>
      </c>
      <c r="E246" s="22" t="s">
        <v>828</v>
      </c>
      <c r="F246" s="22" t="s">
        <v>19</v>
      </c>
      <c r="G246" s="23" t="n">
        <v>1</v>
      </c>
      <c r="H246" s="24" t="n">
        <v>32.54</v>
      </c>
      <c r="I246" s="24" t="n">
        <v>32.54</v>
      </c>
      <c r="J246" s="24" t="n">
        <v>0</v>
      </c>
      <c r="K246" s="24" t="n">
        <v>-0</v>
      </c>
      <c r="L246" s="24" t="n">
        <v>-0</v>
      </c>
      <c r="M246" s="6" t="s">
        <f>=I246+J246+K246+L246</f>
      </c>
      <c r="N246" s="22"/>
    </row>
    <row collapsed="false" customFormat="false" customHeight="false" hidden="false" ht="12.1" outlineLevel="0" r="247">
      <c r="A247" s="21" t="n">
        <v>45225</v>
      </c>
      <c r="B247" s="22" t="s">
        <v>828</v>
      </c>
      <c r="C247" s="22" t="s">
        <v>958</v>
      </c>
      <c r="D247" s="22" t="s">
        <v>828</v>
      </c>
      <c r="E247" s="22" t="s">
        <v>828</v>
      </c>
      <c r="F247" s="22" t="s">
        <v>19</v>
      </c>
      <c r="G247" s="23" t="n">
        <v>1</v>
      </c>
      <c r="H247" s="24" t="n">
        <v>71.62</v>
      </c>
      <c r="I247" s="24" t="n">
        <v>71.62</v>
      </c>
      <c r="J247" s="24" t="n">
        <v>0</v>
      </c>
      <c r="K247" s="24" t="n">
        <v>-0</v>
      </c>
      <c r="L247" s="24" t="n">
        <v>-0</v>
      </c>
      <c r="M247" s="6" t="s">
        <f>=I247+J247+K247+L247</f>
      </c>
      <c r="N247" s="22"/>
    </row>
    <row collapsed="false" customFormat="false" customHeight="false" hidden="false" ht="12.1" outlineLevel="0" r="248">
      <c r="A248" s="21" t="n">
        <v>45230</v>
      </c>
      <c r="B248" s="22" t="s">
        <v>828</v>
      </c>
      <c r="C248" s="22" t="s">
        <v>959</v>
      </c>
      <c r="D248" s="22" t="s">
        <v>828</v>
      </c>
      <c r="E248" s="22" t="s">
        <v>828</v>
      </c>
      <c r="F248" s="22" t="s">
        <v>19</v>
      </c>
      <c r="G248" s="23" t="n">
        <v>1</v>
      </c>
      <c r="H248" s="24" t="n">
        <v>29.17</v>
      </c>
      <c r="I248" s="24" t="n">
        <v>29.17</v>
      </c>
      <c r="J248" s="24" t="n">
        <v>0</v>
      </c>
      <c r="K248" s="24" t="n">
        <v>-0</v>
      </c>
      <c r="L248" s="24" t="n">
        <v>-0</v>
      </c>
      <c r="M248" s="6" t="s">
        <f>=I248+J248+K248+L248</f>
      </c>
      <c r="N248" s="22"/>
    </row>
    <row collapsed="false" customFormat="false" customHeight="false" hidden="false" ht="12.1" outlineLevel="0" r="249">
      <c r="A249" s="21" t="n">
        <v>45232</v>
      </c>
      <c r="B249" s="22" t="s">
        <v>828</v>
      </c>
      <c r="C249" s="22" t="s">
        <v>960</v>
      </c>
      <c r="D249" s="22" t="s">
        <v>828</v>
      </c>
      <c r="E249" s="22" t="s">
        <v>828</v>
      </c>
      <c r="F249" s="22" t="s">
        <v>19</v>
      </c>
      <c r="G249" s="23" t="n">
        <v>1</v>
      </c>
      <c r="H249" s="24" t="n">
        <v>127.14</v>
      </c>
      <c r="I249" s="24" t="n">
        <v>127.14</v>
      </c>
      <c r="J249" s="24" t="n">
        <v>0</v>
      </c>
      <c r="K249" s="24" t="n">
        <v>-0</v>
      </c>
      <c r="L249" s="24" t="n">
        <v>-0</v>
      </c>
      <c r="M249" s="6" t="s">
        <f>=I249+J249+K249+L249</f>
      </c>
      <c r="N249" s="22"/>
    </row>
    <row collapsed="false" customFormat="false" customHeight="false" hidden="false" ht="12.1" outlineLevel="0" r="250">
      <c r="A250" s="21" t="n">
        <v>45232</v>
      </c>
      <c r="B250" s="22" t="s">
        <v>828</v>
      </c>
      <c r="C250" s="22" t="s">
        <v>961</v>
      </c>
      <c r="D250" s="22" t="s">
        <v>828</v>
      </c>
      <c r="E250" s="22" t="s">
        <v>828</v>
      </c>
      <c r="F250" s="22" t="s">
        <v>19</v>
      </c>
      <c r="G250" s="23" t="n">
        <v>1</v>
      </c>
      <c r="H250" s="24" t="n">
        <v>98.1</v>
      </c>
      <c r="I250" s="24" t="n">
        <v>98.1</v>
      </c>
      <c r="J250" s="24" t="n">
        <v>0</v>
      </c>
      <c r="K250" s="24" t="n">
        <v>-0</v>
      </c>
      <c r="L250" s="24" t="n">
        <v>-0</v>
      </c>
      <c r="M250" s="6" t="s">
        <f>=I250+J250+K250+L250</f>
      </c>
      <c r="N250" s="22"/>
    </row>
    <row collapsed="false" customFormat="false" customHeight="false" hidden="false" ht="12.1" outlineLevel="0" r="251">
      <c r="A251" s="21" t="n">
        <v>45245</v>
      </c>
      <c r="B251" s="22" t="s">
        <v>828</v>
      </c>
      <c r="C251" s="22" t="s">
        <v>962</v>
      </c>
      <c r="D251" s="22" t="s">
        <v>828</v>
      </c>
      <c r="E251" s="22" t="s">
        <v>828</v>
      </c>
      <c r="F251" s="22" t="s">
        <v>19</v>
      </c>
      <c r="G251" s="23" t="n">
        <v>1</v>
      </c>
      <c r="H251" s="24" t="n">
        <v>35.65</v>
      </c>
      <c r="I251" s="24" t="n">
        <v>35.65</v>
      </c>
      <c r="J251" s="24" t="n">
        <v>0</v>
      </c>
      <c r="K251" s="24" t="n">
        <v>-0</v>
      </c>
      <c r="L251" s="24" t="n">
        <v>-0</v>
      </c>
      <c r="M251" s="6" t="s">
        <f>=I251+J251+K251+L251</f>
      </c>
      <c r="N251" s="22"/>
    </row>
    <row collapsed="false" customFormat="false" customHeight="false" hidden="false" ht="12.1" outlineLevel="0" r="252">
      <c r="A252" s="20" t="n">
        <v>45251.59525463</v>
      </c>
      <c r="B252" s="16" t="s">
        <v>62</v>
      </c>
      <c r="C252" s="16" t="s">
        <v>837</v>
      </c>
      <c r="D252" s="16" t="s">
        <v>725</v>
      </c>
      <c r="E252" s="16" t="s">
        <v>17</v>
      </c>
      <c r="F252" s="16" t="s">
        <v>19</v>
      </c>
      <c r="G252" s="7" t="n">
        <v>1</v>
      </c>
      <c r="H252" s="6" t="n">
        <v>186.6</v>
      </c>
      <c r="I252" s="6" t="n">
        <v>-186.6</v>
      </c>
      <c r="J252" s="6" t="n">
        <v>-0</v>
      </c>
      <c r="K252" s="6" t="n">
        <v>-0.11</v>
      </c>
      <c r="L252" s="6" t="n">
        <v>-0</v>
      </c>
      <c r="M252" s="6" t="s">
        <f>=I252+J252+K252+L252</f>
      </c>
      <c r="N252" s="16"/>
    </row>
    <row collapsed="false" customFormat="false" customHeight="false" hidden="false" ht="12.1" outlineLevel="0" r="253">
      <c r="A253" s="20" t="n">
        <v>45257.801944444</v>
      </c>
      <c r="B253" s="16" t="s">
        <v>39</v>
      </c>
      <c r="C253" s="16" t="s">
        <v>822</v>
      </c>
      <c r="D253" s="16" t="s">
        <v>725</v>
      </c>
      <c r="E253" s="16" t="s">
        <v>17</v>
      </c>
      <c r="F253" s="16" t="s">
        <v>19</v>
      </c>
      <c r="G253" s="7" t="n">
        <v>10</v>
      </c>
      <c r="H253" s="6" t="n">
        <v>65.54</v>
      </c>
      <c r="I253" s="6" t="n">
        <v>-655.4</v>
      </c>
      <c r="J253" s="6" t="n">
        <v>-0</v>
      </c>
      <c r="K253" s="6" t="n">
        <v>-0.39</v>
      </c>
      <c r="L253" s="6" t="n">
        <v>-0</v>
      </c>
      <c r="M253" s="6" t="s">
        <f>=I253+J253+K253+L253</f>
      </c>
      <c r="N253" s="16"/>
    </row>
    <row collapsed="false" customFormat="false" customHeight="false" hidden="false" ht="12.1" outlineLevel="0" r="254">
      <c r="A254" s="20" t="n">
        <v>45260.5178125</v>
      </c>
      <c r="B254" s="16" t="s">
        <v>69</v>
      </c>
      <c r="C254" s="16" t="s">
        <v>820</v>
      </c>
      <c r="D254" s="16" t="s">
        <v>725</v>
      </c>
      <c r="E254" s="16" t="s">
        <v>17</v>
      </c>
      <c r="F254" s="16" t="s">
        <v>19</v>
      </c>
      <c r="G254" s="7" t="n">
        <v>10</v>
      </c>
      <c r="H254" s="6" t="n">
        <v>36.77</v>
      </c>
      <c r="I254" s="6" t="n">
        <v>-367.7</v>
      </c>
      <c r="J254" s="6" t="n">
        <v>-0</v>
      </c>
      <c r="K254" s="6" t="n">
        <v>-0.22</v>
      </c>
      <c r="L254" s="6" t="n">
        <v>-0</v>
      </c>
      <c r="M254" s="6" t="s">
        <f>=I254+J254+K254+L254</f>
      </c>
      <c r="N254" s="16"/>
    </row>
    <row collapsed="false" customFormat="false" customHeight="false" hidden="false" ht="12.1" outlineLevel="0" r="255">
      <c r="A255" s="21" t="n">
        <v>45265</v>
      </c>
      <c r="B255" s="22" t="s">
        <v>828</v>
      </c>
      <c r="C255" s="22" t="s">
        <v>963</v>
      </c>
      <c r="D255" s="22" t="s">
        <v>828</v>
      </c>
      <c r="E255" s="22" t="s">
        <v>828</v>
      </c>
      <c r="F255" s="22" t="s">
        <v>19</v>
      </c>
      <c r="G255" s="23" t="n">
        <v>1</v>
      </c>
      <c r="H255" s="24" t="n">
        <v>56.1</v>
      </c>
      <c r="I255" s="24" t="n">
        <v>56.1</v>
      </c>
      <c r="J255" s="24" t="n">
        <v>0</v>
      </c>
      <c r="K255" s="24" t="n">
        <v>-0</v>
      </c>
      <c r="L255" s="24" t="n">
        <v>-0</v>
      </c>
      <c r="M255" s="6" t="s">
        <f>=I255+J255+K255+L255</f>
      </c>
      <c r="N255" s="22"/>
    </row>
    <row collapsed="false" customFormat="false" customHeight="false" hidden="false" ht="12.1" outlineLevel="0" r="256">
      <c r="A256" s="21" t="n">
        <v>45266</v>
      </c>
      <c r="B256" s="22" t="s">
        <v>828</v>
      </c>
      <c r="C256" s="22" t="s">
        <v>964</v>
      </c>
      <c r="D256" s="22" t="s">
        <v>828</v>
      </c>
      <c r="E256" s="22" t="s">
        <v>828</v>
      </c>
      <c r="F256" s="22" t="s">
        <v>19</v>
      </c>
      <c r="G256" s="23" t="n">
        <v>1</v>
      </c>
      <c r="H256" s="24" t="n">
        <v>56.84</v>
      </c>
      <c r="I256" s="24" t="n">
        <v>56.84</v>
      </c>
      <c r="J256" s="24" t="n">
        <v>0</v>
      </c>
      <c r="K256" s="24" t="n">
        <v>-0</v>
      </c>
      <c r="L256" s="24" t="n">
        <v>-0</v>
      </c>
      <c r="M256" s="6" t="s">
        <f>=I256+J256+K256+L256</f>
      </c>
      <c r="N256" s="22"/>
    </row>
    <row collapsed="false" customFormat="false" customHeight="false" hidden="false" ht="12.1" outlineLevel="0" r="257">
      <c r="A257" s="21" t="n">
        <v>45278</v>
      </c>
      <c r="B257" s="22" t="s">
        <v>828</v>
      </c>
      <c r="C257" s="22" t="s">
        <v>965</v>
      </c>
      <c r="D257" s="22" t="s">
        <v>828</v>
      </c>
      <c r="E257" s="22" t="s">
        <v>828</v>
      </c>
      <c r="F257" s="22" t="s">
        <v>19</v>
      </c>
      <c r="G257" s="23" t="n">
        <v>1</v>
      </c>
      <c r="H257" s="24" t="n">
        <v>47.46</v>
      </c>
      <c r="I257" s="24" t="n">
        <v>47.46</v>
      </c>
      <c r="J257" s="24" t="n">
        <v>0</v>
      </c>
      <c r="K257" s="24" t="n">
        <v>-0</v>
      </c>
      <c r="L257" s="24" t="n">
        <v>-0</v>
      </c>
      <c r="M257" s="6" t="s">
        <f>=I257+J257+K257+L257</f>
      </c>
      <c r="N257" s="22"/>
    </row>
    <row collapsed="false" customFormat="false" customHeight="false" hidden="false" ht="12.1" outlineLevel="0" r="258">
      <c r="A258" s="21" t="n">
        <v>45300</v>
      </c>
      <c r="B258" s="22" t="s">
        <v>828</v>
      </c>
      <c r="C258" s="22" t="s">
        <v>966</v>
      </c>
      <c r="D258" s="22" t="s">
        <v>828</v>
      </c>
      <c r="E258" s="22" t="s">
        <v>828</v>
      </c>
      <c r="F258" s="22" t="s">
        <v>19</v>
      </c>
      <c r="G258" s="23" t="n">
        <v>1</v>
      </c>
      <c r="H258" s="24" t="n">
        <v>23.93</v>
      </c>
      <c r="I258" s="24" t="n">
        <v>23.93</v>
      </c>
      <c r="J258" s="24" t="n">
        <v>0</v>
      </c>
      <c r="K258" s="24" t="n">
        <v>-0</v>
      </c>
      <c r="L258" s="24" t="n">
        <v>-0</v>
      </c>
      <c r="M258" s="6" t="s">
        <f>=I258+J258+K258+L258</f>
      </c>
      <c r="N258" s="22"/>
    </row>
    <row collapsed="false" customFormat="false" customHeight="false" hidden="false" ht="12.1" outlineLevel="0" r="259">
      <c r="A259" s="21" t="n">
        <v>45300</v>
      </c>
      <c r="B259" s="22" t="s">
        <v>828</v>
      </c>
      <c r="C259" s="22" t="s">
        <v>967</v>
      </c>
      <c r="D259" s="22" t="s">
        <v>828</v>
      </c>
      <c r="E259" s="22" t="s">
        <v>828</v>
      </c>
      <c r="F259" s="22" t="s">
        <v>19</v>
      </c>
      <c r="G259" s="23" t="n">
        <v>1</v>
      </c>
      <c r="H259" s="24" t="n">
        <v>54.1</v>
      </c>
      <c r="I259" s="24" t="n">
        <v>54.1</v>
      </c>
      <c r="J259" s="24" t="n">
        <v>0</v>
      </c>
      <c r="K259" s="24" t="n">
        <v>-0</v>
      </c>
      <c r="L259" s="24" t="n">
        <v>-0</v>
      </c>
      <c r="M259" s="6" t="s">
        <f>=I259+J259+K259+L259</f>
      </c>
      <c r="N259" s="22"/>
    </row>
    <row collapsed="false" customFormat="false" customHeight="false" hidden="false" ht="12.1" outlineLevel="0" r="260">
      <c r="A260" s="21" t="n">
        <v>45302</v>
      </c>
      <c r="B260" s="22" t="s">
        <v>828</v>
      </c>
      <c r="C260" s="22" t="s">
        <v>968</v>
      </c>
      <c r="D260" s="22" t="s">
        <v>828</v>
      </c>
      <c r="E260" s="22" t="s">
        <v>828</v>
      </c>
      <c r="F260" s="22" t="s">
        <v>19</v>
      </c>
      <c r="G260" s="23" t="n">
        <v>1</v>
      </c>
      <c r="H260" s="24" t="n">
        <v>17</v>
      </c>
      <c r="I260" s="24" t="n">
        <v>17</v>
      </c>
      <c r="J260" s="24" t="n">
        <v>0</v>
      </c>
      <c r="K260" s="24" t="n">
        <v>-0</v>
      </c>
      <c r="L260" s="24" t="n">
        <v>-0</v>
      </c>
      <c r="M260" s="6" t="s">
        <f>=I260+J260+K260+L260</f>
      </c>
      <c r="N260" s="22"/>
    </row>
    <row collapsed="false" customFormat="false" customHeight="false" hidden="false" ht="12.1" outlineLevel="0" r="261">
      <c r="A261" s="21" t="n">
        <v>45307</v>
      </c>
      <c r="B261" s="22" t="s">
        <v>828</v>
      </c>
      <c r="C261" s="22" t="s">
        <v>969</v>
      </c>
      <c r="D261" s="22" t="s">
        <v>828</v>
      </c>
      <c r="E261" s="22" t="s">
        <v>828</v>
      </c>
      <c r="F261" s="22" t="s">
        <v>19</v>
      </c>
      <c r="G261" s="23" t="n">
        <v>1</v>
      </c>
      <c r="H261" s="24" t="n">
        <v>796.33</v>
      </c>
      <c r="I261" s="24" t="n">
        <v>796.33</v>
      </c>
      <c r="J261" s="24" t="n">
        <v>0</v>
      </c>
      <c r="K261" s="24" t="n">
        <v>-0</v>
      </c>
      <c r="L261" s="24" t="n">
        <v>-0</v>
      </c>
      <c r="M261" s="6" t="s">
        <f>=I261+J261+K261+L261</f>
      </c>
      <c r="N261" s="22"/>
    </row>
    <row collapsed="false" customFormat="false" customHeight="false" hidden="false" ht="12.1" outlineLevel="0" r="262">
      <c r="A262" s="21" t="n">
        <v>45310</v>
      </c>
      <c r="B262" s="22" t="s">
        <v>828</v>
      </c>
      <c r="C262" s="22" t="s">
        <v>970</v>
      </c>
      <c r="D262" s="22" t="s">
        <v>828</v>
      </c>
      <c r="E262" s="22" t="s">
        <v>828</v>
      </c>
      <c r="F262" s="22" t="s">
        <v>19</v>
      </c>
      <c r="G262" s="23" t="n">
        <v>1</v>
      </c>
      <c r="H262" s="24" t="n">
        <v>32.54</v>
      </c>
      <c r="I262" s="24" t="n">
        <v>32.54</v>
      </c>
      <c r="J262" s="24" t="n">
        <v>0</v>
      </c>
      <c r="K262" s="24" t="n">
        <v>-0</v>
      </c>
      <c r="L262" s="24" t="n">
        <v>-0</v>
      </c>
      <c r="M262" s="6" t="s">
        <f>=I262+J262+K262+L262</f>
      </c>
      <c r="N262" s="22"/>
    </row>
    <row collapsed="false" customFormat="false" customHeight="false" hidden="false" ht="12.1" outlineLevel="0" r="263">
      <c r="A263" s="21" t="n">
        <v>45315</v>
      </c>
      <c r="B263" s="22" t="s">
        <v>828</v>
      </c>
      <c r="C263" s="22" t="s">
        <v>971</v>
      </c>
      <c r="D263" s="22" t="s">
        <v>828</v>
      </c>
      <c r="E263" s="22" t="s">
        <v>828</v>
      </c>
      <c r="F263" s="22" t="s">
        <v>19</v>
      </c>
      <c r="G263" s="23" t="n">
        <v>1</v>
      </c>
      <c r="H263" s="24" t="n">
        <v>91.51</v>
      </c>
      <c r="I263" s="24" t="n">
        <v>91.51</v>
      </c>
      <c r="J263" s="24" t="n">
        <v>0</v>
      </c>
      <c r="K263" s="24" t="n">
        <v>-0</v>
      </c>
      <c r="L263" s="24" t="n">
        <v>-0</v>
      </c>
      <c r="M263" s="6" t="s">
        <f>=I263+J263+K263+L263</f>
      </c>
      <c r="N263" s="22"/>
    </row>
    <row collapsed="false" customFormat="false" customHeight="false" hidden="false" ht="12.1" outlineLevel="0" r="264">
      <c r="A264" s="21" t="n">
        <v>45321</v>
      </c>
      <c r="B264" s="22" t="s">
        <v>828</v>
      </c>
      <c r="C264" s="22" t="s">
        <v>972</v>
      </c>
      <c r="D264" s="22" t="s">
        <v>828</v>
      </c>
      <c r="E264" s="22" t="s">
        <v>828</v>
      </c>
      <c r="F264" s="22" t="s">
        <v>19</v>
      </c>
      <c r="G264" s="23" t="n">
        <v>1</v>
      </c>
      <c r="H264" s="24" t="n">
        <v>29.17</v>
      </c>
      <c r="I264" s="24" t="n">
        <v>29.17</v>
      </c>
      <c r="J264" s="24" t="n">
        <v>0</v>
      </c>
      <c r="K264" s="24" t="n">
        <v>-0</v>
      </c>
      <c r="L264" s="24" t="n">
        <v>-0</v>
      </c>
      <c r="M264" s="6" t="s">
        <f>=I264+J264+K264+L264</f>
      </c>
      <c r="N264" s="22"/>
    </row>
    <row collapsed="false" customFormat="false" customHeight="false" hidden="false" ht="12.1" outlineLevel="0" r="265">
      <c r="A265" s="21" t="n">
        <v>45322</v>
      </c>
      <c r="B265" s="22" t="s">
        <v>828</v>
      </c>
      <c r="C265" s="22" t="s">
        <v>973</v>
      </c>
      <c r="D265" s="22" t="s">
        <v>828</v>
      </c>
      <c r="E265" s="22" t="s">
        <v>828</v>
      </c>
      <c r="F265" s="22" t="s">
        <v>19</v>
      </c>
      <c r="G265" s="23" t="n">
        <v>1</v>
      </c>
      <c r="H265" s="24" t="n">
        <v>152.1</v>
      </c>
      <c r="I265" s="24" t="n">
        <v>152.1</v>
      </c>
      <c r="J265" s="24" t="n">
        <v>0</v>
      </c>
      <c r="K265" s="24" t="n">
        <v>-0</v>
      </c>
      <c r="L265" s="24" t="n">
        <v>-0</v>
      </c>
      <c r="M265" s="6" t="s">
        <f>=I265+J265+K265+L265</f>
      </c>
      <c r="N265" s="22"/>
    </row>
    <row collapsed="false" customFormat="false" customHeight="false" hidden="false" ht="12.1" outlineLevel="0" r="266">
      <c r="A266" s="21" t="n">
        <v>45338</v>
      </c>
      <c r="B266" s="22" t="s">
        <v>828</v>
      </c>
      <c r="C266" s="22" t="s">
        <v>974</v>
      </c>
      <c r="D266" s="22" t="s">
        <v>828</v>
      </c>
      <c r="E266" s="22" t="s">
        <v>828</v>
      </c>
      <c r="F266" s="22" t="s">
        <v>19</v>
      </c>
      <c r="G266" s="23" t="n">
        <v>1</v>
      </c>
      <c r="H266" s="24" t="n">
        <v>51.86</v>
      </c>
      <c r="I266" s="24" t="n">
        <v>51.86</v>
      </c>
      <c r="J266" s="24" t="n">
        <v>0</v>
      </c>
      <c r="K266" s="24" t="n">
        <v>-0</v>
      </c>
      <c r="L266" s="24" t="n">
        <v>-0</v>
      </c>
      <c r="M266" s="6" t="s">
        <f>=I266+J266+K266+L266</f>
      </c>
      <c r="N266" s="22"/>
    </row>
    <row collapsed="false" customFormat="false" customHeight="false" hidden="false" ht="12.1" outlineLevel="0" r="267">
      <c r="A267" s="21" t="n">
        <v>45350</v>
      </c>
      <c r="B267" s="22" t="s">
        <v>828</v>
      </c>
      <c r="C267" s="22" t="s">
        <v>975</v>
      </c>
      <c r="D267" s="22" t="s">
        <v>828</v>
      </c>
      <c r="E267" s="22" t="s">
        <v>828</v>
      </c>
      <c r="F267" s="22" t="s">
        <v>19</v>
      </c>
      <c r="G267" s="23" t="n">
        <v>1</v>
      </c>
      <c r="H267" s="24" t="n">
        <v>32.41</v>
      </c>
      <c r="I267" s="24" t="n">
        <v>32.41</v>
      </c>
      <c r="J267" s="24" t="n">
        <v>0</v>
      </c>
      <c r="K267" s="24" t="n">
        <v>-0</v>
      </c>
      <c r="L267" s="24" t="n">
        <v>-0</v>
      </c>
      <c r="M267" s="6" t="s">
        <f>=I267+J267+K267+L267</f>
      </c>
      <c r="N267" s="22"/>
    </row>
    <row collapsed="false" customFormat="false" customHeight="false" hidden="false" ht="12.1" outlineLevel="0" r="268">
      <c r="A268" s="21" t="n">
        <v>45350</v>
      </c>
      <c r="B268" s="22" t="s">
        <v>912</v>
      </c>
      <c r="C268" s="22" t="s">
        <v>976</v>
      </c>
      <c r="D268" s="22" t="s">
        <v>912</v>
      </c>
      <c r="E268" s="22" t="s">
        <v>912</v>
      </c>
      <c r="F268" s="22" t="s">
        <v>19</v>
      </c>
      <c r="G268" s="23" t="n">
        <v>1</v>
      </c>
      <c r="H268" s="24" t="n">
        <v>1000</v>
      </c>
      <c r="I268" s="24" t="n">
        <v>1000</v>
      </c>
      <c r="J268" s="24" t="n">
        <v>0</v>
      </c>
      <c r="K268" s="24" t="n">
        <v>-0</v>
      </c>
      <c r="L268" s="24" t="n">
        <v>-0</v>
      </c>
      <c r="M268" s="6" t="s">
        <f>=I268+J268+K268+L268</f>
      </c>
      <c r="N268" s="22"/>
    </row>
    <row collapsed="false" customFormat="false" customHeight="false" hidden="false" ht="12.1" outlineLevel="0" r="269">
      <c r="A269" s="20" t="n">
        <v>45352.576446759</v>
      </c>
      <c r="B269" s="16" t="s">
        <v>123</v>
      </c>
      <c r="C269" s="16" t="s">
        <v>977</v>
      </c>
      <c r="D269" s="16" t="s">
        <v>725</v>
      </c>
      <c r="E269" s="16" t="s">
        <v>105</v>
      </c>
      <c r="F269" s="16" t="s">
        <v>19</v>
      </c>
      <c r="G269" s="7" t="n">
        <v>1</v>
      </c>
      <c r="H269" s="6" t="n">
        <v>98.42</v>
      </c>
      <c r="I269" s="6" t="n">
        <v>-984.2</v>
      </c>
      <c r="J269" s="6" t="n">
        <v>-10.51</v>
      </c>
      <c r="K269" s="6" t="n">
        <v>-0.59</v>
      </c>
      <c r="L269" s="6" t="n">
        <v>-0.14</v>
      </c>
      <c r="M269" s="6" t="s">
        <f>=I269+J269+K269+L269</f>
      </c>
      <c r="N269" s="16"/>
    </row>
    <row collapsed="false" customFormat="false" customHeight="false" hidden="false" ht="12.1" outlineLevel="0" r="270">
      <c r="A270" s="20" t="n">
        <v>45355.466909722</v>
      </c>
      <c r="B270" s="16" t="s">
        <v>126</v>
      </c>
      <c r="C270" s="16" t="s">
        <v>978</v>
      </c>
      <c r="D270" s="16" t="s">
        <v>725</v>
      </c>
      <c r="E270" s="16" t="s">
        <v>105</v>
      </c>
      <c r="F270" s="16" t="s">
        <v>19</v>
      </c>
      <c r="G270" s="7" t="n">
        <v>1</v>
      </c>
      <c r="H270" s="6" t="n">
        <v>93.891</v>
      </c>
      <c r="I270" s="6" t="n">
        <v>-938.91</v>
      </c>
      <c r="J270" s="6" t="n">
        <v>-40.69</v>
      </c>
      <c r="K270" s="6" t="n">
        <v>-0.56</v>
      </c>
      <c r="L270" s="6" t="n">
        <v>-0.14</v>
      </c>
      <c r="M270" s="6" t="s">
        <f>=I270+J270+K270+L270</f>
      </c>
      <c r="N270" s="16"/>
    </row>
    <row collapsed="false" customFormat="false" customHeight="false" hidden="false" ht="12.1" outlineLevel="0" r="271">
      <c r="A271" s="21" t="n">
        <v>45357</v>
      </c>
      <c r="B271" s="22" t="s">
        <v>828</v>
      </c>
      <c r="C271" s="22" t="s">
        <v>979</v>
      </c>
      <c r="D271" s="22" t="s">
        <v>828</v>
      </c>
      <c r="E271" s="22" t="s">
        <v>828</v>
      </c>
      <c r="F271" s="22" t="s">
        <v>19</v>
      </c>
      <c r="G271" s="23" t="n">
        <v>1</v>
      </c>
      <c r="H271" s="24" t="n">
        <v>11.26</v>
      </c>
      <c r="I271" s="24" t="n">
        <v>11.26</v>
      </c>
      <c r="J271" s="24" t="n">
        <v>0</v>
      </c>
      <c r="K271" s="24" t="n">
        <v>-0</v>
      </c>
      <c r="L271" s="24" t="n">
        <v>-0</v>
      </c>
      <c r="M271" s="6" t="s">
        <f>=I271+J271+K271+L271</f>
      </c>
      <c r="N271" s="22"/>
    </row>
    <row collapsed="false" customFormat="false" customHeight="false" hidden="false" ht="12.1" outlineLevel="0" r="272">
      <c r="A272" s="21" t="n">
        <v>45364</v>
      </c>
      <c r="B272" s="22" t="s">
        <v>799</v>
      </c>
      <c r="C272" s="22" t="s">
        <v>235</v>
      </c>
      <c r="D272" s="22" t="s">
        <v>799</v>
      </c>
      <c r="E272" s="22" t="s">
        <v>800</v>
      </c>
      <c r="F272" s="22" t="s">
        <v>19</v>
      </c>
      <c r="G272" s="23" t="n">
        <v>1</v>
      </c>
      <c r="H272" s="24" t="n">
        <v>500</v>
      </c>
      <c r="I272" s="24" t="n">
        <v>500</v>
      </c>
      <c r="J272" s="24" t="n">
        <v>0</v>
      </c>
      <c r="K272" s="24" t="n">
        <v>-0</v>
      </c>
      <c r="L272" s="24" t="n">
        <v>-0</v>
      </c>
      <c r="M272" s="6" t="s">
        <f>=I272+J272+K272+L272</f>
      </c>
      <c r="N272" s="22"/>
    </row>
    <row collapsed="false" customFormat="false" customHeight="false" hidden="false" ht="12.1" outlineLevel="0" r="273">
      <c r="A273" s="20" t="n">
        <v>45364.461041667</v>
      </c>
      <c r="B273" s="16" t="s">
        <v>135</v>
      </c>
      <c r="C273" s="16" t="s">
        <v>980</v>
      </c>
      <c r="D273" s="16" t="s">
        <v>725</v>
      </c>
      <c r="E273" s="16" t="s">
        <v>105</v>
      </c>
      <c r="F273" s="16" t="s">
        <v>19</v>
      </c>
      <c r="G273" s="7" t="n">
        <v>1</v>
      </c>
      <c r="H273" s="6" t="n">
        <v>62.33</v>
      </c>
      <c r="I273" s="6" t="n">
        <v>-623.3</v>
      </c>
      <c r="J273" s="6" t="n">
        <v>-19.26</v>
      </c>
      <c r="K273" s="6" t="n">
        <v>-0.37</v>
      </c>
      <c r="L273" s="6" t="n">
        <v>-0.07</v>
      </c>
      <c r="M273" s="6" t="s">
        <f>=I273+J273+K273+L273</f>
      </c>
      <c r="N273" s="16"/>
    </row>
    <row collapsed="false" customFormat="false" customHeight="false" hidden="false" ht="12.1" outlineLevel="0" r="274">
      <c r="A274" s="21" t="n">
        <v>45378</v>
      </c>
      <c r="B274" s="22" t="s">
        <v>828</v>
      </c>
      <c r="C274" s="22" t="s">
        <v>981</v>
      </c>
      <c r="D274" s="22" t="s">
        <v>828</v>
      </c>
      <c r="E274" s="22" t="s">
        <v>828</v>
      </c>
      <c r="F274" s="22" t="s">
        <v>19</v>
      </c>
      <c r="G274" s="23" t="n">
        <v>1</v>
      </c>
      <c r="H274" s="24" t="n">
        <v>47.47</v>
      </c>
      <c r="I274" s="24" t="n">
        <v>47.47</v>
      </c>
      <c r="J274" s="24" t="n">
        <v>0</v>
      </c>
      <c r="K274" s="24" t="n">
        <v>-0</v>
      </c>
      <c r="L274" s="24" t="n">
        <v>-0</v>
      </c>
      <c r="M274" s="6" t="s">
        <f>=I274+J274+K274+L274</f>
      </c>
      <c r="N274" s="22"/>
    </row>
    <row collapsed="false" customFormat="false" customHeight="false" hidden="false" ht="12.1" outlineLevel="0" r="275">
      <c r="A275" s="21" t="n">
        <v>45383</v>
      </c>
      <c r="B275" s="22" t="s">
        <v>912</v>
      </c>
      <c r="C275" s="22" t="s">
        <v>982</v>
      </c>
      <c r="D275" s="22" t="s">
        <v>912</v>
      </c>
      <c r="E275" s="22" t="s">
        <v>912</v>
      </c>
      <c r="F275" s="22" t="s">
        <v>19</v>
      </c>
      <c r="G275" s="23" t="n">
        <v>1</v>
      </c>
      <c r="H275" s="24" t="n">
        <v>1000</v>
      </c>
      <c r="I275" s="24" t="n">
        <v>1000</v>
      </c>
      <c r="J275" s="24" t="n">
        <v>0</v>
      </c>
      <c r="K275" s="24" t="n">
        <v>-0</v>
      </c>
      <c r="L275" s="24" t="n">
        <v>-0</v>
      </c>
      <c r="M275" s="6" t="s">
        <f>=I275+J275+K275+L275</f>
      </c>
      <c r="N275" s="22"/>
    </row>
    <row collapsed="false" customFormat="false" customHeight="false" hidden="false" ht="12.1" outlineLevel="0" r="276">
      <c r="A276" s="21" t="n">
        <v>45383</v>
      </c>
      <c r="B276" s="22" t="s">
        <v>828</v>
      </c>
      <c r="C276" s="22" t="s">
        <v>983</v>
      </c>
      <c r="D276" s="22" t="s">
        <v>828</v>
      </c>
      <c r="E276" s="22" t="s">
        <v>828</v>
      </c>
      <c r="F276" s="22" t="s">
        <v>19</v>
      </c>
      <c r="G276" s="23" t="n">
        <v>1</v>
      </c>
      <c r="H276" s="24" t="n">
        <v>23.93</v>
      </c>
      <c r="I276" s="24" t="n">
        <v>23.93</v>
      </c>
      <c r="J276" s="24" t="n">
        <v>0</v>
      </c>
      <c r="K276" s="24" t="n">
        <v>-0</v>
      </c>
      <c r="L276" s="24" t="n">
        <v>-0</v>
      </c>
      <c r="M276" s="6" t="s">
        <f>=I276+J276+K276+L276</f>
      </c>
      <c r="N276" s="22"/>
    </row>
    <row collapsed="false" customFormat="false" customHeight="false" hidden="false" ht="12.1" outlineLevel="0" r="277">
      <c r="A277" s="21" t="n">
        <v>45387</v>
      </c>
      <c r="B277" s="22" t="s">
        <v>828</v>
      </c>
      <c r="C277" s="22" t="s">
        <v>984</v>
      </c>
      <c r="D277" s="22" t="s">
        <v>828</v>
      </c>
      <c r="E277" s="22" t="s">
        <v>828</v>
      </c>
      <c r="F277" s="22" t="s">
        <v>19</v>
      </c>
      <c r="G277" s="23" t="n">
        <v>1</v>
      </c>
      <c r="H277" s="24" t="n">
        <v>11.26</v>
      </c>
      <c r="I277" s="24" t="n">
        <v>11.26</v>
      </c>
      <c r="J277" s="24" t="n">
        <v>0</v>
      </c>
      <c r="K277" s="24" t="n">
        <v>-0</v>
      </c>
      <c r="L277" s="24" t="n">
        <v>-0</v>
      </c>
      <c r="M277" s="6" t="s">
        <f>=I277+J277+K277+L277</f>
      </c>
      <c r="N277" s="22"/>
    </row>
    <row collapsed="false" customFormat="false" customHeight="false" hidden="false" ht="12.1" outlineLevel="0" r="278">
      <c r="A278" s="21" t="n">
        <v>45401</v>
      </c>
      <c r="B278" s="22" t="s">
        <v>828</v>
      </c>
      <c r="C278" s="22" t="s">
        <v>985</v>
      </c>
      <c r="D278" s="22" t="s">
        <v>828</v>
      </c>
      <c r="E278" s="22" t="s">
        <v>828</v>
      </c>
      <c r="F278" s="22" t="s">
        <v>19</v>
      </c>
      <c r="G278" s="23" t="n">
        <v>1</v>
      </c>
      <c r="H278" s="24" t="n">
        <v>32.54</v>
      </c>
      <c r="I278" s="24" t="n">
        <v>32.54</v>
      </c>
      <c r="J278" s="24" t="n">
        <v>0</v>
      </c>
      <c r="K278" s="24" t="n">
        <v>-0</v>
      </c>
      <c r="L278" s="24" t="n">
        <v>-0</v>
      </c>
      <c r="M278" s="6" t="s">
        <f>=I278+J278+K278+L278</f>
      </c>
      <c r="N278" s="22"/>
    </row>
    <row collapsed="false" customFormat="false" customHeight="false" hidden="false" ht="12.1" outlineLevel="0" r="279">
      <c r="A279" s="21" t="n">
        <v>45414</v>
      </c>
      <c r="B279" s="22" t="s">
        <v>828</v>
      </c>
      <c r="C279" s="22" t="s">
        <v>986</v>
      </c>
      <c r="D279" s="22" t="s">
        <v>828</v>
      </c>
      <c r="E279" s="22" t="s">
        <v>828</v>
      </c>
      <c r="F279" s="22" t="s">
        <v>19</v>
      </c>
      <c r="G279" s="23" t="n">
        <v>1</v>
      </c>
      <c r="H279" s="24" t="n">
        <v>127.14</v>
      </c>
      <c r="I279" s="24" t="n">
        <v>127.14</v>
      </c>
      <c r="J279" s="24" t="n">
        <v>0</v>
      </c>
      <c r="K279" s="24" t="n">
        <v>-0</v>
      </c>
      <c r="L279" s="24" t="n">
        <v>-0</v>
      </c>
      <c r="M279" s="6" t="s">
        <f>=I279+J279+K279+L279</f>
      </c>
      <c r="N279" s="22"/>
    </row>
    <row collapsed="false" customFormat="false" customHeight="false" hidden="false" ht="12.1" outlineLevel="0" r="280">
      <c r="A280" s="21" t="n">
        <v>45414</v>
      </c>
      <c r="B280" s="22" t="s">
        <v>828</v>
      </c>
      <c r="C280" s="22" t="s">
        <v>987</v>
      </c>
      <c r="D280" s="22" t="s">
        <v>828</v>
      </c>
      <c r="E280" s="22" t="s">
        <v>828</v>
      </c>
      <c r="F280" s="22" t="s">
        <v>19</v>
      </c>
      <c r="G280" s="23" t="n">
        <v>1</v>
      </c>
      <c r="H280" s="24" t="n">
        <v>29.17</v>
      </c>
      <c r="I280" s="24" t="n">
        <v>29.17</v>
      </c>
      <c r="J280" s="24" t="n">
        <v>0</v>
      </c>
      <c r="K280" s="24" t="n">
        <v>-0</v>
      </c>
      <c r="L280" s="24" t="n">
        <v>-0</v>
      </c>
      <c r="M280" s="6" t="s">
        <f>=I280+J280+K280+L280</f>
      </c>
      <c r="N280" s="22"/>
    </row>
    <row collapsed="false" customFormat="false" customHeight="false" hidden="false" ht="12.1" outlineLevel="0" r="281">
      <c r="A281" s="21" t="n">
        <v>45418</v>
      </c>
      <c r="B281" s="22" t="s">
        <v>828</v>
      </c>
      <c r="C281" s="22" t="s">
        <v>988</v>
      </c>
      <c r="D281" s="22" t="s">
        <v>828</v>
      </c>
      <c r="E281" s="22" t="s">
        <v>828</v>
      </c>
      <c r="F281" s="22" t="s">
        <v>19</v>
      </c>
      <c r="G281" s="23" t="n">
        <v>1</v>
      </c>
      <c r="H281" s="24" t="n">
        <v>11.26</v>
      </c>
      <c r="I281" s="24" t="n">
        <v>11.26</v>
      </c>
      <c r="J281" s="24" t="n">
        <v>0</v>
      </c>
      <c r="K281" s="24" t="n">
        <v>-0</v>
      </c>
      <c r="L281" s="24" t="n">
        <v>-0</v>
      </c>
      <c r="M281" s="6" t="s">
        <f>=I281+J281+K281+L281</f>
      </c>
      <c r="N281" s="22"/>
    </row>
    <row collapsed="false" customFormat="false" customHeight="false" hidden="false" ht="12.1" outlineLevel="0" r="282">
      <c r="A282" s="21" t="n">
        <v>45419</v>
      </c>
      <c r="B282" s="22" t="s">
        <v>828</v>
      </c>
      <c r="C282" s="22" t="s">
        <v>989</v>
      </c>
      <c r="D282" s="22" t="s">
        <v>828</v>
      </c>
      <c r="E282" s="22" t="s">
        <v>828</v>
      </c>
      <c r="F282" s="22" t="s">
        <v>19</v>
      </c>
      <c r="G282" s="23" t="n">
        <v>1</v>
      </c>
      <c r="H282" s="24" t="n">
        <v>435</v>
      </c>
      <c r="I282" s="24" t="n">
        <v>435</v>
      </c>
      <c r="J282" s="24" t="n">
        <v>0</v>
      </c>
      <c r="K282" s="24" t="n">
        <v>-0</v>
      </c>
      <c r="L282" s="24" t="n">
        <v>-0</v>
      </c>
      <c r="M282" s="6" t="s">
        <f>=I282+J282+K282+L282</f>
      </c>
      <c r="N282" s="22"/>
    </row>
    <row collapsed="false" customFormat="false" customHeight="false" hidden="false" ht="12.1" outlineLevel="0" r="283">
      <c r="A283" s="21" t="n">
        <v>45427</v>
      </c>
      <c r="B283" s="22" t="s">
        <v>828</v>
      </c>
      <c r="C283" s="22" t="s">
        <v>990</v>
      </c>
      <c r="D283" s="22" t="s">
        <v>828</v>
      </c>
      <c r="E283" s="22" t="s">
        <v>828</v>
      </c>
      <c r="F283" s="22" t="s">
        <v>19</v>
      </c>
      <c r="G283" s="23" t="n">
        <v>1</v>
      </c>
      <c r="H283" s="24" t="n">
        <v>35.65</v>
      </c>
      <c r="I283" s="24" t="n">
        <v>35.65</v>
      </c>
      <c r="J283" s="24" t="n">
        <v>0</v>
      </c>
      <c r="K283" s="24" t="n">
        <v>-0</v>
      </c>
      <c r="L283" s="24" t="n">
        <v>-0</v>
      </c>
      <c r="M283" s="6" t="s">
        <f>=I283+J283+K283+L283</f>
      </c>
      <c r="N283" s="22"/>
    </row>
    <row collapsed="false" customFormat="false" customHeight="false" hidden="false" ht="12.1" outlineLevel="0" r="284">
      <c r="A284" s="20" t="n">
        <v>45427.496643519</v>
      </c>
      <c r="B284" s="16" t="s">
        <v>104</v>
      </c>
      <c r="C284" s="16" t="s">
        <v>815</v>
      </c>
      <c r="D284" s="16" t="s">
        <v>725</v>
      </c>
      <c r="E284" s="16" t="s">
        <v>105</v>
      </c>
      <c r="F284" s="16" t="s">
        <v>19</v>
      </c>
      <c r="G284" s="7" t="n">
        <v>1</v>
      </c>
      <c r="H284" s="6" t="n">
        <v>57.502</v>
      </c>
      <c r="I284" s="6" t="n">
        <v>-575.02</v>
      </c>
      <c r="J284" s="6" t="n">
        <v>-17.72</v>
      </c>
      <c r="K284" s="6" t="n">
        <v>-0.35</v>
      </c>
      <c r="L284" s="6" t="n">
        <v>-0.07</v>
      </c>
      <c r="M284" s="6" t="s">
        <f>=I284+J284+K284+L284</f>
      </c>
      <c r="N284" s="16"/>
    </row>
    <row collapsed="false" customFormat="false" customHeight="false" hidden="false" ht="12.1" outlineLevel="0" r="285">
      <c r="A285" s="20" t="n">
        <v>45427.523055556</v>
      </c>
      <c r="B285" s="16" t="s">
        <v>85</v>
      </c>
      <c r="C285" s="16" t="s">
        <v>991</v>
      </c>
      <c r="D285" s="16" t="s">
        <v>725</v>
      </c>
      <c r="E285" s="16" t="s">
        <v>17</v>
      </c>
      <c r="F285" s="16" t="s">
        <v>19</v>
      </c>
      <c r="G285" s="7" t="n">
        <v>100</v>
      </c>
      <c r="H285" s="6" t="n">
        <v>3.705</v>
      </c>
      <c r="I285" s="6" t="n">
        <v>-370.5</v>
      </c>
      <c r="J285" s="6" t="n">
        <v>-0</v>
      </c>
      <c r="K285" s="6" t="n">
        <v>-0.22</v>
      </c>
      <c r="L285" s="6" t="n">
        <v>-0</v>
      </c>
      <c r="M285" s="6" t="s">
        <f>=I285+J285+K285+L285</f>
      </c>
      <c r="N285" s="16"/>
    </row>
    <row collapsed="false" customFormat="false" customHeight="false" hidden="false" ht="12.1" outlineLevel="0" r="286">
      <c r="A286" s="20" t="n">
        <v>45427.535081019</v>
      </c>
      <c r="B286" s="16" t="s">
        <v>51</v>
      </c>
      <c r="C286" s="16" t="s">
        <v>818</v>
      </c>
      <c r="D286" s="16" t="s">
        <v>725</v>
      </c>
      <c r="E286" s="16" t="s">
        <v>17</v>
      </c>
      <c r="F286" s="16" t="s">
        <v>19</v>
      </c>
      <c r="G286" s="7" t="n">
        <v>1000</v>
      </c>
      <c r="H286" s="6" t="n">
        <v>0.5656</v>
      </c>
      <c r="I286" s="6" t="n">
        <v>-565.6</v>
      </c>
      <c r="J286" s="6" t="n">
        <v>-0</v>
      </c>
      <c r="K286" s="6" t="n">
        <v>-0.34</v>
      </c>
      <c r="L286" s="6" t="n">
        <v>-0</v>
      </c>
      <c r="M286" s="6" t="s">
        <f>=I286+J286+K286+L286</f>
      </c>
      <c r="N286" s="16"/>
    </row>
    <row collapsed="false" customFormat="false" customHeight="false" hidden="false" ht="12.1" outlineLevel="0" r="287">
      <c r="A287" s="20" t="n">
        <v>45427.586805556</v>
      </c>
      <c r="B287" s="16" t="s">
        <v>73</v>
      </c>
      <c r="C287" s="16" t="s">
        <v>857</v>
      </c>
      <c r="D287" s="16" t="s">
        <v>725</v>
      </c>
      <c r="E287" s="16" t="s">
        <v>17</v>
      </c>
      <c r="F287" s="16" t="s">
        <v>19</v>
      </c>
      <c r="G287" s="7" t="n">
        <v>10000</v>
      </c>
      <c r="H287" s="6" t="n">
        <v>0.02312</v>
      </c>
      <c r="I287" s="6" t="n">
        <v>-231.2</v>
      </c>
      <c r="J287" s="6" t="n">
        <v>-0</v>
      </c>
      <c r="K287" s="6" t="n">
        <v>-0.14</v>
      </c>
      <c r="L287" s="6" t="n">
        <v>-0</v>
      </c>
      <c r="M287" s="6" t="s">
        <f>=I287+J287+K287+L287</f>
      </c>
      <c r="N287" s="16"/>
    </row>
    <row collapsed="false" customFormat="false" customHeight="false" hidden="false" ht="12.1" outlineLevel="0" r="288">
      <c r="A288" s="20" t="n">
        <v>45427.602939815</v>
      </c>
      <c r="B288" s="16" t="s">
        <v>62</v>
      </c>
      <c r="C288" s="16" t="s">
        <v>837</v>
      </c>
      <c r="D288" s="16" t="s">
        <v>725</v>
      </c>
      <c r="E288" s="16" t="s">
        <v>17</v>
      </c>
      <c r="F288" s="16" t="s">
        <v>19</v>
      </c>
      <c r="G288" s="7" t="n">
        <v>1</v>
      </c>
      <c r="H288" s="6" t="n">
        <v>188.6</v>
      </c>
      <c r="I288" s="6" t="n">
        <v>-188.6</v>
      </c>
      <c r="J288" s="6" t="n">
        <v>-0</v>
      </c>
      <c r="K288" s="6" t="n">
        <v>-0.11</v>
      </c>
      <c r="L288" s="6" t="n">
        <v>-0</v>
      </c>
      <c r="M288" s="6" t="s">
        <f>=I288+J288+K288+L288</f>
      </c>
      <c r="N288" s="16"/>
    </row>
    <row collapsed="false" customFormat="false" customHeight="false" hidden="false" ht="12.1" outlineLevel="0" r="289">
      <c r="A289" s="25" t="n">
        <v>45440.623240741</v>
      </c>
      <c r="B289" s="26" t="s">
        <v>736</v>
      </c>
      <c r="C289" s="26" t="s">
        <v>824</v>
      </c>
      <c r="D289" s="26" t="s">
        <v>726</v>
      </c>
      <c r="E289" s="26" t="s">
        <v>17</v>
      </c>
      <c r="F289" s="26" t="s">
        <v>19</v>
      </c>
      <c r="G289" s="27" t="n">
        <v>-4</v>
      </c>
      <c r="H289" s="28" t="n">
        <v>272.1</v>
      </c>
      <c r="I289" s="28" t="n">
        <v>1088.4</v>
      </c>
      <c r="J289" s="28" t="n">
        <v>0</v>
      </c>
      <c r="K289" s="28" t="n">
        <v>-0.33</v>
      </c>
      <c r="L289" s="28" t="n">
        <v>-0.54</v>
      </c>
      <c r="M289" s="6" t="s">
        <f>=I289+J289+K289+L289</f>
      </c>
      <c r="N289" s="26"/>
    </row>
    <row collapsed="false" customFormat="false" customHeight="false" hidden="false" ht="12.1" outlineLevel="0" r="290">
      <c r="A290" s="21" t="n">
        <v>45447</v>
      </c>
      <c r="B290" s="22" t="s">
        <v>828</v>
      </c>
      <c r="C290" s="22" t="s">
        <v>992</v>
      </c>
      <c r="D290" s="22" t="s">
        <v>828</v>
      </c>
      <c r="E290" s="22" t="s">
        <v>828</v>
      </c>
      <c r="F290" s="22" t="s">
        <v>19</v>
      </c>
      <c r="G290" s="23" t="n">
        <v>1</v>
      </c>
      <c r="H290" s="24" t="n">
        <v>11.26</v>
      </c>
      <c r="I290" s="24" t="n">
        <v>11.26</v>
      </c>
      <c r="J290" s="24" t="n">
        <v>0</v>
      </c>
      <c r="K290" s="24" t="n">
        <v>-0</v>
      </c>
      <c r="L290" s="24" t="n">
        <v>-0</v>
      </c>
      <c r="M290" s="6" t="s">
        <f>=I290+J290+K290+L290</f>
      </c>
      <c r="N290" s="22"/>
    </row>
    <row collapsed="false" customFormat="false" customHeight="false" hidden="false" ht="12.1" outlineLevel="0" r="291">
      <c r="A291" s="21" t="n">
        <v>45447</v>
      </c>
      <c r="B291" s="22" t="s">
        <v>828</v>
      </c>
      <c r="C291" s="22" t="s">
        <v>993</v>
      </c>
      <c r="D291" s="22" t="s">
        <v>828</v>
      </c>
      <c r="E291" s="22" t="s">
        <v>828</v>
      </c>
      <c r="F291" s="22" t="s">
        <v>19</v>
      </c>
      <c r="G291" s="23" t="n">
        <v>1</v>
      </c>
      <c r="H291" s="24" t="n">
        <v>56.1</v>
      </c>
      <c r="I291" s="24" t="n">
        <v>56.1</v>
      </c>
      <c r="J291" s="24" t="n">
        <v>0</v>
      </c>
      <c r="K291" s="24" t="n">
        <v>-0</v>
      </c>
      <c r="L291" s="24" t="n">
        <v>-0</v>
      </c>
      <c r="M291" s="6" t="s">
        <f>=I291+J291+K291+L291</f>
      </c>
      <c r="N291" s="22"/>
    </row>
    <row collapsed="false" customFormat="false" customHeight="false" hidden="false" ht="12.1" outlineLevel="0" r="292">
      <c r="A292" s="21" t="n">
        <v>45448</v>
      </c>
      <c r="B292" s="22" t="s">
        <v>828</v>
      </c>
      <c r="C292" s="22" t="s">
        <v>994</v>
      </c>
      <c r="D292" s="22" t="s">
        <v>828</v>
      </c>
      <c r="E292" s="22" t="s">
        <v>828</v>
      </c>
      <c r="F292" s="22" t="s">
        <v>19</v>
      </c>
      <c r="G292" s="23" t="n">
        <v>1</v>
      </c>
      <c r="H292" s="24" t="n">
        <v>35.4</v>
      </c>
      <c r="I292" s="24" t="n">
        <v>35.4</v>
      </c>
      <c r="J292" s="24" t="n">
        <v>0</v>
      </c>
      <c r="K292" s="24" t="n">
        <v>-0</v>
      </c>
      <c r="L292" s="24" t="n">
        <v>-0</v>
      </c>
      <c r="M292" s="6" t="s">
        <f>=I292+J292+K292+L292</f>
      </c>
      <c r="N292" s="22"/>
    </row>
    <row collapsed="false" customFormat="false" customHeight="false" hidden="false" ht="12.1" outlineLevel="0" r="293">
      <c r="A293" s="21" t="n">
        <v>45448</v>
      </c>
      <c r="B293" s="22" t="s">
        <v>828</v>
      </c>
      <c r="C293" s="22" t="s">
        <v>995</v>
      </c>
      <c r="D293" s="22" t="s">
        <v>828</v>
      </c>
      <c r="E293" s="22" t="s">
        <v>828</v>
      </c>
      <c r="F293" s="22" t="s">
        <v>19</v>
      </c>
      <c r="G293" s="23" t="n">
        <v>1</v>
      </c>
      <c r="H293" s="24" t="n">
        <v>56.84</v>
      </c>
      <c r="I293" s="24" t="n">
        <v>56.84</v>
      </c>
      <c r="J293" s="24" t="n">
        <v>0</v>
      </c>
      <c r="K293" s="24" t="n">
        <v>-0</v>
      </c>
      <c r="L293" s="24" t="n">
        <v>-0</v>
      </c>
      <c r="M293" s="6" t="s">
        <f>=I293+J293+K293+L293</f>
      </c>
      <c r="N293" s="22"/>
    </row>
    <row collapsed="false" customFormat="false" customHeight="false" hidden="false" ht="12.1" outlineLevel="0" r="294">
      <c r="A294" s="21" t="n">
        <v>45453</v>
      </c>
      <c r="B294" s="22" t="s">
        <v>799</v>
      </c>
      <c r="C294" s="22" t="s">
        <v>235</v>
      </c>
      <c r="D294" s="22" t="s">
        <v>799</v>
      </c>
      <c r="E294" s="22" t="s">
        <v>800</v>
      </c>
      <c r="F294" s="22" t="s">
        <v>19</v>
      </c>
      <c r="G294" s="23" t="n">
        <v>1</v>
      </c>
      <c r="H294" s="24" t="n">
        <v>20</v>
      </c>
      <c r="I294" s="24" t="n">
        <v>20</v>
      </c>
      <c r="J294" s="24" t="n">
        <v>0</v>
      </c>
      <c r="K294" s="24" t="n">
        <v>-0</v>
      </c>
      <c r="L294" s="24" t="n">
        <v>-0</v>
      </c>
      <c r="M294" s="6" t="s">
        <f>=I294+J294+K294+L294</f>
      </c>
      <c r="N294" s="22"/>
    </row>
    <row collapsed="false" customFormat="false" customHeight="false" hidden="false" ht="12.1" outlineLevel="0" r="295">
      <c r="A295" s="20" t="n">
        <v>45453.771631944</v>
      </c>
      <c r="B295" s="16" t="s">
        <v>36</v>
      </c>
      <c r="C295" s="16" t="s">
        <v>834</v>
      </c>
      <c r="D295" s="16" t="s">
        <v>725</v>
      </c>
      <c r="E295" s="16" t="s">
        <v>17</v>
      </c>
      <c r="F295" s="16" t="s">
        <v>19</v>
      </c>
      <c r="G295" s="7" t="n">
        <v>10</v>
      </c>
      <c r="H295" s="6" t="n">
        <v>118.5</v>
      </c>
      <c r="I295" s="6" t="n">
        <v>-1185</v>
      </c>
      <c r="J295" s="6" t="n">
        <v>-0</v>
      </c>
      <c r="K295" s="6" t="n">
        <v>-0.71</v>
      </c>
      <c r="L295" s="6" t="n">
        <v>-0</v>
      </c>
      <c r="M295" s="6" t="s">
        <f>=I295+J295+K295+L295</f>
      </c>
      <c r="N295" s="16"/>
    </row>
    <row collapsed="false" customFormat="false" customHeight="false" hidden="false" ht="12.1" outlineLevel="0" r="296">
      <c r="A296" s="21" t="n">
        <v>45454</v>
      </c>
      <c r="B296" s="22" t="s">
        <v>828</v>
      </c>
      <c r="C296" s="22" t="s">
        <v>996</v>
      </c>
      <c r="D296" s="22" t="s">
        <v>828</v>
      </c>
      <c r="E296" s="22" t="s">
        <v>828</v>
      </c>
      <c r="F296" s="22" t="s">
        <v>19</v>
      </c>
      <c r="G296" s="23" t="n">
        <v>1</v>
      </c>
      <c r="H296" s="24" t="n">
        <v>221.3</v>
      </c>
      <c r="I296" s="24" t="n">
        <v>221.3</v>
      </c>
      <c r="J296" s="24" t="n">
        <v>0</v>
      </c>
      <c r="K296" s="24" t="n">
        <v>-0</v>
      </c>
      <c r="L296" s="24" t="n">
        <v>-0</v>
      </c>
      <c r="M296" s="6" t="s">
        <f>=I296+J296+K296+L296</f>
      </c>
      <c r="N296" s="22"/>
    </row>
    <row collapsed="false" customFormat="false" customHeight="false" hidden="false" ht="12.1" outlineLevel="0" r="297">
      <c r="A297" s="20" t="n">
        <v>45454.940127315</v>
      </c>
      <c r="B297" s="16" t="s">
        <v>73</v>
      </c>
      <c r="C297" s="16" t="s">
        <v>857</v>
      </c>
      <c r="D297" s="16" t="s">
        <v>725</v>
      </c>
      <c r="E297" s="16" t="s">
        <v>17</v>
      </c>
      <c r="F297" s="16" t="s">
        <v>19</v>
      </c>
      <c r="G297" s="7" t="n">
        <v>10000</v>
      </c>
      <c r="H297" s="6" t="n">
        <v>0.019775</v>
      </c>
      <c r="I297" s="6" t="n">
        <v>-197.75</v>
      </c>
      <c r="J297" s="6" t="n">
        <v>-0</v>
      </c>
      <c r="K297" s="6" t="n">
        <v>-0.12</v>
      </c>
      <c r="L297" s="6" t="n">
        <v>-0</v>
      </c>
      <c r="M297" s="6" t="s">
        <f>=I297+J297+K297+L297</f>
      </c>
      <c r="N297" s="16"/>
    </row>
    <row collapsed="false" customFormat="false" customHeight="false" hidden="false" ht="12.1" outlineLevel="0" r="298">
      <c r="A298" s="21" t="n">
        <v>45461</v>
      </c>
      <c r="B298" s="22" t="s">
        <v>828</v>
      </c>
      <c r="C298" s="22" t="s">
        <v>997</v>
      </c>
      <c r="D298" s="22" t="s">
        <v>828</v>
      </c>
      <c r="E298" s="22" t="s">
        <v>828</v>
      </c>
      <c r="F298" s="22" t="s">
        <v>19</v>
      </c>
      <c r="G298" s="23" t="n">
        <v>1</v>
      </c>
      <c r="H298" s="24" t="n">
        <v>69.8</v>
      </c>
      <c r="I298" s="24" t="n">
        <v>69.8</v>
      </c>
      <c r="J298" s="24" t="n">
        <v>0</v>
      </c>
      <c r="K298" s="24" t="n">
        <v>-0</v>
      </c>
      <c r="L298" s="24" t="n">
        <v>-0</v>
      </c>
      <c r="M298" s="6" t="s">
        <f>=I298+J298+K298+L298</f>
      </c>
      <c r="N298" s="22"/>
    </row>
    <row collapsed="false" customFormat="false" customHeight="false" hidden="false" ht="12.1" outlineLevel="0" r="299">
      <c r="A299" s="21" t="n">
        <v>45468</v>
      </c>
      <c r="B299" s="22" t="s">
        <v>828</v>
      </c>
      <c r="C299" s="22" t="s">
        <v>998</v>
      </c>
      <c r="D299" s="22" t="s">
        <v>828</v>
      </c>
      <c r="E299" s="22" t="s">
        <v>828</v>
      </c>
      <c r="F299" s="22" t="s">
        <v>19</v>
      </c>
      <c r="G299" s="23" t="n">
        <v>1</v>
      </c>
      <c r="H299" s="24" t="n">
        <v>48.04</v>
      </c>
      <c r="I299" s="24" t="n">
        <v>48.04</v>
      </c>
      <c r="J299" s="24" t="n">
        <v>0</v>
      </c>
      <c r="K299" s="24" t="n">
        <v>-0</v>
      </c>
      <c r="L299" s="24" t="n">
        <v>-0</v>
      </c>
      <c r="M299" s="6" t="s">
        <f>=I299+J299+K299+L299</f>
      </c>
      <c r="N299" s="22"/>
    </row>
    <row collapsed="false" customFormat="false" customHeight="false" hidden="false" ht="12.1" outlineLevel="0" r="300">
      <c r="A300" s="21" t="n">
        <v>45470</v>
      </c>
      <c r="B300" s="22" t="s">
        <v>828</v>
      </c>
      <c r="C300" s="22" t="s">
        <v>999</v>
      </c>
      <c r="D300" s="22" t="s">
        <v>828</v>
      </c>
      <c r="E300" s="22" t="s">
        <v>828</v>
      </c>
      <c r="F300" s="22" t="s">
        <v>19</v>
      </c>
      <c r="G300" s="23" t="n">
        <v>1</v>
      </c>
      <c r="H300" s="24" t="n">
        <v>19</v>
      </c>
      <c r="I300" s="24" t="n">
        <v>19</v>
      </c>
      <c r="J300" s="24" t="n">
        <v>0</v>
      </c>
      <c r="K300" s="24" t="n">
        <v>-0</v>
      </c>
      <c r="L300" s="24" t="n">
        <v>-0</v>
      </c>
      <c r="M300" s="6" t="s">
        <f>=I300+J300+K300+L300</f>
      </c>
      <c r="N300" s="22"/>
    </row>
    <row collapsed="false" customFormat="false" customHeight="false" hidden="false" ht="12.1" outlineLevel="0" r="301">
      <c r="A301" s="21" t="n">
        <v>45471</v>
      </c>
      <c r="B301" s="22" t="s">
        <v>828</v>
      </c>
      <c r="C301" s="22" t="s">
        <v>1000</v>
      </c>
      <c r="D301" s="22" t="s">
        <v>828</v>
      </c>
      <c r="E301" s="22" t="s">
        <v>828</v>
      </c>
      <c r="F301" s="22" t="s">
        <v>19</v>
      </c>
      <c r="G301" s="23" t="n">
        <v>1</v>
      </c>
      <c r="H301" s="24" t="n">
        <v>150.5</v>
      </c>
      <c r="I301" s="24" t="n">
        <v>150.5</v>
      </c>
      <c r="J301" s="24" t="n">
        <v>0</v>
      </c>
      <c r="K301" s="24" t="n">
        <v>-0</v>
      </c>
      <c r="L301" s="24" t="n">
        <v>-0</v>
      </c>
      <c r="M301" s="6" t="s">
        <f>=I301+J301+K301+L301</f>
      </c>
      <c r="N301" s="22"/>
    </row>
    <row collapsed="false" customFormat="false" customHeight="false" hidden="false" ht="12.1" outlineLevel="0" r="302">
      <c r="A302" s="21" t="n">
        <v>45477</v>
      </c>
      <c r="B302" s="22" t="s">
        <v>828</v>
      </c>
      <c r="C302" s="22" t="s">
        <v>1001</v>
      </c>
      <c r="D302" s="22" t="s">
        <v>828</v>
      </c>
      <c r="E302" s="22" t="s">
        <v>828</v>
      </c>
      <c r="F302" s="22" t="s">
        <v>19</v>
      </c>
      <c r="G302" s="23" t="n">
        <v>1</v>
      </c>
      <c r="H302" s="24" t="n">
        <v>11.26</v>
      </c>
      <c r="I302" s="24" t="n">
        <v>11.26</v>
      </c>
      <c r="J302" s="24" t="n">
        <v>0</v>
      </c>
      <c r="K302" s="24" t="n">
        <v>-0</v>
      </c>
      <c r="L302" s="24" t="n">
        <v>-0</v>
      </c>
      <c r="M302" s="6" t="s">
        <f>=I302+J302+K302+L302</f>
      </c>
      <c r="N302" s="22"/>
    </row>
    <row collapsed="false" customFormat="false" customHeight="false" hidden="false" ht="12.1" outlineLevel="0" r="303">
      <c r="A303" s="25" t="n">
        <v>45481.491724537</v>
      </c>
      <c r="B303" s="26" t="s">
        <v>743</v>
      </c>
      <c r="C303" s="26" t="s">
        <v>887</v>
      </c>
      <c r="D303" s="26" t="s">
        <v>726</v>
      </c>
      <c r="E303" s="26" t="s">
        <v>17</v>
      </c>
      <c r="F303" s="26" t="s">
        <v>19</v>
      </c>
      <c r="G303" s="27" t="n">
        <v>-1</v>
      </c>
      <c r="H303" s="28" t="n">
        <v>4250</v>
      </c>
      <c r="I303" s="28" t="n">
        <v>4250</v>
      </c>
      <c r="J303" s="28" t="n">
        <v>0</v>
      </c>
      <c r="K303" s="28" t="n">
        <v>-0</v>
      </c>
      <c r="L303" s="28" t="n">
        <v>-2.13</v>
      </c>
      <c r="M303" s="6" t="s">
        <f>=I303+J303+K303+L303</f>
      </c>
      <c r="N303" s="26"/>
    </row>
    <row collapsed="false" customFormat="false" customHeight="false" hidden="false" ht="12.1" outlineLevel="0" r="304">
      <c r="A304" s="20" t="n">
        <v>45481.491747685</v>
      </c>
      <c r="B304" s="16" t="s">
        <v>21</v>
      </c>
      <c r="C304" s="16" t="s">
        <v>1002</v>
      </c>
      <c r="D304" s="16" t="s">
        <v>725</v>
      </c>
      <c r="E304" s="16" t="s">
        <v>17</v>
      </c>
      <c r="F304" s="16" t="s">
        <v>19</v>
      </c>
      <c r="G304" s="7" t="n">
        <v>1</v>
      </c>
      <c r="H304" s="6" t="n">
        <v>4250</v>
      </c>
      <c r="I304" s="6" t="n">
        <v>-4250</v>
      </c>
      <c r="J304" s="6" t="n">
        <v>-0</v>
      </c>
      <c r="K304" s="6" t="n">
        <v>-0</v>
      </c>
      <c r="L304" s="6" t="n">
        <v>-100</v>
      </c>
      <c r="M304" s="6" t="s">
        <f>=I304+J304+K304+L304</f>
      </c>
      <c r="N304" s="16"/>
    </row>
    <row collapsed="false" customFormat="false" customHeight="false" hidden="false" ht="12.1" outlineLevel="0" r="305">
      <c r="A305" s="21" t="n">
        <v>45482</v>
      </c>
      <c r="B305" s="22" t="s">
        <v>828</v>
      </c>
      <c r="C305" s="22" t="s">
        <v>1003</v>
      </c>
      <c r="D305" s="22" t="s">
        <v>828</v>
      </c>
      <c r="E305" s="22" t="s">
        <v>828</v>
      </c>
      <c r="F305" s="22" t="s">
        <v>19</v>
      </c>
      <c r="G305" s="23" t="n">
        <v>1</v>
      </c>
      <c r="H305" s="24" t="n">
        <v>54.1</v>
      </c>
      <c r="I305" s="24" t="n">
        <v>54.1</v>
      </c>
      <c r="J305" s="24" t="n">
        <v>0</v>
      </c>
      <c r="K305" s="24" t="n">
        <v>-0</v>
      </c>
      <c r="L305" s="24" t="n">
        <v>-0</v>
      </c>
      <c r="M305" s="6" t="s">
        <f>=I305+J305+K305+L305</f>
      </c>
      <c r="N305" s="22"/>
    </row>
    <row collapsed="false" customFormat="false" customHeight="false" hidden="false" ht="12.1" outlineLevel="0" r="306">
      <c r="A306" s="20" t="n">
        <v>45483.693865741</v>
      </c>
      <c r="B306" s="16" t="s">
        <v>62</v>
      </c>
      <c r="C306" s="16" t="s">
        <v>837</v>
      </c>
      <c r="D306" s="16" t="s">
        <v>725</v>
      </c>
      <c r="E306" s="16" t="s">
        <v>17</v>
      </c>
      <c r="F306" s="16" t="s">
        <v>19</v>
      </c>
      <c r="G306" s="7" t="n">
        <v>1</v>
      </c>
      <c r="H306" s="6" t="n">
        <v>144</v>
      </c>
      <c r="I306" s="6" t="n">
        <v>-144</v>
      </c>
      <c r="J306" s="6" t="n">
        <v>-0</v>
      </c>
      <c r="K306" s="6" t="n">
        <v>-0.09</v>
      </c>
      <c r="L306" s="6" t="n">
        <v>-0</v>
      </c>
      <c r="M306" s="6" t="s">
        <f>=I306+J306+K306+L306</f>
      </c>
      <c r="N306" s="16"/>
    </row>
    <row collapsed="false" customFormat="false" customHeight="false" hidden="false" ht="12.1" outlineLevel="0" r="307">
      <c r="A307" s="21" t="n">
        <v>45492</v>
      </c>
      <c r="B307" s="22" t="s">
        <v>828</v>
      </c>
      <c r="C307" s="22" t="s">
        <v>1004</v>
      </c>
      <c r="D307" s="22" t="s">
        <v>828</v>
      </c>
      <c r="E307" s="22" t="s">
        <v>828</v>
      </c>
      <c r="F307" s="22" t="s">
        <v>19</v>
      </c>
      <c r="G307" s="23" t="n">
        <v>1</v>
      </c>
      <c r="H307" s="24" t="n">
        <v>32.54</v>
      </c>
      <c r="I307" s="24" t="n">
        <v>32.54</v>
      </c>
      <c r="J307" s="24" t="n">
        <v>0</v>
      </c>
      <c r="K307" s="24" t="n">
        <v>-0</v>
      </c>
      <c r="L307" s="24" t="n">
        <v>-0</v>
      </c>
      <c r="M307" s="6" t="s">
        <f>=I307+J307+K307+L307</f>
      </c>
      <c r="N307" s="22"/>
    </row>
    <row collapsed="false" customFormat="false" customHeight="false" hidden="false" ht="12.1" outlineLevel="0" r="308">
      <c r="A308" s="21" t="n">
        <v>45497</v>
      </c>
      <c r="B308" s="22" t="s">
        <v>828</v>
      </c>
      <c r="C308" s="22" t="s">
        <v>1005</v>
      </c>
      <c r="D308" s="22" t="s">
        <v>828</v>
      </c>
      <c r="E308" s="22" t="s">
        <v>828</v>
      </c>
      <c r="F308" s="22" t="s">
        <v>19</v>
      </c>
      <c r="G308" s="23" t="n">
        <v>1</v>
      </c>
      <c r="H308" s="24" t="n">
        <v>65.51</v>
      </c>
      <c r="I308" s="24" t="n">
        <v>65.51</v>
      </c>
      <c r="J308" s="24" t="n">
        <v>0</v>
      </c>
      <c r="K308" s="24" t="n">
        <v>-0</v>
      </c>
      <c r="L308" s="24" t="n">
        <v>-0</v>
      </c>
      <c r="M308" s="6" t="s">
        <f>=I308+J308+K308+L308</f>
      </c>
      <c r="N308" s="22"/>
    </row>
    <row collapsed="false" customFormat="false" customHeight="false" hidden="false" ht="12.1" outlineLevel="0" r="309">
      <c r="A309" s="21" t="n">
        <v>45498</v>
      </c>
      <c r="B309" s="22" t="s">
        <v>828</v>
      </c>
      <c r="C309" s="22" t="s">
        <v>1006</v>
      </c>
      <c r="D309" s="22" t="s">
        <v>828</v>
      </c>
      <c r="E309" s="22" t="s">
        <v>828</v>
      </c>
      <c r="F309" s="22" t="s">
        <v>19</v>
      </c>
      <c r="G309" s="23" t="n">
        <v>1</v>
      </c>
      <c r="H309" s="24" t="n">
        <v>201.6</v>
      </c>
      <c r="I309" s="24" t="n">
        <v>201.6</v>
      </c>
      <c r="J309" s="24" t="n">
        <v>0</v>
      </c>
      <c r="K309" s="24" t="n">
        <v>-0</v>
      </c>
      <c r="L309" s="24" t="n">
        <v>-0</v>
      </c>
      <c r="M309" s="6" t="s">
        <f>=I309+J309+K309+L309</f>
      </c>
      <c r="N309" s="22"/>
    </row>
    <row collapsed="false" customFormat="false" customHeight="false" hidden="false" ht="12.1" outlineLevel="0" r="310">
      <c r="A310" s="21" t="n">
        <v>45499</v>
      </c>
      <c r="B310" s="22" t="s">
        <v>828</v>
      </c>
      <c r="C310" s="22" t="s">
        <v>1007</v>
      </c>
      <c r="D310" s="22" t="s">
        <v>828</v>
      </c>
      <c r="E310" s="22" t="s">
        <v>828</v>
      </c>
      <c r="F310" s="22" t="s">
        <v>19</v>
      </c>
      <c r="G310" s="23" t="n">
        <v>1</v>
      </c>
      <c r="H310" s="24" t="n">
        <v>290</v>
      </c>
      <c r="I310" s="24" t="n">
        <v>290</v>
      </c>
      <c r="J310" s="24" t="n">
        <v>0</v>
      </c>
      <c r="K310" s="24" t="n">
        <v>-0</v>
      </c>
      <c r="L310" s="24" t="n">
        <v>-0</v>
      </c>
      <c r="M310" s="6" t="s">
        <f>=I310+J310+K310+L310</f>
      </c>
      <c r="N310" s="22"/>
    </row>
    <row collapsed="false" customFormat="false" customHeight="false" hidden="false" ht="12.1" outlineLevel="0" r="311">
      <c r="A311" s="21" t="n">
        <v>45503</v>
      </c>
      <c r="B311" s="22" t="s">
        <v>828</v>
      </c>
      <c r="C311" s="22" t="s">
        <v>1008</v>
      </c>
      <c r="D311" s="22" t="s">
        <v>828</v>
      </c>
      <c r="E311" s="22" t="s">
        <v>828</v>
      </c>
      <c r="F311" s="22" t="s">
        <v>19</v>
      </c>
      <c r="G311" s="23" t="n">
        <v>1</v>
      </c>
      <c r="H311" s="24" t="n">
        <v>615</v>
      </c>
      <c r="I311" s="24" t="n">
        <v>615</v>
      </c>
      <c r="J311" s="24" t="n">
        <v>0</v>
      </c>
      <c r="K311" s="24" t="n">
        <v>-0</v>
      </c>
      <c r="L311" s="24" t="n">
        <v>-0</v>
      </c>
      <c r="M311" s="6" t="s">
        <f>=I311+J311+K311+L311</f>
      </c>
      <c r="N311" s="22"/>
    </row>
    <row collapsed="false" customFormat="false" customHeight="false" hidden="false" ht="12.1" outlineLevel="0" r="312">
      <c r="A312" s="21" t="n">
        <v>45503</v>
      </c>
      <c r="B312" s="22" t="s">
        <v>828</v>
      </c>
      <c r="C312" s="22" t="s">
        <v>1009</v>
      </c>
      <c r="D312" s="22" t="s">
        <v>828</v>
      </c>
      <c r="E312" s="22" t="s">
        <v>828</v>
      </c>
      <c r="F312" s="22" t="s">
        <v>19</v>
      </c>
      <c r="G312" s="23" t="n">
        <v>1</v>
      </c>
      <c r="H312" s="24" t="n">
        <v>29.17</v>
      </c>
      <c r="I312" s="24" t="n">
        <v>29.17</v>
      </c>
      <c r="J312" s="24" t="n">
        <v>0</v>
      </c>
      <c r="K312" s="24" t="n">
        <v>-0</v>
      </c>
      <c r="L312" s="24" t="n">
        <v>-0</v>
      </c>
      <c r="M312" s="6" t="s">
        <f>=I312+J312+K312+L312</f>
      </c>
      <c r="N312" s="22"/>
    </row>
    <row collapsed="false" customFormat="false" customHeight="false" hidden="false" ht="12.1" outlineLevel="0" r="313">
      <c r="A313" s="21" t="n">
        <v>45504</v>
      </c>
      <c r="B313" s="22" t="s">
        <v>828</v>
      </c>
      <c r="C313" s="22" t="s">
        <v>1010</v>
      </c>
      <c r="D313" s="22" t="s">
        <v>828</v>
      </c>
      <c r="E313" s="22" t="s">
        <v>828</v>
      </c>
      <c r="F313" s="22" t="s">
        <v>19</v>
      </c>
      <c r="G313" s="23" t="n">
        <v>1</v>
      </c>
      <c r="H313" s="24" t="n">
        <v>182.52</v>
      </c>
      <c r="I313" s="24" t="n">
        <v>182.52</v>
      </c>
      <c r="J313" s="24" t="n">
        <v>0</v>
      </c>
      <c r="K313" s="24" t="n">
        <v>-0</v>
      </c>
      <c r="L313" s="24" t="n">
        <v>-0</v>
      </c>
      <c r="M313" s="6" t="s">
        <f>=I313+J313+K313+L313</f>
      </c>
      <c r="N313" s="22"/>
    </row>
    <row collapsed="false" customFormat="false" customHeight="false" hidden="false" ht="12.1" outlineLevel="0" r="314">
      <c r="A314" s="21" t="n">
        <v>45509</v>
      </c>
      <c r="B314" s="22" t="s">
        <v>828</v>
      </c>
      <c r="C314" s="22" t="s">
        <v>1011</v>
      </c>
      <c r="D314" s="22" t="s">
        <v>828</v>
      </c>
      <c r="E314" s="22" t="s">
        <v>828</v>
      </c>
      <c r="F314" s="22" t="s">
        <v>19</v>
      </c>
      <c r="G314" s="23" t="n">
        <v>1</v>
      </c>
      <c r="H314" s="24" t="n">
        <v>11.26</v>
      </c>
      <c r="I314" s="24" t="n">
        <v>11.26</v>
      </c>
      <c r="J314" s="24" t="n">
        <v>0</v>
      </c>
      <c r="K314" s="24" t="n">
        <v>-0</v>
      </c>
      <c r="L314" s="24" t="n">
        <v>-0</v>
      </c>
      <c r="M314" s="6" t="s">
        <f>=I314+J314+K314+L314</f>
      </c>
      <c r="N314" s="22"/>
    </row>
    <row collapsed="false" customFormat="false" customHeight="false" hidden="false" ht="12.1" outlineLevel="0" r="315">
      <c r="A315" s="25" t="n">
        <v>45516.514583333</v>
      </c>
      <c r="B315" s="26" t="s">
        <v>97</v>
      </c>
      <c r="C315" s="26" t="s">
        <v>801</v>
      </c>
      <c r="D315" s="26" t="s">
        <v>726</v>
      </c>
      <c r="E315" s="26" t="s">
        <v>89</v>
      </c>
      <c r="F315" s="26" t="s">
        <v>19</v>
      </c>
      <c r="G315" s="27" t="n">
        <v>-71</v>
      </c>
      <c r="H315" s="28" t="n">
        <v>87.64</v>
      </c>
      <c r="I315" s="28" t="n">
        <v>6222.44</v>
      </c>
      <c r="J315" s="28" t="n">
        <v>0</v>
      </c>
      <c r="K315" s="28" t="n">
        <v>-0</v>
      </c>
      <c r="L315" s="28" t="n">
        <v>-0</v>
      </c>
      <c r="M315" s="6" t="s">
        <f>=I315+J315+K315+L315</f>
      </c>
      <c r="N315" s="26" t="s">
        <v>1012</v>
      </c>
    </row>
    <row collapsed="false" customFormat="false" customHeight="false" hidden="false" ht="12.1" outlineLevel="0" r="316">
      <c r="A316" s="25" t="n">
        <v>45516.514583333</v>
      </c>
      <c r="B316" s="26" t="s">
        <v>91</v>
      </c>
      <c r="C316" s="26" t="s">
        <v>804</v>
      </c>
      <c r="D316" s="26" t="s">
        <v>726</v>
      </c>
      <c r="E316" s="26" t="s">
        <v>89</v>
      </c>
      <c r="F316" s="26" t="s">
        <v>19</v>
      </c>
      <c r="G316" s="27" t="n">
        <v>-28</v>
      </c>
      <c r="H316" s="28" t="n">
        <v>132.86</v>
      </c>
      <c r="I316" s="28" t="n">
        <v>3720.08</v>
      </c>
      <c r="J316" s="28" t="n">
        <v>0</v>
      </c>
      <c r="K316" s="28" t="n">
        <v>-0</v>
      </c>
      <c r="L316" s="28" t="n">
        <v>-0</v>
      </c>
      <c r="M316" s="6" t="s">
        <f>=I316+J316+K316+L316</f>
      </c>
      <c r="N316" s="26" t="s">
        <v>1012</v>
      </c>
    </row>
    <row collapsed="false" customFormat="false" customHeight="false" hidden="false" ht="12.1" outlineLevel="0" r="317">
      <c r="A317" s="25" t="n">
        <v>45516.514583333</v>
      </c>
      <c r="B317" s="26" t="s">
        <v>93</v>
      </c>
      <c r="C317" s="26" t="s">
        <v>802</v>
      </c>
      <c r="D317" s="26" t="s">
        <v>726</v>
      </c>
      <c r="E317" s="26" t="s">
        <v>89</v>
      </c>
      <c r="F317" s="26" t="s">
        <v>19</v>
      </c>
      <c r="G317" s="27" t="n">
        <v>-86</v>
      </c>
      <c r="H317" s="28" t="n">
        <v>37.44</v>
      </c>
      <c r="I317" s="28" t="n">
        <v>3219.84</v>
      </c>
      <c r="J317" s="28" t="n">
        <v>0</v>
      </c>
      <c r="K317" s="28" t="n">
        <v>-0</v>
      </c>
      <c r="L317" s="28" t="n">
        <v>-0</v>
      </c>
      <c r="M317" s="6" t="s">
        <f>=I317+J317+K317+L317</f>
      </c>
      <c r="N317" s="26" t="s">
        <v>1012</v>
      </c>
    </row>
    <row collapsed="false" customFormat="false" customHeight="false" hidden="false" ht="12.1" outlineLevel="0" r="318">
      <c r="A318" s="25" t="n">
        <v>45516.514583333</v>
      </c>
      <c r="B318" s="26" t="s">
        <v>88</v>
      </c>
      <c r="C318" s="26" t="s">
        <v>805</v>
      </c>
      <c r="D318" s="26" t="s">
        <v>726</v>
      </c>
      <c r="E318" s="26" t="s">
        <v>89</v>
      </c>
      <c r="F318" s="26" t="s">
        <v>19</v>
      </c>
      <c r="G318" s="27" t="n">
        <v>-1</v>
      </c>
      <c r="H318" s="28" t="n">
        <v>2448.42</v>
      </c>
      <c r="I318" s="28" t="n">
        <v>2448.42</v>
      </c>
      <c r="J318" s="28" t="n">
        <v>0</v>
      </c>
      <c r="K318" s="28" t="n">
        <v>-0</v>
      </c>
      <c r="L318" s="28" t="n">
        <v>-0</v>
      </c>
      <c r="M318" s="6" t="s">
        <f>=I318+J318+K318+L318</f>
      </c>
      <c r="N318" s="26" t="s">
        <v>1012</v>
      </c>
    </row>
    <row collapsed="false" customFormat="false" customHeight="false" hidden="false" ht="12.1" outlineLevel="0" r="319">
      <c r="A319" s="25" t="n">
        <v>45516.514583333</v>
      </c>
      <c r="B319" s="26" t="s">
        <v>730</v>
      </c>
      <c r="C319" s="26" t="s">
        <v>807</v>
      </c>
      <c r="D319" s="26" t="s">
        <v>726</v>
      </c>
      <c r="E319" s="26" t="s">
        <v>89</v>
      </c>
      <c r="F319" s="26" t="s">
        <v>19</v>
      </c>
      <c r="G319" s="27" t="n">
        <v>-30</v>
      </c>
      <c r="H319" s="28" t="n">
        <v>100.49</v>
      </c>
      <c r="I319" s="28" t="n">
        <v>3014.7</v>
      </c>
      <c r="J319" s="28" t="n">
        <v>0</v>
      </c>
      <c r="K319" s="28" t="n">
        <v>-0</v>
      </c>
      <c r="L319" s="28" t="n">
        <v>-0</v>
      </c>
      <c r="M319" s="6" t="s">
        <f>=I319+J319+K319+L319</f>
      </c>
      <c r="N319" s="26" t="s">
        <v>1012</v>
      </c>
    </row>
    <row collapsed="false" customFormat="false" customHeight="false" hidden="false" ht="12.1" outlineLevel="0" r="320">
      <c r="A320" s="25" t="n">
        <v>45516.514583333</v>
      </c>
      <c r="B320" s="26" t="s">
        <v>99</v>
      </c>
      <c r="C320" s="26" t="s">
        <v>863</v>
      </c>
      <c r="D320" s="26" t="s">
        <v>726</v>
      </c>
      <c r="E320" s="26" t="s">
        <v>89</v>
      </c>
      <c r="F320" s="26" t="s">
        <v>19</v>
      </c>
      <c r="G320" s="27" t="n">
        <v>-16</v>
      </c>
      <c r="H320" s="28" t="n">
        <v>86.21</v>
      </c>
      <c r="I320" s="28" t="n">
        <v>1379.36</v>
      </c>
      <c r="J320" s="28" t="n">
        <v>0</v>
      </c>
      <c r="K320" s="28" t="n">
        <v>-0</v>
      </c>
      <c r="L320" s="28" t="n">
        <v>-0</v>
      </c>
      <c r="M320" s="6" t="s">
        <f>=I320+J320+K320+L320</f>
      </c>
      <c r="N320" s="26" t="s">
        <v>1012</v>
      </c>
    </row>
    <row collapsed="false" customFormat="false" customHeight="false" hidden="false" ht="12.1" outlineLevel="0" r="321">
      <c r="A321" s="25" t="n">
        <v>45516.514583333</v>
      </c>
      <c r="B321" s="26" t="s">
        <v>739</v>
      </c>
      <c r="C321" s="26" t="s">
        <v>841</v>
      </c>
      <c r="D321" s="26" t="s">
        <v>726</v>
      </c>
      <c r="E321" s="26" t="s">
        <v>89</v>
      </c>
      <c r="F321" s="26" t="s">
        <v>19</v>
      </c>
      <c r="G321" s="27" t="n">
        <v>-14</v>
      </c>
      <c r="H321" s="28" t="n">
        <v>107.19</v>
      </c>
      <c r="I321" s="28" t="n">
        <v>1500.66</v>
      </c>
      <c r="J321" s="28" t="n">
        <v>0</v>
      </c>
      <c r="K321" s="28" t="n">
        <v>-0</v>
      </c>
      <c r="L321" s="28" t="n">
        <v>-0</v>
      </c>
      <c r="M321" s="6" t="s">
        <f>=I321+J321+K321+L321</f>
      </c>
      <c r="N321" s="26" t="s">
        <v>1012</v>
      </c>
    </row>
    <row collapsed="false" customFormat="false" customHeight="false" hidden="false" ht="12.1" outlineLevel="0" r="322">
      <c r="A322" s="25" t="n">
        <v>45516.514583333</v>
      </c>
      <c r="B322" s="26" t="s">
        <v>738</v>
      </c>
      <c r="C322" s="26" t="s">
        <v>827</v>
      </c>
      <c r="D322" s="26" t="s">
        <v>726</v>
      </c>
      <c r="E322" s="26" t="s">
        <v>89</v>
      </c>
      <c r="F322" s="26" t="s">
        <v>19</v>
      </c>
      <c r="G322" s="27" t="n">
        <v>-300</v>
      </c>
      <c r="H322" s="28" t="n">
        <v>2.48</v>
      </c>
      <c r="I322" s="28" t="n">
        <v>744</v>
      </c>
      <c r="J322" s="28" t="n">
        <v>0</v>
      </c>
      <c r="K322" s="28" t="n">
        <v>-0</v>
      </c>
      <c r="L322" s="28" t="n">
        <v>-0</v>
      </c>
      <c r="M322" s="6" t="s">
        <f>=I322+J322+K322+L322</f>
      </c>
      <c r="N322" s="26" t="s">
        <v>1012</v>
      </c>
    </row>
    <row collapsed="false" customFormat="false" customHeight="false" hidden="false" ht="12.1" outlineLevel="0" r="323">
      <c r="A323" s="25" t="n">
        <v>45516.514583333</v>
      </c>
      <c r="B323" s="26" t="s">
        <v>735</v>
      </c>
      <c r="C323" s="26" t="s">
        <v>823</v>
      </c>
      <c r="D323" s="26" t="s">
        <v>726</v>
      </c>
      <c r="E323" s="26" t="s">
        <v>89</v>
      </c>
      <c r="F323" s="26" t="s">
        <v>19</v>
      </c>
      <c r="G323" s="27" t="n">
        <v>-5</v>
      </c>
      <c r="H323" s="28" t="n">
        <v>149.11</v>
      </c>
      <c r="I323" s="28" t="n">
        <v>745.55</v>
      </c>
      <c r="J323" s="28" t="n">
        <v>0</v>
      </c>
      <c r="K323" s="28" t="n">
        <v>-0</v>
      </c>
      <c r="L323" s="28" t="n">
        <v>-0</v>
      </c>
      <c r="M323" s="6" t="s">
        <f>=I323+J323+K323+L323</f>
      </c>
      <c r="N323" s="26" t="s">
        <v>1012</v>
      </c>
    </row>
    <row collapsed="false" customFormat="false" customHeight="false" hidden="false" ht="12.1" outlineLevel="0" r="324">
      <c r="A324" s="21" t="n">
        <v>45520</v>
      </c>
      <c r="B324" s="22" t="s">
        <v>828</v>
      </c>
      <c r="C324" s="22" t="s">
        <v>1013</v>
      </c>
      <c r="D324" s="22" t="s">
        <v>828</v>
      </c>
      <c r="E324" s="22" t="s">
        <v>828</v>
      </c>
      <c r="F324" s="22" t="s">
        <v>19</v>
      </c>
      <c r="G324" s="23" t="n">
        <v>1</v>
      </c>
      <c r="H324" s="24" t="n">
        <v>51.86</v>
      </c>
      <c r="I324" s="24" t="n">
        <v>51.86</v>
      </c>
      <c r="J324" s="24" t="n">
        <v>0</v>
      </c>
      <c r="K324" s="24" t="n">
        <v>-0</v>
      </c>
      <c r="L324" s="24" t="n">
        <v>-0</v>
      </c>
      <c r="M324" s="6" t="s">
        <f>=I324+J324+K324+L324</f>
      </c>
      <c r="N324" s="22"/>
    </row>
    <row collapsed="false" customFormat="false" customHeight="false" hidden="false" ht="12.1" outlineLevel="0" r="325">
      <c r="A325" s="21" t="n">
        <v>45525</v>
      </c>
      <c r="B325" s="22" t="s">
        <v>799</v>
      </c>
      <c r="C325" s="22" t="s">
        <v>235</v>
      </c>
      <c r="D325" s="22" t="s">
        <v>799</v>
      </c>
      <c r="E325" s="22" t="s">
        <v>800</v>
      </c>
      <c r="F325" s="22" t="s">
        <v>19</v>
      </c>
      <c r="G325" s="23" t="n">
        <v>1</v>
      </c>
      <c r="H325" s="24" t="n">
        <v>1000</v>
      </c>
      <c r="I325" s="24" t="n">
        <v>1000</v>
      </c>
      <c r="J325" s="24" t="n">
        <v>0</v>
      </c>
      <c r="K325" s="24" t="n">
        <v>-0</v>
      </c>
      <c r="L325" s="24" t="n">
        <v>-0</v>
      </c>
      <c r="M325" s="6" t="s">
        <f>=I325+J325+K325+L325</f>
      </c>
      <c r="N325" s="22"/>
    </row>
    <row collapsed="false" customFormat="false" customHeight="false" hidden="false" ht="12.1" outlineLevel="0" r="326">
      <c r="A326" s="20" t="n">
        <v>45525.505185185</v>
      </c>
      <c r="B326" s="16" t="s">
        <v>85</v>
      </c>
      <c r="C326" s="16" t="s">
        <v>991</v>
      </c>
      <c r="D326" s="16" t="s">
        <v>725</v>
      </c>
      <c r="E326" s="16" t="s">
        <v>17</v>
      </c>
      <c r="F326" s="16" t="s">
        <v>19</v>
      </c>
      <c r="G326" s="7" t="n">
        <v>100</v>
      </c>
      <c r="H326" s="6" t="n">
        <v>2.012</v>
      </c>
      <c r="I326" s="6" t="n">
        <v>-201.2</v>
      </c>
      <c r="J326" s="6" t="n">
        <v>-0</v>
      </c>
      <c r="K326" s="6" t="n">
        <v>-0.12</v>
      </c>
      <c r="L326" s="6" t="n">
        <v>-0</v>
      </c>
      <c r="M326" s="6" t="s">
        <f>=I326+J326+K326+L326</f>
      </c>
      <c r="N326" s="16"/>
    </row>
    <row collapsed="false" customFormat="false" customHeight="false" hidden="false" ht="12.1" outlineLevel="0" r="327">
      <c r="A327" s="20" t="n">
        <v>45525.569537037</v>
      </c>
      <c r="B327" s="16" t="s">
        <v>51</v>
      </c>
      <c r="C327" s="16" t="s">
        <v>818</v>
      </c>
      <c r="D327" s="16" t="s">
        <v>725</v>
      </c>
      <c r="E327" s="16" t="s">
        <v>17</v>
      </c>
      <c r="F327" s="16" t="s">
        <v>19</v>
      </c>
      <c r="G327" s="7" t="n">
        <v>1000</v>
      </c>
      <c r="H327" s="6" t="n">
        <v>0.4025</v>
      </c>
      <c r="I327" s="6" t="n">
        <v>-402.5</v>
      </c>
      <c r="J327" s="6" t="n">
        <v>-0</v>
      </c>
      <c r="K327" s="6" t="n">
        <v>-0.24</v>
      </c>
      <c r="L327" s="6" t="n">
        <v>-0</v>
      </c>
      <c r="M327" s="6" t="s">
        <f>=I327+J327+K327+L327</f>
      </c>
      <c r="N327" s="16"/>
    </row>
    <row collapsed="false" customFormat="false" customHeight="false" hidden="false" ht="12.1" outlineLevel="0" r="328">
      <c r="A328" s="29" t="n">
        <v>45526</v>
      </c>
      <c r="B328" s="30" t="s">
        <v>1014</v>
      </c>
      <c r="C328" s="30" t="s">
        <v>1015</v>
      </c>
      <c r="D328" s="30" t="s">
        <v>1014</v>
      </c>
      <c r="E328" s="30" t="s">
        <v>1014</v>
      </c>
      <c r="F328" s="30" t="s">
        <v>19</v>
      </c>
      <c r="G328" s="31" t="n">
        <v>1</v>
      </c>
      <c r="H328" s="32" t="n">
        <v>-647</v>
      </c>
      <c r="I328" s="32" t="n">
        <v>-647</v>
      </c>
      <c r="J328" s="32" t="n">
        <v>0</v>
      </c>
      <c r="K328" s="32" t="n">
        <v>-0</v>
      </c>
      <c r="L328" s="32" t="n">
        <v>-0</v>
      </c>
      <c r="M328" s="6" t="s">
        <f>=I328+J328+K328+L328</f>
      </c>
      <c r="N328" s="30"/>
    </row>
    <row collapsed="false" customFormat="false" customHeight="false" hidden="false" ht="12.1" outlineLevel="0" r="329">
      <c r="A329" s="33" t="n">
        <v>45526.374305556</v>
      </c>
      <c r="B329" s="34" t="s">
        <v>1016</v>
      </c>
      <c r="C329" s="34" t="s">
        <v>417</v>
      </c>
      <c r="D329" s="34" t="s">
        <v>1016</v>
      </c>
      <c r="E329" s="34" t="s">
        <v>1016</v>
      </c>
      <c r="F329" s="34" t="s">
        <v>19</v>
      </c>
      <c r="G329" s="35" t="n">
        <v>22353</v>
      </c>
      <c r="H329" s="36" t="n">
        <v>-1</v>
      </c>
      <c r="I329" s="36" t="n">
        <v>-22353</v>
      </c>
      <c r="J329" s="36" t="n">
        <v>0</v>
      </c>
      <c r="K329" s="36" t="n">
        <v>-0</v>
      </c>
      <c r="L329" s="36" t="n">
        <v>-0</v>
      </c>
      <c r="M329" s="6" t="s">
        <f>=I329+J329+K329+L329</f>
      </c>
      <c r="N329" s="34"/>
    </row>
    <row collapsed="false" customFormat="false" customHeight="false" hidden="false" ht="12.1" outlineLevel="0" r="330">
      <c r="A330" s="20" t="n">
        <v>45526.605405093</v>
      </c>
      <c r="B330" s="16" t="s">
        <v>62</v>
      </c>
      <c r="C330" s="16" t="s">
        <v>837</v>
      </c>
      <c r="D330" s="16" t="s">
        <v>725</v>
      </c>
      <c r="E330" s="16" t="s">
        <v>17</v>
      </c>
      <c r="F330" s="16" t="s">
        <v>19</v>
      </c>
      <c r="G330" s="7" t="n">
        <v>1</v>
      </c>
      <c r="H330" s="6" t="n">
        <v>140</v>
      </c>
      <c r="I330" s="6" t="n">
        <v>-140</v>
      </c>
      <c r="J330" s="6" t="n">
        <v>-0</v>
      </c>
      <c r="K330" s="6" t="n">
        <v>-0.08</v>
      </c>
      <c r="L330" s="6" t="n">
        <v>-0</v>
      </c>
      <c r="M330" s="6" t="s">
        <f>=I330+J330+K330+L330</f>
      </c>
      <c r="N330" s="16"/>
    </row>
    <row collapsed="false" customFormat="false" customHeight="false" hidden="false" ht="12.1" outlineLevel="0" r="331">
      <c r="A331" s="20" t="n">
        <v>45526.620648148</v>
      </c>
      <c r="B331" s="16" t="s">
        <v>39</v>
      </c>
      <c r="C331" s="16" t="s">
        <v>822</v>
      </c>
      <c r="D331" s="16" t="s">
        <v>725</v>
      </c>
      <c r="E331" s="16" t="s">
        <v>17</v>
      </c>
      <c r="F331" s="16" t="s">
        <v>19</v>
      </c>
      <c r="G331" s="7" t="n">
        <v>10</v>
      </c>
      <c r="H331" s="6" t="n">
        <v>54.54</v>
      </c>
      <c r="I331" s="6" t="n">
        <v>-545.4</v>
      </c>
      <c r="J331" s="6" t="n">
        <v>-0</v>
      </c>
      <c r="K331" s="6" t="n">
        <v>-0.33</v>
      </c>
      <c r="L331" s="6" t="n">
        <v>-0</v>
      </c>
      <c r="M331" s="6" t="s">
        <f>=I331+J331+K331+L331</f>
      </c>
      <c r="N331" s="16"/>
    </row>
    <row collapsed="false" customFormat="false" customHeight="false" hidden="false" ht="12.1" outlineLevel="0" r="332">
      <c r="A332" s="20" t="n">
        <v>45526.647685185</v>
      </c>
      <c r="B332" s="16" t="s">
        <v>16</v>
      </c>
      <c r="C332" s="16" t="s">
        <v>876</v>
      </c>
      <c r="D332" s="16" t="s">
        <v>725</v>
      </c>
      <c r="E332" s="16" t="s">
        <v>17</v>
      </c>
      <c r="F332" s="16" t="s">
        <v>19</v>
      </c>
      <c r="G332" s="7" t="n">
        <v>10</v>
      </c>
      <c r="H332" s="6" t="n">
        <v>120.5</v>
      </c>
      <c r="I332" s="6" t="n">
        <v>-1205</v>
      </c>
      <c r="J332" s="6" t="n">
        <v>-0</v>
      </c>
      <c r="K332" s="6" t="n">
        <v>-0.72</v>
      </c>
      <c r="L332" s="6" t="n">
        <v>-0</v>
      </c>
      <c r="M332" s="6" t="s">
        <f>=I332+J332+K332+L332</f>
      </c>
      <c r="N332" s="16"/>
    </row>
    <row collapsed="false" customFormat="false" customHeight="false" hidden="false" ht="12.1" outlineLevel="0" r="333">
      <c r="A333" s="20" t="n">
        <v>45526.691481481</v>
      </c>
      <c r="B333" s="16" t="s">
        <v>62</v>
      </c>
      <c r="C333" s="16" t="s">
        <v>837</v>
      </c>
      <c r="D333" s="16" t="s">
        <v>725</v>
      </c>
      <c r="E333" s="16" t="s">
        <v>17</v>
      </c>
      <c r="F333" s="16" t="s">
        <v>19</v>
      </c>
      <c r="G333" s="7" t="n">
        <v>1</v>
      </c>
      <c r="H333" s="6" t="n">
        <v>139</v>
      </c>
      <c r="I333" s="6" t="n">
        <v>-139</v>
      </c>
      <c r="J333" s="6" t="n">
        <v>-0</v>
      </c>
      <c r="K333" s="6" t="n">
        <v>-0.09</v>
      </c>
      <c r="L333" s="6" t="n">
        <v>-0</v>
      </c>
      <c r="M333" s="6" t="s">
        <f>=I333+J333+K333+L333</f>
      </c>
      <c r="N333" s="16"/>
    </row>
    <row collapsed="false" customFormat="false" customHeight="false" hidden="false" ht="12.1" outlineLevel="0" r="334">
      <c r="A334" s="20" t="n">
        <v>45526.757951389</v>
      </c>
      <c r="B334" s="16" t="s">
        <v>62</v>
      </c>
      <c r="C334" s="16" t="s">
        <v>837</v>
      </c>
      <c r="D334" s="16" t="s">
        <v>725</v>
      </c>
      <c r="E334" s="16" t="s">
        <v>17</v>
      </c>
      <c r="F334" s="16" t="s">
        <v>19</v>
      </c>
      <c r="G334" s="7" t="n">
        <v>1</v>
      </c>
      <c r="H334" s="6" t="n">
        <v>137</v>
      </c>
      <c r="I334" s="6" t="n">
        <v>-137</v>
      </c>
      <c r="J334" s="6" t="n">
        <v>-0</v>
      </c>
      <c r="K334" s="6" t="n">
        <v>-0.08</v>
      </c>
      <c r="L334" s="6" t="n">
        <v>-0</v>
      </c>
      <c r="M334" s="6" t="s">
        <f>=I334+J334+K334+L334</f>
      </c>
      <c r="N334" s="16"/>
    </row>
    <row collapsed="false" customFormat="false" customHeight="false" hidden="false" ht="12.1" outlineLevel="0" r="335">
      <c r="A335" s="21" t="n">
        <v>45532</v>
      </c>
      <c r="B335" s="22" t="s">
        <v>799</v>
      </c>
      <c r="C335" s="22" t="s">
        <v>235</v>
      </c>
      <c r="D335" s="22" t="s">
        <v>799</v>
      </c>
      <c r="E335" s="22" t="s">
        <v>800</v>
      </c>
      <c r="F335" s="22" t="s">
        <v>19</v>
      </c>
      <c r="G335" s="23" t="n">
        <v>1</v>
      </c>
      <c r="H335" s="24" t="n">
        <v>833</v>
      </c>
      <c r="I335" s="24" t="n">
        <v>833</v>
      </c>
      <c r="J335" s="24" t="n">
        <v>0</v>
      </c>
      <c r="K335" s="24" t="n">
        <v>-0</v>
      </c>
      <c r="L335" s="24" t="n">
        <v>-0</v>
      </c>
      <c r="M335" s="6" t="s">
        <f>=I335+J335+K335+L335</f>
      </c>
      <c r="N335" s="22"/>
    </row>
    <row collapsed="false" customFormat="false" customHeight="false" hidden="false" ht="12.1" outlineLevel="0" r="336">
      <c r="A336" s="20" t="n">
        <v>45532.991319444</v>
      </c>
      <c r="B336" s="16" t="s">
        <v>85</v>
      </c>
      <c r="C336" s="16" t="s">
        <v>991</v>
      </c>
      <c r="D336" s="16" t="s">
        <v>725</v>
      </c>
      <c r="E336" s="16" t="s">
        <v>17</v>
      </c>
      <c r="F336" s="16" t="s">
        <v>19</v>
      </c>
      <c r="G336" s="7" t="n">
        <v>200</v>
      </c>
      <c r="H336" s="6" t="n">
        <v>1.28</v>
      </c>
      <c r="I336" s="6" t="n">
        <v>-256</v>
      </c>
      <c r="J336" s="6" t="n">
        <v>-0</v>
      </c>
      <c r="K336" s="6" t="n">
        <v>-0.15</v>
      </c>
      <c r="L336" s="6" t="n">
        <v>-0</v>
      </c>
      <c r="M336" s="6" t="s">
        <f>=I336+J336+K336+L336</f>
      </c>
      <c r="N336" s="16"/>
    </row>
    <row collapsed="false" customFormat="false" customHeight="false" hidden="false" ht="12.1" outlineLevel="0" r="337">
      <c r="A337" s="20" t="n">
        <v>45533.478599537</v>
      </c>
      <c r="B337" s="16" t="s">
        <v>62</v>
      </c>
      <c r="C337" s="16" t="s">
        <v>837</v>
      </c>
      <c r="D337" s="16" t="s">
        <v>725</v>
      </c>
      <c r="E337" s="16" t="s">
        <v>17</v>
      </c>
      <c r="F337" s="16" t="s">
        <v>19</v>
      </c>
      <c r="G337" s="7" t="n">
        <v>1</v>
      </c>
      <c r="H337" s="6" t="n">
        <v>92.1</v>
      </c>
      <c r="I337" s="6" t="n">
        <v>-92.1</v>
      </c>
      <c r="J337" s="6" t="n">
        <v>-0</v>
      </c>
      <c r="K337" s="6" t="n">
        <v>-0.06</v>
      </c>
      <c r="L337" s="6" t="n">
        <v>-0</v>
      </c>
      <c r="M337" s="6" t="s">
        <f>=I337+J337+K337+L337</f>
      </c>
      <c r="N337" s="16"/>
    </row>
    <row collapsed="false" customFormat="false" customHeight="false" hidden="false" ht="12.1" outlineLevel="0" r="338">
      <c r="A338" s="20" t="n">
        <v>45533.482847222</v>
      </c>
      <c r="B338" s="16" t="s">
        <v>62</v>
      </c>
      <c r="C338" s="16" t="s">
        <v>837</v>
      </c>
      <c r="D338" s="16" t="s">
        <v>725</v>
      </c>
      <c r="E338" s="16" t="s">
        <v>17</v>
      </c>
      <c r="F338" s="16" t="s">
        <v>19</v>
      </c>
      <c r="G338" s="7" t="n">
        <v>1</v>
      </c>
      <c r="H338" s="6" t="n">
        <v>91.2</v>
      </c>
      <c r="I338" s="6" t="n">
        <v>-91.2</v>
      </c>
      <c r="J338" s="6" t="n">
        <v>-0</v>
      </c>
      <c r="K338" s="6" t="n">
        <v>-0.05</v>
      </c>
      <c r="L338" s="6" t="n">
        <v>-0</v>
      </c>
      <c r="M338" s="6" t="s">
        <f>=I338+J338+K338+L338</f>
      </c>
      <c r="N338" s="16"/>
    </row>
    <row collapsed="false" customFormat="false" customHeight="false" hidden="false" ht="12.1" outlineLevel="0" r="339">
      <c r="A339" s="20" t="n">
        <v>45533.525173611</v>
      </c>
      <c r="B339" s="16" t="s">
        <v>62</v>
      </c>
      <c r="C339" s="16" t="s">
        <v>837</v>
      </c>
      <c r="D339" s="16" t="s">
        <v>725</v>
      </c>
      <c r="E339" s="16" t="s">
        <v>17</v>
      </c>
      <c r="F339" s="16" t="s">
        <v>19</v>
      </c>
      <c r="G339" s="7" t="n">
        <v>1</v>
      </c>
      <c r="H339" s="6" t="n">
        <v>90</v>
      </c>
      <c r="I339" s="6" t="n">
        <v>-90</v>
      </c>
      <c r="J339" s="6" t="n">
        <v>-0</v>
      </c>
      <c r="K339" s="6" t="n">
        <v>-0.05</v>
      </c>
      <c r="L339" s="6" t="n">
        <v>-0</v>
      </c>
      <c r="M339" s="6" t="s">
        <f>=I339+J339+K339+L339</f>
      </c>
      <c r="N339" s="16"/>
    </row>
    <row collapsed="false" customFormat="false" customHeight="false" hidden="false" ht="12.1" outlineLevel="0" r="340">
      <c r="A340" s="20" t="n">
        <v>45533.598171296</v>
      </c>
      <c r="B340" s="16" t="s">
        <v>85</v>
      </c>
      <c r="C340" s="16" t="s">
        <v>991</v>
      </c>
      <c r="D340" s="16" t="s">
        <v>725</v>
      </c>
      <c r="E340" s="16" t="s">
        <v>17</v>
      </c>
      <c r="F340" s="16" t="s">
        <v>19</v>
      </c>
      <c r="G340" s="7" t="n">
        <v>100</v>
      </c>
      <c r="H340" s="6" t="n">
        <v>1.1</v>
      </c>
      <c r="I340" s="6" t="n">
        <v>-110</v>
      </c>
      <c r="J340" s="6" t="n">
        <v>-0</v>
      </c>
      <c r="K340" s="6" t="n">
        <v>-0.07</v>
      </c>
      <c r="L340" s="6" t="n">
        <v>-0</v>
      </c>
      <c r="M340" s="6" t="s">
        <f>=I340+J340+K340+L340</f>
      </c>
      <c r="N340" s="16"/>
    </row>
    <row collapsed="false" customFormat="false" customHeight="false" hidden="false" ht="12.1" outlineLevel="0" r="341">
      <c r="A341" s="21" t="n">
        <v>45537</v>
      </c>
      <c r="B341" s="22" t="s">
        <v>828</v>
      </c>
      <c r="C341" s="22" t="s">
        <v>1017</v>
      </c>
      <c r="D341" s="22" t="s">
        <v>828</v>
      </c>
      <c r="E341" s="22" t="s">
        <v>828</v>
      </c>
      <c r="F341" s="22" t="s">
        <v>19</v>
      </c>
      <c r="G341" s="23" t="n">
        <v>1</v>
      </c>
      <c r="H341" s="24" t="n">
        <v>11.26</v>
      </c>
      <c r="I341" s="24" t="n">
        <v>11.26</v>
      </c>
      <c r="J341" s="24" t="n">
        <v>0</v>
      </c>
      <c r="K341" s="24" t="n">
        <v>-0</v>
      </c>
      <c r="L341" s="24" t="n">
        <v>-0</v>
      </c>
      <c r="M341" s="6" t="s">
        <f>=I341+J341+K341+L341</f>
      </c>
      <c r="N341" s="22"/>
    </row>
    <row collapsed="false" customFormat="false" customHeight="false" hidden="false" ht="12.1" outlineLevel="0" r="342">
      <c r="A342" s="21" t="n">
        <v>45560</v>
      </c>
      <c r="B342" s="22" t="s">
        <v>828</v>
      </c>
      <c r="C342" s="22" t="s">
        <v>1018</v>
      </c>
      <c r="D342" s="22" t="s">
        <v>828</v>
      </c>
      <c r="E342" s="22" t="s">
        <v>828</v>
      </c>
      <c r="F342" s="22" t="s">
        <v>19</v>
      </c>
      <c r="G342" s="23" t="n">
        <v>1</v>
      </c>
      <c r="H342" s="24" t="n">
        <v>56.1</v>
      </c>
      <c r="I342" s="24" t="n">
        <v>56.1</v>
      </c>
      <c r="J342" s="24" t="n">
        <v>0</v>
      </c>
      <c r="K342" s="24" t="n">
        <v>-0</v>
      </c>
      <c r="L342" s="24" t="n">
        <v>-0</v>
      </c>
      <c r="M342" s="6" t="s">
        <f>=I342+J342+K342+L342</f>
      </c>
      <c r="N342" s="22"/>
    </row>
    <row collapsed="false" customFormat="false" customHeight="false" hidden="false" ht="12.1" outlineLevel="0" r="343">
      <c r="A343" s="21" t="n">
        <v>45561</v>
      </c>
      <c r="B343" s="22" t="s">
        <v>828</v>
      </c>
      <c r="C343" s="22" t="s">
        <v>1019</v>
      </c>
      <c r="D343" s="22" t="s">
        <v>828</v>
      </c>
      <c r="E343" s="22" t="s">
        <v>828</v>
      </c>
      <c r="F343" s="22" t="s">
        <v>19</v>
      </c>
      <c r="G343" s="23" t="n">
        <v>1</v>
      </c>
      <c r="H343" s="24" t="n">
        <v>70</v>
      </c>
      <c r="I343" s="24" t="n">
        <v>70</v>
      </c>
      <c r="J343" s="24" t="n">
        <v>0</v>
      </c>
      <c r="K343" s="24" t="n">
        <v>-0</v>
      </c>
      <c r="L343" s="24" t="n">
        <v>-0</v>
      </c>
      <c r="M343" s="6" t="s">
        <f>=I343+J343+K343+L343</f>
      </c>
      <c r="N343" s="22"/>
    </row>
    <row collapsed="false" customFormat="false" customHeight="false" hidden="false" ht="12.1" outlineLevel="0" r="344">
      <c r="A344" s="21" t="n">
        <v>45561</v>
      </c>
      <c r="B344" s="22" t="s">
        <v>828</v>
      </c>
      <c r="C344" s="22" t="s">
        <v>1020</v>
      </c>
      <c r="D344" s="22" t="s">
        <v>828</v>
      </c>
      <c r="E344" s="22" t="s">
        <v>828</v>
      </c>
      <c r="F344" s="22" t="s">
        <v>19</v>
      </c>
      <c r="G344" s="23" t="n">
        <v>1</v>
      </c>
      <c r="H344" s="24" t="n">
        <v>43</v>
      </c>
      <c r="I344" s="24" t="n">
        <v>43</v>
      </c>
      <c r="J344" s="24" t="n">
        <v>0</v>
      </c>
      <c r="K344" s="24" t="n">
        <v>-0</v>
      </c>
      <c r="L344" s="24" t="n">
        <v>-0</v>
      </c>
      <c r="M344" s="6" t="s">
        <f>=I344+J344+K344+L344</f>
      </c>
      <c r="N344" s="22"/>
    </row>
    <row collapsed="false" customFormat="false" customHeight="false" hidden="false" ht="12.1" outlineLevel="0" r="345">
      <c r="A345" s="21" t="n">
        <v>45567</v>
      </c>
      <c r="B345" s="22" t="s">
        <v>828</v>
      </c>
      <c r="C345" s="22" t="s">
        <v>1021</v>
      </c>
      <c r="D345" s="22" t="s">
        <v>828</v>
      </c>
      <c r="E345" s="22" t="s">
        <v>828</v>
      </c>
      <c r="F345" s="22" t="s">
        <v>19</v>
      </c>
      <c r="G345" s="23" t="n">
        <v>1</v>
      </c>
      <c r="H345" s="24" t="n">
        <v>11.26</v>
      </c>
      <c r="I345" s="24" t="n">
        <v>11.26</v>
      </c>
      <c r="J345" s="24" t="n">
        <v>0</v>
      </c>
      <c r="K345" s="24" t="n">
        <v>-0</v>
      </c>
      <c r="L345" s="24" t="n">
        <v>-0</v>
      </c>
      <c r="M345" s="6" t="s">
        <f>=I345+J345+K345+L345</f>
      </c>
      <c r="N345" s="22"/>
    </row>
    <row collapsed="false" customFormat="false" customHeight="false" hidden="false" ht="12.1" outlineLevel="0" r="346">
      <c r="A346" s="21" t="n">
        <v>45575</v>
      </c>
      <c r="B346" s="22" t="s">
        <v>799</v>
      </c>
      <c r="C346" s="22" t="s">
        <v>235</v>
      </c>
      <c r="D346" s="22" t="s">
        <v>799</v>
      </c>
      <c r="E346" s="22" t="s">
        <v>800</v>
      </c>
      <c r="F346" s="22" t="s">
        <v>19</v>
      </c>
      <c r="G346" s="23" t="n">
        <v>1</v>
      </c>
      <c r="H346" s="24" t="n">
        <v>5000</v>
      </c>
      <c r="I346" s="24" t="n">
        <v>5000</v>
      </c>
      <c r="J346" s="24" t="n">
        <v>0</v>
      </c>
      <c r="K346" s="24" t="n">
        <v>-0</v>
      </c>
      <c r="L346" s="24" t="n">
        <v>-0</v>
      </c>
      <c r="M346" s="6" t="s">
        <f>=I346+J346+K346+L346</f>
      </c>
      <c r="N346" s="22"/>
    </row>
    <row collapsed="false" customFormat="false" customHeight="false" hidden="false" ht="12.1" outlineLevel="0" r="347">
      <c r="A347" s="20" t="n">
        <v>45575.728819444</v>
      </c>
      <c r="B347" s="16" t="s">
        <v>16</v>
      </c>
      <c r="C347" s="16" t="s">
        <v>876</v>
      </c>
      <c r="D347" s="16" t="s">
        <v>725</v>
      </c>
      <c r="E347" s="16" t="s">
        <v>17</v>
      </c>
      <c r="F347" s="16" t="s">
        <v>19</v>
      </c>
      <c r="G347" s="7" t="n">
        <v>10</v>
      </c>
      <c r="H347" s="6" t="n">
        <v>103.84</v>
      </c>
      <c r="I347" s="6" t="n">
        <v>-1038.4</v>
      </c>
      <c r="J347" s="6" t="n">
        <v>-0</v>
      </c>
      <c r="K347" s="6" t="n">
        <v>-0.62</v>
      </c>
      <c r="L347" s="6" t="n">
        <v>-0</v>
      </c>
      <c r="M347" s="6" t="s">
        <f>=I347+J347+K347+L347</f>
      </c>
      <c r="N347" s="16"/>
    </row>
    <row collapsed="false" customFormat="false" customHeight="false" hidden="false" ht="12.1" outlineLevel="0" r="348">
      <c r="A348" s="20" t="n">
        <v>45575.730856481</v>
      </c>
      <c r="B348" s="16" t="s">
        <v>51</v>
      </c>
      <c r="C348" s="16" t="s">
        <v>818</v>
      </c>
      <c r="D348" s="16" t="s">
        <v>725</v>
      </c>
      <c r="E348" s="16" t="s">
        <v>17</v>
      </c>
      <c r="F348" s="16" t="s">
        <v>19</v>
      </c>
      <c r="G348" s="7" t="n">
        <v>1000</v>
      </c>
      <c r="H348" s="6" t="n">
        <v>0.3495</v>
      </c>
      <c r="I348" s="6" t="n">
        <v>-349.5</v>
      </c>
      <c r="J348" s="6" t="n">
        <v>-0</v>
      </c>
      <c r="K348" s="6" t="n">
        <v>-0.21</v>
      </c>
      <c r="L348" s="6" t="n">
        <v>-0</v>
      </c>
      <c r="M348" s="6" t="s">
        <f>=I348+J348+K348+L348</f>
      </c>
      <c r="N348" s="16"/>
    </row>
    <row collapsed="false" customFormat="false" customHeight="false" hidden="false" ht="12.1" outlineLevel="0" r="349">
      <c r="A349" s="20" t="n">
        <v>45575.734837963</v>
      </c>
      <c r="B349" s="16" t="s">
        <v>73</v>
      </c>
      <c r="C349" s="16" t="s">
        <v>857</v>
      </c>
      <c r="D349" s="16" t="s">
        <v>725</v>
      </c>
      <c r="E349" s="16" t="s">
        <v>17</v>
      </c>
      <c r="F349" s="16" t="s">
        <v>19</v>
      </c>
      <c r="G349" s="7" t="n">
        <v>2</v>
      </c>
      <c r="H349" s="6" t="n">
        <v>86.11</v>
      </c>
      <c r="I349" s="6" t="n">
        <v>-172.22</v>
      </c>
      <c r="J349" s="6" t="n">
        <v>-0</v>
      </c>
      <c r="K349" s="6" t="n">
        <v>-0.11</v>
      </c>
      <c r="L349" s="6" t="n">
        <v>-0</v>
      </c>
      <c r="M349" s="6" t="s">
        <f>=I349+J349+K349+L349</f>
      </c>
      <c r="N349" s="16"/>
    </row>
    <row collapsed="false" customFormat="false" customHeight="false" hidden="false" ht="12.1" outlineLevel="0" r="350">
      <c r="A350" s="20" t="n">
        <v>45575.736539352</v>
      </c>
      <c r="B350" s="16" t="s">
        <v>39</v>
      </c>
      <c r="C350" s="16" t="s">
        <v>822</v>
      </c>
      <c r="D350" s="16" t="s">
        <v>725</v>
      </c>
      <c r="E350" s="16" t="s">
        <v>17</v>
      </c>
      <c r="F350" s="16" t="s">
        <v>19</v>
      </c>
      <c r="G350" s="7" t="n">
        <v>10</v>
      </c>
      <c r="H350" s="6" t="n">
        <v>53.77</v>
      </c>
      <c r="I350" s="6" t="n">
        <v>-537.7</v>
      </c>
      <c r="J350" s="6" t="n">
        <v>-0</v>
      </c>
      <c r="K350" s="6" t="n">
        <v>-0.32</v>
      </c>
      <c r="L350" s="6" t="n">
        <v>-0</v>
      </c>
      <c r="M350" s="6" t="s">
        <f>=I350+J350+K350+L350</f>
      </c>
      <c r="N350" s="16"/>
    </row>
    <row collapsed="false" customFormat="false" customHeight="false" hidden="false" ht="12.1" outlineLevel="0" r="351">
      <c r="A351" s="20" t="n">
        <v>45576.538020833</v>
      </c>
      <c r="B351" s="16" t="s">
        <v>138</v>
      </c>
      <c r="C351" s="16" t="s">
        <v>1022</v>
      </c>
      <c r="D351" s="16" t="s">
        <v>725</v>
      </c>
      <c r="E351" s="16" t="s">
        <v>105</v>
      </c>
      <c r="F351" s="16" t="s">
        <v>19</v>
      </c>
      <c r="G351" s="7" t="n">
        <v>1</v>
      </c>
      <c r="H351" s="6" t="n">
        <v>100.03</v>
      </c>
      <c r="I351" s="6" t="n">
        <v>-1000.3</v>
      </c>
      <c r="J351" s="6" t="n">
        <v>-4.12</v>
      </c>
      <c r="K351" s="6" t="n">
        <v>-0.6</v>
      </c>
      <c r="L351" s="6" t="n">
        <v>-0.12</v>
      </c>
      <c r="M351" s="6" t="s">
        <f>=I351+J351+K351+L351</f>
      </c>
      <c r="N351" s="16"/>
    </row>
    <row collapsed="false" customFormat="false" customHeight="false" hidden="false" ht="12.1" outlineLevel="0" r="352">
      <c r="A352" s="25" t="n">
        <v>45576.791666667</v>
      </c>
      <c r="B352" s="26" t="s">
        <v>91</v>
      </c>
      <c r="C352" s="26" t="s">
        <v>804</v>
      </c>
      <c r="D352" s="26" t="s">
        <v>726</v>
      </c>
      <c r="E352" s="26" t="s">
        <v>89</v>
      </c>
      <c r="F352" s="26" t="s">
        <v>19</v>
      </c>
      <c r="G352" s="27" t="n">
        <v>-12</v>
      </c>
      <c r="H352" s="28" t="n">
        <v>139.5</v>
      </c>
      <c r="I352" s="28" t="n">
        <v>1674</v>
      </c>
      <c r="J352" s="28" t="n">
        <v>0</v>
      </c>
      <c r="K352" s="28" t="n">
        <v>-0</v>
      </c>
      <c r="L352" s="28" t="n">
        <v>-0</v>
      </c>
      <c r="M352" s="6" t="s">
        <f>=I352+J352+K352+L352</f>
      </c>
      <c r="N352" s="26"/>
    </row>
    <row collapsed="false" customFormat="false" customHeight="false" hidden="false" ht="12.1" outlineLevel="0" r="353">
      <c r="A353" s="25" t="n">
        <v>45576.791666667</v>
      </c>
      <c r="B353" s="26" t="s">
        <v>97</v>
      </c>
      <c r="C353" s="26" t="s">
        <v>801</v>
      </c>
      <c r="D353" s="26" t="s">
        <v>726</v>
      </c>
      <c r="E353" s="26" t="s">
        <v>89</v>
      </c>
      <c r="F353" s="26" t="s">
        <v>19</v>
      </c>
      <c r="G353" s="27" t="n">
        <v>-23</v>
      </c>
      <c r="H353" s="28" t="n">
        <v>92.02</v>
      </c>
      <c r="I353" s="28" t="n">
        <v>2116.46</v>
      </c>
      <c r="J353" s="28" t="n">
        <v>0</v>
      </c>
      <c r="K353" s="28" t="n">
        <v>-0</v>
      </c>
      <c r="L353" s="28" t="n">
        <v>-0</v>
      </c>
      <c r="M353" s="6" t="s">
        <f>=I353+J353+K353+L353</f>
      </c>
      <c r="N353" s="26"/>
    </row>
    <row collapsed="false" customFormat="false" customHeight="false" hidden="false" ht="12.1" outlineLevel="0" r="354">
      <c r="A354" s="25" t="n">
        <v>45576.791666667</v>
      </c>
      <c r="B354" s="26" t="s">
        <v>93</v>
      </c>
      <c r="C354" s="26" t="s">
        <v>802</v>
      </c>
      <c r="D354" s="26" t="s">
        <v>726</v>
      </c>
      <c r="E354" s="26" t="s">
        <v>89</v>
      </c>
      <c r="F354" s="26" t="s">
        <v>19</v>
      </c>
      <c r="G354" s="27" t="n">
        <v>-35</v>
      </c>
      <c r="H354" s="28" t="n">
        <v>39.31</v>
      </c>
      <c r="I354" s="28" t="n">
        <v>1375.85</v>
      </c>
      <c r="J354" s="28" t="n">
        <v>0</v>
      </c>
      <c r="K354" s="28" t="n">
        <v>-0</v>
      </c>
      <c r="L354" s="28" t="n">
        <v>-0</v>
      </c>
      <c r="M354" s="6" t="s">
        <f>=I354+J354+K354+L354</f>
      </c>
      <c r="N354" s="26"/>
    </row>
    <row collapsed="false" customFormat="false" customHeight="false" hidden="false" ht="12.1" outlineLevel="0" r="355">
      <c r="A355" s="25" t="n">
        <v>45576.791666667</v>
      </c>
      <c r="B355" s="26" t="s">
        <v>99</v>
      </c>
      <c r="C355" s="26" t="s">
        <v>863</v>
      </c>
      <c r="D355" s="26" t="s">
        <v>726</v>
      </c>
      <c r="E355" s="26" t="s">
        <v>89</v>
      </c>
      <c r="F355" s="26" t="s">
        <v>19</v>
      </c>
      <c r="G355" s="27" t="n">
        <v>-7</v>
      </c>
      <c r="H355" s="28" t="n">
        <v>90.52</v>
      </c>
      <c r="I355" s="28" t="n">
        <v>633.64</v>
      </c>
      <c r="J355" s="28" t="n">
        <v>0</v>
      </c>
      <c r="K355" s="28" t="n">
        <v>-0</v>
      </c>
      <c r="L355" s="28" t="n">
        <v>-0</v>
      </c>
      <c r="M355" s="6" t="s">
        <f>=I355+J355+K355+L355</f>
      </c>
      <c r="N355" s="26"/>
    </row>
    <row collapsed="false" customFormat="false" customHeight="false" hidden="false" ht="12.1" outlineLevel="0" r="356">
      <c r="A356" s="21" t="n">
        <v>45579</v>
      </c>
      <c r="B356" s="22" t="s">
        <v>828</v>
      </c>
      <c r="C356" s="22" t="s">
        <v>1023</v>
      </c>
      <c r="D356" s="22" t="s">
        <v>828</v>
      </c>
      <c r="E356" s="22" t="s">
        <v>828</v>
      </c>
      <c r="F356" s="22" t="s">
        <v>19</v>
      </c>
      <c r="G356" s="23" t="n">
        <v>1</v>
      </c>
      <c r="H356" s="24" t="n">
        <v>52.6</v>
      </c>
      <c r="I356" s="24" t="n">
        <v>52.6</v>
      </c>
      <c r="J356" s="24" t="n">
        <v>0</v>
      </c>
      <c r="K356" s="24" t="n">
        <v>-0</v>
      </c>
      <c r="L356" s="24" t="n">
        <v>-0</v>
      </c>
      <c r="M356" s="6" t="s">
        <f>=I356+J356+K356+L356</f>
      </c>
      <c r="N356" s="22"/>
    </row>
    <row collapsed="false" customFormat="false" customHeight="false" hidden="false" ht="12.1" outlineLevel="0" r="357">
      <c r="A357" s="20" t="n">
        <v>45579.479548611</v>
      </c>
      <c r="B357" s="16" t="s">
        <v>21</v>
      </c>
      <c r="C357" s="16" t="s">
        <v>1002</v>
      </c>
      <c r="D357" s="16" t="s">
        <v>725</v>
      </c>
      <c r="E357" s="16" t="s">
        <v>17</v>
      </c>
      <c r="F357" s="16" t="s">
        <v>19</v>
      </c>
      <c r="G357" s="7" t="n">
        <v>1</v>
      </c>
      <c r="H357" s="6" t="n">
        <v>4000</v>
      </c>
      <c r="I357" s="6" t="n">
        <v>-4000</v>
      </c>
      <c r="J357" s="6" t="n">
        <v>-0</v>
      </c>
      <c r="K357" s="6" t="n">
        <v>-0</v>
      </c>
      <c r="L357" s="6" t="n">
        <v>-2</v>
      </c>
      <c r="M357" s="6" t="s">
        <f>=I357+J357+K357+L357</f>
      </c>
      <c r="N357" s="16"/>
    </row>
    <row collapsed="false" customFormat="false" customHeight="false" hidden="false" ht="12.1" outlineLevel="0" r="358">
      <c r="A358" s="21" t="n">
        <v>45583</v>
      </c>
      <c r="B358" s="22" t="s">
        <v>828</v>
      </c>
      <c r="C358" s="22" t="s">
        <v>1024</v>
      </c>
      <c r="D358" s="22" t="s">
        <v>828</v>
      </c>
      <c r="E358" s="22" t="s">
        <v>828</v>
      </c>
      <c r="F358" s="22" t="s">
        <v>19</v>
      </c>
      <c r="G358" s="23" t="n">
        <v>1</v>
      </c>
      <c r="H358" s="24" t="n">
        <v>32.54</v>
      </c>
      <c r="I358" s="24" t="n">
        <v>32.54</v>
      </c>
      <c r="J358" s="24" t="n">
        <v>0</v>
      </c>
      <c r="K358" s="24" t="n">
        <v>-0</v>
      </c>
      <c r="L358" s="24" t="n">
        <v>-0</v>
      </c>
      <c r="M358" s="6" t="s">
        <f>=I358+J358+K358+L358</f>
      </c>
      <c r="N358" s="22"/>
    </row>
    <row collapsed="false" customFormat="false" customHeight="false" hidden="false" ht="12.1" outlineLevel="0" r="359">
      <c r="A359" s="21" t="n">
        <v>45588</v>
      </c>
      <c r="B359" s="22" t="s">
        <v>828</v>
      </c>
      <c r="C359" s="22" t="s">
        <v>1025</v>
      </c>
      <c r="D359" s="22" t="s">
        <v>828</v>
      </c>
      <c r="E359" s="22" t="s">
        <v>828</v>
      </c>
      <c r="F359" s="22" t="s">
        <v>19</v>
      </c>
      <c r="G359" s="23" t="n">
        <v>1</v>
      </c>
      <c r="H359" s="24" t="n">
        <v>99.6</v>
      </c>
      <c r="I359" s="24" t="n">
        <v>99.6</v>
      </c>
      <c r="J359" s="24" t="n">
        <v>0</v>
      </c>
      <c r="K359" s="24" t="n">
        <v>-0</v>
      </c>
      <c r="L359" s="24" t="n">
        <v>-0</v>
      </c>
      <c r="M359" s="6" t="s">
        <f>=I359+J359+K359+L359</f>
      </c>
      <c r="N359" s="22"/>
    </row>
    <row collapsed="false" customFormat="false" customHeight="false" hidden="false" ht="12.1" outlineLevel="0" r="360">
      <c r="A360" s="20" t="n">
        <v>45588.514016204</v>
      </c>
      <c r="B360" s="16" t="s">
        <v>75</v>
      </c>
      <c r="C360" s="16" t="s">
        <v>832</v>
      </c>
      <c r="D360" s="16" t="s">
        <v>725</v>
      </c>
      <c r="E360" s="16" t="s">
        <v>17</v>
      </c>
      <c r="F360" s="16" t="s">
        <v>19</v>
      </c>
      <c r="G360" s="7" t="n">
        <v>10</v>
      </c>
      <c r="H360" s="6" t="n">
        <v>39.75</v>
      </c>
      <c r="I360" s="6" t="n">
        <v>-397.5</v>
      </c>
      <c r="J360" s="6" t="n">
        <v>-0</v>
      </c>
      <c r="K360" s="6" t="n">
        <v>-0.24</v>
      </c>
      <c r="L360" s="6" t="n">
        <v>-0</v>
      </c>
      <c r="M360" s="6" t="s">
        <f>=I360+J360+K360+L360</f>
      </c>
      <c r="N360" s="16"/>
    </row>
    <row collapsed="false" customFormat="false" customHeight="false" hidden="false" ht="12.1" outlineLevel="0" r="361">
      <c r="A361" s="20" t="n">
        <v>45588.525925926</v>
      </c>
      <c r="B361" s="16" t="s">
        <v>71</v>
      </c>
      <c r="C361" s="16" t="s">
        <v>826</v>
      </c>
      <c r="D361" s="16" t="s">
        <v>725</v>
      </c>
      <c r="E361" s="16" t="s">
        <v>17</v>
      </c>
      <c r="F361" s="16" t="s">
        <v>19</v>
      </c>
      <c r="G361" s="7" t="n">
        <v>10</v>
      </c>
      <c r="H361" s="6" t="n">
        <v>63.95</v>
      </c>
      <c r="I361" s="6" t="n">
        <v>-639.5</v>
      </c>
      <c r="J361" s="6" t="n">
        <v>-0</v>
      </c>
      <c r="K361" s="6" t="n">
        <v>-0.38</v>
      </c>
      <c r="L361" s="6" t="n">
        <v>-0</v>
      </c>
      <c r="M361" s="6" t="s">
        <f>=I361+J361+K361+L361</f>
      </c>
      <c r="N361" s="16"/>
    </row>
    <row collapsed="false" customFormat="false" customHeight="false" hidden="false" ht="12.1" outlineLevel="0" r="362">
      <c r="A362" s="20" t="n">
        <v>45588.526851852</v>
      </c>
      <c r="B362" s="16" t="s">
        <v>67</v>
      </c>
      <c r="C362" s="16" t="s">
        <v>839</v>
      </c>
      <c r="D362" s="16" t="s">
        <v>725</v>
      </c>
      <c r="E362" s="16" t="s">
        <v>17</v>
      </c>
      <c r="F362" s="16" t="s">
        <v>19</v>
      </c>
      <c r="G362" s="7" t="n">
        <v>1000</v>
      </c>
      <c r="H362" s="6" t="n">
        <v>0.5166</v>
      </c>
      <c r="I362" s="6" t="n">
        <v>-516.6</v>
      </c>
      <c r="J362" s="6" t="n">
        <v>-0</v>
      </c>
      <c r="K362" s="6" t="n">
        <v>-0.31</v>
      </c>
      <c r="L362" s="6" t="n">
        <v>-0</v>
      </c>
      <c r="M362" s="6" t="s">
        <f>=I362+J362+K362+L362</f>
      </c>
      <c r="N362" s="16"/>
    </row>
    <row collapsed="false" customFormat="false" customHeight="false" hidden="false" ht="12.1" outlineLevel="0" r="363">
      <c r="A363" s="21" t="n">
        <v>45594</v>
      </c>
      <c r="B363" s="22" t="s">
        <v>828</v>
      </c>
      <c r="C363" s="22" t="s">
        <v>1026</v>
      </c>
      <c r="D363" s="22" t="s">
        <v>828</v>
      </c>
      <c r="E363" s="22" t="s">
        <v>828</v>
      </c>
      <c r="F363" s="22" t="s">
        <v>19</v>
      </c>
      <c r="G363" s="23" t="n">
        <v>1</v>
      </c>
      <c r="H363" s="24" t="n">
        <v>43.88</v>
      </c>
      <c r="I363" s="24" t="n">
        <v>43.88</v>
      </c>
      <c r="J363" s="24" t="n">
        <v>0</v>
      </c>
      <c r="K363" s="24" t="n">
        <v>-0</v>
      </c>
      <c r="L363" s="24" t="n">
        <v>-0</v>
      </c>
      <c r="M363" s="6" t="s">
        <f>=I363+J363+K363+L363</f>
      </c>
      <c r="N363" s="22"/>
    </row>
    <row collapsed="false" customFormat="false" customHeight="false" hidden="false" ht="12.1" outlineLevel="0" r="364">
      <c r="A364" s="21" t="n">
        <v>45594</v>
      </c>
      <c r="B364" s="22" t="s">
        <v>828</v>
      </c>
      <c r="C364" s="22" t="s">
        <v>1027</v>
      </c>
      <c r="D364" s="22" t="s">
        <v>828</v>
      </c>
      <c r="E364" s="22" t="s">
        <v>828</v>
      </c>
      <c r="F364" s="22" t="s">
        <v>19</v>
      </c>
      <c r="G364" s="23" t="n">
        <v>1</v>
      </c>
      <c r="H364" s="24" t="n">
        <v>29.17</v>
      </c>
      <c r="I364" s="24" t="n">
        <v>29.17</v>
      </c>
      <c r="J364" s="24" t="n">
        <v>0</v>
      </c>
      <c r="K364" s="24" t="n">
        <v>-0</v>
      </c>
      <c r="L364" s="24" t="n">
        <v>-0</v>
      </c>
      <c r="M364" s="6" t="s">
        <f>=I364+J364+K364+L364</f>
      </c>
      <c r="N364" s="22"/>
    </row>
    <row collapsed="false" customFormat="false" customHeight="false" hidden="false" ht="12.1" outlineLevel="0" r="365">
      <c r="A365" s="21" t="n">
        <v>45596</v>
      </c>
      <c r="B365" s="22" t="s">
        <v>828</v>
      </c>
      <c r="C365" s="22" t="s">
        <v>1028</v>
      </c>
      <c r="D365" s="22" t="s">
        <v>828</v>
      </c>
      <c r="E365" s="22" t="s">
        <v>828</v>
      </c>
      <c r="F365" s="22" t="s">
        <v>19</v>
      </c>
      <c r="G365" s="23" t="n">
        <v>1</v>
      </c>
      <c r="H365" s="24" t="n">
        <v>127.14</v>
      </c>
      <c r="I365" s="24" t="n">
        <v>127.14</v>
      </c>
      <c r="J365" s="24" t="n">
        <v>0</v>
      </c>
      <c r="K365" s="24" t="n">
        <v>-0</v>
      </c>
      <c r="L365" s="24" t="n">
        <v>-0</v>
      </c>
      <c r="M365" s="6" t="s">
        <f>=I365+J365+K365+L365</f>
      </c>
      <c r="N365" s="22"/>
    </row>
    <row collapsed="false" customFormat="false" customHeight="false" hidden="false" ht="12.1" outlineLevel="0" r="366">
      <c r="A366" s="21" t="n">
        <v>45597</v>
      </c>
      <c r="B366" s="22" t="s">
        <v>828</v>
      </c>
      <c r="C366" s="22" t="s">
        <v>1029</v>
      </c>
      <c r="D366" s="22" t="s">
        <v>828</v>
      </c>
      <c r="E366" s="22" t="s">
        <v>828</v>
      </c>
      <c r="F366" s="22" t="s">
        <v>19</v>
      </c>
      <c r="G366" s="23" t="n">
        <v>1</v>
      </c>
      <c r="H366" s="24" t="n">
        <v>11.26</v>
      </c>
      <c r="I366" s="24" t="n">
        <v>11.26</v>
      </c>
      <c r="J366" s="24" t="n">
        <v>0</v>
      </c>
      <c r="K366" s="24" t="n">
        <v>-0</v>
      </c>
      <c r="L366" s="24" t="n">
        <v>-0</v>
      </c>
      <c r="M366" s="6" t="s">
        <f>=I366+J366+K366+L366</f>
      </c>
      <c r="N366" s="22"/>
    </row>
    <row collapsed="false" customFormat="false" customHeight="false" hidden="false" ht="12.1" outlineLevel="0" r="367">
      <c r="A367" s="21" t="n">
        <v>45598</v>
      </c>
      <c r="B367" s="22" t="s">
        <v>828</v>
      </c>
      <c r="C367" s="22" t="s">
        <v>1030</v>
      </c>
      <c r="D367" s="22" t="s">
        <v>828</v>
      </c>
      <c r="E367" s="22" t="s">
        <v>828</v>
      </c>
      <c r="F367" s="22" t="s">
        <v>19</v>
      </c>
      <c r="G367" s="23" t="n">
        <v>1</v>
      </c>
      <c r="H367" s="24" t="n">
        <v>130.4</v>
      </c>
      <c r="I367" s="24" t="n">
        <v>130.4</v>
      </c>
      <c r="J367" s="24" t="n">
        <v>0</v>
      </c>
      <c r="K367" s="24" t="n">
        <v>-0</v>
      </c>
      <c r="L367" s="24" t="n">
        <v>-0</v>
      </c>
      <c r="M367" s="6" t="s">
        <f>=I367+J367+K367+L367</f>
      </c>
      <c r="N367" s="22"/>
    </row>
    <row collapsed="false" customFormat="false" customHeight="false" hidden="false" ht="12.1" outlineLevel="0" r="368">
      <c r="A368" s="21" t="n">
        <v>45609</v>
      </c>
      <c r="B368" s="22" t="s">
        <v>828</v>
      </c>
      <c r="C368" s="22" t="s">
        <v>1031</v>
      </c>
      <c r="D368" s="22" t="s">
        <v>828</v>
      </c>
      <c r="E368" s="22" t="s">
        <v>828</v>
      </c>
      <c r="F368" s="22" t="s">
        <v>19</v>
      </c>
      <c r="G368" s="23" t="n">
        <v>1</v>
      </c>
      <c r="H368" s="24" t="n">
        <v>35.65</v>
      </c>
      <c r="I368" s="24" t="n">
        <v>35.65</v>
      </c>
      <c r="J368" s="24" t="n">
        <v>0</v>
      </c>
      <c r="K368" s="24" t="n">
        <v>-0</v>
      </c>
      <c r="L368" s="24" t="n">
        <v>-0</v>
      </c>
      <c r="M368" s="6" t="s">
        <f>=I368+J368+K368+L368</f>
      </c>
      <c r="N368" s="22"/>
    </row>
    <row collapsed="false" customFormat="false" customHeight="false" hidden="false" ht="12.1" outlineLevel="0" r="369">
      <c r="A369" s="21" t="n">
        <v>45621</v>
      </c>
      <c r="B369" s="22" t="s">
        <v>799</v>
      </c>
      <c r="C369" s="22" t="s">
        <v>235</v>
      </c>
      <c r="D369" s="22" t="s">
        <v>799</v>
      </c>
      <c r="E369" s="22" t="s">
        <v>800</v>
      </c>
      <c r="F369" s="22" t="s">
        <v>19</v>
      </c>
      <c r="G369" s="23" t="n">
        <v>1</v>
      </c>
      <c r="H369" s="24" t="n">
        <v>5000</v>
      </c>
      <c r="I369" s="24" t="n">
        <v>5000</v>
      </c>
      <c r="J369" s="24" t="n">
        <v>0</v>
      </c>
      <c r="K369" s="24" t="n">
        <v>-0</v>
      </c>
      <c r="L369" s="24" t="n">
        <v>-0</v>
      </c>
      <c r="M369" s="6" t="s">
        <f>=I369+J369+K369+L369</f>
      </c>
      <c r="N369" s="22"/>
    </row>
    <row collapsed="false" customFormat="false" customHeight="false" hidden="false" ht="12.1" outlineLevel="0" r="370">
      <c r="A370" s="20" t="n">
        <v>45621.496909722</v>
      </c>
      <c r="B370" s="16" t="s">
        <v>62</v>
      </c>
      <c r="C370" s="16" t="s">
        <v>837</v>
      </c>
      <c r="D370" s="16" t="s">
        <v>725</v>
      </c>
      <c r="E370" s="16" t="s">
        <v>17</v>
      </c>
      <c r="F370" s="16" t="s">
        <v>19</v>
      </c>
      <c r="G370" s="7" t="n">
        <v>2</v>
      </c>
      <c r="H370" s="6" t="n">
        <v>84.4</v>
      </c>
      <c r="I370" s="6" t="n">
        <v>-168.8</v>
      </c>
      <c r="J370" s="6" t="n">
        <v>-0</v>
      </c>
      <c r="K370" s="6" t="n">
        <v>-0.1</v>
      </c>
      <c r="L370" s="6" t="n">
        <v>-0</v>
      </c>
      <c r="M370" s="6" t="s">
        <f>=I370+J370+K370+L370</f>
      </c>
      <c r="N370" s="16"/>
    </row>
    <row collapsed="false" customFormat="false" customHeight="false" hidden="false" ht="12.1" outlineLevel="0" r="371">
      <c r="A371" s="20" t="n">
        <v>45621.522673611</v>
      </c>
      <c r="B371" s="16" t="s">
        <v>24</v>
      </c>
      <c r="C371" s="16" t="s">
        <v>810</v>
      </c>
      <c r="D371" s="16" t="s">
        <v>725</v>
      </c>
      <c r="E371" s="16" t="s">
        <v>17</v>
      </c>
      <c r="F371" s="16" t="s">
        <v>19</v>
      </c>
      <c r="G371" s="7" t="n">
        <v>10</v>
      </c>
      <c r="H371" s="6" t="n">
        <v>174.25</v>
      </c>
      <c r="I371" s="6" t="n">
        <v>-1742.5</v>
      </c>
      <c r="J371" s="6" t="n">
        <v>-0</v>
      </c>
      <c r="K371" s="6" t="n">
        <v>-1.05</v>
      </c>
      <c r="L371" s="6" t="n">
        <v>-0</v>
      </c>
      <c r="M371" s="6" t="s">
        <f>=I371+J371+K371+L371</f>
      </c>
      <c r="N371" s="16"/>
    </row>
    <row collapsed="false" customFormat="false" customHeight="false" hidden="false" ht="12.1" outlineLevel="0" r="372">
      <c r="A372" s="20" t="n">
        <v>45621.591111111</v>
      </c>
      <c r="B372" s="16" t="s">
        <v>45</v>
      </c>
      <c r="C372" s="16" t="s">
        <v>833</v>
      </c>
      <c r="D372" s="16" t="s">
        <v>725</v>
      </c>
      <c r="E372" s="16" t="s">
        <v>17</v>
      </c>
      <c r="F372" s="16" t="s">
        <v>19</v>
      </c>
      <c r="G372" s="7" t="n">
        <v>10</v>
      </c>
      <c r="H372" s="6" t="n">
        <v>118.96</v>
      </c>
      <c r="I372" s="6" t="n">
        <v>-1189.6</v>
      </c>
      <c r="J372" s="6" t="n">
        <v>-0</v>
      </c>
      <c r="K372" s="6" t="n">
        <v>-0.71</v>
      </c>
      <c r="L372" s="6" t="n">
        <v>-0</v>
      </c>
      <c r="M372" s="6" t="s">
        <f>=I372+J372+K372+L372</f>
      </c>
      <c r="N372" s="16"/>
    </row>
    <row collapsed="false" customFormat="false" customHeight="false" hidden="false" ht="12.1" outlineLevel="0" r="373">
      <c r="A373" s="20" t="n">
        <v>45621.601435185</v>
      </c>
      <c r="B373" s="16" t="s">
        <v>73</v>
      </c>
      <c r="C373" s="16" t="s">
        <v>857</v>
      </c>
      <c r="D373" s="16" t="s">
        <v>725</v>
      </c>
      <c r="E373" s="16" t="s">
        <v>17</v>
      </c>
      <c r="F373" s="16" t="s">
        <v>19</v>
      </c>
      <c r="G373" s="7" t="n">
        <v>2</v>
      </c>
      <c r="H373" s="6" t="n">
        <v>72.51</v>
      </c>
      <c r="I373" s="6" t="n">
        <v>-145.02</v>
      </c>
      <c r="J373" s="6" t="n">
        <v>-0</v>
      </c>
      <c r="K373" s="6" t="n">
        <v>-0.09</v>
      </c>
      <c r="L373" s="6" t="n">
        <v>-0</v>
      </c>
      <c r="M373" s="6" t="s">
        <f>=I373+J373+K373+L373</f>
      </c>
      <c r="N373" s="16"/>
    </row>
    <row collapsed="false" customFormat="false" customHeight="false" hidden="false" ht="12.1" outlineLevel="0" r="374">
      <c r="A374" s="20" t="n">
        <v>45621.604074074</v>
      </c>
      <c r="B374" s="16" t="s">
        <v>75</v>
      </c>
      <c r="C374" s="16" t="s">
        <v>832</v>
      </c>
      <c r="D374" s="16" t="s">
        <v>725</v>
      </c>
      <c r="E374" s="16" t="s">
        <v>17</v>
      </c>
      <c r="F374" s="16" t="s">
        <v>19</v>
      </c>
      <c r="G374" s="7" t="n">
        <v>10</v>
      </c>
      <c r="H374" s="6" t="n">
        <v>32.43</v>
      </c>
      <c r="I374" s="6" t="n">
        <v>-324.3</v>
      </c>
      <c r="J374" s="6" t="n">
        <v>-0</v>
      </c>
      <c r="K374" s="6" t="n">
        <v>-0.19</v>
      </c>
      <c r="L374" s="6" t="n">
        <v>-0</v>
      </c>
      <c r="M374" s="6" t="s">
        <f>=I374+J374+K374+L374</f>
      </c>
      <c r="N374" s="16"/>
    </row>
    <row collapsed="false" customFormat="false" customHeight="false" hidden="false" ht="12.1" outlineLevel="0" r="375">
      <c r="A375" s="20" t="n">
        <v>45621.664409722</v>
      </c>
      <c r="B375" s="16" t="s">
        <v>73</v>
      </c>
      <c r="C375" s="16" t="s">
        <v>857</v>
      </c>
      <c r="D375" s="16" t="s">
        <v>725</v>
      </c>
      <c r="E375" s="16" t="s">
        <v>17</v>
      </c>
      <c r="F375" s="16" t="s">
        <v>19</v>
      </c>
      <c r="G375" s="7" t="n">
        <v>2</v>
      </c>
      <c r="H375" s="6" t="n">
        <v>71.54</v>
      </c>
      <c r="I375" s="6" t="n">
        <v>-143.08</v>
      </c>
      <c r="J375" s="6" t="n">
        <v>-0</v>
      </c>
      <c r="K375" s="6" t="n">
        <v>-0.09</v>
      </c>
      <c r="L375" s="6" t="n">
        <v>-0</v>
      </c>
      <c r="M375" s="6" t="s">
        <f>=I375+J375+K375+L375</f>
      </c>
      <c r="N375" s="16"/>
    </row>
    <row collapsed="false" customFormat="false" customHeight="false" hidden="false" ht="12.1" outlineLevel="0" r="376">
      <c r="A376" s="20" t="n">
        <v>45621.664560185</v>
      </c>
      <c r="B376" s="16" t="s">
        <v>71</v>
      </c>
      <c r="C376" s="16" t="s">
        <v>826</v>
      </c>
      <c r="D376" s="16" t="s">
        <v>725</v>
      </c>
      <c r="E376" s="16" t="s">
        <v>17</v>
      </c>
      <c r="F376" s="16" t="s">
        <v>19</v>
      </c>
      <c r="G376" s="7" t="n">
        <v>10</v>
      </c>
      <c r="H376" s="6" t="n">
        <v>51.15</v>
      </c>
      <c r="I376" s="6" t="n">
        <v>-511.5</v>
      </c>
      <c r="J376" s="6" t="n">
        <v>-0</v>
      </c>
      <c r="K376" s="6" t="n">
        <v>-0.3</v>
      </c>
      <c r="L376" s="6" t="n">
        <v>-0</v>
      </c>
      <c r="M376" s="6" t="s">
        <f>=I376+J376+K376+L376</f>
      </c>
      <c r="N376" s="16"/>
    </row>
    <row collapsed="false" customFormat="false" customHeight="false" hidden="false" ht="12.1" outlineLevel="0" r="377">
      <c r="A377" s="20" t="n">
        <v>45621.729976852</v>
      </c>
      <c r="B377" s="16" t="s">
        <v>62</v>
      </c>
      <c r="C377" s="16" t="s">
        <v>837</v>
      </c>
      <c r="D377" s="16" t="s">
        <v>725</v>
      </c>
      <c r="E377" s="16" t="s">
        <v>17</v>
      </c>
      <c r="F377" s="16" t="s">
        <v>19</v>
      </c>
      <c r="G377" s="7" t="n">
        <v>2</v>
      </c>
      <c r="H377" s="6" t="n">
        <v>83.4</v>
      </c>
      <c r="I377" s="6" t="n">
        <v>-166.8</v>
      </c>
      <c r="J377" s="6" t="n">
        <v>-0</v>
      </c>
      <c r="K377" s="6" t="n">
        <v>-0.1</v>
      </c>
      <c r="L377" s="6" t="n">
        <v>-0</v>
      </c>
      <c r="M377" s="6" t="s">
        <f>=I377+J377+K377+L377</f>
      </c>
      <c r="N377" s="16"/>
    </row>
    <row collapsed="false" customFormat="false" customHeight="false" hidden="false" ht="12.1" outlineLevel="0" r="378">
      <c r="A378" s="20" t="n">
        <v>45621.860636574</v>
      </c>
      <c r="B378" s="16" t="s">
        <v>73</v>
      </c>
      <c r="C378" s="16" t="s">
        <v>857</v>
      </c>
      <c r="D378" s="16" t="s">
        <v>725</v>
      </c>
      <c r="E378" s="16" t="s">
        <v>17</v>
      </c>
      <c r="F378" s="16" t="s">
        <v>19</v>
      </c>
      <c r="G378" s="7" t="n">
        <v>2</v>
      </c>
      <c r="H378" s="6" t="n">
        <v>70.5</v>
      </c>
      <c r="I378" s="6" t="n">
        <v>-141</v>
      </c>
      <c r="J378" s="6" t="n">
        <v>-0</v>
      </c>
      <c r="K378" s="6" t="n">
        <v>-0.09</v>
      </c>
      <c r="L378" s="6" t="n">
        <v>-0</v>
      </c>
      <c r="M378" s="6" t="s">
        <f>=I378+J378+K378+L378</f>
      </c>
      <c r="N378" s="16"/>
    </row>
    <row collapsed="false" customFormat="false" customHeight="false" hidden="false" ht="12.1" outlineLevel="0" r="379">
      <c r="A379" s="21" t="n">
        <v>45628</v>
      </c>
      <c r="B379" s="22" t="s">
        <v>828</v>
      </c>
      <c r="C379" s="22" t="s">
        <v>1032</v>
      </c>
      <c r="D379" s="22" t="s">
        <v>828</v>
      </c>
      <c r="E379" s="22" t="s">
        <v>828</v>
      </c>
      <c r="F379" s="22" t="s">
        <v>19</v>
      </c>
      <c r="G379" s="23" t="n">
        <v>1</v>
      </c>
      <c r="H379" s="24" t="n">
        <v>11.26</v>
      </c>
      <c r="I379" s="24" t="n">
        <v>11.26</v>
      </c>
      <c r="J379" s="24" t="n">
        <v>0</v>
      </c>
      <c r="K379" s="24" t="n">
        <v>-0</v>
      </c>
      <c r="L379" s="24" t="n">
        <v>-0</v>
      </c>
      <c r="M379" s="6" t="s">
        <f>=I379+J379+K379+L379</f>
      </c>
      <c r="N379" s="22"/>
    </row>
    <row collapsed="false" customFormat="false" customHeight="false" hidden="false" ht="12.1" outlineLevel="0" r="380">
      <c r="A380" s="21" t="n">
        <v>45628</v>
      </c>
      <c r="B380" s="22" t="s">
        <v>828</v>
      </c>
      <c r="C380" s="22" t="s">
        <v>1033</v>
      </c>
      <c r="D380" s="22" t="s">
        <v>828</v>
      </c>
      <c r="E380" s="22" t="s">
        <v>828</v>
      </c>
      <c r="F380" s="22" t="s">
        <v>19</v>
      </c>
      <c r="G380" s="23" t="n">
        <v>1</v>
      </c>
      <c r="H380" s="24" t="n">
        <v>32.4</v>
      </c>
      <c r="I380" s="24" t="n">
        <v>32.4</v>
      </c>
      <c r="J380" s="24" t="n">
        <v>0</v>
      </c>
      <c r="K380" s="24" t="n">
        <v>-0</v>
      </c>
      <c r="L380" s="24" t="n">
        <v>-0</v>
      </c>
      <c r="M380" s="6" t="s">
        <f>=I380+J380+K380+L380</f>
      </c>
      <c r="N380" s="22"/>
    </row>
    <row collapsed="false" customFormat="false" customHeight="false" hidden="false" ht="12.1" outlineLevel="0" r="381">
      <c r="A381" s="21" t="n">
        <v>45628</v>
      </c>
      <c r="B381" s="22" t="s">
        <v>912</v>
      </c>
      <c r="C381" s="22" t="s">
        <v>1034</v>
      </c>
      <c r="D381" s="22" t="s">
        <v>912</v>
      </c>
      <c r="E381" s="22" t="s">
        <v>912</v>
      </c>
      <c r="F381" s="22" t="s">
        <v>19</v>
      </c>
      <c r="G381" s="23" t="n">
        <v>1</v>
      </c>
      <c r="H381" s="24" t="n">
        <v>35.48</v>
      </c>
      <c r="I381" s="24" t="n">
        <v>35.48</v>
      </c>
      <c r="J381" s="24" t="n">
        <v>0</v>
      </c>
      <c r="K381" s="24" t="n">
        <v>-0</v>
      </c>
      <c r="L381" s="24" t="n">
        <v>-0</v>
      </c>
      <c r="M381" s="6" t="s">
        <f>=I381+J381+K381+L381</f>
      </c>
      <c r="N381" s="22"/>
    </row>
    <row collapsed="false" customFormat="false" customHeight="false" hidden="false" ht="12.1" outlineLevel="0" r="382">
      <c r="A382" s="21" t="n">
        <v>45629</v>
      </c>
      <c r="B382" s="22" t="s">
        <v>828</v>
      </c>
      <c r="C382" s="22" t="s">
        <v>1035</v>
      </c>
      <c r="D382" s="22" t="s">
        <v>828</v>
      </c>
      <c r="E382" s="22" t="s">
        <v>828</v>
      </c>
      <c r="F382" s="22" t="s">
        <v>19</v>
      </c>
      <c r="G382" s="23" t="n">
        <v>1</v>
      </c>
      <c r="H382" s="24" t="n">
        <v>56.1</v>
      </c>
      <c r="I382" s="24" t="n">
        <v>56.1</v>
      </c>
      <c r="J382" s="24" t="n">
        <v>0</v>
      </c>
      <c r="K382" s="24" t="n">
        <v>-0</v>
      </c>
      <c r="L382" s="24" t="n">
        <v>-0</v>
      </c>
      <c r="M382" s="6" t="s">
        <f>=I382+J382+K382+L382</f>
      </c>
      <c r="N382" s="22"/>
    </row>
    <row collapsed="false" customFormat="false" customHeight="false" hidden="false" ht="12.1" outlineLevel="0" r="383">
      <c r="A383" s="21" t="n">
        <v>45630</v>
      </c>
      <c r="B383" s="22" t="s">
        <v>828</v>
      </c>
      <c r="C383" s="22" t="s">
        <v>1036</v>
      </c>
      <c r="D383" s="22" t="s">
        <v>828</v>
      </c>
      <c r="E383" s="22" t="s">
        <v>828</v>
      </c>
      <c r="F383" s="22" t="s">
        <v>19</v>
      </c>
      <c r="G383" s="23" t="n">
        <v>1</v>
      </c>
      <c r="H383" s="24" t="n">
        <v>35.4</v>
      </c>
      <c r="I383" s="24" t="n">
        <v>35.4</v>
      </c>
      <c r="J383" s="24" t="n">
        <v>0</v>
      </c>
      <c r="K383" s="24" t="n">
        <v>-0</v>
      </c>
      <c r="L383" s="24" t="n">
        <v>-0</v>
      </c>
      <c r="M383" s="6" t="s">
        <f>=I383+J383+K383+L383</f>
      </c>
      <c r="N383" s="22"/>
    </row>
    <row collapsed="false" customFormat="false" customHeight="false" hidden="false" ht="12.1" outlineLevel="0" r="384">
      <c r="A384" s="21" t="n">
        <v>45630</v>
      </c>
      <c r="B384" s="22" t="s">
        <v>828</v>
      </c>
      <c r="C384" s="22" t="s">
        <v>1037</v>
      </c>
      <c r="D384" s="22" t="s">
        <v>828</v>
      </c>
      <c r="E384" s="22" t="s">
        <v>828</v>
      </c>
      <c r="F384" s="22" t="s">
        <v>19</v>
      </c>
      <c r="G384" s="23" t="n">
        <v>1</v>
      </c>
      <c r="H384" s="24" t="n">
        <v>56.84</v>
      </c>
      <c r="I384" s="24" t="n">
        <v>56.84</v>
      </c>
      <c r="J384" s="24" t="n">
        <v>0</v>
      </c>
      <c r="K384" s="24" t="n">
        <v>-0</v>
      </c>
      <c r="L384" s="24" t="n">
        <v>-0</v>
      </c>
      <c r="M384" s="6" t="s">
        <f>=I384+J384+K384+L384</f>
      </c>
      <c r="N384" s="22"/>
    </row>
    <row collapsed="false" customFormat="false" customHeight="false" hidden="false" ht="12.1" outlineLevel="0" r="385">
      <c r="A385" s="20" t="n">
        <v>45639.53318287</v>
      </c>
      <c r="B385" s="16" t="s">
        <v>69</v>
      </c>
      <c r="C385" s="16" t="s">
        <v>820</v>
      </c>
      <c r="D385" s="16" t="s">
        <v>725</v>
      </c>
      <c r="E385" s="16" t="s">
        <v>17</v>
      </c>
      <c r="F385" s="16" t="s">
        <v>19</v>
      </c>
      <c r="G385" s="7" t="n">
        <v>10</v>
      </c>
      <c r="H385" s="6" t="n">
        <v>30.505</v>
      </c>
      <c r="I385" s="6" t="n">
        <v>-305.05</v>
      </c>
      <c r="J385" s="6" t="n">
        <v>-0</v>
      </c>
      <c r="K385" s="6" t="n">
        <v>-0.18</v>
      </c>
      <c r="L385" s="6" t="n">
        <v>-0</v>
      </c>
      <c r="M385" s="6" t="s">
        <f>=I385+J385+K385+L385</f>
      </c>
      <c r="N385" s="16"/>
    </row>
    <row collapsed="false" customFormat="false" customHeight="false" hidden="false" ht="12.1" outlineLevel="0" r="386">
      <c r="A386" s="20" t="n">
        <v>45643.47349537</v>
      </c>
      <c r="B386" s="16" t="s">
        <v>81</v>
      </c>
      <c r="C386" s="16" t="s">
        <v>1038</v>
      </c>
      <c r="D386" s="16" t="s">
        <v>725</v>
      </c>
      <c r="E386" s="16" t="s">
        <v>17</v>
      </c>
      <c r="F386" s="16" t="s">
        <v>19</v>
      </c>
      <c r="G386" s="7" t="n">
        <v>10</v>
      </c>
      <c r="H386" s="6" t="n">
        <v>29.77</v>
      </c>
      <c r="I386" s="6" t="n">
        <v>-297.7</v>
      </c>
      <c r="J386" s="6" t="n">
        <v>-0</v>
      </c>
      <c r="K386" s="6" t="n">
        <v>-0</v>
      </c>
      <c r="L386" s="6" t="n">
        <v>-0.15</v>
      </c>
      <c r="M386" s="6" t="s">
        <f>=I386+J386+K386+L386</f>
      </c>
      <c r="N386" s="16"/>
    </row>
    <row collapsed="false" customFormat="false" customHeight="false" hidden="false" ht="12.1" outlineLevel="0" r="387">
      <c r="A387" s="20" t="n">
        <v>45643.566944444</v>
      </c>
      <c r="B387" s="16" t="s">
        <v>39</v>
      </c>
      <c r="C387" s="16" t="s">
        <v>822</v>
      </c>
      <c r="D387" s="16" t="s">
        <v>725</v>
      </c>
      <c r="E387" s="16" t="s">
        <v>17</v>
      </c>
      <c r="F387" s="16" t="s">
        <v>19</v>
      </c>
      <c r="G387" s="7" t="n">
        <v>10</v>
      </c>
      <c r="H387" s="6" t="n">
        <v>45.55</v>
      </c>
      <c r="I387" s="6" t="n">
        <v>-455.5</v>
      </c>
      <c r="J387" s="6" t="n">
        <v>-0</v>
      </c>
      <c r="K387" s="6" t="n">
        <v>-0.27</v>
      </c>
      <c r="L387" s="6" t="n">
        <v>-0</v>
      </c>
      <c r="M387" s="6" t="s">
        <f>=I387+J387+K387+L387</f>
      </c>
      <c r="N387" s="16"/>
    </row>
    <row collapsed="false" customFormat="false" customHeight="false" hidden="false" ht="12.1" outlineLevel="0" r="388">
      <c r="A388" s="20" t="n">
        <v>45643.600069444</v>
      </c>
      <c r="B388" s="16" t="s">
        <v>73</v>
      </c>
      <c r="C388" s="16" t="s">
        <v>857</v>
      </c>
      <c r="D388" s="16" t="s">
        <v>725</v>
      </c>
      <c r="E388" s="16" t="s">
        <v>17</v>
      </c>
      <c r="F388" s="16" t="s">
        <v>19</v>
      </c>
      <c r="G388" s="7" t="n">
        <v>2</v>
      </c>
      <c r="H388" s="6" t="n">
        <v>64.22</v>
      </c>
      <c r="I388" s="6" t="n">
        <v>-128.44</v>
      </c>
      <c r="J388" s="6" t="n">
        <v>-0</v>
      </c>
      <c r="K388" s="6" t="n">
        <v>-0.08</v>
      </c>
      <c r="L388" s="6" t="n">
        <v>-0</v>
      </c>
      <c r="M388" s="6" t="s">
        <f>=I388+J388+K388+L388</f>
      </c>
      <c r="N388" s="16"/>
    </row>
    <row collapsed="false" customFormat="false" customHeight="false" hidden="false" ht="12.1" outlineLevel="0" r="389">
      <c r="A389" s="20" t="n">
        <v>45643.610185185</v>
      </c>
      <c r="B389" s="16" t="s">
        <v>62</v>
      </c>
      <c r="C389" s="16" t="s">
        <v>837</v>
      </c>
      <c r="D389" s="16" t="s">
        <v>725</v>
      </c>
      <c r="E389" s="16" t="s">
        <v>17</v>
      </c>
      <c r="F389" s="16" t="s">
        <v>19</v>
      </c>
      <c r="G389" s="7" t="n">
        <v>2</v>
      </c>
      <c r="H389" s="6" t="n">
        <v>76</v>
      </c>
      <c r="I389" s="6" t="n">
        <v>-152</v>
      </c>
      <c r="J389" s="6" t="n">
        <v>-0</v>
      </c>
      <c r="K389" s="6" t="n">
        <v>-0.09</v>
      </c>
      <c r="L389" s="6" t="n">
        <v>-0</v>
      </c>
      <c r="M389" s="6" t="s">
        <f>=I389+J389+K389+L389</f>
      </c>
      <c r="N389" s="16"/>
    </row>
    <row collapsed="false" customFormat="false" customHeight="false" hidden="false" ht="12.1" outlineLevel="0" r="390">
      <c r="A390" s="21" t="n">
        <v>45651</v>
      </c>
      <c r="B390" s="22" t="s">
        <v>828</v>
      </c>
      <c r="C390" s="22" t="s">
        <v>1039</v>
      </c>
      <c r="D390" s="22" t="s">
        <v>828</v>
      </c>
      <c r="E390" s="22" t="s">
        <v>828</v>
      </c>
      <c r="F390" s="22" t="s">
        <v>19</v>
      </c>
      <c r="G390" s="23" t="n">
        <v>1</v>
      </c>
      <c r="H390" s="24" t="n">
        <v>23</v>
      </c>
      <c r="I390" s="24" t="n">
        <v>23</v>
      </c>
      <c r="J390" s="24" t="n">
        <v>0</v>
      </c>
      <c r="K390" s="24" t="n">
        <v>-0</v>
      </c>
      <c r="L390" s="24" t="n">
        <v>-0</v>
      </c>
      <c r="M390" s="6" t="s">
        <f>=I390+J390+K390+L390</f>
      </c>
      <c r="N390" s="22"/>
    </row>
    <row collapsed="false" customFormat="false" customHeight="false" hidden="false" ht="12.1" outlineLevel="0" r="391">
      <c r="A391" s="29" t="n">
        <v>45660</v>
      </c>
      <c r="B391" s="30" t="s">
        <v>1014</v>
      </c>
      <c r="C391" s="30" t="s">
        <v>1040</v>
      </c>
      <c r="D391" s="30" t="s">
        <v>1014</v>
      </c>
      <c r="E391" s="30" t="s">
        <v>1014</v>
      </c>
      <c r="F391" s="30" t="s">
        <v>19</v>
      </c>
      <c r="G391" s="31" t="n">
        <v>1</v>
      </c>
      <c r="H391" s="32" t="n">
        <v>-208</v>
      </c>
      <c r="I391" s="32" t="n">
        <v>-208</v>
      </c>
      <c r="J391" s="32" t="n">
        <v>0</v>
      </c>
      <c r="K391" s="32" t="n">
        <v>-0</v>
      </c>
      <c r="L391" s="32" t="n">
        <v>-0</v>
      </c>
      <c r="M391" s="6" t="s">
        <f>=I391+J391+K391+L391</f>
      </c>
      <c r="N391" s="30"/>
    </row>
    <row collapsed="false" customFormat="false" customHeight="false" hidden="false" ht="12.1" outlineLevel="0" r="392">
      <c r="A392" s="21" t="n">
        <v>45666</v>
      </c>
      <c r="B392" s="22" t="s">
        <v>828</v>
      </c>
      <c r="C392" s="22" t="s">
        <v>1041</v>
      </c>
      <c r="D392" s="22" t="s">
        <v>828</v>
      </c>
      <c r="E392" s="22" t="s">
        <v>828</v>
      </c>
      <c r="F392" s="22" t="s">
        <v>19</v>
      </c>
      <c r="G392" s="23" t="n">
        <v>1</v>
      </c>
      <c r="H392" s="24" t="n">
        <v>54.1</v>
      </c>
      <c r="I392" s="24" t="n">
        <v>54.1</v>
      </c>
      <c r="J392" s="24" t="n">
        <v>0</v>
      </c>
      <c r="K392" s="24" t="n">
        <v>-0</v>
      </c>
      <c r="L392" s="24" t="n">
        <v>-0</v>
      </c>
      <c r="M392" s="6" t="s">
        <f>=I392+J392+K392+L392</f>
      </c>
      <c r="N392" s="22"/>
    </row>
    <row collapsed="false" customFormat="false" customHeight="false" hidden="false" ht="12.1" outlineLevel="0" r="393">
      <c r="A393" s="21" t="n">
        <v>45666</v>
      </c>
      <c r="B393" s="22" t="s">
        <v>828</v>
      </c>
      <c r="C393" s="22" t="s">
        <v>1042</v>
      </c>
      <c r="D393" s="22" t="s">
        <v>828</v>
      </c>
      <c r="E393" s="22" t="s">
        <v>828</v>
      </c>
      <c r="F393" s="22" t="s">
        <v>19</v>
      </c>
      <c r="G393" s="23" t="n">
        <v>1</v>
      </c>
      <c r="H393" s="24" t="n">
        <v>11.26</v>
      </c>
      <c r="I393" s="24" t="n">
        <v>11.26</v>
      </c>
      <c r="J393" s="24" t="n">
        <v>0</v>
      </c>
      <c r="K393" s="24" t="n">
        <v>-0</v>
      </c>
      <c r="L393" s="24" t="n">
        <v>-0</v>
      </c>
      <c r="M393" s="6" t="s">
        <f>=I393+J393+K393+L393</f>
      </c>
      <c r="N393" s="22"/>
    </row>
    <row collapsed="false" customFormat="false" customHeight="false" hidden="false" ht="12.1" outlineLevel="0" r="394">
      <c r="A394" s="21" t="n">
        <v>45666</v>
      </c>
      <c r="B394" s="22" t="s">
        <v>828</v>
      </c>
      <c r="C394" s="22" t="s">
        <v>1043</v>
      </c>
      <c r="D394" s="22" t="s">
        <v>828</v>
      </c>
      <c r="E394" s="22" t="s">
        <v>828</v>
      </c>
      <c r="F394" s="22" t="s">
        <v>19</v>
      </c>
      <c r="G394" s="23" t="n">
        <v>1</v>
      </c>
      <c r="H394" s="24" t="n">
        <v>17.61</v>
      </c>
      <c r="I394" s="24" t="n">
        <v>17.61</v>
      </c>
      <c r="J394" s="24" t="n">
        <v>0</v>
      </c>
      <c r="K394" s="24" t="n">
        <v>-0</v>
      </c>
      <c r="L394" s="24" t="n">
        <v>-0</v>
      </c>
      <c r="M394" s="6" t="s">
        <f>=I394+J394+K394+L394</f>
      </c>
      <c r="N394" s="22"/>
    </row>
    <row collapsed="false" customFormat="false" customHeight="false" hidden="false" ht="12.1" outlineLevel="0" r="395">
      <c r="A395" s="21" t="n">
        <v>45666</v>
      </c>
      <c r="B395" s="22" t="s">
        <v>912</v>
      </c>
      <c r="C395" s="22" t="s">
        <v>1034</v>
      </c>
      <c r="D395" s="22" t="s">
        <v>912</v>
      </c>
      <c r="E395" s="22" t="s">
        <v>912</v>
      </c>
      <c r="F395" s="22" t="s">
        <v>19</v>
      </c>
      <c r="G395" s="23" t="n">
        <v>1</v>
      </c>
      <c r="H395" s="24" t="n">
        <v>43.33</v>
      </c>
      <c r="I395" s="24" t="n">
        <v>43.33</v>
      </c>
      <c r="J395" s="24" t="n">
        <v>0</v>
      </c>
      <c r="K395" s="24" t="n">
        <v>-0</v>
      </c>
      <c r="L395" s="24" t="n">
        <v>-0</v>
      </c>
      <c r="M395" s="6" t="s">
        <f>=I395+J395+K395+L395</f>
      </c>
      <c r="N395" s="22"/>
    </row>
    <row collapsed="false" customFormat="false" customHeight="false" hidden="false" ht="12.1" outlineLevel="0" r="396">
      <c r="A396" s="21" t="n">
        <v>45670</v>
      </c>
      <c r="B396" s="22" t="s">
        <v>828</v>
      </c>
      <c r="C396" s="22" t="s">
        <v>1044</v>
      </c>
      <c r="D396" s="22" t="s">
        <v>828</v>
      </c>
      <c r="E396" s="22" t="s">
        <v>828</v>
      </c>
      <c r="F396" s="22" t="s">
        <v>19</v>
      </c>
      <c r="G396" s="23" t="n">
        <v>10</v>
      </c>
      <c r="H396" s="24" t="n">
        <v>0.18</v>
      </c>
      <c r="I396" s="24" t="n">
        <v>1.8</v>
      </c>
      <c r="J396" s="24" t="n">
        <v>0</v>
      </c>
      <c r="K396" s="24" t="n">
        <v>-0</v>
      </c>
      <c r="L396" s="24" t="n">
        <v>-0</v>
      </c>
      <c r="M396" s="6" t="s">
        <f>=I396+J396+K396+L396</f>
      </c>
      <c r="N396" s="22"/>
    </row>
    <row collapsed="false" customFormat="false" customHeight="false" hidden="false" ht="12.1" outlineLevel="0" r="397">
      <c r="A397" s="21" t="n">
        <v>45674</v>
      </c>
      <c r="B397" s="22" t="s">
        <v>828</v>
      </c>
      <c r="C397" s="22" t="s">
        <v>1045</v>
      </c>
      <c r="D397" s="22" t="s">
        <v>828</v>
      </c>
      <c r="E397" s="22" t="s">
        <v>828</v>
      </c>
      <c r="F397" s="22" t="s">
        <v>19</v>
      </c>
      <c r="G397" s="23" t="n">
        <v>1</v>
      </c>
      <c r="H397" s="24" t="n">
        <v>32.54</v>
      </c>
      <c r="I397" s="24" t="n">
        <v>32.54</v>
      </c>
      <c r="J397" s="24" t="n">
        <v>0</v>
      </c>
      <c r="K397" s="24" t="n">
        <v>-0</v>
      </c>
      <c r="L397" s="24" t="n">
        <v>-0</v>
      </c>
      <c r="M397" s="6" t="s">
        <f>=I397+J397+K397+L397</f>
      </c>
      <c r="N397" s="22"/>
    </row>
    <row collapsed="false" customFormat="false" customHeight="false" hidden="false" ht="12.1" outlineLevel="0" r="398">
      <c r="A398" s="21" t="n">
        <v>45680</v>
      </c>
      <c r="B398" s="22" t="s">
        <v>828</v>
      </c>
      <c r="C398" s="22" t="s">
        <v>1046</v>
      </c>
      <c r="D398" s="22" t="s">
        <v>828</v>
      </c>
      <c r="E398" s="22" t="s">
        <v>828</v>
      </c>
      <c r="F398" s="22" t="s">
        <v>19</v>
      </c>
      <c r="G398" s="23" t="n">
        <v>1</v>
      </c>
      <c r="H398" s="24" t="n">
        <v>45.17</v>
      </c>
      <c r="I398" s="24" t="n">
        <v>45.17</v>
      </c>
      <c r="J398" s="24" t="n">
        <v>0</v>
      </c>
      <c r="K398" s="24" t="n">
        <v>-0</v>
      </c>
      <c r="L398" s="24" t="n">
        <v>-0</v>
      </c>
      <c r="M398" s="6" t="s">
        <f>=I398+J398+K398+L398</f>
      </c>
      <c r="N398" s="22"/>
    </row>
    <row collapsed="false" customFormat="false" customHeight="false" hidden="false" ht="12.1" outlineLevel="0" r="399">
      <c r="A399" s="21" t="n">
        <v>45685</v>
      </c>
      <c r="B399" s="22" t="s">
        <v>828</v>
      </c>
      <c r="C399" s="22" t="s">
        <v>1047</v>
      </c>
      <c r="D399" s="22" t="s">
        <v>828</v>
      </c>
      <c r="E399" s="22" t="s">
        <v>828</v>
      </c>
      <c r="F399" s="22" t="s">
        <v>19</v>
      </c>
      <c r="G399" s="23" t="n">
        <v>1</v>
      </c>
      <c r="H399" s="24" t="n">
        <v>29.17</v>
      </c>
      <c r="I399" s="24" t="n">
        <v>29.17</v>
      </c>
      <c r="J399" s="24" t="n">
        <v>0</v>
      </c>
      <c r="K399" s="24" t="n">
        <v>-0</v>
      </c>
      <c r="L399" s="24" t="n">
        <v>-0</v>
      </c>
      <c r="M399" s="6" t="s">
        <f>=I399+J399+K399+L399</f>
      </c>
      <c r="N399" s="22"/>
    </row>
    <row collapsed="false" customFormat="false" customHeight="false" hidden="false" ht="12.1" outlineLevel="0" r="400">
      <c r="A400" s="21" t="n">
        <v>45686</v>
      </c>
      <c r="B400" s="22" t="s">
        <v>828</v>
      </c>
      <c r="C400" s="22" t="s">
        <v>1048</v>
      </c>
      <c r="D400" s="22" t="s">
        <v>828</v>
      </c>
      <c r="E400" s="22" t="s">
        <v>828</v>
      </c>
      <c r="F400" s="22" t="s">
        <v>19</v>
      </c>
      <c r="G400" s="23" t="n">
        <v>1</v>
      </c>
      <c r="H400" s="24" t="n">
        <v>182.52</v>
      </c>
      <c r="I400" s="24" t="n">
        <v>182.52</v>
      </c>
      <c r="J400" s="24" t="n">
        <v>0</v>
      </c>
      <c r="K400" s="24" t="n">
        <v>-0</v>
      </c>
      <c r="L400" s="24" t="n">
        <v>-0</v>
      </c>
      <c r="M400" s="6" t="s">
        <f>=I400+J400+K400+L400</f>
      </c>
      <c r="N400" s="22"/>
    </row>
    <row collapsed="false" customFormat="false" customHeight="false" hidden="false" ht="12.1" outlineLevel="0" r="401">
      <c r="A401" s="21" t="n">
        <v>45687</v>
      </c>
      <c r="B401" s="22" t="s">
        <v>828</v>
      </c>
      <c r="C401" s="22" t="s">
        <v>1049</v>
      </c>
      <c r="D401" s="22" t="s">
        <v>828</v>
      </c>
      <c r="E401" s="22" t="s">
        <v>828</v>
      </c>
      <c r="F401" s="22" t="s">
        <v>19</v>
      </c>
      <c r="G401" s="23" t="n">
        <v>1</v>
      </c>
      <c r="H401" s="24" t="n">
        <v>11.26</v>
      </c>
      <c r="I401" s="24" t="n">
        <v>11.26</v>
      </c>
      <c r="J401" s="24" t="n">
        <v>0</v>
      </c>
      <c r="K401" s="24" t="n">
        <v>-0</v>
      </c>
      <c r="L401" s="24" t="n">
        <v>-0</v>
      </c>
      <c r="M401" s="6" t="s">
        <f>=I401+J401+K401+L401</f>
      </c>
      <c r="N401" s="22"/>
    </row>
    <row collapsed="false" customFormat="false" customHeight="false" hidden="false" ht="12.1" outlineLevel="0" r="402">
      <c r="A402" s="21" t="n">
        <v>45691</v>
      </c>
      <c r="B402" s="22" t="s">
        <v>828</v>
      </c>
      <c r="C402" s="22" t="s">
        <v>1050</v>
      </c>
      <c r="D402" s="22" t="s">
        <v>828</v>
      </c>
      <c r="E402" s="22" t="s">
        <v>828</v>
      </c>
      <c r="F402" s="22" t="s">
        <v>19</v>
      </c>
      <c r="G402" s="23" t="n">
        <v>1</v>
      </c>
      <c r="H402" s="24" t="n">
        <v>16.82</v>
      </c>
      <c r="I402" s="24" t="n">
        <v>16.82</v>
      </c>
      <c r="J402" s="24" t="n">
        <v>0</v>
      </c>
      <c r="K402" s="24" t="n">
        <v>-0</v>
      </c>
      <c r="L402" s="24" t="n">
        <v>-0</v>
      </c>
      <c r="M402" s="6" t="s">
        <f>=I402+J402+K402+L402</f>
      </c>
      <c r="N402" s="22"/>
    </row>
    <row collapsed="false" customFormat="false" customHeight="false" hidden="false" ht="12.1" outlineLevel="0" r="403">
      <c r="A403" s="21" t="n">
        <v>45691</v>
      </c>
      <c r="B403" s="22" t="s">
        <v>912</v>
      </c>
      <c r="C403" s="22" t="s">
        <v>1034</v>
      </c>
      <c r="D403" s="22" t="s">
        <v>912</v>
      </c>
      <c r="E403" s="22" t="s">
        <v>912</v>
      </c>
      <c r="F403" s="22" t="s">
        <v>19</v>
      </c>
      <c r="G403" s="23" t="n">
        <v>1</v>
      </c>
      <c r="H403" s="24" t="n">
        <v>44.26</v>
      </c>
      <c r="I403" s="24" t="n">
        <v>44.26</v>
      </c>
      <c r="J403" s="24" t="n">
        <v>0</v>
      </c>
      <c r="K403" s="24" t="n">
        <v>-0</v>
      </c>
      <c r="L403" s="24" t="n">
        <v>-0</v>
      </c>
      <c r="M403" s="6" t="s">
        <f>=I403+J403+K403+L403</f>
      </c>
      <c r="N403" s="22"/>
    </row>
    <row collapsed="false" customFormat="false" customHeight="false" hidden="false" ht="12.1" outlineLevel="0" r="404">
      <c r="A404" s="21" t="n">
        <v>45702</v>
      </c>
      <c r="B404" s="22" t="s">
        <v>828</v>
      </c>
      <c r="C404" s="22" t="s">
        <v>1051</v>
      </c>
      <c r="D404" s="22" t="s">
        <v>828</v>
      </c>
      <c r="E404" s="22" t="s">
        <v>828</v>
      </c>
      <c r="F404" s="22" t="s">
        <v>19</v>
      </c>
      <c r="G404" s="23" t="n">
        <v>1</v>
      </c>
      <c r="H404" s="24" t="n">
        <v>51.86</v>
      </c>
      <c r="I404" s="24" t="n">
        <v>51.86</v>
      </c>
      <c r="J404" s="24" t="n">
        <v>0</v>
      </c>
      <c r="K404" s="24" t="n">
        <v>-0</v>
      </c>
      <c r="L404" s="24" t="n">
        <v>-0</v>
      </c>
      <c r="M404" s="6" t="s">
        <f>=I404+J404+K404+L404</f>
      </c>
      <c r="N404" s="22"/>
    </row>
    <row collapsed="false" customFormat="false" customHeight="false" hidden="false" ht="12.1" outlineLevel="0" r="405">
      <c r="A405" s="21" t="n">
        <v>45719</v>
      </c>
      <c r="B405" s="22" t="s">
        <v>828</v>
      </c>
      <c r="C405" s="22" t="s">
        <v>1052</v>
      </c>
      <c r="D405" s="22" t="s">
        <v>828</v>
      </c>
      <c r="E405" s="22" t="s">
        <v>828</v>
      </c>
      <c r="F405" s="22" t="s">
        <v>19</v>
      </c>
      <c r="G405" s="23" t="n">
        <v>1</v>
      </c>
      <c r="H405" s="24" t="n">
        <v>11.26</v>
      </c>
      <c r="I405" s="24" t="n">
        <v>11.26</v>
      </c>
      <c r="J405" s="24" t="n">
        <v>0</v>
      </c>
      <c r="K405" s="24" t="n">
        <v>-0</v>
      </c>
      <c r="L405" s="24" t="n">
        <v>-0</v>
      </c>
      <c r="M405" s="6" t="s">
        <f>=I405+J405+K405+L405</f>
      </c>
      <c r="N405" s="22"/>
    </row>
    <row collapsed="false" customFormat="false" customHeight="false" hidden="false" ht="12.1" outlineLevel="0" r="406">
      <c r="A406" s="21" t="n">
        <v>45719</v>
      </c>
      <c r="B406" s="22" t="s">
        <v>828</v>
      </c>
      <c r="C406" s="22" t="s">
        <v>1053</v>
      </c>
      <c r="D406" s="22" t="s">
        <v>828</v>
      </c>
      <c r="E406" s="22" t="s">
        <v>828</v>
      </c>
      <c r="F406" s="22" t="s">
        <v>19</v>
      </c>
      <c r="G406" s="23" t="n">
        <v>1</v>
      </c>
      <c r="H406" s="24" t="n">
        <v>14.46</v>
      </c>
      <c r="I406" s="24" t="n">
        <v>14.46</v>
      </c>
      <c r="J406" s="24" t="n">
        <v>0</v>
      </c>
      <c r="K406" s="24" t="n">
        <v>-0</v>
      </c>
      <c r="L406" s="24" t="n">
        <v>-0</v>
      </c>
      <c r="M406" s="6" t="s">
        <f>=I406+J406+K406+L406</f>
      </c>
      <c r="N406" s="22"/>
    </row>
    <row collapsed="false" customFormat="false" customHeight="false" hidden="false" ht="12.1" outlineLevel="0" r="407">
      <c r="A407" s="21" t="n">
        <v>45719</v>
      </c>
      <c r="B407" s="22" t="s">
        <v>912</v>
      </c>
      <c r="C407" s="22" t="s">
        <v>1034</v>
      </c>
      <c r="D407" s="22" t="s">
        <v>912</v>
      </c>
      <c r="E407" s="22" t="s">
        <v>912</v>
      </c>
      <c r="F407" s="22" t="s">
        <v>19</v>
      </c>
      <c r="G407" s="23" t="n">
        <v>1</v>
      </c>
      <c r="H407" s="24" t="n">
        <v>41.67</v>
      </c>
      <c r="I407" s="24" t="n">
        <v>41.67</v>
      </c>
      <c r="J407" s="24" t="n">
        <v>0</v>
      </c>
      <c r="K407" s="24" t="n">
        <v>-0</v>
      </c>
      <c r="L407" s="24" t="n">
        <v>-0</v>
      </c>
      <c r="M407" s="6" t="s">
        <f>=I407+J407+K407+L407</f>
      </c>
      <c r="N407" s="22"/>
    </row>
    <row collapsed="false" customFormat="false" customHeight="false" hidden="false" ht="12.1" outlineLevel="0" r="408">
      <c r="A408" s="21" t="n">
        <v>45742</v>
      </c>
      <c r="B408" s="22" t="s">
        <v>828</v>
      </c>
      <c r="C408" s="22" t="s">
        <v>1054</v>
      </c>
      <c r="D408" s="22" t="s">
        <v>828</v>
      </c>
      <c r="E408" s="22" t="s">
        <v>828</v>
      </c>
      <c r="F408" s="22" t="s">
        <v>19</v>
      </c>
      <c r="G408" s="23" t="n">
        <v>1</v>
      </c>
      <c r="H408" s="24" t="n">
        <v>56.1</v>
      </c>
      <c r="I408" s="24" t="n">
        <v>56.1</v>
      </c>
      <c r="J408" s="24" t="n">
        <v>0</v>
      </c>
      <c r="K408" s="24" t="n">
        <v>-0</v>
      </c>
      <c r="L408" s="24" t="n">
        <v>-0</v>
      </c>
      <c r="M408" s="6" t="s">
        <f>=I408+J408+K408+L408</f>
      </c>
      <c r="N408" s="22"/>
    </row>
    <row collapsed="false" customFormat="false" customHeight="false" hidden="false" ht="12.1" outlineLevel="0" r="409">
      <c r="A409" s="21" t="n">
        <v>45747</v>
      </c>
      <c r="B409" s="22" t="s">
        <v>828</v>
      </c>
      <c r="C409" s="22" t="s">
        <v>1055</v>
      </c>
      <c r="D409" s="22" t="s">
        <v>828</v>
      </c>
      <c r="E409" s="22" t="s">
        <v>828</v>
      </c>
      <c r="F409" s="22" t="s">
        <v>19</v>
      </c>
      <c r="G409" s="23" t="n">
        <v>1</v>
      </c>
      <c r="H409" s="24" t="n">
        <v>11.26</v>
      </c>
      <c r="I409" s="24" t="n">
        <v>11.26</v>
      </c>
      <c r="J409" s="24" t="n">
        <v>0</v>
      </c>
      <c r="K409" s="24" t="n">
        <v>-0</v>
      </c>
      <c r="L409" s="24" t="n">
        <v>-0</v>
      </c>
      <c r="M409" s="6" t="s">
        <f>=I409+J409+K409+L409</f>
      </c>
      <c r="N409" s="22"/>
    </row>
    <row collapsed="false" customFormat="false" customHeight="false" hidden="false" ht="12.1" outlineLevel="0" r="410">
      <c r="A410" s="21" t="n">
        <v>45748</v>
      </c>
      <c r="B410" s="22" t="s">
        <v>828</v>
      </c>
      <c r="C410" s="22" t="s">
        <v>1056</v>
      </c>
      <c r="D410" s="22" t="s">
        <v>828</v>
      </c>
      <c r="E410" s="22" t="s">
        <v>828</v>
      </c>
      <c r="F410" s="22" t="s">
        <v>19</v>
      </c>
      <c r="G410" s="23" t="n">
        <v>1</v>
      </c>
      <c r="H410" s="24" t="n">
        <v>15.25</v>
      </c>
      <c r="I410" s="24" t="n">
        <v>15.25</v>
      </c>
      <c r="J410" s="24" t="n">
        <v>0</v>
      </c>
      <c r="K410" s="24" t="n">
        <v>-0</v>
      </c>
      <c r="L410" s="24" t="n">
        <v>-0</v>
      </c>
      <c r="M410" s="6" t="s">
        <f>=I410+J410+K410+L410</f>
      </c>
      <c r="N410" s="22"/>
    </row>
    <row collapsed="false" customFormat="false" customHeight="false" hidden="false" ht="12.1" outlineLevel="0" r="411">
      <c r="A411" s="21" t="n">
        <v>45748</v>
      </c>
      <c r="B411" s="22" t="s">
        <v>912</v>
      </c>
      <c r="C411" s="22" t="s">
        <v>1034</v>
      </c>
      <c r="D411" s="22" t="s">
        <v>912</v>
      </c>
      <c r="E411" s="22" t="s">
        <v>912</v>
      </c>
      <c r="F411" s="22" t="s">
        <v>19</v>
      </c>
      <c r="G411" s="23" t="n">
        <v>1</v>
      </c>
      <c r="H411" s="24" t="n">
        <v>41.38</v>
      </c>
      <c r="I411" s="24" t="n">
        <v>41.38</v>
      </c>
      <c r="J411" s="24" t="n">
        <v>0</v>
      </c>
      <c r="K411" s="24" t="n">
        <v>-0</v>
      </c>
      <c r="L411" s="24" t="n">
        <v>-0</v>
      </c>
      <c r="M411" s="6" t="s">
        <f>=I411+J411+K411+L411</f>
      </c>
      <c r="N411" s="22"/>
    </row>
    <row collapsed="false" customFormat="false" customHeight="false" hidden="false" ht="12.1" outlineLevel="0" r="412">
      <c r="A412" s="20" t="n">
        <v>45748.587523148</v>
      </c>
      <c r="B412" s="16" t="s">
        <v>48</v>
      </c>
      <c r="C412" s="16" t="s">
        <v>1057</v>
      </c>
      <c r="D412" s="16" t="s">
        <v>725</v>
      </c>
      <c r="E412" s="16" t="s">
        <v>17</v>
      </c>
      <c r="F412" s="16" t="s">
        <v>19</v>
      </c>
      <c r="G412" s="7" t="n">
        <v>3</v>
      </c>
      <c r="H412" s="6" t="n">
        <v>489.15</v>
      </c>
      <c r="I412" s="6" t="n">
        <v>-1467.45</v>
      </c>
      <c r="J412" s="6" t="n">
        <v>-0</v>
      </c>
      <c r="K412" s="6" t="n">
        <v>-0</v>
      </c>
      <c r="L412" s="6" t="n">
        <v>-0.73</v>
      </c>
      <c r="M412" s="6" t="s">
        <f>=I412+J412+K412+L412</f>
      </c>
      <c r="N412" s="16"/>
    </row>
    <row collapsed="false" customFormat="false" customHeight="false" hidden="false" ht="12.1" outlineLevel="0" r="413">
      <c r="A413" s="20" t="n">
        <v>45748.660798611</v>
      </c>
      <c r="B413" s="16" t="s">
        <v>67</v>
      </c>
      <c r="C413" s="16" t="s">
        <v>839</v>
      </c>
      <c r="D413" s="16" t="s">
        <v>725</v>
      </c>
      <c r="E413" s="16" t="s">
        <v>17</v>
      </c>
      <c r="F413" s="16" t="s">
        <v>19</v>
      </c>
      <c r="G413" s="7" t="n">
        <v>1000</v>
      </c>
      <c r="H413" s="6" t="n">
        <v>0.4977</v>
      </c>
      <c r="I413" s="6" t="n">
        <v>-497.7</v>
      </c>
      <c r="J413" s="6" t="n">
        <v>-0</v>
      </c>
      <c r="K413" s="6" t="n">
        <v>-0.3</v>
      </c>
      <c r="L413" s="6" t="n">
        <v>-0</v>
      </c>
      <c r="M413" s="6" t="s">
        <f>=I413+J413+K413+L413</f>
      </c>
      <c r="N413" s="16"/>
    </row>
    <row collapsed="false" customFormat="false" customHeight="false" hidden="false" ht="12.1" outlineLevel="0" r="414">
      <c r="A414" s="21" t="n">
        <v>45765</v>
      </c>
      <c r="B414" s="22" t="s">
        <v>828</v>
      </c>
      <c r="C414" s="22" t="s">
        <v>1058</v>
      </c>
      <c r="D414" s="22" t="s">
        <v>828</v>
      </c>
      <c r="E414" s="22" t="s">
        <v>828</v>
      </c>
      <c r="F414" s="22" t="s">
        <v>19</v>
      </c>
      <c r="G414" s="23" t="n">
        <v>1</v>
      </c>
      <c r="H414" s="24" t="n">
        <v>32.54</v>
      </c>
      <c r="I414" s="24" t="n">
        <v>32.54</v>
      </c>
      <c r="J414" s="24" t="n">
        <v>0</v>
      </c>
      <c r="K414" s="24" t="n">
        <v>-0</v>
      </c>
      <c r="L414" s="24" t="n">
        <v>-0</v>
      </c>
      <c r="M414" s="6" t="s">
        <f>=I414+J414+K414+L414</f>
      </c>
      <c r="N414" s="22"/>
    </row>
    <row collapsed="false" customFormat="false" customHeight="false" hidden="false" ht="12.1" outlineLevel="0" r="415">
      <c r="A415" s="21" t="n">
        <v>45776</v>
      </c>
      <c r="B415" s="22" t="s">
        <v>828</v>
      </c>
      <c r="C415" s="22" t="s">
        <v>1059</v>
      </c>
      <c r="D415" s="22" t="s">
        <v>828</v>
      </c>
      <c r="E415" s="22" t="s">
        <v>828</v>
      </c>
      <c r="F415" s="22" t="s">
        <v>19</v>
      </c>
      <c r="G415" s="23" t="n">
        <v>1</v>
      </c>
      <c r="H415" s="24" t="n">
        <v>29.17</v>
      </c>
      <c r="I415" s="24" t="n">
        <v>29.17</v>
      </c>
      <c r="J415" s="24" t="n">
        <v>0</v>
      </c>
      <c r="K415" s="24" t="n">
        <v>-0</v>
      </c>
      <c r="L415" s="24" t="n">
        <v>-0</v>
      </c>
      <c r="M415" s="6" t="s">
        <f>=I415+J415+K415+L415</f>
      </c>
      <c r="N415" s="22"/>
    </row>
    <row collapsed="false" customFormat="false" customHeight="false" hidden="false" ht="12.1" outlineLevel="0" r="416">
      <c r="A416" s="21" t="n">
        <v>45777</v>
      </c>
      <c r="B416" s="22" t="s">
        <v>828</v>
      </c>
      <c r="C416" s="22" t="s">
        <v>1060</v>
      </c>
      <c r="D416" s="22" t="s">
        <v>828</v>
      </c>
      <c r="E416" s="22" t="s">
        <v>828</v>
      </c>
      <c r="F416" s="22" t="s">
        <v>19</v>
      </c>
      <c r="G416" s="23" t="n">
        <v>2</v>
      </c>
      <c r="H416" s="24" t="n">
        <v>69.5</v>
      </c>
      <c r="I416" s="24" t="n">
        <v>139</v>
      </c>
      <c r="J416" s="24" t="n">
        <v>0</v>
      </c>
      <c r="K416" s="24" t="n">
        <v>-0</v>
      </c>
      <c r="L416" s="24" t="n">
        <v>-0</v>
      </c>
      <c r="M416" s="6" t="s">
        <f>=I416+J416+K416+L416</f>
      </c>
      <c r="N416" s="22"/>
    </row>
    <row collapsed="false" customFormat="false" customHeight="false" hidden="false" ht="12.1" outlineLevel="0" r="417">
      <c r="A417" s="21" t="n">
        <v>45777</v>
      </c>
      <c r="B417" s="22" t="s">
        <v>828</v>
      </c>
      <c r="C417" s="22" t="s">
        <v>1061</v>
      </c>
      <c r="D417" s="22" t="s">
        <v>828</v>
      </c>
      <c r="E417" s="22" t="s">
        <v>828</v>
      </c>
      <c r="F417" s="22" t="s">
        <v>19</v>
      </c>
      <c r="G417" s="23" t="n">
        <v>1</v>
      </c>
      <c r="H417" s="24" t="n">
        <v>11.26</v>
      </c>
      <c r="I417" s="24" t="n">
        <v>11.26</v>
      </c>
      <c r="J417" s="24" t="n">
        <v>0</v>
      </c>
      <c r="K417" s="24" t="n">
        <v>-0</v>
      </c>
      <c r="L417" s="24" t="n">
        <v>-0</v>
      </c>
      <c r="M417" s="6" t="s">
        <f>=I417+J417+K417+L417</f>
      </c>
      <c r="N417" s="22"/>
    </row>
    <row collapsed="false" customFormat="false" customHeight="false" hidden="false" ht="12.1" outlineLevel="0" r="418">
      <c r="A418" s="21" t="n">
        <v>45782</v>
      </c>
      <c r="B418" s="22" t="s">
        <v>828</v>
      </c>
      <c r="C418" s="22" t="s">
        <v>1062</v>
      </c>
      <c r="D418" s="22" t="s">
        <v>828</v>
      </c>
      <c r="E418" s="22" t="s">
        <v>828</v>
      </c>
      <c r="F418" s="22" t="s">
        <v>19</v>
      </c>
      <c r="G418" s="23" t="n">
        <v>1</v>
      </c>
      <c r="H418" s="24" t="n">
        <v>14.03</v>
      </c>
      <c r="I418" s="24" t="n">
        <v>14.03</v>
      </c>
      <c r="J418" s="24" t="n">
        <v>0</v>
      </c>
      <c r="K418" s="24" t="n">
        <v>-0</v>
      </c>
      <c r="L418" s="24" t="n">
        <v>-0</v>
      </c>
      <c r="M418" s="6" t="s">
        <f>=I418+J418+K418+L418</f>
      </c>
      <c r="N418" s="22"/>
    </row>
    <row collapsed="false" customFormat="false" customHeight="false" hidden="false" ht="12.1" outlineLevel="0" r="419">
      <c r="A419" s="21" t="n">
        <v>45782</v>
      </c>
      <c r="B419" s="22" t="s">
        <v>828</v>
      </c>
      <c r="C419" s="22" t="s">
        <v>1063</v>
      </c>
      <c r="D419" s="22" t="s">
        <v>828</v>
      </c>
      <c r="E419" s="22" t="s">
        <v>828</v>
      </c>
      <c r="F419" s="22" t="s">
        <v>19</v>
      </c>
      <c r="G419" s="23" t="n">
        <v>1</v>
      </c>
      <c r="H419" s="24" t="n">
        <v>127.14</v>
      </c>
      <c r="I419" s="24" t="n">
        <v>127.14</v>
      </c>
      <c r="J419" s="24" t="n">
        <v>0</v>
      </c>
      <c r="K419" s="24" t="n">
        <v>-0</v>
      </c>
      <c r="L419" s="24" t="n">
        <v>-0</v>
      </c>
      <c r="M419" s="6" t="s">
        <f>=I419+J419+K419+L419</f>
      </c>
      <c r="N419" s="22"/>
    </row>
    <row collapsed="false" customFormat="false" customHeight="false" hidden="false" ht="12.1" outlineLevel="0" r="420">
      <c r="A420" s="21" t="n">
        <v>45782</v>
      </c>
      <c r="B420" s="22" t="s">
        <v>912</v>
      </c>
      <c r="C420" s="22" t="s">
        <v>1064</v>
      </c>
      <c r="D420" s="22" t="s">
        <v>912</v>
      </c>
      <c r="E420" s="22" t="s">
        <v>912</v>
      </c>
      <c r="F420" s="22" t="s">
        <v>19</v>
      </c>
      <c r="G420" s="23" t="n">
        <v>1</v>
      </c>
      <c r="H420" s="24" t="n">
        <v>3000</v>
      </c>
      <c r="I420" s="24" t="n">
        <v>3000</v>
      </c>
      <c r="J420" s="24" t="n">
        <v>0</v>
      </c>
      <c r="K420" s="24" t="n">
        <v>-0</v>
      </c>
      <c r="L420" s="24" t="n">
        <v>-0</v>
      </c>
      <c r="M420" s="6" t="s">
        <f>=I420+J420+K420+L420</f>
      </c>
      <c r="N420" s="22"/>
    </row>
    <row collapsed="false" customFormat="false" customHeight="false" hidden="false" ht="12.1" outlineLevel="0" r="421">
      <c r="A421" s="21" t="n">
        <v>45782</v>
      </c>
      <c r="B421" s="22" t="s">
        <v>912</v>
      </c>
      <c r="C421" s="22" t="s">
        <v>1034</v>
      </c>
      <c r="D421" s="22" t="s">
        <v>912</v>
      </c>
      <c r="E421" s="22" t="s">
        <v>912</v>
      </c>
      <c r="F421" s="22" t="s">
        <v>19</v>
      </c>
      <c r="G421" s="23" t="n">
        <v>1</v>
      </c>
      <c r="H421" s="24" t="n">
        <v>40.65</v>
      </c>
      <c r="I421" s="24" t="n">
        <v>40.65</v>
      </c>
      <c r="J421" s="24" t="n">
        <v>0</v>
      </c>
      <c r="K421" s="24" t="n">
        <v>-0</v>
      </c>
      <c r="L421" s="24" t="n">
        <v>-0</v>
      </c>
      <c r="M421" s="6" t="s">
        <f>=I421+J421+K421+L421</f>
      </c>
      <c r="N421" s="22"/>
    </row>
    <row collapsed="false" customFormat="false" customHeight="false" hidden="false" ht="12.1" outlineLevel="0" r="422">
      <c r="A422" s="21" t="n">
        <v>45783</v>
      </c>
      <c r="B422" s="22" t="s">
        <v>828</v>
      </c>
      <c r="C422" s="22" t="s">
        <v>1065</v>
      </c>
      <c r="D422" s="22" t="s">
        <v>828</v>
      </c>
      <c r="E422" s="22" t="s">
        <v>828</v>
      </c>
      <c r="F422" s="22" t="s">
        <v>19</v>
      </c>
      <c r="G422" s="23" t="n">
        <v>1</v>
      </c>
      <c r="H422" s="24" t="n">
        <v>339</v>
      </c>
      <c r="I422" s="24" t="n">
        <v>339</v>
      </c>
      <c r="J422" s="24" t="n">
        <v>0</v>
      </c>
      <c r="K422" s="24" t="n">
        <v>-0</v>
      </c>
      <c r="L422" s="24" t="n">
        <v>-0</v>
      </c>
      <c r="M422" s="6" t="s">
        <f>=I422+J422+K422+L422</f>
      </c>
      <c r="N422" s="22"/>
    </row>
    <row collapsed="false" customFormat="false" customHeight="false" hidden="false" ht="12.1" outlineLevel="0" r="423">
      <c r="A423" s="20" t="n">
        <v>45783.4821875</v>
      </c>
      <c r="B423" s="16" t="s">
        <v>141</v>
      </c>
      <c r="C423" s="16" t="s">
        <v>1066</v>
      </c>
      <c r="D423" s="16" t="s">
        <v>725</v>
      </c>
      <c r="E423" s="16" t="s">
        <v>105</v>
      </c>
      <c r="F423" s="16" t="s">
        <v>19</v>
      </c>
      <c r="G423" s="7" t="n">
        <v>1</v>
      </c>
      <c r="H423" s="6" t="n">
        <v>104.81</v>
      </c>
      <c r="I423" s="6" t="n">
        <v>-1048.1</v>
      </c>
      <c r="J423" s="6" t="n">
        <v>-9.04</v>
      </c>
      <c r="K423" s="6" t="n">
        <v>-0.63</v>
      </c>
      <c r="L423" s="6" t="n">
        <v>-0.16</v>
      </c>
      <c r="M423" s="6" t="s">
        <f>=I423+J423+K423+L423</f>
      </c>
      <c r="N423" s="16"/>
    </row>
    <row collapsed="false" customFormat="false" customHeight="false" hidden="false" ht="12.1" outlineLevel="0" r="424">
      <c r="A424" s="20" t="n">
        <v>45783.482546296</v>
      </c>
      <c r="B424" s="16" t="s">
        <v>117</v>
      </c>
      <c r="C424" s="16" t="s">
        <v>1067</v>
      </c>
      <c r="D424" s="16" t="s">
        <v>725</v>
      </c>
      <c r="E424" s="16" t="s">
        <v>105</v>
      </c>
      <c r="F424" s="16" t="s">
        <v>19</v>
      </c>
      <c r="G424" s="7" t="n">
        <v>1</v>
      </c>
      <c r="H424" s="6" t="n">
        <v>100.97</v>
      </c>
      <c r="I424" s="6" t="n">
        <v>-1009.7</v>
      </c>
      <c r="J424" s="6" t="n">
        <v>-3.51</v>
      </c>
      <c r="K424" s="6" t="n">
        <v>-0.6</v>
      </c>
      <c r="L424" s="6" t="n">
        <v>-0.15</v>
      </c>
      <c r="M424" s="6" t="s">
        <f>=I424+J424+K424+L424</f>
      </c>
      <c r="N424" s="16"/>
    </row>
    <row collapsed="false" customFormat="false" customHeight="false" hidden="false" ht="12.1" outlineLevel="0" r="425">
      <c r="A425" s="20" t="n">
        <v>45783.483356481</v>
      </c>
      <c r="B425" s="16" t="s">
        <v>120</v>
      </c>
      <c r="C425" s="16" t="s">
        <v>1068</v>
      </c>
      <c r="D425" s="16" t="s">
        <v>725</v>
      </c>
      <c r="E425" s="16" t="s">
        <v>105</v>
      </c>
      <c r="F425" s="16" t="s">
        <v>19</v>
      </c>
      <c r="G425" s="7" t="n">
        <v>1</v>
      </c>
      <c r="H425" s="6" t="n">
        <v>100.05</v>
      </c>
      <c r="I425" s="6" t="n">
        <v>-1000.5</v>
      </c>
      <c r="J425" s="6" t="n">
        <v>-19.23</v>
      </c>
      <c r="K425" s="6" t="n">
        <v>-0.6</v>
      </c>
      <c r="L425" s="6" t="n">
        <v>-0.15</v>
      </c>
      <c r="M425" s="6" t="s">
        <f>=I425+J425+K425+L425</f>
      </c>
      <c r="N425" s="16"/>
    </row>
    <row collapsed="false" customFormat="false" customHeight="false" hidden="false" ht="12.1" outlineLevel="0" r="426">
      <c r="A426" s="21" t="n">
        <v>45789</v>
      </c>
      <c r="B426" s="22" t="s">
        <v>828</v>
      </c>
      <c r="C426" s="22" t="s">
        <v>1069</v>
      </c>
      <c r="D426" s="22" t="s">
        <v>828</v>
      </c>
      <c r="E426" s="22" t="s">
        <v>828</v>
      </c>
      <c r="F426" s="22" t="s">
        <v>19</v>
      </c>
      <c r="G426" s="23" t="n">
        <v>1</v>
      </c>
      <c r="H426" s="24" t="n">
        <v>22.19</v>
      </c>
      <c r="I426" s="24" t="n">
        <v>22.19</v>
      </c>
      <c r="J426" s="24" t="n">
        <v>0</v>
      </c>
      <c r="K426" s="24" t="n">
        <v>-0</v>
      </c>
      <c r="L426" s="24" t="n">
        <v>-0</v>
      </c>
      <c r="M426" s="6" t="s">
        <f>=I426+J426+K426+L426</f>
      </c>
      <c r="N426" s="22"/>
    </row>
    <row collapsed="false" customFormat="false" customHeight="false" hidden="false" ht="12.1" outlineLevel="0" r="427">
      <c r="A427" s="21" t="n">
        <v>45791</v>
      </c>
      <c r="B427" s="22" t="s">
        <v>828</v>
      </c>
      <c r="C427" s="22" t="s">
        <v>1070</v>
      </c>
      <c r="D427" s="22" t="s">
        <v>828</v>
      </c>
      <c r="E427" s="22" t="s">
        <v>828</v>
      </c>
      <c r="F427" s="22" t="s">
        <v>19</v>
      </c>
      <c r="G427" s="23" t="n">
        <v>1</v>
      </c>
      <c r="H427" s="24" t="n">
        <v>35.65</v>
      </c>
      <c r="I427" s="24" t="n">
        <v>35.65</v>
      </c>
      <c r="J427" s="24" t="n">
        <v>0</v>
      </c>
      <c r="K427" s="24" t="n">
        <v>-0</v>
      </c>
      <c r="L427" s="24" t="n">
        <v>-0</v>
      </c>
      <c r="M427" s="6" t="s">
        <f>=I427+J427+K427+L427</f>
      </c>
      <c r="N427" s="22"/>
    </row>
    <row collapsed="false" customFormat="false" customHeight="false" hidden="false" ht="12.1" outlineLevel="0" r="428">
      <c r="A428" s="21" t="n">
        <v>45804</v>
      </c>
      <c r="B428" s="22" t="s">
        <v>828</v>
      </c>
      <c r="C428" s="22" t="s">
        <v>1071</v>
      </c>
      <c r="D428" s="22" t="s">
        <v>828</v>
      </c>
      <c r="E428" s="22" t="s">
        <v>828</v>
      </c>
      <c r="F428" s="22" t="s">
        <v>19</v>
      </c>
      <c r="G428" s="23" t="n">
        <v>1</v>
      </c>
      <c r="H428" s="24" t="n">
        <v>27.12</v>
      </c>
      <c r="I428" s="24" t="n">
        <v>27.12</v>
      </c>
      <c r="J428" s="24" t="n">
        <v>0</v>
      </c>
      <c r="K428" s="24" t="n">
        <v>-0</v>
      </c>
      <c r="L428" s="24" t="n">
        <v>-0</v>
      </c>
      <c r="M428" s="6" t="s">
        <f>=I428+J428+K428+L428</f>
      </c>
      <c r="N428" s="22"/>
    </row>
    <row collapsed="false" customFormat="false" customHeight="false" hidden="false" ht="12.1" outlineLevel="0" r="429">
      <c r="A429" s="21" t="n">
        <v>45807</v>
      </c>
      <c r="B429" s="22" t="s">
        <v>828</v>
      </c>
      <c r="C429" s="22" t="s">
        <v>1072</v>
      </c>
      <c r="D429" s="22" t="s">
        <v>828</v>
      </c>
      <c r="E429" s="22" t="s">
        <v>828</v>
      </c>
      <c r="F429" s="22" t="s">
        <v>19</v>
      </c>
      <c r="G429" s="23" t="n">
        <v>1</v>
      </c>
      <c r="H429" s="24" t="n">
        <v>11.26</v>
      </c>
      <c r="I429" s="24" t="n">
        <v>11.26</v>
      </c>
      <c r="J429" s="24" t="n">
        <v>0</v>
      </c>
      <c r="K429" s="24" t="n">
        <v>-0</v>
      </c>
      <c r="L429" s="24" t="n">
        <v>-0</v>
      </c>
      <c r="M429" s="6" t="s">
        <f>=I429+J429+K429+L429</f>
      </c>
      <c r="N429" s="22"/>
    </row>
    <row collapsed="false" customFormat="false" customHeight="false" hidden="false" ht="12.1" outlineLevel="0" r="430">
      <c r="A430" s="21" t="n">
        <v>45810</v>
      </c>
      <c r="B430" s="22" t="s">
        <v>828</v>
      </c>
      <c r="C430" s="22" t="s">
        <v>1073</v>
      </c>
      <c r="D430" s="22" t="s">
        <v>828</v>
      </c>
      <c r="E430" s="22" t="s">
        <v>828</v>
      </c>
      <c r="F430" s="22" t="s">
        <v>19</v>
      </c>
      <c r="G430" s="23" t="n">
        <v>1</v>
      </c>
      <c r="H430" s="24" t="n">
        <v>26.3</v>
      </c>
      <c r="I430" s="24" t="n">
        <v>26.3</v>
      </c>
      <c r="J430" s="24" t="n">
        <v>0</v>
      </c>
      <c r="K430" s="24" t="n">
        <v>-0</v>
      </c>
      <c r="L430" s="24" t="n">
        <v>-0</v>
      </c>
      <c r="M430" s="6" t="s">
        <f>=I430+J430+K430+L430</f>
      </c>
      <c r="N430" s="22"/>
    </row>
    <row collapsed="false" customFormat="false" customHeight="false" hidden="false" ht="12.1" outlineLevel="0" r="431">
      <c r="A431" s="21" t="n">
        <v>45810</v>
      </c>
      <c r="B431" s="22" t="s">
        <v>828</v>
      </c>
      <c r="C431" s="22" t="s">
        <v>1074</v>
      </c>
      <c r="D431" s="22" t="s">
        <v>828</v>
      </c>
      <c r="E431" s="22" t="s">
        <v>828</v>
      </c>
      <c r="F431" s="22" t="s">
        <v>19</v>
      </c>
      <c r="G431" s="23" t="n">
        <v>1</v>
      </c>
      <c r="H431" s="24" t="n">
        <v>13.75</v>
      </c>
      <c r="I431" s="24" t="n">
        <v>13.75</v>
      </c>
      <c r="J431" s="24" t="n">
        <v>0</v>
      </c>
      <c r="K431" s="24" t="n">
        <v>-0</v>
      </c>
      <c r="L431" s="24" t="n">
        <v>-0</v>
      </c>
      <c r="M431" s="6" t="s">
        <f>=I431+J431+K431+L431</f>
      </c>
      <c r="N431" s="22"/>
    </row>
    <row collapsed="false" customFormat="false" customHeight="false" hidden="false" ht="12.1" outlineLevel="0" r="432">
      <c r="A432" s="21" t="n">
        <v>45810</v>
      </c>
      <c r="B432" s="22" t="s">
        <v>912</v>
      </c>
      <c r="C432" s="22" t="s">
        <v>1034</v>
      </c>
      <c r="D432" s="22" t="s">
        <v>912</v>
      </c>
      <c r="E432" s="22" t="s">
        <v>912</v>
      </c>
      <c r="F432" s="22" t="s">
        <v>19</v>
      </c>
      <c r="G432" s="23" t="n">
        <v>1</v>
      </c>
      <c r="H432" s="24" t="n">
        <v>40.67</v>
      </c>
      <c r="I432" s="24" t="n">
        <v>40.67</v>
      </c>
      <c r="J432" s="24" t="n">
        <v>0</v>
      </c>
      <c r="K432" s="24" t="n">
        <v>-0</v>
      </c>
      <c r="L432" s="24" t="n">
        <v>-0</v>
      </c>
      <c r="M432" s="6" t="s">
        <f>=I432+J432+K432+L432</f>
      </c>
      <c r="N432" s="22"/>
    </row>
    <row collapsed="false" customFormat="false" customHeight="false" hidden="false" ht="12.1" outlineLevel="0" r="433">
      <c r="A433" s="21" t="n">
        <v>45811</v>
      </c>
      <c r="B433" s="22" t="s">
        <v>828</v>
      </c>
      <c r="C433" s="22" t="s">
        <v>1075</v>
      </c>
      <c r="D433" s="22" t="s">
        <v>828</v>
      </c>
      <c r="E433" s="22" t="s">
        <v>828</v>
      </c>
      <c r="F433" s="22" t="s">
        <v>19</v>
      </c>
      <c r="G433" s="23" t="n">
        <v>1</v>
      </c>
      <c r="H433" s="24" t="n">
        <v>56.1</v>
      </c>
      <c r="I433" s="24" t="n">
        <v>56.1</v>
      </c>
      <c r="J433" s="24" t="n">
        <v>0</v>
      </c>
      <c r="K433" s="24" t="n">
        <v>-0</v>
      </c>
      <c r="L433" s="24" t="n">
        <v>-0</v>
      </c>
      <c r="M433" s="6" t="s">
        <f>=I433+J433+K433+L433</f>
      </c>
      <c r="N433" s="22"/>
    </row>
    <row collapsed="false" customFormat="false" customHeight="false" hidden="false" ht="12.1" outlineLevel="0" r="434">
      <c r="A434" s="21" t="n">
        <v>45812</v>
      </c>
      <c r="B434" s="22" t="s">
        <v>828</v>
      </c>
      <c r="C434" s="22" t="s">
        <v>1076</v>
      </c>
      <c r="D434" s="22" t="s">
        <v>828</v>
      </c>
      <c r="E434" s="22" t="s">
        <v>828</v>
      </c>
      <c r="F434" s="22" t="s">
        <v>19</v>
      </c>
      <c r="G434" s="23" t="n">
        <v>1</v>
      </c>
      <c r="H434" s="24" t="n">
        <v>56.84</v>
      </c>
      <c r="I434" s="24" t="n">
        <v>56.84</v>
      </c>
      <c r="J434" s="24" t="n">
        <v>0</v>
      </c>
      <c r="K434" s="24" t="n">
        <v>-0</v>
      </c>
      <c r="L434" s="24" t="n">
        <v>-0</v>
      </c>
      <c r="M434" s="6" t="s">
        <f>=I434+J434+K434+L434</f>
      </c>
      <c r="N434" s="22"/>
    </row>
    <row collapsed="false" customFormat="false" customHeight="false" hidden="false" ht="12.1" outlineLevel="0" r="435">
      <c r="A435" s="21" t="n">
        <v>45812</v>
      </c>
      <c r="B435" s="22" t="s">
        <v>828</v>
      </c>
      <c r="C435" s="22" t="s">
        <v>1077</v>
      </c>
      <c r="D435" s="22" t="s">
        <v>828</v>
      </c>
      <c r="E435" s="22" t="s">
        <v>828</v>
      </c>
      <c r="F435" s="22" t="s">
        <v>19</v>
      </c>
      <c r="G435" s="23" t="n">
        <v>1</v>
      </c>
      <c r="H435" s="24" t="n">
        <v>35.4</v>
      </c>
      <c r="I435" s="24" t="n">
        <v>35.4</v>
      </c>
      <c r="J435" s="24" t="n">
        <v>0</v>
      </c>
      <c r="K435" s="24" t="n">
        <v>-0</v>
      </c>
      <c r="L435" s="24" t="n">
        <v>-0</v>
      </c>
      <c r="M435" s="6" t="s">
        <f>=I435+J435+K435+L435</f>
      </c>
      <c r="N435" s="22"/>
    </row>
    <row collapsed="false" customFormat="false" customHeight="false" hidden="false" ht="12.1" outlineLevel="0" r="436">
      <c r="A436" s="21" t="n">
        <v>45817</v>
      </c>
      <c r="B436" s="22" t="s">
        <v>828</v>
      </c>
      <c r="C436" s="22" t="s">
        <v>1078</v>
      </c>
      <c r="D436" s="22" t="s">
        <v>828</v>
      </c>
      <c r="E436" s="22" t="s">
        <v>828</v>
      </c>
      <c r="F436" s="22" t="s">
        <v>19</v>
      </c>
      <c r="G436" s="23" t="n">
        <v>10</v>
      </c>
      <c r="H436" s="24" t="n">
        <v>0.26</v>
      </c>
      <c r="I436" s="24" t="n">
        <v>2.6</v>
      </c>
      <c r="J436" s="24" t="n">
        <v>0</v>
      </c>
      <c r="K436" s="24" t="n">
        <v>-0</v>
      </c>
      <c r="L436" s="24" t="n">
        <v>-0</v>
      </c>
      <c r="M436" s="6" t="s">
        <f>=I436+J436+K436+L436</f>
      </c>
      <c r="N436" s="22"/>
    </row>
    <row collapsed="false" customFormat="false" customHeight="false" hidden="false" ht="12.1" outlineLevel="0" r="437">
      <c r="A437" s="21" t="n">
        <v>45818</v>
      </c>
      <c r="B437" s="22" t="s">
        <v>828</v>
      </c>
      <c r="C437" s="22" t="s">
        <v>1079</v>
      </c>
      <c r="D437" s="22" t="s">
        <v>828</v>
      </c>
      <c r="E437" s="22" t="s">
        <v>828</v>
      </c>
      <c r="F437" s="22" t="s">
        <v>19</v>
      </c>
      <c r="G437" s="23" t="n">
        <v>1</v>
      </c>
      <c r="H437" s="24" t="n">
        <v>22.19</v>
      </c>
      <c r="I437" s="24" t="n">
        <v>22.19</v>
      </c>
      <c r="J437" s="24" t="n">
        <v>0</v>
      </c>
      <c r="K437" s="24" t="n">
        <v>-0</v>
      </c>
      <c r="L437" s="24" t="n">
        <v>-0</v>
      </c>
      <c r="M437" s="6" t="s">
        <f>=I437+J437+K437+L437</f>
      </c>
      <c r="N437" s="22"/>
    </row>
    <row collapsed="false" customFormat="false" customHeight="false" hidden="false" ht="12.1" outlineLevel="0" r="438">
      <c r="A438" s="21" t="n">
        <v>45827</v>
      </c>
      <c r="B438" s="22" t="s">
        <v>828</v>
      </c>
      <c r="C438" s="22" t="s">
        <v>1080</v>
      </c>
      <c r="D438" s="22" t="s">
        <v>828</v>
      </c>
      <c r="E438" s="22" t="s">
        <v>828</v>
      </c>
      <c r="F438" s="22" t="s">
        <v>19</v>
      </c>
      <c r="G438" s="23" t="n">
        <v>1</v>
      </c>
      <c r="H438" s="24" t="n">
        <v>112.33</v>
      </c>
      <c r="I438" s="24" t="n">
        <v>112.33</v>
      </c>
      <c r="J438" s="24" t="n">
        <v>0</v>
      </c>
      <c r="K438" s="24" t="n">
        <v>-0</v>
      </c>
      <c r="L438" s="24" t="n">
        <v>-0</v>
      </c>
      <c r="M438" s="6" t="s">
        <f>=I438+J438+K438+L438</f>
      </c>
      <c r="N438" s="22"/>
    </row>
    <row collapsed="false" customFormat="false" customHeight="false" hidden="false" ht="12.1" outlineLevel="0" r="439">
      <c r="A439" s="21" t="n">
        <v>45834</v>
      </c>
      <c r="B439" s="22" t="s">
        <v>828</v>
      </c>
      <c r="C439" s="22" t="s">
        <v>1081</v>
      </c>
      <c r="D439" s="22" t="s">
        <v>828</v>
      </c>
      <c r="E439" s="22" t="s">
        <v>828</v>
      </c>
      <c r="F439" s="22" t="s">
        <v>19</v>
      </c>
      <c r="G439" s="23" t="n">
        <v>1</v>
      </c>
      <c r="H439" s="24" t="n">
        <v>27.12</v>
      </c>
      <c r="I439" s="24" t="n">
        <v>27.12</v>
      </c>
      <c r="J439" s="24" t="n">
        <v>0</v>
      </c>
      <c r="K439" s="24" t="n">
        <v>-0</v>
      </c>
      <c r="L439" s="24" t="n">
        <v>-0</v>
      </c>
      <c r="M439" s="6" t="s">
        <f>=I439+J439+K439+L439</f>
      </c>
      <c r="N439" s="22"/>
    </row>
    <row collapsed="false" customFormat="false" customHeight="false" hidden="false" ht="12.1" outlineLevel="0" r="440">
      <c r="A440" s="21" t="n">
        <v>45834</v>
      </c>
      <c r="B440" s="22" t="s">
        <v>828</v>
      </c>
      <c r="C440" s="22" t="s">
        <v>1082</v>
      </c>
      <c r="D440" s="22" t="s">
        <v>828</v>
      </c>
      <c r="E440" s="22" t="s">
        <v>828</v>
      </c>
      <c r="F440" s="22" t="s">
        <v>19</v>
      </c>
      <c r="G440" s="23" t="n">
        <v>1</v>
      </c>
      <c r="H440" s="24" t="n">
        <v>21</v>
      </c>
      <c r="I440" s="24" t="n">
        <v>21</v>
      </c>
      <c r="J440" s="24" t="n">
        <v>0</v>
      </c>
      <c r="K440" s="24" t="n">
        <v>-0</v>
      </c>
      <c r="L440" s="24" t="n">
        <v>-0</v>
      </c>
      <c r="M440" s="6" t="s">
        <f>=I440+J440+K440+L440</f>
      </c>
      <c r="N440" s="22"/>
    </row>
    <row collapsed="false" customFormat="false" customHeight="false" hidden="false" ht="12.1" outlineLevel="0" r="441">
      <c r="A441" s="21" t="n">
        <v>45838</v>
      </c>
      <c r="B441" s="22" t="s">
        <v>828</v>
      </c>
      <c r="C441" s="22" t="s">
        <v>1083</v>
      </c>
      <c r="D441" s="22" t="s">
        <v>828</v>
      </c>
      <c r="E441" s="22" t="s">
        <v>828</v>
      </c>
      <c r="F441" s="22" t="s">
        <v>19</v>
      </c>
      <c r="G441" s="23" t="n">
        <v>1</v>
      </c>
      <c r="H441" s="24" t="n">
        <v>11.26</v>
      </c>
      <c r="I441" s="24" t="n">
        <v>11.26</v>
      </c>
      <c r="J441" s="24" t="n">
        <v>0</v>
      </c>
      <c r="K441" s="24" t="n">
        <v>-0</v>
      </c>
      <c r="L441" s="24" t="n">
        <v>-0</v>
      </c>
      <c r="M441" s="6" t="s">
        <f>=I441+J441+K441+L441</f>
      </c>
      <c r="N441" s="22"/>
    </row>
    <row collapsed="false" customFormat="false" customHeight="false" hidden="false" ht="12.1" outlineLevel="0" r="442">
      <c r="A442" s="21" t="n">
        <v>45839</v>
      </c>
      <c r="B442" s="22" t="s">
        <v>828</v>
      </c>
      <c r="C442" s="22" t="s">
        <v>1084</v>
      </c>
      <c r="D442" s="22" t="s">
        <v>828</v>
      </c>
      <c r="E442" s="22" t="s">
        <v>828</v>
      </c>
      <c r="F442" s="22" t="s">
        <v>19</v>
      </c>
      <c r="G442" s="23" t="n">
        <v>1</v>
      </c>
      <c r="H442" s="24" t="n">
        <v>12.59</v>
      </c>
      <c r="I442" s="24" t="n">
        <v>12.59</v>
      </c>
      <c r="J442" s="24" t="n">
        <v>0</v>
      </c>
      <c r="K442" s="24" t="n">
        <v>-0</v>
      </c>
      <c r="L442" s="24" t="n">
        <v>-0</v>
      </c>
      <c r="M442" s="6" t="s">
        <f>=I442+J442+K442+L442</f>
      </c>
      <c r="N442" s="22"/>
    </row>
    <row collapsed="false" customFormat="false" customHeight="false" hidden="false" ht="12.1" outlineLevel="0" r="443">
      <c r="A443" s="21" t="n">
        <v>45839</v>
      </c>
      <c r="B443" s="22" t="s">
        <v>912</v>
      </c>
      <c r="C443" s="22" t="s">
        <v>1034</v>
      </c>
      <c r="D443" s="22" t="s">
        <v>912</v>
      </c>
      <c r="E443" s="22" t="s">
        <v>912</v>
      </c>
      <c r="F443" s="22" t="s">
        <v>19</v>
      </c>
      <c r="G443" s="23" t="n">
        <v>1</v>
      </c>
      <c r="H443" s="24" t="n">
        <v>39.47</v>
      </c>
      <c r="I443" s="24" t="n">
        <v>39.47</v>
      </c>
      <c r="J443" s="24" t="n">
        <v>0</v>
      </c>
      <c r="K443" s="24" t="n">
        <v>-0</v>
      </c>
      <c r="L443" s="24" t="n">
        <v>-0</v>
      </c>
      <c r="M443" s="6" t="s">
        <f>=I443+J443+K443+L443</f>
      </c>
      <c r="N443" s="22"/>
    </row>
    <row collapsed="false" customFormat="false" customHeight="false" hidden="false" ht="12.1" outlineLevel="0" r="444">
      <c r="A444" s="21" t="n">
        <v>45840</v>
      </c>
      <c r="B444" s="22" t="s">
        <v>828</v>
      </c>
      <c r="C444" s="22" t="s">
        <v>1085</v>
      </c>
      <c r="D444" s="22" t="s">
        <v>828</v>
      </c>
      <c r="E444" s="22" t="s">
        <v>828</v>
      </c>
      <c r="F444" s="22" t="s">
        <v>19</v>
      </c>
      <c r="G444" s="23" t="n">
        <v>1</v>
      </c>
      <c r="H444" s="24" t="n">
        <v>26.3</v>
      </c>
      <c r="I444" s="24" t="n">
        <v>26.3</v>
      </c>
      <c r="J444" s="24" t="n">
        <v>0</v>
      </c>
      <c r="K444" s="24" t="n">
        <v>-0</v>
      </c>
      <c r="L444" s="24" t="n">
        <v>-0</v>
      </c>
      <c r="M444" s="6" t="s">
        <f>=I444+J444+K444+L444</f>
      </c>
      <c r="N444" s="22"/>
    </row>
    <row collapsed="false" customFormat="false" customHeight="false" hidden="false" ht="12.1" outlineLevel="0" r="445">
      <c r="A445" s="21" t="n">
        <v>45846</v>
      </c>
      <c r="B445" s="22" t="s">
        <v>828</v>
      </c>
      <c r="C445" s="22" t="s">
        <v>1086</v>
      </c>
      <c r="D445" s="22" t="s">
        <v>828</v>
      </c>
      <c r="E445" s="22" t="s">
        <v>828</v>
      </c>
      <c r="F445" s="22" t="s">
        <v>19</v>
      </c>
      <c r="G445" s="23" t="n">
        <v>10</v>
      </c>
      <c r="H445" s="24" t="n">
        <v>0.28</v>
      </c>
      <c r="I445" s="24" t="n">
        <v>2.8</v>
      </c>
      <c r="J445" s="24" t="n">
        <v>0</v>
      </c>
      <c r="K445" s="24" t="n">
        <v>-0</v>
      </c>
      <c r="L445" s="24" t="n">
        <v>-0</v>
      </c>
      <c r="M445" s="6" t="s">
        <f>=I445+J445+K445+L445</f>
      </c>
      <c r="N445" s="22"/>
    </row>
    <row collapsed="false" customFormat="false" customHeight="false" hidden="false" ht="12.1" outlineLevel="0" r="446">
      <c r="A446" s="21" t="n">
        <v>45846</v>
      </c>
      <c r="B446" s="22" t="s">
        <v>828</v>
      </c>
      <c r="C446" s="22" t="s">
        <v>1087</v>
      </c>
      <c r="D446" s="22" t="s">
        <v>828</v>
      </c>
      <c r="E446" s="22" t="s">
        <v>828</v>
      </c>
      <c r="F446" s="22" t="s">
        <v>19</v>
      </c>
      <c r="G446" s="23" t="n">
        <v>1</v>
      </c>
      <c r="H446" s="24" t="n">
        <v>54.1</v>
      </c>
      <c r="I446" s="24" t="n">
        <v>54.1</v>
      </c>
      <c r="J446" s="24" t="n">
        <v>0</v>
      </c>
      <c r="K446" s="24" t="n">
        <v>-0</v>
      </c>
      <c r="L446" s="24" t="n">
        <v>-0</v>
      </c>
      <c r="M446" s="6" t="s">
        <f>=I446+J446+K446+L446</f>
      </c>
      <c r="N446" s="22"/>
    </row>
    <row collapsed="false" customFormat="false" customHeight="false" hidden="false" ht="12.1" outlineLevel="0" r="447">
      <c r="A447" s="21" t="n">
        <v>45848</v>
      </c>
      <c r="B447" s="22" t="s">
        <v>828</v>
      </c>
      <c r="C447" s="22" t="s">
        <v>1088</v>
      </c>
      <c r="D447" s="22" t="s">
        <v>828</v>
      </c>
      <c r="E447" s="22" t="s">
        <v>828</v>
      </c>
      <c r="F447" s="22" t="s">
        <v>19</v>
      </c>
      <c r="G447" s="23" t="n">
        <v>1</v>
      </c>
      <c r="H447" s="24" t="n">
        <v>22.19</v>
      </c>
      <c r="I447" s="24" t="n">
        <v>22.19</v>
      </c>
      <c r="J447" s="24" t="n">
        <v>0</v>
      </c>
      <c r="K447" s="24" t="n">
        <v>-0</v>
      </c>
      <c r="L447" s="24" t="n">
        <v>-0</v>
      </c>
      <c r="M447" s="6" t="s">
        <f>=I447+J447+K447+L447</f>
      </c>
      <c r="N447" s="22"/>
    </row>
    <row collapsed="false" customFormat="false" customHeight="false" hidden="false" ht="12.1" outlineLevel="0" r="448">
      <c r="A448" s="20" t="n">
        <v>45848.78130787</v>
      </c>
      <c r="B448" s="16" t="s">
        <v>56</v>
      </c>
      <c r="C448" s="16" t="s">
        <v>836</v>
      </c>
      <c r="D448" s="16" t="s">
        <v>725</v>
      </c>
      <c r="E448" s="16" t="s">
        <v>17</v>
      </c>
      <c r="F448" s="16" t="s">
        <v>19</v>
      </c>
      <c r="G448" s="7" t="n">
        <v>100000</v>
      </c>
      <c r="H448" s="6" t="n">
        <v>0.00599</v>
      </c>
      <c r="I448" s="6" t="n">
        <v>-599</v>
      </c>
      <c r="J448" s="6" t="n">
        <v>-0</v>
      </c>
      <c r="K448" s="6" t="n">
        <v>-0.36</v>
      </c>
      <c r="L448" s="6" t="n">
        <v>-0.09</v>
      </c>
      <c r="M448" s="6" t="s">
        <f>=I448+J448+K448+L448</f>
      </c>
      <c r="N448" s="16"/>
    </row>
    <row collapsed="false" customFormat="false" customHeight="false" hidden="false" ht="12.1" outlineLevel="0" r="449">
      <c r="A449" s="20" t="n">
        <v>45848.883935185</v>
      </c>
      <c r="B449" s="16" t="s">
        <v>69</v>
      </c>
      <c r="C449" s="16" t="s">
        <v>820</v>
      </c>
      <c r="D449" s="16" t="s">
        <v>725</v>
      </c>
      <c r="E449" s="16" t="s">
        <v>17</v>
      </c>
      <c r="F449" s="16" t="s">
        <v>19</v>
      </c>
      <c r="G449" s="7" t="n">
        <v>10</v>
      </c>
      <c r="H449" s="6" t="n">
        <v>28.95</v>
      </c>
      <c r="I449" s="6" t="n">
        <v>-289.5</v>
      </c>
      <c r="J449" s="6" t="n">
        <v>-0</v>
      </c>
      <c r="K449" s="6" t="n">
        <v>-0.17</v>
      </c>
      <c r="L449" s="6" t="n">
        <v>-0</v>
      </c>
      <c r="M449" s="6" t="s">
        <f>=I449+J449+K449+L449</f>
      </c>
      <c r="N449" s="16"/>
    </row>
    <row collapsed="false" customFormat="false" customHeight="false" hidden="false" ht="12.1" outlineLevel="0" r="450">
      <c r="A450" s="20" t="n">
        <v>45849.570011574</v>
      </c>
      <c r="B450" s="16" t="s">
        <v>39</v>
      </c>
      <c r="C450" s="16" t="s">
        <v>822</v>
      </c>
      <c r="D450" s="16" t="s">
        <v>725</v>
      </c>
      <c r="E450" s="16" t="s">
        <v>17</v>
      </c>
      <c r="F450" s="16" t="s">
        <v>19</v>
      </c>
      <c r="G450" s="7" t="n">
        <v>10</v>
      </c>
      <c r="H450" s="6" t="n">
        <v>44.73</v>
      </c>
      <c r="I450" s="6" t="n">
        <v>-447.3</v>
      </c>
      <c r="J450" s="6" t="n">
        <v>-0</v>
      </c>
      <c r="K450" s="6" t="n">
        <v>-0.27</v>
      </c>
      <c r="L450" s="6" t="n">
        <v>-0</v>
      </c>
      <c r="M450" s="6" t="s">
        <f>=I450+J450+K450+L450</f>
      </c>
      <c r="N450" s="16"/>
    </row>
    <row collapsed="false" customFormat="false" customHeight="false" hidden="false" ht="12.1" outlineLevel="0" r="451">
      <c r="A451" s="20" t="n">
        <v>45849.586168981</v>
      </c>
      <c r="B451" s="16" t="s">
        <v>51</v>
      </c>
      <c r="C451" s="16" t="s">
        <v>818</v>
      </c>
      <c r="D451" s="16" t="s">
        <v>725</v>
      </c>
      <c r="E451" s="16" t="s">
        <v>17</v>
      </c>
      <c r="F451" s="16" t="s">
        <v>19</v>
      </c>
      <c r="G451" s="7" t="n">
        <v>1000</v>
      </c>
      <c r="H451" s="6" t="n">
        <v>0.3322</v>
      </c>
      <c r="I451" s="6" t="n">
        <v>-332.2</v>
      </c>
      <c r="J451" s="6" t="n">
        <v>-0</v>
      </c>
      <c r="K451" s="6" t="n">
        <v>-0.2</v>
      </c>
      <c r="L451" s="6" t="n">
        <v>-0</v>
      </c>
      <c r="M451" s="6" t="s">
        <f>=I451+J451+K451+L451</f>
      </c>
      <c r="N451" s="16"/>
    </row>
    <row collapsed="false" customFormat="false" customHeight="false" hidden="false" ht="12.1" outlineLevel="0" r="452">
      <c r="A452" s="21" t="n">
        <v>45854</v>
      </c>
      <c r="B452" s="22" t="s">
        <v>828</v>
      </c>
      <c r="C452" s="22" t="s">
        <v>1089</v>
      </c>
      <c r="D452" s="22" t="s">
        <v>828</v>
      </c>
      <c r="E452" s="22" t="s">
        <v>828</v>
      </c>
      <c r="F452" s="22" t="s">
        <v>19</v>
      </c>
      <c r="G452" s="23" t="n">
        <v>1</v>
      </c>
      <c r="H452" s="24" t="n">
        <v>564</v>
      </c>
      <c r="I452" s="24" t="n">
        <v>564</v>
      </c>
      <c r="J452" s="24" t="n">
        <v>0</v>
      </c>
      <c r="K452" s="24" t="n">
        <v>-0</v>
      </c>
      <c r="L452" s="24" t="n">
        <v>-0</v>
      </c>
      <c r="M452" s="6" t="s">
        <f>=I452+J452+K452+L452</f>
      </c>
      <c r="N452" s="22"/>
    </row>
    <row collapsed="false" customFormat="false" customHeight="false" hidden="false" ht="12.1" outlineLevel="0" r="453">
      <c r="A453" s="21" t="n">
        <v>45856</v>
      </c>
      <c r="B453" s="22" t="s">
        <v>828</v>
      </c>
      <c r="C453" s="22" t="s">
        <v>1090</v>
      </c>
      <c r="D453" s="22" t="s">
        <v>828</v>
      </c>
      <c r="E453" s="22" t="s">
        <v>828</v>
      </c>
      <c r="F453" s="22" t="s">
        <v>19</v>
      </c>
      <c r="G453" s="23" t="n">
        <v>1</v>
      </c>
      <c r="H453" s="24" t="n">
        <v>62.33</v>
      </c>
      <c r="I453" s="24" t="n">
        <v>62.33</v>
      </c>
      <c r="J453" s="24" t="n">
        <v>0</v>
      </c>
      <c r="K453" s="24" t="n">
        <v>-0</v>
      </c>
      <c r="L453" s="24" t="n">
        <v>-0</v>
      </c>
      <c r="M453" s="6" t="s">
        <f>=I453+J453+K453+L453</f>
      </c>
      <c r="N453" s="22"/>
    </row>
    <row collapsed="false" customFormat="false" customHeight="false" hidden="false" ht="12.1" outlineLevel="0" r="454">
      <c r="A454" s="21" t="n">
        <v>45860</v>
      </c>
      <c r="B454" s="22" t="s">
        <v>828</v>
      </c>
      <c r="C454" s="22" t="s">
        <v>1091</v>
      </c>
      <c r="D454" s="22" t="s">
        <v>828</v>
      </c>
      <c r="E454" s="22" t="s">
        <v>828</v>
      </c>
      <c r="F454" s="22" t="s">
        <v>19</v>
      </c>
      <c r="G454" s="23" t="n">
        <v>1</v>
      </c>
      <c r="H454" s="24" t="n">
        <v>924</v>
      </c>
      <c r="I454" s="24" t="n">
        <v>924</v>
      </c>
      <c r="J454" s="24" t="n">
        <v>0</v>
      </c>
      <c r="K454" s="24" t="n">
        <v>-0</v>
      </c>
      <c r="L454" s="24" t="n">
        <v>-0</v>
      </c>
      <c r="M454" s="6" t="s">
        <f>=I454+J454+K454+L454</f>
      </c>
      <c r="N454" s="22"/>
    </row>
    <row collapsed="false" customFormat="false" customHeight="false" hidden="false" ht="12.1" outlineLevel="0" r="455">
      <c r="A455" s="21" t="n">
        <v>45863</v>
      </c>
      <c r="B455" s="22" t="s">
        <v>828</v>
      </c>
      <c r="C455" s="22" t="s">
        <v>1092</v>
      </c>
      <c r="D455" s="22" t="s">
        <v>828</v>
      </c>
      <c r="E455" s="22" t="s">
        <v>828</v>
      </c>
      <c r="F455" s="22" t="s">
        <v>19</v>
      </c>
      <c r="G455" s="23" t="n">
        <v>1</v>
      </c>
      <c r="H455" s="24" t="n">
        <v>539.92</v>
      </c>
      <c r="I455" s="24" t="n">
        <v>539.92</v>
      </c>
      <c r="J455" s="24" t="n">
        <v>0</v>
      </c>
      <c r="K455" s="24" t="n">
        <v>-0</v>
      </c>
      <c r="L455" s="24" t="n">
        <v>-0</v>
      </c>
      <c r="M455" s="6" t="s">
        <f>=I455+J455+K455+L455</f>
      </c>
      <c r="N455" s="22"/>
    </row>
    <row collapsed="false" customFormat="false" customHeight="false" hidden="false" ht="12.1" outlineLevel="0" r="456">
      <c r="A456" s="21" t="n">
        <v>45863</v>
      </c>
      <c r="B456" s="22" t="s">
        <v>828</v>
      </c>
      <c r="C456" s="22" t="s">
        <v>1093</v>
      </c>
      <c r="D456" s="22" t="s">
        <v>828</v>
      </c>
      <c r="E456" s="22" t="s">
        <v>828</v>
      </c>
      <c r="F456" s="22" t="s">
        <v>19</v>
      </c>
      <c r="G456" s="23" t="n">
        <v>1</v>
      </c>
      <c r="H456" s="24" t="n">
        <v>227.1</v>
      </c>
      <c r="I456" s="24" t="n">
        <v>227.1</v>
      </c>
      <c r="J456" s="24" t="n">
        <v>0</v>
      </c>
      <c r="K456" s="24" t="n">
        <v>-0</v>
      </c>
      <c r="L456" s="24" t="n">
        <v>-0</v>
      </c>
      <c r="M456" s="6" t="s">
        <f>=I456+J456+K456+L456</f>
      </c>
      <c r="N456" s="22"/>
    </row>
    <row collapsed="false" customFormat="false" customHeight="false" hidden="false" ht="12.1" outlineLevel="0" r="457">
      <c r="A457" s="21" t="n">
        <v>45866</v>
      </c>
      <c r="B457" s="22" t="s">
        <v>828</v>
      </c>
      <c r="C457" s="22" t="s">
        <v>1094</v>
      </c>
      <c r="D457" s="22" t="s">
        <v>828</v>
      </c>
      <c r="E457" s="22" t="s">
        <v>828</v>
      </c>
      <c r="F457" s="22" t="s">
        <v>19</v>
      </c>
      <c r="G457" s="23" t="n">
        <v>1</v>
      </c>
      <c r="H457" s="24" t="n">
        <v>27.12</v>
      </c>
      <c r="I457" s="24" t="n">
        <v>27.12</v>
      </c>
      <c r="J457" s="24" t="n">
        <v>0</v>
      </c>
      <c r="K457" s="24" t="n">
        <v>-0</v>
      </c>
      <c r="L457" s="24" t="n">
        <v>-0</v>
      </c>
      <c r="M457" s="6" t="s">
        <f>=I457+J457+K457+L457</f>
      </c>
      <c r="N457" s="22"/>
    </row>
    <row collapsed="false" customFormat="false" customHeight="false" hidden="false" ht="12.1" outlineLevel="0" r="458">
      <c r="A458" s="21" t="n">
        <v>45867</v>
      </c>
      <c r="B458" s="22" t="s">
        <v>828</v>
      </c>
      <c r="C458" s="22" t="s">
        <v>1095</v>
      </c>
      <c r="D458" s="22" t="s">
        <v>828</v>
      </c>
      <c r="E458" s="22" t="s">
        <v>828</v>
      </c>
      <c r="F458" s="22" t="s">
        <v>19</v>
      </c>
      <c r="G458" s="23" t="n">
        <v>1</v>
      </c>
      <c r="H458" s="24" t="n">
        <v>250.19</v>
      </c>
      <c r="I458" s="24" t="n">
        <v>250.19</v>
      </c>
      <c r="J458" s="24" t="n">
        <v>0</v>
      </c>
      <c r="K458" s="24" t="n">
        <v>-0</v>
      </c>
      <c r="L458" s="24" t="n">
        <v>-0</v>
      </c>
      <c r="M458" s="6" t="s">
        <f>=I458+J458+K458+L458</f>
      </c>
      <c r="N458" s="22"/>
    </row>
    <row collapsed="false" customFormat="false" customHeight="false" hidden="false" ht="12.1" outlineLevel="0" r="459">
      <c r="A459" s="21" t="n">
        <v>45867</v>
      </c>
      <c r="B459" s="22" t="s">
        <v>828</v>
      </c>
      <c r="C459" s="22" t="s">
        <v>1096</v>
      </c>
      <c r="D459" s="22" t="s">
        <v>828</v>
      </c>
      <c r="E459" s="22" t="s">
        <v>828</v>
      </c>
      <c r="F459" s="22" t="s">
        <v>19</v>
      </c>
      <c r="G459" s="23" t="n">
        <v>1</v>
      </c>
      <c r="H459" s="24" t="n">
        <v>29.17</v>
      </c>
      <c r="I459" s="24" t="n">
        <v>29.17</v>
      </c>
      <c r="J459" s="24" t="n">
        <v>0</v>
      </c>
      <c r="K459" s="24" t="n">
        <v>-0</v>
      </c>
      <c r="L459" s="24" t="n">
        <v>-0</v>
      </c>
      <c r="M459" s="6" t="s">
        <f>=I459+J459+K459+L459</f>
      </c>
      <c r="N459" s="22"/>
    </row>
    <row collapsed="false" customFormat="false" customHeight="false" hidden="false" ht="12.1" outlineLevel="0" r="460">
      <c r="A460" s="21" t="n">
        <v>45867</v>
      </c>
      <c r="B460" s="22" t="s">
        <v>828</v>
      </c>
      <c r="C460" s="22" t="s">
        <v>1097</v>
      </c>
      <c r="D460" s="22" t="s">
        <v>828</v>
      </c>
      <c r="E460" s="22" t="s">
        <v>828</v>
      </c>
      <c r="F460" s="22" t="s">
        <v>19</v>
      </c>
      <c r="G460" s="23" t="n">
        <v>1</v>
      </c>
      <c r="H460" s="24" t="n">
        <v>11.26</v>
      </c>
      <c r="I460" s="24" t="n">
        <v>11.26</v>
      </c>
      <c r="J460" s="24" t="n">
        <v>0</v>
      </c>
      <c r="K460" s="24" t="n">
        <v>-0</v>
      </c>
      <c r="L460" s="24" t="n">
        <v>-0</v>
      </c>
      <c r="M460" s="6" t="s">
        <f>=I460+J460+K460+L460</f>
      </c>
      <c r="N460" s="22"/>
    </row>
    <row collapsed="false" customFormat="false" customHeight="false" hidden="false" ht="12.1" outlineLevel="0" r="461">
      <c r="A461" s="21" t="n">
        <v>45868</v>
      </c>
      <c r="B461" s="22" t="s">
        <v>828</v>
      </c>
      <c r="C461" s="22" t="s">
        <v>1098</v>
      </c>
      <c r="D461" s="22" t="s">
        <v>828</v>
      </c>
      <c r="E461" s="22" t="s">
        <v>828</v>
      </c>
      <c r="F461" s="22" t="s">
        <v>19</v>
      </c>
      <c r="G461" s="23" t="n">
        <v>1</v>
      </c>
      <c r="H461" s="24" t="n">
        <v>182.52</v>
      </c>
      <c r="I461" s="24" t="n">
        <v>182.52</v>
      </c>
      <c r="J461" s="24" t="n">
        <v>0</v>
      </c>
      <c r="K461" s="24" t="n">
        <v>-0</v>
      </c>
      <c r="L461" s="24" t="n">
        <v>-0</v>
      </c>
      <c r="M461" s="6" t="s">
        <f>=I461+J461+K461+L461</f>
      </c>
      <c r="N461" s="22"/>
    </row>
    <row collapsed="false" customFormat="false" customHeight="false" hidden="false" ht="12.1" outlineLevel="0" r="462">
      <c r="A462" s="21" t="n">
        <v>45869</v>
      </c>
      <c r="B462" s="22" t="s">
        <v>828</v>
      </c>
      <c r="C462" s="22" t="s">
        <v>1099</v>
      </c>
      <c r="D462" s="22" t="s">
        <v>828</v>
      </c>
      <c r="E462" s="22" t="s">
        <v>828</v>
      </c>
      <c r="F462" s="22" t="s">
        <v>19</v>
      </c>
      <c r="G462" s="23" t="n">
        <v>1</v>
      </c>
      <c r="H462" s="24" t="n">
        <v>139.1</v>
      </c>
      <c r="I462" s="24" t="n">
        <v>139.1</v>
      </c>
      <c r="J462" s="24" t="n">
        <v>0</v>
      </c>
      <c r="K462" s="24" t="n">
        <v>-0</v>
      </c>
      <c r="L462" s="24" t="n">
        <v>-0</v>
      </c>
      <c r="M462" s="6" t="s">
        <f>=I462+J462+K462+L462</f>
      </c>
      <c r="N462" s="22"/>
    </row>
    <row collapsed="false" customFormat="false" customHeight="false" hidden="false" ht="12.1" outlineLevel="0" r="463">
      <c r="A463" s="21" t="n">
        <v>45870</v>
      </c>
      <c r="B463" s="22" t="s">
        <v>828</v>
      </c>
      <c r="C463" s="22" t="s">
        <v>1100</v>
      </c>
      <c r="D463" s="22" t="s">
        <v>828</v>
      </c>
      <c r="E463" s="22" t="s">
        <v>828</v>
      </c>
      <c r="F463" s="22" t="s">
        <v>19</v>
      </c>
      <c r="G463" s="23" t="n">
        <v>1</v>
      </c>
      <c r="H463" s="24" t="n">
        <v>12.29</v>
      </c>
      <c r="I463" s="24" t="n">
        <v>12.29</v>
      </c>
      <c r="J463" s="24" t="n">
        <v>0</v>
      </c>
      <c r="K463" s="24" t="n">
        <v>-0</v>
      </c>
      <c r="L463" s="24" t="n">
        <v>-0</v>
      </c>
      <c r="M463" s="6" t="s">
        <f>=I463+J463+K463+L463</f>
      </c>
      <c r="N463" s="22"/>
    </row>
    <row collapsed="false" customFormat="false" customHeight="false" hidden="false" ht="12.1" outlineLevel="0" r="464">
      <c r="A464" s="21" t="n">
        <v>45870</v>
      </c>
      <c r="B464" s="22" t="s">
        <v>912</v>
      </c>
      <c r="C464" s="22" t="s">
        <v>1034</v>
      </c>
      <c r="D464" s="22" t="s">
        <v>912</v>
      </c>
      <c r="E464" s="22" t="s">
        <v>912</v>
      </c>
      <c r="F464" s="22" t="s">
        <v>19</v>
      </c>
      <c r="G464" s="23" t="n">
        <v>1</v>
      </c>
      <c r="H464" s="24" t="n">
        <v>36.01</v>
      </c>
      <c r="I464" s="24" t="n">
        <v>36.01</v>
      </c>
      <c r="J464" s="24" t="n">
        <v>0</v>
      </c>
      <c r="K464" s="24" t="n">
        <v>-0</v>
      </c>
      <c r="L464" s="24" t="n">
        <v>-0</v>
      </c>
      <c r="M464" s="6" t="s">
        <f>=I464+J464+K464+L464</f>
      </c>
      <c r="N464" s="22"/>
    </row>
    <row collapsed="false" customFormat="false" customHeight="false" hidden="false" ht="12.1" outlineLevel="0" r="465">
      <c r="A465" s="21" t="n">
        <v>45870</v>
      </c>
      <c r="B465" s="22" t="s">
        <v>828</v>
      </c>
      <c r="C465" s="22" t="s">
        <v>1101</v>
      </c>
      <c r="D465" s="22" t="s">
        <v>828</v>
      </c>
      <c r="E465" s="22" t="s">
        <v>828</v>
      </c>
      <c r="F465" s="22" t="s">
        <v>19</v>
      </c>
      <c r="G465" s="23" t="n">
        <v>1</v>
      </c>
      <c r="H465" s="24" t="n">
        <v>26.3</v>
      </c>
      <c r="I465" s="24" t="n">
        <v>26.3</v>
      </c>
      <c r="J465" s="24" t="n">
        <v>0</v>
      </c>
      <c r="K465" s="24" t="n">
        <v>-0</v>
      </c>
      <c r="L465" s="24" t="n">
        <v>-0</v>
      </c>
      <c r="M465" s="6" t="s">
        <f>=I465+J465+K465+L465</f>
      </c>
      <c r="N465" s="22"/>
    </row>
    <row collapsed="false" customFormat="false" customHeight="false" hidden="false" ht="12.1" outlineLevel="0" r="466">
      <c r="A466" s="20" t="n">
        <v>45870.580844907</v>
      </c>
      <c r="B466" s="16" t="s">
        <v>83</v>
      </c>
      <c r="C466" s="16" t="s">
        <v>1102</v>
      </c>
      <c r="D466" s="16" t="s">
        <v>725</v>
      </c>
      <c r="E466" s="16" t="s">
        <v>17</v>
      </c>
      <c r="F466" s="16" t="s">
        <v>19</v>
      </c>
      <c r="G466" s="7" t="n">
        <v>20</v>
      </c>
      <c r="H466" s="6" t="n">
        <v>44.745</v>
      </c>
      <c r="I466" s="6" t="n">
        <v>-894.9</v>
      </c>
      <c r="J466" s="6" t="n">
        <v>-0</v>
      </c>
      <c r="K466" s="6" t="n">
        <v>-0.54</v>
      </c>
      <c r="L466" s="6" t="n">
        <v>-0.26</v>
      </c>
      <c r="M466" s="6" t="s">
        <f>=I466+J466+K466+L466</f>
      </c>
      <c r="N466" s="16"/>
    </row>
    <row collapsed="false" customFormat="false" customHeight="false" hidden="false" ht="12.1" outlineLevel="0" r="467">
      <c r="A467" s="21" t="n">
        <v>45873</v>
      </c>
      <c r="B467" s="22" t="s">
        <v>828</v>
      </c>
      <c r="C467" s="22" t="s">
        <v>1103</v>
      </c>
      <c r="D467" s="22" t="s">
        <v>828</v>
      </c>
      <c r="E467" s="22" t="s">
        <v>828</v>
      </c>
      <c r="F467" s="22" t="s">
        <v>19</v>
      </c>
      <c r="G467" s="23" t="n">
        <v>3</v>
      </c>
      <c r="H467" s="24" t="n">
        <v>14.68</v>
      </c>
      <c r="I467" s="24" t="n">
        <v>38.04</v>
      </c>
      <c r="J467" s="24" t="n">
        <v>0</v>
      </c>
      <c r="K467" s="24" t="n">
        <v>-0</v>
      </c>
      <c r="L467" s="24" t="n">
        <v>-0</v>
      </c>
      <c r="M467" s="6" t="s">
        <f>=I467+J467+K467+L467</f>
      </c>
      <c r="N467" s="22"/>
    </row>
    <row collapsed="false" customFormat="false" customHeight="false" hidden="false" ht="12.1" outlineLevel="0" r="468">
      <c r="A468" s="21" t="n">
        <v>45873</v>
      </c>
      <c r="B468" s="22" t="s">
        <v>828</v>
      </c>
      <c r="C468" s="22" t="s">
        <v>1104</v>
      </c>
      <c r="D468" s="22" t="s">
        <v>828</v>
      </c>
      <c r="E468" s="22" t="s">
        <v>828</v>
      </c>
      <c r="F468" s="22" t="s">
        <v>19</v>
      </c>
      <c r="G468" s="23" t="n">
        <v>1</v>
      </c>
      <c r="H468" s="24" t="n">
        <v>303.4</v>
      </c>
      <c r="I468" s="24" t="n">
        <v>303.4</v>
      </c>
      <c r="J468" s="24" t="n">
        <v>0</v>
      </c>
      <c r="K468" s="24" t="n">
        <v>-0</v>
      </c>
      <c r="L468" s="24" t="n">
        <v>-0</v>
      </c>
      <c r="M468" s="6" t="s">
        <f>=I468+J468+K468+L468</f>
      </c>
      <c r="N468" s="22"/>
    </row>
    <row collapsed="false" customFormat="false" customHeight="false" hidden="false" ht="12.1" outlineLevel="0" r="469">
      <c r="A469" s="21" t="n">
        <v>45880</v>
      </c>
      <c r="B469" s="22" t="s">
        <v>828</v>
      </c>
      <c r="C469" s="22" t="s">
        <v>1105</v>
      </c>
      <c r="D469" s="22" t="s">
        <v>828</v>
      </c>
      <c r="E469" s="22" t="s">
        <v>828</v>
      </c>
      <c r="F469" s="22" t="s">
        <v>19</v>
      </c>
      <c r="G469" s="23" t="n">
        <v>1</v>
      </c>
      <c r="H469" s="24" t="n">
        <v>22.19</v>
      </c>
      <c r="I469" s="24" t="n">
        <v>22.19</v>
      </c>
      <c r="J469" s="24" t="n">
        <v>0</v>
      </c>
      <c r="K469" s="24" t="n">
        <v>-0</v>
      </c>
      <c r="L469" s="24" t="n">
        <v>-0</v>
      </c>
      <c r="M469" s="6" t="s">
        <f>=I469+J469+K469+L469</f>
      </c>
      <c r="N469" s="22"/>
    </row>
    <row collapsed="false" customFormat="false" customHeight="false" hidden="false" ht="12.1" outlineLevel="0" r="470">
      <c r="A470" s="21" t="n">
        <v>45884</v>
      </c>
      <c r="B470" s="22" t="s">
        <v>828</v>
      </c>
      <c r="C470" s="22" t="s">
        <v>1106</v>
      </c>
      <c r="D470" s="22" t="s">
        <v>828</v>
      </c>
      <c r="E470" s="22" t="s">
        <v>828</v>
      </c>
      <c r="F470" s="22" t="s">
        <v>19</v>
      </c>
      <c r="G470" s="23" t="n">
        <v>1</v>
      </c>
      <c r="H470" s="24" t="n">
        <v>51.86</v>
      </c>
      <c r="I470" s="24" t="n">
        <v>51.86</v>
      </c>
      <c r="J470" s="24" t="n">
        <v>0</v>
      </c>
      <c r="K470" s="24" t="n">
        <v>-0</v>
      </c>
      <c r="L470" s="24" t="n">
        <v>-0</v>
      </c>
      <c r="M470" s="6" t="s">
        <f>=I470+J470+K470+L470</f>
      </c>
      <c r="N470" s="22"/>
    </row>
    <row collapsed="false" customFormat="false" customHeight="false" hidden="false" ht="12.1" outlineLevel="0" r="471">
      <c r="A471" s="21" t="n">
        <v>45894</v>
      </c>
      <c r="B471" s="22" t="s">
        <v>828</v>
      </c>
      <c r="C471" s="22" t="s">
        <v>1107</v>
      </c>
      <c r="D471" s="22" t="s">
        <v>828</v>
      </c>
      <c r="E471" s="22" t="s">
        <v>828</v>
      </c>
      <c r="F471" s="22" t="s">
        <v>19</v>
      </c>
      <c r="G471" s="23" t="n">
        <v>1</v>
      </c>
      <c r="H471" s="24" t="n">
        <v>27.12</v>
      </c>
      <c r="I471" s="24" t="n">
        <v>27.12</v>
      </c>
      <c r="J471" s="24" t="n">
        <v>0</v>
      </c>
      <c r="K471" s="24" t="n">
        <v>-0</v>
      </c>
      <c r="L471" s="24" t="n">
        <v>-0</v>
      </c>
      <c r="M471" s="6" t="s">
        <f>=I471+J471+K471+L471</f>
      </c>
      <c r="N471" s="22"/>
    </row>
    <row collapsed="false" customFormat="false" customHeight="false" hidden="false" ht="12.1" outlineLevel="0" r="472">
      <c r="A472" s="21" t="n">
        <v>45897</v>
      </c>
      <c r="B472" s="22" t="s">
        <v>828</v>
      </c>
      <c r="C472" s="22" t="s">
        <v>1108</v>
      </c>
      <c r="D472" s="22" t="s">
        <v>828</v>
      </c>
      <c r="E472" s="22" t="s">
        <v>828</v>
      </c>
      <c r="F472" s="22" t="s">
        <v>19</v>
      </c>
      <c r="G472" s="23" t="n">
        <v>1</v>
      </c>
      <c r="H472" s="24" t="n">
        <v>166.5</v>
      </c>
      <c r="I472" s="24" t="n">
        <v>166.5</v>
      </c>
      <c r="J472" s="24" t="n">
        <v>0</v>
      </c>
      <c r="K472" s="24" t="n">
        <v>-0</v>
      </c>
      <c r="L472" s="24" t="n">
        <v>-0</v>
      </c>
      <c r="M472" s="6" t="s">
        <f>=I472+J472+K472+L472</f>
      </c>
      <c r="N472" s="22"/>
    </row>
    <row collapsed="false" customFormat="false" customHeight="false" hidden="false" ht="12.1" outlineLevel="0" r="473">
      <c r="A473" s="21" t="n">
        <v>45897</v>
      </c>
      <c r="B473" s="22" t="s">
        <v>828</v>
      </c>
      <c r="C473" s="22" t="s">
        <v>1109</v>
      </c>
      <c r="D473" s="22" t="s">
        <v>828</v>
      </c>
      <c r="E473" s="22" t="s">
        <v>828</v>
      </c>
      <c r="F473" s="22" t="s">
        <v>19</v>
      </c>
      <c r="G473" s="23" t="n">
        <v>1</v>
      </c>
      <c r="H473" s="24" t="n">
        <v>11.26</v>
      </c>
      <c r="I473" s="24" t="n">
        <v>11.26</v>
      </c>
      <c r="J473" s="24" t="n">
        <v>0</v>
      </c>
      <c r="K473" s="24" t="n">
        <v>-0</v>
      </c>
      <c r="L473" s="24" t="n">
        <v>-0</v>
      </c>
      <c r="M473" s="6" t="s">
        <f>=I473+J473+K473+L473</f>
      </c>
      <c r="N473" s="22"/>
    </row>
    <row collapsed="false" customFormat="false" customHeight="false" hidden="false" ht="12.1" outlineLevel="0" r="474">
      <c r="A474" s="21" t="n">
        <v>45901</v>
      </c>
      <c r="B474" s="22" t="s">
        <v>912</v>
      </c>
      <c r="C474" s="22" t="s">
        <v>1034</v>
      </c>
      <c r="D474" s="22" t="s">
        <v>912</v>
      </c>
      <c r="E474" s="22" t="s">
        <v>912</v>
      </c>
      <c r="F474" s="22" t="s">
        <v>19</v>
      </c>
      <c r="G474" s="23" t="n">
        <v>1</v>
      </c>
      <c r="H474" s="24" t="n">
        <v>35.13</v>
      </c>
      <c r="I474" s="24" t="n">
        <v>35.13</v>
      </c>
      <c r="J474" s="24" t="n">
        <v>0</v>
      </c>
      <c r="K474" s="24" t="n">
        <v>-0</v>
      </c>
      <c r="L474" s="24" t="n">
        <v>-0</v>
      </c>
      <c r="M474" s="6" t="s">
        <f>=I474+J474+K474+L474</f>
      </c>
      <c r="N474" s="22"/>
    </row>
    <row collapsed="false" customFormat="false" customHeight="false" hidden="false" ht="12.1" outlineLevel="0" r="475">
      <c r="A475" s="21" t="n">
        <v>45901</v>
      </c>
      <c r="B475" s="22" t="s">
        <v>828</v>
      </c>
      <c r="C475" s="22" t="s">
        <v>1110</v>
      </c>
      <c r="D475" s="22" t="s">
        <v>828</v>
      </c>
      <c r="E475" s="22" t="s">
        <v>828</v>
      </c>
      <c r="F475" s="22" t="s">
        <v>19</v>
      </c>
      <c r="G475" s="23" t="n">
        <v>1</v>
      </c>
      <c r="H475" s="24" t="n">
        <v>11.63</v>
      </c>
      <c r="I475" s="24" t="n">
        <v>11.63</v>
      </c>
      <c r="J475" s="24" t="n">
        <v>0</v>
      </c>
      <c r="K475" s="24" t="n">
        <v>-0</v>
      </c>
      <c r="L475" s="24" t="n">
        <v>-0</v>
      </c>
      <c r="M475" s="6" t="s">
        <f>=I475+J475+K475+L475</f>
      </c>
      <c r="N475" s="22"/>
    </row>
    <row collapsed="false" customFormat="false" customHeight="false" hidden="false" ht="12.1" outlineLevel="0" r="476">
      <c r="A476" s="21" t="n">
        <v>45901</v>
      </c>
      <c r="B476" s="22" t="s">
        <v>828</v>
      </c>
      <c r="C476" s="22" t="s">
        <v>1111</v>
      </c>
      <c r="D476" s="22" t="s">
        <v>828</v>
      </c>
      <c r="E476" s="22" t="s">
        <v>828</v>
      </c>
      <c r="F476" s="22" t="s">
        <v>19</v>
      </c>
      <c r="G476" s="23" t="n">
        <v>1</v>
      </c>
      <c r="H476" s="24" t="n">
        <v>26.3</v>
      </c>
      <c r="I476" s="24" t="n">
        <v>26.3</v>
      </c>
      <c r="J476" s="24" t="n">
        <v>0</v>
      </c>
      <c r="K476" s="24" t="n">
        <v>-0</v>
      </c>
      <c r="L476" s="24" t="n">
        <v>-0</v>
      </c>
      <c r="M476" s="6" t="s">
        <f>=I476+J476+K476+L476</f>
      </c>
      <c r="N476" s="22"/>
    </row>
    <row collapsed="false" customFormat="false" customHeight="false" hidden="false" ht="12.1" outlineLevel="0" r="477">
      <c r="A477" s="21" t="n">
        <v>45908</v>
      </c>
      <c r="B477" s="22" t="s">
        <v>828</v>
      </c>
      <c r="C477" s="22" t="s">
        <v>1112</v>
      </c>
      <c r="D477" s="22" t="s">
        <v>828</v>
      </c>
      <c r="E477" s="22" t="s">
        <v>828</v>
      </c>
      <c r="F477" s="22" t="s">
        <v>19</v>
      </c>
      <c r="G477" s="23" t="n">
        <v>1</v>
      </c>
      <c r="H477" s="24" t="n">
        <v>22.19</v>
      </c>
      <c r="I477" s="24" t="n">
        <v>22.19</v>
      </c>
      <c r="J477" s="24" t="n">
        <v>0</v>
      </c>
      <c r="K477" s="24" t="n">
        <v>-0</v>
      </c>
      <c r="L477" s="24" t="n">
        <v>-0</v>
      </c>
      <c r="M477" s="6" t="s">
        <f>=I477+J477+K477+L477</f>
      </c>
      <c r="N477" s="22"/>
    </row>
    <row collapsed="false" customFormat="false" customHeight="false" hidden="false" ht="12.1" outlineLevel="0" r="478">
      <c r="A478" s="20" t="n">
        <v>45922.596435185</v>
      </c>
      <c r="B478" s="16" t="s">
        <v>62</v>
      </c>
      <c r="C478" s="16" t="s">
        <v>837</v>
      </c>
      <c r="D478" s="16" t="s">
        <v>725</v>
      </c>
      <c r="E478" s="16" t="s">
        <v>17</v>
      </c>
      <c r="F478" s="16" t="s">
        <v>19</v>
      </c>
      <c r="G478" s="7" t="n">
        <v>2</v>
      </c>
      <c r="H478" s="6" t="n">
        <v>61.75</v>
      </c>
      <c r="I478" s="6" t="n">
        <v>-123.5</v>
      </c>
      <c r="J478" s="6" t="n">
        <v>-0</v>
      </c>
      <c r="K478" s="6" t="n">
        <v>-0.07</v>
      </c>
      <c r="L478" s="6" t="n">
        <v>-0</v>
      </c>
      <c r="M478" s="6" t="s">
        <f>=I478+J478+K478+L478</f>
      </c>
      <c r="N478" s="16"/>
    </row>
    <row collapsed="false" customFormat="false" customHeight="false" hidden="false" ht="12.1" outlineLevel="0" r="479">
      <c r="A479" s="20" t="n">
        <v>45922.597546296</v>
      </c>
      <c r="B479" s="16" t="s">
        <v>62</v>
      </c>
      <c r="C479" s="16" t="s">
        <v>837</v>
      </c>
      <c r="D479" s="16" t="s">
        <v>725</v>
      </c>
      <c r="E479" s="16" t="s">
        <v>17</v>
      </c>
      <c r="F479" s="16" t="s">
        <v>19</v>
      </c>
      <c r="G479" s="7" t="n">
        <v>2</v>
      </c>
      <c r="H479" s="6" t="n">
        <v>61.5</v>
      </c>
      <c r="I479" s="6" t="n">
        <v>-123</v>
      </c>
      <c r="J479" s="6" t="n">
        <v>-0</v>
      </c>
      <c r="K479" s="6" t="n">
        <v>-0.08</v>
      </c>
      <c r="L479" s="6" t="n">
        <v>-0</v>
      </c>
      <c r="M479" s="6" t="s">
        <f>=I479+J479+K479+L479</f>
      </c>
      <c r="N479" s="16"/>
    </row>
    <row collapsed="false" customFormat="false" customHeight="false" hidden="false" ht="12.1" outlineLevel="0" r="480">
      <c r="A480" s="20" t="n">
        <v>45922.597615741</v>
      </c>
      <c r="B480" s="16" t="s">
        <v>62</v>
      </c>
      <c r="C480" s="16" t="s">
        <v>837</v>
      </c>
      <c r="D480" s="16" t="s">
        <v>725</v>
      </c>
      <c r="E480" s="16" t="s">
        <v>17</v>
      </c>
      <c r="F480" s="16" t="s">
        <v>19</v>
      </c>
      <c r="G480" s="7" t="n">
        <v>2</v>
      </c>
      <c r="H480" s="6" t="n">
        <v>61.15</v>
      </c>
      <c r="I480" s="6" t="n">
        <v>-122.3</v>
      </c>
      <c r="J480" s="6" t="n">
        <v>-0</v>
      </c>
      <c r="K480" s="6" t="n">
        <v>-0.07</v>
      </c>
      <c r="L480" s="6" t="n">
        <v>-0</v>
      </c>
      <c r="M480" s="6" t="s">
        <f>=I480+J480+K480+L480</f>
      </c>
      <c r="N480" s="16"/>
    </row>
    <row collapsed="false" customFormat="false" customHeight="false" hidden="false" ht="12.1" outlineLevel="0" r="481">
      <c r="A481" s="20" t="n">
        <v>45922.598194444</v>
      </c>
      <c r="B481" s="16" t="s">
        <v>62</v>
      </c>
      <c r="C481" s="16" t="s">
        <v>837</v>
      </c>
      <c r="D481" s="16" t="s">
        <v>725</v>
      </c>
      <c r="E481" s="16" t="s">
        <v>17</v>
      </c>
      <c r="F481" s="16" t="s">
        <v>19</v>
      </c>
      <c r="G481" s="7" t="n">
        <v>2</v>
      </c>
      <c r="H481" s="6" t="n">
        <v>60.05</v>
      </c>
      <c r="I481" s="6" t="n">
        <v>-120.1</v>
      </c>
      <c r="J481" s="6" t="n">
        <v>-0</v>
      </c>
      <c r="K481" s="6" t="n">
        <v>-0.07</v>
      </c>
      <c r="L481" s="6" t="n">
        <v>-0</v>
      </c>
      <c r="M481" s="6" t="s">
        <f>=I481+J481+K481+L481</f>
      </c>
      <c r="N481" s="16"/>
    </row>
    <row collapsed="false" customFormat="false" customHeight="false" hidden="false" ht="12.1" outlineLevel="0" r="482">
      <c r="A482" s="20" t="n">
        <v>45922.600555556</v>
      </c>
      <c r="B482" s="16" t="s">
        <v>62</v>
      </c>
      <c r="C482" s="16" t="s">
        <v>837</v>
      </c>
      <c r="D482" s="16" t="s">
        <v>725</v>
      </c>
      <c r="E482" s="16" t="s">
        <v>17</v>
      </c>
      <c r="F482" s="16" t="s">
        <v>19</v>
      </c>
      <c r="G482" s="7" t="n">
        <v>2</v>
      </c>
      <c r="H482" s="6" t="n">
        <v>59.1</v>
      </c>
      <c r="I482" s="6" t="n">
        <v>-118.2</v>
      </c>
      <c r="J482" s="6" t="n">
        <v>-0</v>
      </c>
      <c r="K482" s="6" t="n">
        <v>-0.07</v>
      </c>
      <c r="L482" s="6" t="n">
        <v>-0</v>
      </c>
      <c r="M482" s="6" t="s">
        <f>=I482+J482+K482+L482</f>
      </c>
      <c r="N482" s="16"/>
    </row>
    <row collapsed="false" customFormat="false" customHeight="false" hidden="false" ht="12.1" outlineLevel="0" r="483">
      <c r="A483" s="20" t="n">
        <v>45922.616909722</v>
      </c>
      <c r="B483" s="16" t="s">
        <v>62</v>
      </c>
      <c r="C483" s="16" t="s">
        <v>837</v>
      </c>
      <c r="D483" s="16" t="s">
        <v>725</v>
      </c>
      <c r="E483" s="16" t="s">
        <v>17</v>
      </c>
      <c r="F483" s="16" t="s">
        <v>19</v>
      </c>
      <c r="G483" s="7" t="n">
        <v>2</v>
      </c>
      <c r="H483" s="6" t="n">
        <v>58</v>
      </c>
      <c r="I483" s="6" t="n">
        <v>-116</v>
      </c>
      <c r="J483" s="6" t="n">
        <v>-0</v>
      </c>
      <c r="K483" s="6" t="n">
        <v>-0.07</v>
      </c>
      <c r="L483" s="6" t="n">
        <v>-0</v>
      </c>
      <c r="M483" s="6" t="s">
        <f>=I483+J483+K483+L483</f>
      </c>
      <c r="N483" s="16"/>
    </row>
    <row collapsed="false" customFormat="false" customHeight="false" hidden="false" ht="12.1" outlineLevel="0" r="484">
      <c r="A484" s="21" t="n">
        <v>45924</v>
      </c>
      <c r="B484" s="22" t="s">
        <v>828</v>
      </c>
      <c r="C484" s="22" t="s">
        <v>1113</v>
      </c>
      <c r="D484" s="22" t="s">
        <v>828</v>
      </c>
      <c r="E484" s="22" t="s">
        <v>828</v>
      </c>
      <c r="F484" s="22" t="s">
        <v>19</v>
      </c>
      <c r="G484" s="23" t="n">
        <v>1</v>
      </c>
      <c r="H484" s="24" t="n">
        <v>56.1</v>
      </c>
      <c r="I484" s="24" t="n">
        <v>56.1</v>
      </c>
      <c r="J484" s="24" t="n">
        <v>0</v>
      </c>
      <c r="K484" s="24" t="n">
        <v>-0</v>
      </c>
      <c r="L484" s="24" t="n">
        <v>-0</v>
      </c>
      <c r="M484" s="6" t="s">
        <f>=I484+J484+K484+L484</f>
      </c>
      <c r="N484" s="22"/>
    </row>
    <row collapsed="false" customFormat="false" customHeight="false" hidden="false" ht="12.1" outlineLevel="0" r="485">
      <c r="A485" s="21" t="n">
        <v>45924</v>
      </c>
      <c r="B485" s="22" t="s">
        <v>828</v>
      </c>
      <c r="C485" s="22" t="s">
        <v>1114</v>
      </c>
      <c r="D485" s="22" t="s">
        <v>828</v>
      </c>
      <c r="E485" s="22" t="s">
        <v>828</v>
      </c>
      <c r="F485" s="22" t="s">
        <v>19</v>
      </c>
      <c r="G485" s="23" t="n">
        <v>1</v>
      </c>
      <c r="H485" s="24" t="n">
        <v>27.12</v>
      </c>
      <c r="I485" s="24" t="n">
        <v>27.12</v>
      </c>
      <c r="J485" s="24" t="n">
        <v>0</v>
      </c>
      <c r="K485" s="24" t="n">
        <v>-0</v>
      </c>
      <c r="L485" s="24" t="n">
        <v>-0</v>
      </c>
      <c r="M485" s="6" t="s">
        <f>=I485+J485+K485+L485</f>
      </c>
      <c r="N485" s="22"/>
    </row>
    <row collapsed="false" customFormat="false" customHeight="false" hidden="false" ht="12.1" outlineLevel="0" r="486">
      <c r="A486" s="21" t="n">
        <v>45929</v>
      </c>
      <c r="B486" s="22" t="s">
        <v>828</v>
      </c>
      <c r="C486" s="22" t="s">
        <v>1115</v>
      </c>
      <c r="D486" s="22" t="s">
        <v>828</v>
      </c>
      <c r="E486" s="22" t="s">
        <v>828</v>
      </c>
      <c r="F486" s="22" t="s">
        <v>19</v>
      </c>
      <c r="G486" s="23" t="n">
        <v>1</v>
      </c>
      <c r="H486" s="24" t="n">
        <v>11.26</v>
      </c>
      <c r="I486" s="24" t="n">
        <v>11.26</v>
      </c>
      <c r="J486" s="24" t="n">
        <v>0</v>
      </c>
      <c r="K486" s="24" t="n">
        <v>-0</v>
      </c>
      <c r="L486" s="24" t="n">
        <v>-0</v>
      </c>
      <c r="M486" s="6" t="s">
        <f>=I486+J486+K486+L486</f>
      </c>
      <c r="N486" s="22"/>
    </row>
    <row collapsed="false" customFormat="false" customHeight="false" hidden="false" ht="12.1" outlineLevel="0" r="487">
      <c r="A487" s="21" t="n">
        <v>45931</v>
      </c>
      <c r="B487" s="22" t="s">
        <v>828</v>
      </c>
      <c r="C487" s="22" t="s">
        <v>1116</v>
      </c>
      <c r="D487" s="22" t="s">
        <v>828</v>
      </c>
      <c r="E487" s="22" t="s">
        <v>828</v>
      </c>
      <c r="F487" s="22" t="s">
        <v>19</v>
      </c>
      <c r="G487" s="23" t="n">
        <v>1</v>
      </c>
      <c r="H487" s="24" t="n">
        <v>26.3</v>
      </c>
      <c r="I487" s="24" t="n">
        <v>26.3</v>
      </c>
      <c r="J487" s="24" t="n">
        <v>0</v>
      </c>
      <c r="K487" s="24" t="n">
        <v>-0</v>
      </c>
      <c r="L487" s="24" t="n">
        <v>-0</v>
      </c>
      <c r="M487" s="6" t="s">
        <f>=I487+J487+K487+L487</f>
      </c>
      <c r="N487" s="22"/>
    </row>
    <row collapsed="false" customFormat="false" customHeight="false" hidden="false" ht="12.1" outlineLevel="0" r="488">
      <c r="A488" s="21" t="n">
        <v>45932</v>
      </c>
      <c r="B488" s="22" t="s">
        <v>828</v>
      </c>
      <c r="C488" s="22" t="s">
        <v>1117</v>
      </c>
      <c r="D488" s="22" t="s">
        <v>828</v>
      </c>
      <c r="E488" s="22" t="s">
        <v>828</v>
      </c>
      <c r="F488" s="22" t="s">
        <v>19</v>
      </c>
      <c r="G488" s="23" t="n">
        <v>1</v>
      </c>
      <c r="H488" s="24" t="n">
        <v>10.64</v>
      </c>
      <c r="I488" s="24" t="n">
        <v>10.64</v>
      </c>
      <c r="J488" s="24" t="n">
        <v>0</v>
      </c>
      <c r="K488" s="24" t="n">
        <v>-0</v>
      </c>
      <c r="L488" s="24" t="n">
        <v>-0</v>
      </c>
      <c r="M488" s="6" t="s">
        <f>=I488+J488+K488+L488</f>
      </c>
      <c r="N488" s="22"/>
    </row>
    <row collapsed="false" customFormat="false" customHeight="false" hidden="false" ht="12.1" outlineLevel="0" r="489">
      <c r="A489" s="21" t="n">
        <v>45932</v>
      </c>
      <c r="B489" s="22" t="s">
        <v>912</v>
      </c>
      <c r="C489" s="22" t="s">
        <v>1034</v>
      </c>
      <c r="D489" s="22" t="s">
        <v>912</v>
      </c>
      <c r="E489" s="22" t="s">
        <v>912</v>
      </c>
      <c r="F489" s="22" t="s">
        <v>19</v>
      </c>
      <c r="G489" s="23" t="n">
        <v>1</v>
      </c>
      <c r="H489" s="24" t="n">
        <v>32.66</v>
      </c>
      <c r="I489" s="24" t="n">
        <v>32.66</v>
      </c>
      <c r="J489" s="24" t="n">
        <v>0</v>
      </c>
      <c r="K489" s="24" t="n">
        <v>-0</v>
      </c>
      <c r="L489" s="24" t="n">
        <v>-0</v>
      </c>
      <c r="M489" s="6" t="s">
        <f>=I489+J489+K489+L489</f>
      </c>
      <c r="N489" s="22"/>
    </row>
    <row collapsed="false" customFormat="false" customHeight="false" hidden="false" ht="12.1" outlineLevel="0" r="490">
      <c r="A490" s="21" t="n">
        <v>45933</v>
      </c>
      <c r="B490" s="22" t="s">
        <v>828</v>
      </c>
      <c r="C490" s="22" t="s">
        <v>1118</v>
      </c>
      <c r="D490" s="22" t="s">
        <v>828</v>
      </c>
      <c r="E490" s="22" t="s">
        <v>828</v>
      </c>
      <c r="F490" s="22" t="s">
        <v>19</v>
      </c>
      <c r="G490" s="23" t="n">
        <v>2</v>
      </c>
      <c r="H490" s="24" t="n">
        <v>69.5</v>
      </c>
      <c r="I490" s="24" t="n">
        <v>139</v>
      </c>
      <c r="J490" s="24" t="n">
        <v>0</v>
      </c>
      <c r="K490" s="24" t="n">
        <v>-0</v>
      </c>
      <c r="L490" s="24" t="n">
        <v>-0</v>
      </c>
      <c r="M490" s="6" t="s">
        <f>=I490+J490+K490+L490</f>
      </c>
      <c r="N490" s="22"/>
    </row>
    <row collapsed="false" customFormat="false" customHeight="false" hidden="false" ht="12.1" outlineLevel="0" r="491">
      <c r="A491" s="20" t="n">
        <v>45933.708564815</v>
      </c>
      <c r="B491" s="16" t="s">
        <v>39</v>
      </c>
      <c r="C491" s="16" t="s">
        <v>822</v>
      </c>
      <c r="D491" s="16" t="s">
        <v>725</v>
      </c>
      <c r="E491" s="16" t="s">
        <v>17</v>
      </c>
      <c r="F491" s="16" t="s">
        <v>19</v>
      </c>
      <c r="G491" s="7" t="n">
        <v>10</v>
      </c>
      <c r="H491" s="6" t="n">
        <v>41.52</v>
      </c>
      <c r="I491" s="6" t="n">
        <v>-415.2</v>
      </c>
      <c r="J491" s="6" t="n">
        <v>-0</v>
      </c>
      <c r="K491" s="6" t="n">
        <v>-0.25</v>
      </c>
      <c r="L491" s="6" t="n">
        <v>-0</v>
      </c>
      <c r="M491" s="6" t="s">
        <f>=I491+J491+K491+L491</f>
      </c>
      <c r="N491" s="16"/>
    </row>
    <row collapsed="false" customFormat="false" customHeight="false" hidden="false" ht="12.1" outlineLevel="0" r="492">
      <c r="A492" s="20" t="n">
        <v>45933.710740741</v>
      </c>
      <c r="B492" s="16" t="s">
        <v>75</v>
      </c>
      <c r="C492" s="16" t="s">
        <v>832</v>
      </c>
      <c r="D492" s="16" t="s">
        <v>725</v>
      </c>
      <c r="E492" s="16" t="s">
        <v>17</v>
      </c>
      <c r="F492" s="16" t="s">
        <v>19</v>
      </c>
      <c r="G492" s="7" t="n">
        <v>10</v>
      </c>
      <c r="H492" s="6" t="n">
        <v>26.79</v>
      </c>
      <c r="I492" s="6" t="n">
        <v>-267.9</v>
      </c>
      <c r="J492" s="6" t="n">
        <v>-0</v>
      </c>
      <c r="K492" s="6" t="n">
        <v>-0.16</v>
      </c>
      <c r="L492" s="6" t="n">
        <v>-0</v>
      </c>
      <c r="M492" s="6" t="s">
        <f>=I492+J492+K492+L492</f>
      </c>
      <c r="N492" s="16"/>
    </row>
    <row collapsed="false" customFormat="false" customHeight="false" hidden="false" ht="12.1" outlineLevel="0" r="493">
      <c r="A493" s="21" t="n">
        <v>45936</v>
      </c>
      <c r="B493" s="22" t="s">
        <v>828</v>
      </c>
      <c r="C493" s="22" t="s">
        <v>1119</v>
      </c>
      <c r="D493" s="22" t="s">
        <v>828</v>
      </c>
      <c r="E493" s="22" t="s">
        <v>828</v>
      </c>
      <c r="F493" s="22" t="s">
        <v>19</v>
      </c>
      <c r="G493" s="23" t="n">
        <v>1</v>
      </c>
      <c r="H493" s="24" t="n">
        <v>43</v>
      </c>
      <c r="I493" s="24" t="n">
        <v>43</v>
      </c>
      <c r="J493" s="24" t="n">
        <v>0</v>
      </c>
      <c r="K493" s="24" t="n">
        <v>-0</v>
      </c>
      <c r="L493" s="24" t="n">
        <v>-0</v>
      </c>
      <c r="M493" s="6" t="s">
        <f>=I493+J493+K493+L493</f>
      </c>
      <c r="N493" s="22"/>
    </row>
    <row collapsed="false" customFormat="false" customHeight="false" hidden="false" ht="12.1" outlineLevel="0" r="494">
      <c r="A494" s="21" t="n">
        <v>45938</v>
      </c>
      <c r="B494" s="22" t="s">
        <v>828</v>
      </c>
      <c r="C494" s="22" t="s">
        <v>1120</v>
      </c>
      <c r="D494" s="22" t="s">
        <v>828</v>
      </c>
      <c r="E494" s="22" t="s">
        <v>828</v>
      </c>
      <c r="F494" s="22" t="s">
        <v>19</v>
      </c>
      <c r="G494" s="23" t="n">
        <v>1</v>
      </c>
      <c r="H494" s="24" t="n">
        <v>22.19</v>
      </c>
      <c r="I494" s="24" t="n">
        <v>22.19</v>
      </c>
      <c r="J494" s="24" t="n">
        <v>0</v>
      </c>
      <c r="K494" s="24" t="n">
        <v>-0</v>
      </c>
      <c r="L494" s="24" t="n">
        <v>-0</v>
      </c>
      <c r="M494" s="6" t="s">
        <f>=I494+J494+K494+L494</f>
      </c>
      <c r="N494" s="22"/>
    </row>
    <row collapsed="false" customFormat="false" customHeight="false" hidden="false" ht="12.1" outlineLevel="0" r="495">
      <c r="A495" s="21" t="n">
        <v>45939</v>
      </c>
      <c r="B495" s="22" t="s">
        <v>828</v>
      </c>
      <c r="C495" s="22" t="s">
        <v>1121</v>
      </c>
      <c r="D495" s="22" t="s">
        <v>828</v>
      </c>
      <c r="E495" s="22" t="s">
        <v>828</v>
      </c>
      <c r="F495" s="22" t="s">
        <v>19</v>
      </c>
      <c r="G495" s="23" t="n">
        <v>10</v>
      </c>
      <c r="H495" s="24" t="n">
        <v>0.23628925</v>
      </c>
      <c r="I495" s="24" t="n">
        <v>2.3628925</v>
      </c>
      <c r="J495" s="24" t="n">
        <v>0</v>
      </c>
      <c r="K495" s="24" t="n">
        <v>-0</v>
      </c>
      <c r="L495" s="24" t="n">
        <v>-0</v>
      </c>
      <c r="M495" s="6" t="s">
        <f>=I495+J495+K495+L495</f>
      </c>
      <c r="N495" s="22"/>
    </row>
    <row collapsed="false" customFormat="false" customHeight="false" hidden="false" ht="12.1" outlineLevel="0" r="496">
      <c r="A496" s="20" t="n">
        <v>45939.485902778</v>
      </c>
      <c r="B496" s="16" t="s">
        <v>81</v>
      </c>
      <c r="C496" s="16" t="s">
        <v>1038</v>
      </c>
      <c r="D496" s="16" t="s">
        <v>725</v>
      </c>
      <c r="E496" s="16" t="s">
        <v>17</v>
      </c>
      <c r="F496" s="16" t="s">
        <v>19</v>
      </c>
      <c r="G496" s="7" t="n">
        <v>10</v>
      </c>
      <c r="H496" s="6" t="n">
        <v>48.5</v>
      </c>
      <c r="I496" s="6" t="n">
        <v>-485</v>
      </c>
      <c r="J496" s="6" t="n">
        <v>-0</v>
      </c>
      <c r="K496" s="6" t="n">
        <v>-0</v>
      </c>
      <c r="L496" s="6" t="n">
        <v>-0.24</v>
      </c>
      <c r="M496" s="6" t="s">
        <f>=I496+J496+K496+L496</f>
      </c>
      <c r="N496" s="16"/>
    </row>
    <row collapsed="false" customFormat="false" customHeight="false" hidden="false" ht="12.1" outlineLevel="0" r="497">
      <c r="A497" s="21" t="n">
        <v>45947</v>
      </c>
      <c r="B497" s="22" t="s">
        <v>828</v>
      </c>
      <c r="C497" s="22" t="s">
        <v>1122</v>
      </c>
      <c r="D497" s="22" t="s">
        <v>828</v>
      </c>
      <c r="E497" s="22" t="s">
        <v>828</v>
      </c>
      <c r="F497" s="22" t="s">
        <v>19</v>
      </c>
      <c r="G497" s="23" t="n">
        <v>1</v>
      </c>
      <c r="H497" s="24" t="n">
        <v>62.33</v>
      </c>
      <c r="I497" s="24" t="n">
        <v>62.33</v>
      </c>
      <c r="J497" s="24" t="n">
        <v>0</v>
      </c>
      <c r="K497" s="24" t="n">
        <v>-0</v>
      </c>
      <c r="L497" s="24" t="n">
        <v>-0</v>
      </c>
      <c r="M497" s="6" t="s">
        <f>=I497+J497+K497+L497</f>
      </c>
      <c r="N497" s="22"/>
    </row>
    <row collapsed="false" customFormat="false" customHeight="false" hidden="false" ht="12.1" outlineLevel="0" r="498">
      <c r="A498" s="21" t="n">
        <v>45954</v>
      </c>
      <c r="B498" s="22" t="s">
        <v>828</v>
      </c>
      <c r="C498" s="22" t="s">
        <v>1123</v>
      </c>
      <c r="D498" s="22" t="s">
        <v>828</v>
      </c>
      <c r="E498" s="22" t="s">
        <v>828</v>
      </c>
      <c r="F498" s="22" t="s">
        <v>19</v>
      </c>
      <c r="G498" s="23" t="n">
        <v>1</v>
      </c>
      <c r="H498" s="24" t="n">
        <v>27.12</v>
      </c>
      <c r="I498" s="24" t="n">
        <v>27.12</v>
      </c>
      <c r="J498" s="24" t="n">
        <v>0</v>
      </c>
      <c r="K498" s="24" t="n">
        <v>-0</v>
      </c>
      <c r="L498" s="24" t="n">
        <v>-0</v>
      </c>
      <c r="M498" s="6" t="s">
        <f>=I498+J498+K498+L498</f>
      </c>
      <c r="N498" s="22"/>
    </row>
    <row collapsed="false" customFormat="false" customHeight="false" hidden="false" ht="12.1" outlineLevel="0" r="499">
      <c r="A499" s="21" t="n">
        <v>45958</v>
      </c>
      <c r="B499" s="22" t="s">
        <v>828</v>
      </c>
      <c r="C499" s="22" t="s">
        <v>1124</v>
      </c>
      <c r="D499" s="22" t="s">
        <v>828</v>
      </c>
      <c r="E499" s="22" t="s">
        <v>828</v>
      </c>
      <c r="F499" s="22" t="s">
        <v>19</v>
      </c>
      <c r="G499" s="23" t="n">
        <v>1</v>
      </c>
      <c r="H499" s="24" t="n">
        <v>11.26</v>
      </c>
      <c r="I499" s="24" t="n">
        <v>11.26</v>
      </c>
      <c r="J499" s="24" t="n">
        <v>0</v>
      </c>
      <c r="K499" s="24" t="n">
        <v>-0</v>
      </c>
      <c r="L499" s="24" t="n">
        <v>-0</v>
      </c>
      <c r="M499" s="6" t="s">
        <f>=I499+J499+K499+L499</f>
      </c>
      <c r="N499" s="22"/>
    </row>
    <row collapsed="false" customFormat="false" customHeight="false" hidden="false" ht="12.1" outlineLevel="0" r="500">
      <c r="A500" s="21" t="n">
        <v>45958</v>
      </c>
      <c r="B500" s="22" t="s">
        <v>828</v>
      </c>
      <c r="C500" s="22" t="s">
        <v>1125</v>
      </c>
      <c r="D500" s="22" t="s">
        <v>828</v>
      </c>
      <c r="E500" s="22" t="s">
        <v>828</v>
      </c>
      <c r="F500" s="22" t="s">
        <v>19</v>
      </c>
      <c r="G500" s="23" t="n">
        <v>1</v>
      </c>
      <c r="H500" s="24" t="n">
        <v>29.17</v>
      </c>
      <c r="I500" s="24" t="n">
        <v>29.17</v>
      </c>
      <c r="J500" s="24" t="n">
        <v>0</v>
      </c>
      <c r="K500" s="24" t="n">
        <v>-0</v>
      </c>
      <c r="L500" s="24" t="n">
        <v>-0</v>
      </c>
      <c r="M500" s="6" t="s">
        <f>=I500+J500+K500+L500</f>
      </c>
      <c r="N500" s="22"/>
    </row>
    <row collapsed="false" customFormat="false" customHeight="false" hidden="false" ht="12.1" outlineLevel="0" r="501">
      <c r="A501" s="21" t="n">
        <v>45959</v>
      </c>
      <c r="B501" s="22" t="s">
        <v>828</v>
      </c>
      <c r="C501" s="22" t="s">
        <v>1126</v>
      </c>
      <c r="D501" s="22" t="s">
        <v>828</v>
      </c>
      <c r="E501" s="22" t="s">
        <v>828</v>
      </c>
      <c r="F501" s="22" t="s">
        <v>19</v>
      </c>
      <c r="G501" s="23" t="n">
        <v>1</v>
      </c>
      <c r="H501" s="24" t="n">
        <v>37.05</v>
      </c>
      <c r="I501" s="24" t="n">
        <v>37.05</v>
      </c>
      <c r="J501" s="24" t="n">
        <v>0</v>
      </c>
      <c r="K501" s="24" t="n">
        <v>-0</v>
      </c>
      <c r="L501" s="24" t="n">
        <v>-0</v>
      </c>
      <c r="M501" s="6" t="s">
        <f>=I501+J501+K501+L501</f>
      </c>
      <c r="N501" s="22"/>
    </row>
    <row collapsed="false" customFormat="false" customHeight="false" hidden="false" ht="12.1" outlineLevel="0" r="502">
      <c r="A502" s="21" t="n">
        <v>45960</v>
      </c>
      <c r="B502" s="22" t="s">
        <v>828</v>
      </c>
      <c r="C502" s="22" t="s">
        <v>1127</v>
      </c>
      <c r="D502" s="22" t="s">
        <v>828</v>
      </c>
      <c r="E502" s="22" t="s">
        <v>828</v>
      </c>
      <c r="F502" s="22" t="s">
        <v>19</v>
      </c>
      <c r="G502" s="23" t="n">
        <v>1</v>
      </c>
      <c r="H502" s="24" t="n">
        <v>26.3</v>
      </c>
      <c r="I502" s="24" t="n">
        <v>26.3</v>
      </c>
      <c r="J502" s="24" t="n">
        <v>0</v>
      </c>
      <c r="K502" s="24" t="n">
        <v>-0</v>
      </c>
      <c r="L502" s="24" t="n">
        <v>-0</v>
      </c>
      <c r="M502" s="6" t="s">
        <f>=I502+J502+K502+L502</f>
      </c>
      <c r="N502" s="22"/>
    </row>
    <row collapsed="false" customFormat="false" customHeight="false" hidden="false" ht="12.1" outlineLevel="0" r="503">
      <c r="A503" s="21" t="n">
        <v>45962</v>
      </c>
      <c r="B503" s="22" t="s">
        <v>828</v>
      </c>
      <c r="C503" s="22" t="s">
        <v>1128</v>
      </c>
      <c r="D503" s="22" t="s">
        <v>828</v>
      </c>
      <c r="E503" s="22" t="s">
        <v>828</v>
      </c>
      <c r="F503" s="22" t="s">
        <v>19</v>
      </c>
      <c r="G503" s="23" t="n">
        <v>1</v>
      </c>
      <c r="H503" s="24" t="n">
        <v>10.4</v>
      </c>
      <c r="I503" s="24" t="n">
        <v>10.4</v>
      </c>
      <c r="J503" s="24" t="n">
        <v>0</v>
      </c>
      <c r="K503" s="24" t="n">
        <v>-0</v>
      </c>
      <c r="L503" s="24" t="n">
        <v>-0</v>
      </c>
      <c r="M503" s="6" t="s">
        <f>=I503+J503+K503+L503</f>
      </c>
      <c r="N503" s="22"/>
    </row>
    <row collapsed="false" customFormat="false" customHeight="false" hidden="false" ht="12.1" outlineLevel="0" r="504">
      <c r="A504" s="21" t="n">
        <v>45962</v>
      </c>
      <c r="B504" s="22" t="s">
        <v>912</v>
      </c>
      <c r="C504" s="22" t="s">
        <v>1034</v>
      </c>
      <c r="D504" s="22" t="s">
        <v>912</v>
      </c>
      <c r="E504" s="22" t="s">
        <v>912</v>
      </c>
      <c r="F504" s="22" t="s">
        <v>19</v>
      </c>
      <c r="G504" s="23" t="n">
        <v>1</v>
      </c>
      <c r="H504" s="24" t="n">
        <v>38.68</v>
      </c>
      <c r="I504" s="24" t="n">
        <v>38.68</v>
      </c>
      <c r="J504" s="24" t="n">
        <v>0</v>
      </c>
      <c r="K504" s="24" t="n">
        <v>-0</v>
      </c>
      <c r="L504" s="24" t="n">
        <v>-0</v>
      </c>
      <c r="M504" s="6" t="s">
        <f>=I504+J504+K504+L504</f>
      </c>
      <c r="N504" s="22"/>
    </row>
    <row collapsed="false" customFormat="false" customHeight="false" hidden="false" ht="12.1" outlineLevel="0" r="505">
      <c r="A505" s="21" t="n">
        <v>45968</v>
      </c>
      <c r="B505" s="22" t="s">
        <v>828</v>
      </c>
      <c r="C505" s="22" t="s">
        <v>1129</v>
      </c>
      <c r="D505" s="22" t="s">
        <v>828</v>
      </c>
      <c r="E505" s="22" t="s">
        <v>828</v>
      </c>
      <c r="F505" s="22" t="s">
        <v>19</v>
      </c>
      <c r="G505" s="23" t="n">
        <v>1</v>
      </c>
      <c r="H505" s="24" t="n">
        <v>22.19</v>
      </c>
      <c r="I505" s="24" t="n">
        <v>22.19</v>
      </c>
      <c r="J505" s="24" t="n">
        <v>0</v>
      </c>
      <c r="K505" s="24" t="n">
        <v>-0</v>
      </c>
      <c r="L505" s="24" t="n">
        <v>-0</v>
      </c>
      <c r="M505" s="6" t="s">
        <f>=I505+J505+K505+L505</f>
      </c>
      <c r="N505" s="22"/>
    </row>
    <row collapsed="false" customFormat="false" customHeight="false" hidden="false" ht="12.1" outlineLevel="0" r="506">
      <c r="A506" s="21" t="n">
        <v>45973</v>
      </c>
      <c r="B506" s="22" t="s">
        <v>828</v>
      </c>
      <c r="C506" s="22" t="s">
        <v>1130</v>
      </c>
      <c r="D506" s="22" t="s">
        <v>828</v>
      </c>
      <c r="E506" s="22" t="s">
        <v>828</v>
      </c>
      <c r="F506" s="22" t="s">
        <v>19</v>
      </c>
      <c r="G506" s="23" t="n">
        <v>1</v>
      </c>
      <c r="H506" s="24" t="n">
        <v>35.65</v>
      </c>
      <c r="I506" s="24" t="n">
        <v>35.65</v>
      </c>
      <c r="J506" s="24" t="n">
        <v>0</v>
      </c>
      <c r="K506" s="24" t="n">
        <v>-0</v>
      </c>
      <c r="L506" s="24" t="n">
        <v>-0</v>
      </c>
      <c r="M506" s="6" t="s">
        <f>=I506+J506+K506+L506</f>
      </c>
      <c r="N506" s="22"/>
    </row>
    <row collapsed="false" customFormat="false" customHeight="false" hidden="false" ht="12.1" outlineLevel="0" r="507">
      <c r="A507" s="21" t="n">
        <v>45973</v>
      </c>
      <c r="B507" s="22" t="s">
        <v>912</v>
      </c>
      <c r="C507" s="22" t="s">
        <v>1131</v>
      </c>
      <c r="D507" s="22" t="s">
        <v>912</v>
      </c>
      <c r="E507" s="22" t="s">
        <v>912</v>
      </c>
      <c r="F507" s="22" t="s">
        <v>19</v>
      </c>
      <c r="G507" s="23" t="n">
        <v>1</v>
      </c>
      <c r="H507" s="24" t="n">
        <v>1000</v>
      </c>
      <c r="I507" s="24" t="n">
        <v>1000</v>
      </c>
      <c r="J507" s="24" t="n">
        <v>0</v>
      </c>
      <c r="K507" s="24" t="n">
        <v>-0</v>
      </c>
      <c r="L507" s="24" t="n">
        <v>-0</v>
      </c>
      <c r="M507" s="6" t="s">
        <f>=I507+J507+K507+L507</f>
      </c>
      <c r="N507" s="22"/>
    </row>
    <row collapsed="false" customFormat="false" customHeight="false" hidden="false" ht="12.1" outlineLevel="0" r="508">
      <c r="A508" s="21" t="n">
        <v>45981</v>
      </c>
      <c r="B508" s="22" t="s">
        <v>828</v>
      </c>
      <c r="C508" s="22" t="s">
        <v>1132</v>
      </c>
      <c r="D508" s="22" t="s">
        <v>828</v>
      </c>
      <c r="E508" s="22" t="s">
        <v>828</v>
      </c>
      <c r="F508" s="22" t="s">
        <v>19</v>
      </c>
      <c r="G508" s="23" t="n">
        <v>1</v>
      </c>
      <c r="H508" s="24" t="n">
        <v>416.53</v>
      </c>
      <c r="I508" s="24" t="n">
        <v>416.53</v>
      </c>
      <c r="J508" s="24" t="n">
        <v>0</v>
      </c>
      <c r="K508" s="24" t="n">
        <v>-0</v>
      </c>
      <c r="L508" s="24" t="n">
        <v>-0</v>
      </c>
      <c r="M508" s="6" t="s">
        <f>=I508+J508+K508+L508</f>
      </c>
      <c r="N508" s="22"/>
    </row>
    <row collapsed="false" customFormat="false" customHeight="false" hidden="false" ht="12.1" outlineLevel="0" r="509">
      <c r="A509" s="21" t="n">
        <v>45985</v>
      </c>
      <c r="B509" s="22" t="s">
        <v>828</v>
      </c>
      <c r="C509" s="22" t="s">
        <v>1133</v>
      </c>
      <c r="D509" s="22" t="s">
        <v>828</v>
      </c>
      <c r="E509" s="22" t="s">
        <v>828</v>
      </c>
      <c r="F509" s="22" t="s">
        <v>19</v>
      </c>
      <c r="G509" s="23" t="n">
        <v>1</v>
      </c>
      <c r="H509" s="24" t="n">
        <v>27.12</v>
      </c>
      <c r="I509" s="24" t="n">
        <v>27.12</v>
      </c>
      <c r="J509" s="24" t="n">
        <v>0</v>
      </c>
      <c r="K509" s="24" t="n">
        <v>-0</v>
      </c>
      <c r="L509" s="24" t="n">
        <v>-0</v>
      </c>
      <c r="M509" s="6" t="s">
        <f>=I509+J509+K509+L509</f>
      </c>
      <c r="N509" s="22"/>
    </row>
    <row collapsed="false" customFormat="false" customHeight="false" hidden="false" ht="12.1" outlineLevel="0" r="510">
      <c r="A510" s="21" t="n">
        <v>45987</v>
      </c>
      <c r="B510" s="22" t="s">
        <v>828</v>
      </c>
      <c r="C510" s="22" t="s">
        <v>1134</v>
      </c>
      <c r="D510" s="22" t="s">
        <v>828</v>
      </c>
      <c r="E510" s="22" t="s">
        <v>828</v>
      </c>
      <c r="F510" s="22" t="s">
        <v>19</v>
      </c>
      <c r="G510" s="23" t="n">
        <v>1</v>
      </c>
      <c r="H510" s="24" t="n">
        <v>11.26</v>
      </c>
      <c r="I510" s="24" t="n">
        <v>11.26</v>
      </c>
      <c r="J510" s="24" t="n">
        <v>0</v>
      </c>
      <c r="K510" s="24" t="n">
        <v>-0</v>
      </c>
      <c r="L510" s="24" t="n">
        <v>-0</v>
      </c>
      <c r="M510" s="6" t="s">
        <f>=I510+J510+K510+L510</f>
      </c>
      <c r="N510" s="22"/>
    </row>
    <row collapsed="false" customFormat="false" customHeight="false" hidden="false" ht="12.1" outlineLevel="0" r="511">
      <c r="A511" s="21" t="n">
        <v>45992</v>
      </c>
      <c r="B511" s="22" t="s">
        <v>828</v>
      </c>
      <c r="C511" s="22" t="s">
        <v>1135</v>
      </c>
      <c r="D511" s="22" t="s">
        <v>828</v>
      </c>
      <c r="E511" s="22" t="s">
        <v>828</v>
      </c>
      <c r="F511" s="22" t="s">
        <v>19</v>
      </c>
      <c r="G511" s="23" t="n">
        <v>1</v>
      </c>
      <c r="H511" s="24" t="n">
        <v>26.3</v>
      </c>
      <c r="I511" s="24" t="n">
        <v>26.3</v>
      </c>
      <c r="J511" s="24" t="n">
        <v>0</v>
      </c>
      <c r="K511" s="24" t="n">
        <v>-0</v>
      </c>
      <c r="L511" s="24" t="n">
        <v>-0</v>
      </c>
      <c r="M511" s="6" t="s">
        <f>=I511+J511+K511+L511</f>
      </c>
      <c r="N511" s="22"/>
    </row>
    <row collapsed="false" customFormat="false" customHeight="false" hidden="false" ht="12.1" outlineLevel="0" r="512">
      <c r="A512" s="21" t="n">
        <v>45992</v>
      </c>
      <c r="B512" s="22" t="s">
        <v>828</v>
      </c>
      <c r="C512" s="22" t="s">
        <v>1136</v>
      </c>
      <c r="D512" s="22" t="s">
        <v>828</v>
      </c>
      <c r="E512" s="22" t="s">
        <v>828</v>
      </c>
      <c r="F512" s="22" t="s">
        <v>19</v>
      </c>
      <c r="G512" s="23" t="n">
        <v>1</v>
      </c>
      <c r="H512" s="24" t="n">
        <v>9.38</v>
      </c>
      <c r="I512" s="24" t="n">
        <v>9.38</v>
      </c>
      <c r="J512" s="24" t="n">
        <v>0</v>
      </c>
      <c r="K512" s="24" t="n">
        <v>-0</v>
      </c>
      <c r="L512" s="24" t="n">
        <v>-0</v>
      </c>
      <c r="M512" s="6" t="s">
        <f>=I512+J512+K512+L512</f>
      </c>
      <c r="N512" s="22"/>
    </row>
    <row collapsed="false" customFormat="false" customHeight="false" hidden="false" ht="12.1" outlineLevel="0" r="513">
      <c r="A513" s="21" t="n">
        <v>45992</v>
      </c>
      <c r="B513" s="22" t="s">
        <v>912</v>
      </c>
      <c r="C513" s="22" t="s">
        <v>1034</v>
      </c>
      <c r="D513" s="22" t="s">
        <v>912</v>
      </c>
      <c r="E513" s="22" t="s">
        <v>912</v>
      </c>
      <c r="F513" s="22" t="s">
        <v>19</v>
      </c>
      <c r="G513" s="23" t="n">
        <v>1</v>
      </c>
      <c r="H513" s="24" t="n">
        <v>34.22</v>
      </c>
      <c r="I513" s="24" t="n">
        <v>34.22</v>
      </c>
      <c r="J513" s="24" t="n">
        <v>0</v>
      </c>
      <c r="K513" s="24" t="n">
        <v>-0</v>
      </c>
      <c r="L513" s="24" t="n">
        <v>-0</v>
      </c>
      <c r="M513" s="6" t="s">
        <f>=I513+J513+K513+L513</f>
      </c>
      <c r="N513" s="22"/>
    </row>
    <row collapsed="false" customFormat="false" customHeight="false" hidden="false" ht="12.1" outlineLevel="0" r="514">
      <c r="A514" s="21" t="n">
        <v>45993</v>
      </c>
      <c r="B514" s="22" t="s">
        <v>828</v>
      </c>
      <c r="C514" s="22" t="s">
        <v>1137</v>
      </c>
      <c r="D514" s="22" t="s">
        <v>828</v>
      </c>
      <c r="E514" s="22" t="s">
        <v>828</v>
      </c>
      <c r="F514" s="22" t="s">
        <v>19</v>
      </c>
      <c r="G514" s="23" t="n">
        <v>1</v>
      </c>
      <c r="H514" s="24" t="n">
        <v>56.1</v>
      </c>
      <c r="I514" s="24" t="n">
        <v>56.1</v>
      </c>
      <c r="J514" s="24" t="n">
        <v>0</v>
      </c>
      <c r="K514" s="24" t="n">
        <v>-0</v>
      </c>
      <c r="L514" s="24" t="n">
        <v>-0</v>
      </c>
      <c r="M514" s="6" t="s">
        <f>=I514+J514+K514+L514</f>
      </c>
      <c r="N514" s="22"/>
    </row>
    <row collapsed="false" customFormat="false" customHeight="false" hidden="false" ht="12.1" outlineLevel="0" r="515">
      <c r="A515" s="21" t="n">
        <v>45994</v>
      </c>
      <c r="B515" s="22" t="s">
        <v>828</v>
      </c>
      <c r="C515" s="22" t="s">
        <v>1138</v>
      </c>
      <c r="D515" s="22" t="s">
        <v>828</v>
      </c>
      <c r="E515" s="22" t="s">
        <v>828</v>
      </c>
      <c r="F515" s="22" t="s">
        <v>19</v>
      </c>
      <c r="G515" s="23" t="n">
        <v>1</v>
      </c>
      <c r="H515" s="24" t="n">
        <v>35.4</v>
      </c>
      <c r="I515" s="24" t="n">
        <v>35.4</v>
      </c>
      <c r="J515" s="24" t="n">
        <v>0</v>
      </c>
      <c r="K515" s="24" t="n">
        <v>-0</v>
      </c>
      <c r="L515" s="24" t="n">
        <v>-0</v>
      </c>
      <c r="M515" s="6" t="s">
        <f>=I515+J515+K515+L515</f>
      </c>
      <c r="N515" s="22"/>
    </row>
    <row collapsed="false" customFormat="false" customHeight="false" hidden="false" ht="12.1" outlineLevel="0" r="516">
      <c r="A516" s="21" t="n">
        <v>45994</v>
      </c>
      <c r="B516" s="22" t="s">
        <v>828</v>
      </c>
      <c r="C516" s="22" t="s">
        <v>1139</v>
      </c>
      <c r="D516" s="22" t="s">
        <v>828</v>
      </c>
      <c r="E516" s="22" t="s">
        <v>828</v>
      </c>
      <c r="F516" s="22" t="s">
        <v>19</v>
      </c>
      <c r="G516" s="23" t="n">
        <v>1</v>
      </c>
      <c r="H516" s="24" t="n">
        <v>56.84</v>
      </c>
      <c r="I516" s="24" t="n">
        <v>56.84</v>
      </c>
      <c r="J516" s="24" t="n">
        <v>0</v>
      </c>
      <c r="K516" s="24" t="n">
        <v>-0</v>
      </c>
      <c r="L516" s="24" t="n">
        <v>-0</v>
      </c>
      <c r="M516" s="6" t="s">
        <f>=I516+J516+K516+L516</f>
      </c>
      <c r="N516" s="22"/>
    </row>
    <row collapsed="false" customFormat="false" customHeight="false" hidden="false" ht="12.1" outlineLevel="0" r="517">
      <c r="A517" s="21" t="n">
        <v>45999</v>
      </c>
      <c r="B517" s="22" t="s">
        <v>828</v>
      </c>
      <c r="C517" s="22" t="s">
        <v>1140</v>
      </c>
      <c r="D517" s="22" t="s">
        <v>828</v>
      </c>
      <c r="E517" s="22" t="s">
        <v>828</v>
      </c>
      <c r="F517" s="22" t="s">
        <v>19</v>
      </c>
      <c r="G517" s="23" t="n">
        <v>1</v>
      </c>
      <c r="H517" s="24" t="n">
        <v>22.19</v>
      </c>
      <c r="I517" s="24" t="n">
        <v>22.19</v>
      </c>
      <c r="J517" s="24" t="n">
        <v>0</v>
      </c>
      <c r="K517" s="24" t="n">
        <v>-0</v>
      </c>
      <c r="L517" s="24" t="n">
        <v>-0</v>
      </c>
      <c r="M517" s="6" t="s">
        <f>=I517+J517+K517+L517</f>
      </c>
      <c r="N517" s="22"/>
    </row>
    <row collapsed="false" customFormat="false" customHeight="false" hidden="false" ht="12.1" outlineLevel="0" r="518">
      <c r="A518" s="21" t="n">
        <v>46014</v>
      </c>
      <c r="B518" s="22" t="s">
        <v>828</v>
      </c>
      <c r="C518" s="22" t="s">
        <v>1141</v>
      </c>
      <c r="D518" s="22" t="s">
        <v>828</v>
      </c>
      <c r="E518" s="22" t="s">
        <v>828</v>
      </c>
      <c r="F518" s="22" t="s">
        <v>19</v>
      </c>
      <c r="G518" s="23" t="n">
        <v>1</v>
      </c>
      <c r="H518" s="24" t="n">
        <v>27.12</v>
      </c>
      <c r="I518" s="24" t="n">
        <v>27.12</v>
      </c>
      <c r="J518" s="24" t="n">
        <v>0</v>
      </c>
      <c r="K518" s="24" t="n">
        <v>-0</v>
      </c>
      <c r="L518" s="24" t="n">
        <v>-0</v>
      </c>
      <c r="M518" s="6" t="s">
        <f>=I518+J518+K518+L518</f>
      </c>
      <c r="N518" s="22"/>
    </row>
    <row collapsed="false" customFormat="false" customHeight="false" hidden="false" ht="12.1" outlineLevel="0" r="519">
      <c r="A519" s="21" t="n">
        <v>46017</v>
      </c>
      <c r="B519" s="22" t="s">
        <v>828</v>
      </c>
      <c r="C519" s="22" t="s">
        <v>1142</v>
      </c>
      <c r="D519" s="22" t="s">
        <v>828</v>
      </c>
      <c r="E519" s="22" t="s">
        <v>828</v>
      </c>
      <c r="F519" s="22" t="s">
        <v>19</v>
      </c>
      <c r="G519" s="23" t="n">
        <v>1</v>
      </c>
      <c r="H519" s="24" t="n">
        <v>11.26</v>
      </c>
      <c r="I519" s="24" t="n">
        <v>11.26</v>
      </c>
      <c r="J519" s="24" t="n">
        <v>0</v>
      </c>
      <c r="K519" s="24" t="n">
        <v>-0</v>
      </c>
      <c r="L519" s="24" t="n">
        <v>-0</v>
      </c>
      <c r="M519" s="6" t="s">
        <f>=I519+J519+K519+L519</f>
      </c>
      <c r="N519" s="22"/>
    </row>
    <row collapsed="false" customFormat="false" customHeight="false" hidden="false" ht="12.1" outlineLevel="0" r="520">
      <c r="A520" s="21" t="n">
        <v>46020</v>
      </c>
      <c r="B520" s="22" t="s">
        <v>828</v>
      </c>
      <c r="C520" s="22" t="s">
        <v>1143</v>
      </c>
      <c r="D520" s="22" t="s">
        <v>828</v>
      </c>
      <c r="E520" s="22" t="s">
        <v>828</v>
      </c>
      <c r="F520" s="22" t="s">
        <v>19</v>
      </c>
      <c r="G520" s="23" t="n">
        <v>1</v>
      </c>
      <c r="H520" s="24" t="n">
        <v>26.3</v>
      </c>
      <c r="I520" s="24" t="n">
        <v>26.3</v>
      </c>
      <c r="J520" s="24" t="n">
        <v>0</v>
      </c>
      <c r="K520" s="24" t="n">
        <v>-0</v>
      </c>
      <c r="L520" s="24" t="n">
        <v>-0</v>
      </c>
      <c r="M520" s="6" t="s">
        <f>=I520+J520+K520+L520</f>
      </c>
      <c r="N520" s="22"/>
    </row>
    <row collapsed="false" customFormat="false" customHeight="false" hidden="false" ht="12.1" outlineLevel="0" r="521">
      <c r="A521" s="29" t="n">
        <v>46026</v>
      </c>
      <c r="B521" s="30" t="s">
        <v>1014</v>
      </c>
      <c r="C521" s="30" t="s">
        <v>1144</v>
      </c>
      <c r="D521" s="30" t="s">
        <v>1014</v>
      </c>
      <c r="E521" s="30" t="s">
        <v>1014</v>
      </c>
      <c r="F521" s="30" t="s">
        <v>19</v>
      </c>
      <c r="G521" s="31" t="n">
        <v>1</v>
      </c>
      <c r="H521" s="32" t="n">
        <v>-308</v>
      </c>
      <c r="I521" s="32" t="n">
        <v>-308</v>
      </c>
      <c r="J521" s="32" t="n">
        <v>0</v>
      </c>
      <c r="K521" s="32" t="n">
        <v>-0</v>
      </c>
      <c r="L521" s="32" t="n">
        <v>-0</v>
      </c>
      <c r="M521" s="6" t="s">
        <f>=I521+J521+K521+L521</f>
      </c>
      <c r="N521" s="30"/>
    </row>
    <row collapsed="false" customFormat="false" customHeight="false" hidden="false" ht="12.1" outlineLevel="0" r="522">
      <c r="A522" s="21" t="n">
        <v>46034</v>
      </c>
      <c r="B522" s="22" t="s">
        <v>912</v>
      </c>
      <c r="C522" s="22" t="s">
        <v>1145</v>
      </c>
      <c r="D522" s="22" t="s">
        <v>912</v>
      </c>
      <c r="E522" s="22" t="s">
        <v>912</v>
      </c>
      <c r="F522" s="22" t="s">
        <v>19</v>
      </c>
      <c r="G522" s="23" t="n">
        <v>1</v>
      </c>
      <c r="H522" s="24" t="n">
        <v>33.53</v>
      </c>
      <c r="I522" s="24" t="n">
        <v>33.53</v>
      </c>
      <c r="J522" s="24" t="n">
        <v>0</v>
      </c>
      <c r="K522" s="24" t="n">
        <v>-0</v>
      </c>
      <c r="L522" s="24" t="n">
        <v>-0</v>
      </c>
      <c r="M522" s="6" t="s">
        <f>=I522+J522+K522+L522</f>
      </c>
      <c r="N522" s="22"/>
    </row>
    <row collapsed="false" customFormat="false" customHeight="false" hidden="false" ht="12.1" outlineLevel="0" r="523">
      <c r="A523" s="21" t="n">
        <v>46034</v>
      </c>
      <c r="B523" s="22" t="s">
        <v>828</v>
      </c>
      <c r="C523" s="22" t="s">
        <v>1146</v>
      </c>
      <c r="D523" s="22" t="s">
        <v>828</v>
      </c>
      <c r="E523" s="22" t="s">
        <v>828</v>
      </c>
      <c r="F523" s="22" t="s">
        <v>19</v>
      </c>
      <c r="G523" s="23" t="n">
        <v>1</v>
      </c>
      <c r="H523" s="24" t="n">
        <v>9.06</v>
      </c>
      <c r="I523" s="24" t="n">
        <v>9.06</v>
      </c>
      <c r="J523" s="24" t="n">
        <v>0</v>
      </c>
      <c r="K523" s="24" t="n">
        <v>-0</v>
      </c>
      <c r="L523" s="24" t="n">
        <v>-0</v>
      </c>
      <c r="M523" s="6" t="s">
        <f>=I523+J523+K523+L523</f>
      </c>
      <c r="N523" s="22"/>
    </row>
    <row collapsed="false" customFormat="false" customHeight="false" hidden="false" ht="12.1" outlineLevel="0" r="524">
      <c r="A524" s="21" t="n">
        <v>46035</v>
      </c>
      <c r="B524" s="22" t="s">
        <v>828</v>
      </c>
      <c r="C524" s="22" t="s">
        <v>1147</v>
      </c>
      <c r="D524" s="22" t="s">
        <v>828</v>
      </c>
      <c r="E524" s="22" t="s">
        <v>828</v>
      </c>
      <c r="F524" s="22" t="s">
        <v>19</v>
      </c>
      <c r="G524" s="23" t="n">
        <v>1</v>
      </c>
      <c r="H524" s="24" t="n">
        <v>22.19</v>
      </c>
      <c r="I524" s="24" t="n">
        <v>22.19</v>
      </c>
      <c r="J524" s="24" t="n">
        <v>0</v>
      </c>
      <c r="K524" s="24" t="n">
        <v>-0</v>
      </c>
      <c r="L524" s="24" t="n">
        <v>-0</v>
      </c>
      <c r="M524" s="6" t="s">
        <f>=I524+J524+K524+L524</f>
      </c>
      <c r="N524" s="22"/>
    </row>
    <row collapsed="false" customFormat="false" customHeight="false" hidden="false" ht="12.1" outlineLevel="0" r="525">
      <c r="A525" s="21" t="n">
        <v>46035</v>
      </c>
      <c r="B525" s="22" t="s">
        <v>828</v>
      </c>
      <c r="C525" s="22" t="s">
        <v>1148</v>
      </c>
      <c r="D525" s="22" t="s">
        <v>828</v>
      </c>
      <c r="E525" s="22" t="s">
        <v>828</v>
      </c>
      <c r="F525" s="22" t="s">
        <v>19</v>
      </c>
      <c r="G525" s="23" t="n">
        <v>1</v>
      </c>
      <c r="H525" s="24" t="n">
        <v>54.1</v>
      </c>
      <c r="I525" s="24" t="n">
        <v>54.1</v>
      </c>
      <c r="J525" s="24" t="n">
        <v>0</v>
      </c>
      <c r="K525" s="24" t="n">
        <v>-0</v>
      </c>
      <c r="L525" s="24" t="n">
        <v>-0</v>
      </c>
      <c r="M525" s="6" t="s">
        <f>=I525+J525+K525+L525</f>
      </c>
      <c r="N525" s="22"/>
    </row>
    <row collapsed="false" customFormat="false" customHeight="false" hidden="false" ht="12.1" outlineLevel="0" r="526">
      <c r="A526" s="29" t="n">
        <v>46037</v>
      </c>
      <c r="B526" s="30" t="s">
        <v>1014</v>
      </c>
      <c r="C526" s="30" t="s">
        <v>1149</v>
      </c>
      <c r="D526" s="30" t="s">
        <v>1014</v>
      </c>
      <c r="E526" s="30" t="s">
        <v>1014</v>
      </c>
      <c r="F526" s="30" t="s">
        <v>19</v>
      </c>
      <c r="G526" s="31" t="n">
        <v>1</v>
      </c>
      <c r="H526" s="32" t="n">
        <v>-1</v>
      </c>
      <c r="I526" s="32" t="n">
        <v>-1</v>
      </c>
      <c r="J526" s="32" t="n">
        <v>0</v>
      </c>
      <c r="K526" s="32" t="n">
        <v>-0</v>
      </c>
      <c r="L526" s="32" t="n">
        <v>-0</v>
      </c>
      <c r="M526" s="6" t="s">
        <f>=I526+J526+K526+L526</f>
      </c>
      <c r="N526" s="30"/>
    </row>
    <row collapsed="false" customFormat="false" customHeight="false" hidden="false" ht="12.1" outlineLevel="0" r="527">
      <c r="A527" s="21" t="n">
        <v>46037</v>
      </c>
      <c r="B527" s="22" t="s">
        <v>828</v>
      </c>
      <c r="C527" s="22" t="s">
        <v>1150</v>
      </c>
      <c r="D527" s="22" t="s">
        <v>828</v>
      </c>
      <c r="E527" s="22" t="s">
        <v>828</v>
      </c>
      <c r="F527" s="22" t="s">
        <v>19</v>
      </c>
      <c r="G527" s="23" t="n">
        <v>20</v>
      </c>
      <c r="H527" s="24" t="n">
        <v>0.27</v>
      </c>
      <c r="I527" s="24" t="n">
        <v>5.4</v>
      </c>
      <c r="J527" s="24" t="n">
        <v>0</v>
      </c>
      <c r="K527" s="24" t="n">
        <v>-0</v>
      </c>
      <c r="L527" s="24" t="n">
        <v>-0</v>
      </c>
      <c r="M527" s="6" t="s">
        <f>=I527+J527+K527+L527</f>
      </c>
      <c r="N527" s="22"/>
    </row>
    <row collapsed="false" customFormat="false" customHeight="false" hidden="false" ht="12.1" outlineLevel="0" r="528">
      <c r="A528" s="21" t="n">
        <v>46041</v>
      </c>
      <c r="B528" s="22" t="s">
        <v>828</v>
      </c>
      <c r="C528" s="22" t="s">
        <v>1151</v>
      </c>
      <c r="D528" s="22" t="s">
        <v>828</v>
      </c>
      <c r="E528" s="22" t="s">
        <v>828</v>
      </c>
      <c r="F528" s="22" t="s">
        <v>19</v>
      </c>
      <c r="G528" s="23" t="n">
        <v>1</v>
      </c>
      <c r="H528" s="24" t="n">
        <v>62.33</v>
      </c>
      <c r="I528" s="24" t="n">
        <v>62.33</v>
      </c>
      <c r="J528" s="24" t="n">
        <v>0</v>
      </c>
      <c r="K528" s="24" t="n">
        <v>-0</v>
      </c>
      <c r="L528" s="24" t="n">
        <v>-0</v>
      </c>
      <c r="M528" s="6" t="s">
        <f>=I528+J528+K528+L528</f>
      </c>
      <c r="N528" s="22"/>
    </row>
    <row collapsed="false" customFormat="false" customHeight="false" hidden="false" ht="12.1" outlineLevel="0" r="529">
      <c r="A529" s="20" t="n">
        <v>46042.634930556</v>
      </c>
      <c r="B529" s="16" t="s">
        <v>48</v>
      </c>
      <c r="C529" s="16" t="s">
        <v>1057</v>
      </c>
      <c r="D529" s="16" t="s">
        <v>725</v>
      </c>
      <c r="E529" s="16" t="s">
        <v>17</v>
      </c>
      <c r="F529" s="16" t="s">
        <v>19</v>
      </c>
      <c r="G529" s="7" t="n">
        <v>1</v>
      </c>
      <c r="H529" s="6" t="n">
        <v>392.05</v>
      </c>
      <c r="I529" s="6" t="n">
        <v>-392.05</v>
      </c>
      <c r="J529" s="6" t="n">
        <v>-0</v>
      </c>
      <c r="K529" s="6" t="n">
        <v>-0.12</v>
      </c>
      <c r="L529" s="6" t="n">
        <v>-0.2</v>
      </c>
      <c r="M529" s="6" t="s">
        <f>=I529+J529+K529+L529</f>
      </c>
      <c r="N529" s="16"/>
    </row>
    <row collapsed="false" customFormat="false" customHeight="false" hidden="false" ht="12.1" outlineLevel="0" r="530">
      <c r="A530" s="21" t="n">
        <v>46044</v>
      </c>
      <c r="B530" s="22" t="s">
        <v>828</v>
      </c>
      <c r="C530" s="22" t="s">
        <v>1152</v>
      </c>
      <c r="D530" s="22" t="s">
        <v>828</v>
      </c>
      <c r="E530" s="22" t="s">
        <v>828</v>
      </c>
      <c r="F530" s="22" t="s">
        <v>19</v>
      </c>
      <c r="G530" s="23" t="n">
        <v>1</v>
      </c>
      <c r="H530" s="24" t="n">
        <v>26</v>
      </c>
      <c r="I530" s="24" t="n">
        <v>26</v>
      </c>
      <c r="J530" s="24" t="n">
        <v>0</v>
      </c>
      <c r="K530" s="24" t="n">
        <v>-0</v>
      </c>
      <c r="L530" s="24" t="n">
        <v>-0</v>
      </c>
      <c r="M530" s="6" t="s">
        <f>=I530+J530+K530+L530</f>
      </c>
      <c r="N530" s="22"/>
    </row>
    <row collapsed="false" customFormat="false" customHeight="false" hidden="false" ht="12.1" outlineLevel="0" r="531">
      <c r="A531" s="29" t="n">
        <v>46045</v>
      </c>
      <c r="B531" s="30" t="s">
        <v>1014</v>
      </c>
      <c r="C531" s="30" t="s">
        <v>1153</v>
      </c>
      <c r="D531" s="30" t="s">
        <v>1014</v>
      </c>
      <c r="E531" s="30" t="s">
        <v>1014</v>
      </c>
      <c r="F531" s="30" t="s">
        <v>19</v>
      </c>
      <c r="G531" s="31" t="n">
        <v>1</v>
      </c>
      <c r="H531" s="32" t="n">
        <v>-48</v>
      </c>
      <c r="I531" s="32" t="n">
        <v>-48</v>
      </c>
      <c r="J531" s="32" t="n">
        <v>0</v>
      </c>
      <c r="K531" s="32" t="n">
        <v>-0</v>
      </c>
      <c r="L531" s="32" t="n">
        <v>-0</v>
      </c>
      <c r="M531" s="6" t="s">
        <f>=I531+J531+K531+L531</f>
      </c>
      <c r="N531" s="30"/>
    </row>
    <row collapsed="false" customFormat="false" customHeight="false" hidden="false" ht="12.1" outlineLevel="0" r="532">
      <c r="A532" s="21" t="n">
        <v>46045</v>
      </c>
      <c r="B532" s="22" t="s">
        <v>828</v>
      </c>
      <c r="C532" s="22" t="s">
        <v>1154</v>
      </c>
      <c r="D532" s="22" t="s">
        <v>828</v>
      </c>
      <c r="E532" s="22" t="s">
        <v>828</v>
      </c>
      <c r="F532" s="22" t="s">
        <v>19</v>
      </c>
      <c r="G532" s="23" t="n">
        <v>1</v>
      </c>
      <c r="H532" s="24" t="n">
        <v>368</v>
      </c>
      <c r="I532" s="24" t="n">
        <v>368</v>
      </c>
      <c r="J532" s="24" t="n">
        <v>0</v>
      </c>
      <c r="K532" s="24" t="n">
        <v>-0</v>
      </c>
      <c r="L532" s="24" t="n">
        <v>-0</v>
      </c>
      <c r="M532" s="6" t="s">
        <f>=I532+J532+K532+L532</f>
      </c>
      <c r="N532" s="22"/>
    </row>
    <row collapsed="false" customFormat="false" customHeight="false" hidden="false" ht="12.1" outlineLevel="0" r="533">
      <c r="A533" s="21" t="n">
        <v>46045</v>
      </c>
      <c r="B533" s="22" t="s">
        <v>828</v>
      </c>
      <c r="C533" s="22" t="s">
        <v>1155</v>
      </c>
      <c r="D533" s="22" t="s">
        <v>828</v>
      </c>
      <c r="E533" s="22" t="s">
        <v>828</v>
      </c>
      <c r="F533" s="22" t="s">
        <v>19</v>
      </c>
      <c r="G533" s="23" t="n">
        <v>1</v>
      </c>
      <c r="H533" s="24" t="n">
        <v>27.12</v>
      </c>
      <c r="I533" s="24" t="n">
        <v>27.12</v>
      </c>
      <c r="J533" s="24" t="n">
        <v>0</v>
      </c>
      <c r="K533" s="24" t="n">
        <v>-0</v>
      </c>
      <c r="L533" s="24" t="n">
        <v>-0</v>
      </c>
      <c r="M533" s="6" t="s">
        <f>=I533+J533+K533+L533</f>
      </c>
      <c r="N533" s="22"/>
    </row>
    <row collapsed="false" customFormat="false" customHeight="false" hidden="false" ht="12.1" outlineLevel="0" r="534">
      <c r="A534" s="21" t="n">
        <v>46048</v>
      </c>
      <c r="B534" s="22" t="s">
        <v>828</v>
      </c>
      <c r="C534" s="22" t="s">
        <v>1156</v>
      </c>
      <c r="D534" s="22" t="s">
        <v>828</v>
      </c>
      <c r="E534" s="22" t="s">
        <v>828</v>
      </c>
      <c r="F534" s="22" t="s">
        <v>19</v>
      </c>
      <c r="G534" s="23" t="n">
        <v>1</v>
      </c>
      <c r="H534" s="24" t="n">
        <v>11.26</v>
      </c>
      <c r="I534" s="24" t="n">
        <v>11.26</v>
      </c>
      <c r="J534" s="24" t="n">
        <v>0</v>
      </c>
      <c r="K534" s="24" t="n">
        <v>-0</v>
      </c>
      <c r="L534" s="24" t="n">
        <v>-0</v>
      </c>
      <c r="M534" s="6" t="s">
        <f>=I534+J534+K534+L534</f>
      </c>
      <c r="N534" s="22"/>
    </row>
    <row collapsed="false" customFormat="false" customHeight="false" hidden="false" ht="12.1" outlineLevel="0" r="535">
      <c r="A535" s="21" t="n">
        <v>46048</v>
      </c>
      <c r="B535" s="22" t="s">
        <v>828</v>
      </c>
      <c r="C535" s="22" t="s">
        <v>1157</v>
      </c>
      <c r="D535" s="22" t="s">
        <v>828</v>
      </c>
      <c r="E535" s="22" t="s">
        <v>828</v>
      </c>
      <c r="F535" s="22" t="s">
        <v>19</v>
      </c>
      <c r="G535" s="23" t="n">
        <v>1</v>
      </c>
      <c r="H535" s="24" t="n">
        <v>21.39</v>
      </c>
      <c r="I535" s="24" t="n">
        <v>21.39</v>
      </c>
      <c r="J535" s="24" t="n">
        <v>0</v>
      </c>
      <c r="K535" s="24" t="n">
        <v>-0</v>
      </c>
      <c r="L535" s="24" t="n">
        <v>-0</v>
      </c>
      <c r="M535" s="6" t="s">
        <f>=I535+J535+K535+L535</f>
      </c>
      <c r="N535" s="22"/>
    </row>
    <row collapsed="false" customFormat="false" customHeight="false" hidden="false" ht="12.1" outlineLevel="0" r="536">
      <c r="A536" s="29" t="n">
        <v>46049</v>
      </c>
      <c r="B536" s="30" t="s">
        <v>1014</v>
      </c>
      <c r="C536" s="30" t="s">
        <v>1158</v>
      </c>
      <c r="D536" s="30" t="s">
        <v>1014</v>
      </c>
      <c r="E536" s="30" t="s">
        <v>1014</v>
      </c>
      <c r="F536" s="30" t="s">
        <v>19</v>
      </c>
      <c r="G536" s="31" t="n">
        <v>1</v>
      </c>
      <c r="H536" s="32" t="n">
        <v>-5</v>
      </c>
      <c r="I536" s="32" t="n">
        <v>-5</v>
      </c>
      <c r="J536" s="32" t="n">
        <v>0</v>
      </c>
      <c r="K536" s="32" t="n">
        <v>-0</v>
      </c>
      <c r="L536" s="32" t="n">
        <v>-0</v>
      </c>
      <c r="M536" s="6" t="s">
        <f>=I536+J536+K536+L536</f>
      </c>
      <c r="N536" s="30"/>
    </row>
    <row collapsed="false" customFormat="false" customHeight="false" hidden="false" ht="12.1" outlineLevel="0" r="537">
      <c r="A537" s="21" t="n">
        <v>46049</v>
      </c>
      <c r="B537" s="22" t="s">
        <v>828</v>
      </c>
      <c r="C537" s="22" t="s">
        <v>1159</v>
      </c>
      <c r="D537" s="22" t="s">
        <v>828</v>
      </c>
      <c r="E537" s="22" t="s">
        <v>828</v>
      </c>
      <c r="F537" s="22" t="s">
        <v>19</v>
      </c>
      <c r="G537" s="23" t="n">
        <v>3</v>
      </c>
      <c r="H537" s="24" t="n">
        <v>11.56</v>
      </c>
      <c r="I537" s="24" t="n">
        <v>34.68</v>
      </c>
      <c r="J537" s="24" t="n">
        <v>0</v>
      </c>
      <c r="K537" s="24" t="n">
        <v>-0</v>
      </c>
      <c r="L537" s="24" t="n">
        <v>-0</v>
      </c>
      <c r="M537" s="6" t="s">
        <f>=I537+J537+K537+L537</f>
      </c>
      <c r="N537" s="22"/>
    </row>
    <row collapsed="false" customFormat="false" customHeight="false" hidden="false" ht="12.1" outlineLevel="0" r="538">
      <c r="A538" s="21" t="n">
        <v>46050</v>
      </c>
      <c r="B538" s="22" t="s">
        <v>828</v>
      </c>
      <c r="C538" s="22" t="s">
        <v>1160</v>
      </c>
      <c r="D538" s="22" t="s">
        <v>828</v>
      </c>
      <c r="E538" s="22" t="s">
        <v>828</v>
      </c>
      <c r="F538" s="22" t="s">
        <v>19</v>
      </c>
      <c r="G538" s="23" t="n">
        <v>1</v>
      </c>
      <c r="H538" s="24" t="n">
        <v>182.52</v>
      </c>
      <c r="I538" s="24" t="n">
        <v>182.52</v>
      </c>
      <c r="J538" s="24" t="n">
        <v>0</v>
      </c>
      <c r="K538" s="24" t="n">
        <v>-0</v>
      </c>
      <c r="L538" s="24" t="n">
        <v>-0</v>
      </c>
      <c r="M538" s="6" t="s">
        <f>=I538+J538+K538+L538</f>
      </c>
      <c r="N538" s="22"/>
    </row>
    <row collapsed="false" customFormat="false" customHeight="false" hidden="false" ht="12.1" outlineLevel="0" r="539">
      <c r="A539" s="21" t="n">
        <v>46050</v>
      </c>
      <c r="B539" s="22" t="s">
        <v>828</v>
      </c>
      <c r="C539" s="22" t="s">
        <v>1161</v>
      </c>
      <c r="D539" s="22" t="s">
        <v>828</v>
      </c>
      <c r="E539" s="22" t="s">
        <v>828</v>
      </c>
      <c r="F539" s="22" t="s">
        <v>19</v>
      </c>
      <c r="G539" s="23" t="n">
        <v>1</v>
      </c>
      <c r="H539" s="24" t="n">
        <v>26.3</v>
      </c>
      <c r="I539" s="24" t="n">
        <v>26.3</v>
      </c>
      <c r="J539" s="24" t="n">
        <v>0</v>
      </c>
      <c r="K539" s="24" t="n">
        <v>-0</v>
      </c>
      <c r="L539" s="24" t="n">
        <v>-0</v>
      </c>
      <c r="M539" s="6" t="s">
        <f>=I539+J539+K539+L539</f>
      </c>
      <c r="N539" s="22"/>
    </row>
    <row collapsed="false" customFormat="false" customHeight="false" hidden="false" ht="12.1" outlineLevel="0" r="540">
      <c r="A540" s="21" t="n">
        <v>46050</v>
      </c>
      <c r="B540" s="22" t="s">
        <v>912</v>
      </c>
      <c r="C540" s="22" t="s">
        <v>1162</v>
      </c>
      <c r="D540" s="22" t="s">
        <v>912</v>
      </c>
      <c r="E540" s="22" t="s">
        <v>912</v>
      </c>
      <c r="F540" s="22" t="s">
        <v>19</v>
      </c>
      <c r="G540" s="23" t="n">
        <v>1</v>
      </c>
      <c r="H540" s="24" t="n">
        <v>125</v>
      </c>
      <c r="I540" s="24" t="n">
        <v>125</v>
      </c>
      <c r="J540" s="24" t="n">
        <v>0</v>
      </c>
      <c r="K540" s="24" t="n">
        <v>-0</v>
      </c>
      <c r="L540" s="24" t="n">
        <v>-0</v>
      </c>
      <c r="M540" s="6" t="s">
        <f>=I540+J540+K540+L540</f>
      </c>
      <c r="N540" s="22"/>
    </row>
    <row collapsed="false" customFormat="false" customHeight="false" hidden="false" ht="12.1" outlineLevel="0" r="541">
      <c r="A541" s="21" t="n">
        <v>46050</v>
      </c>
      <c r="B541" s="22" t="s">
        <v>828</v>
      </c>
      <c r="C541" s="22" t="s">
        <v>1163</v>
      </c>
      <c r="D541" s="22" t="s">
        <v>828</v>
      </c>
      <c r="E541" s="22" t="s">
        <v>828</v>
      </c>
      <c r="F541" s="22" t="s">
        <v>19</v>
      </c>
      <c r="G541" s="23" t="n">
        <v>1</v>
      </c>
      <c r="H541" s="24" t="n">
        <v>29.17</v>
      </c>
      <c r="I541" s="24" t="n">
        <v>29.17</v>
      </c>
      <c r="J541" s="24" t="n">
        <v>0</v>
      </c>
      <c r="K541" s="24" t="n">
        <v>-0</v>
      </c>
      <c r="L541" s="24" t="n">
        <v>-0</v>
      </c>
      <c r="M541" s="6" t="s">
        <f>=I541+J541+K541+L541</f>
      </c>
      <c r="N541" s="22"/>
    </row>
    <row collapsed="false" customFormat="false" customHeight="false" hidden="false" ht="12.1" outlineLevel="0" r="542">
      <c r="A542" s="21" t="n">
        <v>46055</v>
      </c>
      <c r="B542" s="22" t="s">
        <v>912</v>
      </c>
      <c r="C542" s="22" t="s">
        <v>1145</v>
      </c>
      <c r="D542" s="22" t="s">
        <v>912</v>
      </c>
      <c r="E542" s="22" t="s">
        <v>912</v>
      </c>
      <c r="F542" s="22" t="s">
        <v>19</v>
      </c>
      <c r="G542" s="23" t="n">
        <v>1</v>
      </c>
      <c r="H542" s="24" t="n">
        <v>37.29</v>
      </c>
      <c r="I542" s="24" t="n">
        <v>37.29</v>
      </c>
      <c r="J542" s="24" t="n">
        <v>0</v>
      </c>
      <c r="K542" s="24" t="n">
        <v>-0</v>
      </c>
      <c r="L542" s="24" t="n">
        <v>-0</v>
      </c>
      <c r="M542" s="6" t="s">
        <f>=I542+J542+K542+L542</f>
      </c>
      <c r="N542" s="22"/>
    </row>
    <row collapsed="false" customFormat="false" customHeight="false" hidden="false" ht="12.1" outlineLevel="0" r="543">
      <c r="A543" s="21" t="n">
        <v>46055</v>
      </c>
      <c r="B543" s="22" t="s">
        <v>828</v>
      </c>
      <c r="C543" s="22" t="s">
        <v>1164</v>
      </c>
      <c r="D543" s="22" t="s">
        <v>828</v>
      </c>
      <c r="E543" s="22" t="s">
        <v>828</v>
      </c>
      <c r="F543" s="22" t="s">
        <v>19</v>
      </c>
      <c r="G543" s="23" t="n">
        <v>1</v>
      </c>
      <c r="H543" s="24" t="n">
        <v>8.45</v>
      </c>
      <c r="I543" s="24" t="n">
        <v>8.45</v>
      </c>
      <c r="J543" s="24" t="n">
        <v>0</v>
      </c>
      <c r="K543" s="24" t="n">
        <v>-0</v>
      </c>
      <c r="L543" s="24" t="n">
        <v>-0</v>
      </c>
      <c r="M543" s="6" t="s">
        <f>=I543+J543+K543+L543</f>
      </c>
      <c r="N543" s="22"/>
    </row>
    <row collapsed="false" customFormat="false" customHeight="false" hidden="false" ht="12.1" outlineLevel="0" r="544">
      <c r="A544" s="21" t="n">
        <v>46056</v>
      </c>
      <c r="B544" s="22" t="s">
        <v>799</v>
      </c>
      <c r="C544" s="22" t="s">
        <v>235</v>
      </c>
      <c r="D544" s="22" t="s">
        <v>799</v>
      </c>
      <c r="E544" s="22" t="s">
        <v>800</v>
      </c>
      <c r="F544" s="22" t="s">
        <v>19</v>
      </c>
      <c r="G544" s="23" t="n">
        <v>1</v>
      </c>
      <c r="H544" s="24" t="n">
        <v>1500</v>
      </c>
      <c r="I544" s="24" t="n">
        <v>1500</v>
      </c>
      <c r="J544" s="24" t="n">
        <v>0</v>
      </c>
      <c r="K544" s="24" t="n">
        <v>-0</v>
      </c>
      <c r="L544" s="24" t="n">
        <v>-0</v>
      </c>
      <c r="M544" s="6" t="s">
        <f>=I544+J544+K544+L544</f>
      </c>
      <c r="N544" s="22"/>
    </row>
    <row collapsed="false" customFormat="false" customHeight="false" hidden="false" ht="12.1" outlineLevel="0" r="545">
      <c r="A545" s="20" t="n">
        <v>46056.612951389</v>
      </c>
      <c r="B545" s="16" t="s">
        <v>27</v>
      </c>
      <c r="C545" s="16" t="s">
        <v>1165</v>
      </c>
      <c r="D545" s="16" t="s">
        <v>725</v>
      </c>
      <c r="E545" s="16" t="s">
        <v>17</v>
      </c>
      <c r="F545" s="16" t="s">
        <v>19</v>
      </c>
      <c r="G545" s="7" t="n">
        <v>1</v>
      </c>
      <c r="H545" s="6" t="n">
        <v>5226.5</v>
      </c>
      <c r="I545" s="6" t="n">
        <v>-5226.5</v>
      </c>
      <c r="J545" s="6" t="n">
        <v>-0</v>
      </c>
      <c r="K545" s="6" t="n">
        <v>-3.14</v>
      </c>
      <c r="L545" s="6" t="n">
        <v>-1.57</v>
      </c>
      <c r="M545" s="6" t="s">
        <f>=I545+J545+K545+L545</f>
      </c>
      <c r="N545" s="16"/>
    </row>
    <row collapsed="false" customFormat="false" customHeight="false" hidden="false" ht="12.1" outlineLevel="0" r="546">
      <c r="A546" s="21" t="n">
        <v>46058</v>
      </c>
      <c r="B546" s="22" t="s">
        <v>828</v>
      </c>
      <c r="C546" s="22" t="s">
        <v>1166</v>
      </c>
      <c r="D546" s="22" t="s">
        <v>828</v>
      </c>
      <c r="E546" s="22" t="s">
        <v>828</v>
      </c>
      <c r="F546" s="22" t="s">
        <v>19</v>
      </c>
      <c r="G546" s="23" t="n">
        <v>1</v>
      </c>
      <c r="H546" s="24" t="n">
        <v>22.19</v>
      </c>
      <c r="I546" s="24" t="n">
        <v>22.19</v>
      </c>
      <c r="J546" s="24" t="n">
        <v>0</v>
      </c>
      <c r="K546" s="24" t="n">
        <v>-0</v>
      </c>
      <c r="L546" s="24" t="n">
        <v>-0</v>
      </c>
      <c r="M546" s="6" t="s">
        <f>=I546+J546+K546+L546</f>
      </c>
      <c r="N546" s="22"/>
    </row>
    <row collapsed="false" customFormat="false" customHeight="false" hidden="false" ht="12.1" outlineLevel="0" r="547">
      <c r="A547" s="21" t="n">
        <v>46069</v>
      </c>
      <c r="B547" s="22" t="s">
        <v>828</v>
      </c>
      <c r="C547" s="22" t="s">
        <v>1167</v>
      </c>
      <c r="D547" s="22" t="s">
        <v>828</v>
      </c>
      <c r="E547" s="22" t="s">
        <v>828</v>
      </c>
      <c r="F547" s="22" t="s">
        <v>19</v>
      </c>
      <c r="G547" s="23" t="n">
        <v>1</v>
      </c>
      <c r="H547" s="24" t="n">
        <v>51.86</v>
      </c>
      <c r="I547" s="24" t="n">
        <v>51.86</v>
      </c>
      <c r="J547" s="24" t="n">
        <v>0</v>
      </c>
      <c r="K547" s="24" t="n">
        <v>-0</v>
      </c>
      <c r="L547" s="24" t="n">
        <v>-0</v>
      </c>
      <c r="M547" s="6" t="s">
        <f>=I547+J547+K547+L547</f>
      </c>
      <c r="N547" s="22"/>
    </row>
    <row collapsed="false" customFormat="false" customHeight="false" hidden="false" ht="12.1" outlineLevel="0" r="548">
      <c r="A548" s="21" t="n">
        <v>46077</v>
      </c>
      <c r="B548" s="22" t="s">
        <v>799</v>
      </c>
      <c r="C548" s="22" t="s">
        <v>235</v>
      </c>
      <c r="D548" s="22" t="s">
        <v>799</v>
      </c>
      <c r="E548" s="22" t="s">
        <v>800</v>
      </c>
      <c r="F548" s="22" t="s">
        <v>19</v>
      </c>
      <c r="G548" s="23" t="n">
        <v>1</v>
      </c>
      <c r="H548" s="24" t="n">
        <v>50</v>
      </c>
      <c r="I548" s="24" t="n">
        <v>50</v>
      </c>
      <c r="J548" s="24" t="n">
        <v>0</v>
      </c>
      <c r="K548" s="24" t="n">
        <v>-0</v>
      </c>
      <c r="L548" s="24" t="n">
        <v>-0</v>
      </c>
      <c r="M548" s="6" t="s">
        <f>=I548+J548+K548+L548</f>
      </c>
      <c r="N548" s="22"/>
    </row>
    <row collapsed="false" customFormat="false" customHeight="false" hidden="false" ht="12.1" outlineLevel="0" r="549">
      <c r="A549" s="20" t="n">
        <v>46077.742268519</v>
      </c>
      <c r="B549" s="16" t="s">
        <v>39</v>
      </c>
      <c r="C549" s="16" t="s">
        <v>822</v>
      </c>
      <c r="D549" s="16" t="s">
        <v>725</v>
      </c>
      <c r="E549" s="16" t="s">
        <v>17</v>
      </c>
      <c r="F549" s="16" t="s">
        <v>19</v>
      </c>
      <c r="G549" s="7" t="n">
        <v>10</v>
      </c>
      <c r="H549" s="6" t="n">
        <v>39.53</v>
      </c>
      <c r="I549" s="6" t="n">
        <v>-395.3</v>
      </c>
      <c r="J549" s="6" t="n">
        <v>-0</v>
      </c>
      <c r="K549" s="6" t="n">
        <v>-0.24</v>
      </c>
      <c r="L549" s="6" t="n">
        <v>-0</v>
      </c>
      <c r="M549" s="6" t="s">
        <f>=I549+J549+K549+L549</f>
      </c>
      <c r="N549" s="16"/>
    </row>
    <row collapsed="false" customFormat="false" customHeight="false" hidden="false" ht="12.1" outlineLevel="0" r="550">
      <c r="A550" s="21" t="n">
        <v>46078</v>
      </c>
      <c r="B550" s="22" t="s">
        <v>828</v>
      </c>
      <c r="C550" s="22" t="s">
        <v>1168</v>
      </c>
      <c r="D550" s="22" t="s">
        <v>828</v>
      </c>
      <c r="E550" s="22" t="s">
        <v>828</v>
      </c>
      <c r="F550" s="22" t="s">
        <v>19</v>
      </c>
      <c r="G550" s="23" t="n">
        <v>1</v>
      </c>
      <c r="H550" s="24" t="n">
        <v>27.12</v>
      </c>
      <c r="I550" s="24" t="n">
        <v>27.12</v>
      </c>
      <c r="J550" s="24" t="n">
        <v>0</v>
      </c>
      <c r="K550" s="24" t="n">
        <v>-0</v>
      </c>
      <c r="L550" s="24" t="n">
        <v>-0</v>
      </c>
      <c r="M550" s="6" t="s">
        <f>=I550+J550+K550+L550</f>
      </c>
      <c r="N550" s="22"/>
    </row>
    <row collapsed="false" customFormat="false" customHeight="false" hidden="false" ht="12.1" outlineLevel="0" r="551">
      <c r="A551" s="21" t="n">
        <v>46078</v>
      </c>
      <c r="B551" s="22" t="s">
        <v>828</v>
      </c>
      <c r="C551" s="22" t="s">
        <v>1169</v>
      </c>
      <c r="D551" s="22" t="s">
        <v>828</v>
      </c>
      <c r="E551" s="22" t="s">
        <v>828</v>
      </c>
      <c r="F551" s="22" t="s">
        <v>19</v>
      </c>
      <c r="G551" s="23" t="n">
        <v>1</v>
      </c>
      <c r="H551" s="24" t="n">
        <v>11.26</v>
      </c>
      <c r="I551" s="24" t="n">
        <v>11.26</v>
      </c>
      <c r="J551" s="24" t="n">
        <v>0</v>
      </c>
      <c r="K551" s="24" t="n">
        <v>-0</v>
      </c>
      <c r="L551" s="24" t="n">
        <v>-0</v>
      </c>
      <c r="M551" s="6" t="s">
        <f>=I551+J551+K551+L551</f>
      </c>
      <c r="N551" s="22"/>
    </row>
    <row collapsed="false" customFormat="false" customHeight="false" hidden="false" ht="12.1" outlineLevel="0" r="552">
      <c r="A552" s="20" t="n">
        <v>46078.599236111</v>
      </c>
      <c r="B552" s="16" t="s">
        <v>48</v>
      </c>
      <c r="C552" s="16" t="s">
        <v>1057</v>
      </c>
      <c r="D552" s="16" t="s">
        <v>725</v>
      </c>
      <c r="E552" s="16" t="s">
        <v>17</v>
      </c>
      <c r="F552" s="16" t="s">
        <v>19</v>
      </c>
      <c r="G552" s="7" t="n">
        <v>1</v>
      </c>
      <c r="H552" s="6" t="n">
        <v>390</v>
      </c>
      <c r="I552" s="6" t="n">
        <v>-390</v>
      </c>
      <c r="J552" s="6" t="n">
        <v>-0</v>
      </c>
      <c r="K552" s="6" t="n">
        <v>-0</v>
      </c>
      <c r="L552" s="6" t="n">
        <v>-0.2</v>
      </c>
      <c r="M552" s="6" t="s">
        <f>=I552+J552+K552+L552</f>
      </c>
      <c r="N552" s="16"/>
    </row>
    <row collapsed="false" customFormat="false" customHeight="false" hidden="false" ht="12.1" outlineLevel="0" r="553">
      <c r="A553" s="21" t="n">
        <v>46080</v>
      </c>
      <c r="B553" s="22" t="s">
        <v>828</v>
      </c>
      <c r="C553" s="22" t="s">
        <v>1170</v>
      </c>
      <c r="D553" s="22" t="s">
        <v>828</v>
      </c>
      <c r="E553" s="22" t="s">
        <v>828</v>
      </c>
      <c r="F553" s="22" t="s">
        <v>19</v>
      </c>
      <c r="G553" s="23" t="n">
        <v>1</v>
      </c>
      <c r="H553" s="24" t="n">
        <v>26.3</v>
      </c>
      <c r="I553" s="24" t="n">
        <v>26.3</v>
      </c>
      <c r="J553" s="24" t="n">
        <v>0</v>
      </c>
      <c r="K553" s="24" t="n">
        <v>-0</v>
      </c>
      <c r="L553" s="24" t="n">
        <v>-0</v>
      </c>
      <c r="M553" s="6" t="s">
        <f>=I553+J553+K553+L553</f>
      </c>
      <c r="N553" s="22"/>
    </row>
    <row collapsed="false" customFormat="false" customHeight="false" hidden="false" ht="12.1" outlineLevel="0" r="554">
      <c r="A554" s="21" t="n">
        <v>46083</v>
      </c>
      <c r="B554" s="22" t="s">
        <v>828</v>
      </c>
      <c r="C554" s="22" t="s">
        <v>1171</v>
      </c>
      <c r="D554" s="22" t="s">
        <v>828</v>
      </c>
      <c r="E554" s="22" t="s">
        <v>828</v>
      </c>
      <c r="F554" s="22" t="s">
        <v>19</v>
      </c>
      <c r="G554" s="23" t="n">
        <v>1</v>
      </c>
      <c r="H554" s="24" t="n">
        <v>7.02</v>
      </c>
      <c r="I554" s="24" t="n">
        <v>7.02</v>
      </c>
      <c r="J554" s="24" t="n">
        <v>0</v>
      </c>
      <c r="K554" s="24" t="n">
        <v>-0</v>
      </c>
      <c r="L554" s="24" t="n">
        <v>-0</v>
      </c>
      <c r="M554" s="6" t="s">
        <f>=I554+J554+K554+L554</f>
      </c>
      <c r="N554" s="22"/>
    </row>
    <row collapsed="false" customFormat="false" customHeight="false" hidden="false" ht="12.1" outlineLevel="0" r="555">
      <c r="A555" s="21" t="n">
        <v>46083</v>
      </c>
      <c r="B555" s="22" t="s">
        <v>912</v>
      </c>
      <c r="C555" s="22" t="s">
        <v>1145</v>
      </c>
      <c r="D555" s="22" t="s">
        <v>912</v>
      </c>
      <c r="E555" s="22" t="s">
        <v>912</v>
      </c>
      <c r="F555" s="22" t="s">
        <v>19</v>
      </c>
      <c r="G555" s="23" t="n">
        <v>1</v>
      </c>
      <c r="H555" s="24" t="n">
        <v>27.55</v>
      </c>
      <c r="I555" s="24" t="n">
        <v>27.55</v>
      </c>
      <c r="J555" s="24" t="n">
        <v>0</v>
      </c>
      <c r="K555" s="24" t="n">
        <v>-0</v>
      </c>
      <c r="L555" s="24" t="n">
        <v>-0</v>
      </c>
      <c r="M555" s="6" t="s">
        <f>=I555+J555+K555+L555</f>
      </c>
      <c r="N555" s="22"/>
    </row>
    <row collapsed="false" customFormat="false" customHeight="false" hidden="false" ht="12.1" outlineLevel="0" r="556">
      <c r="A556" s="21" t="n">
        <v>46087</v>
      </c>
      <c r="B556" s="22" t="s">
        <v>799</v>
      </c>
      <c r="C556" s="22" t="s">
        <v>235</v>
      </c>
      <c r="D556" s="22" t="s">
        <v>799</v>
      </c>
      <c r="E556" s="22" t="s">
        <v>800</v>
      </c>
      <c r="F556" s="22" t="s">
        <v>19</v>
      </c>
      <c r="G556" s="23" t="n">
        <v>1</v>
      </c>
      <c r="H556" s="24" t="n">
        <v>51.04</v>
      </c>
      <c r="I556" s="24" t="n">
        <v>51.04</v>
      </c>
      <c r="J556" s="24" t="n">
        <v>0</v>
      </c>
      <c r="K556" s="24" t="n">
        <v>-0</v>
      </c>
      <c r="L556" s="24" t="n">
        <v>-0</v>
      </c>
      <c r="M556" s="6" t="s">
        <f>=I556+J556+K556+L556</f>
      </c>
      <c r="N556" s="22"/>
    </row>
    <row collapsed="false" customFormat="false" customHeight="false" hidden="false" ht="12.1" outlineLevel="0" r="557">
      <c r="A557" s="20" t="n">
        <v>46087.62818287</v>
      </c>
      <c r="B557" s="16" t="s">
        <v>101</v>
      </c>
      <c r="C557" s="16" t="s">
        <v>1172</v>
      </c>
      <c r="D557" s="16" t="s">
        <v>725</v>
      </c>
      <c r="E557" s="16" t="s">
        <v>89</v>
      </c>
      <c r="F557" s="16" t="s">
        <v>19</v>
      </c>
      <c r="G557" s="7" t="n">
        <v>8</v>
      </c>
      <c r="H557" s="6" t="n">
        <v>6.38</v>
      </c>
      <c r="I557" s="6" t="n">
        <v>-51.04</v>
      </c>
      <c r="J557" s="6" t="n">
        <v>-0</v>
      </c>
      <c r="K557" s="6" t="n">
        <v>-0</v>
      </c>
      <c r="L557" s="6" t="n">
        <v>-0</v>
      </c>
      <c r="M557" s="6" t="s">
        <f>=I557+J557+K557+L557</f>
      </c>
      <c r="N557" s="16"/>
    </row>
    <row collapsed="false" customFormat="false" customHeight="false" hidden="false" ht="12.1" outlineLevel="0" r="558">
      <c r="A558" s="21" t="n">
        <v>46091</v>
      </c>
      <c r="B558" s="22" t="s">
        <v>828</v>
      </c>
      <c r="C558" s="22" t="s">
        <v>1173</v>
      </c>
      <c r="D558" s="22" t="s">
        <v>828</v>
      </c>
      <c r="E558" s="22" t="s">
        <v>828</v>
      </c>
      <c r="F558" s="22" t="s">
        <v>19</v>
      </c>
      <c r="G558" s="23" t="n">
        <v>1</v>
      </c>
      <c r="H558" s="24" t="n">
        <v>22.19</v>
      </c>
      <c r="I558" s="24" t="n">
        <v>22.19</v>
      </c>
      <c r="J558" s="24" t="n">
        <v>0</v>
      </c>
      <c r="K558" s="24" t="n">
        <v>-0</v>
      </c>
      <c r="L558" s="24" t="n">
        <v>-0</v>
      </c>
      <c r="M558" s="6" t="s">
        <f>=I558+J558+K558+L558</f>
      </c>
      <c r="N558" s="22"/>
    </row>
    <row collapsed="false" customFormat="false" customHeight="false" hidden="false" ht="12.1" outlineLevel="0" r="559">
      <c r="A559" s="21" t="n">
        <v>46105</v>
      </c>
      <c r="B559" s="22" t="s">
        <v>828</v>
      </c>
      <c r="C559" s="22" t="s">
        <v>1174</v>
      </c>
      <c r="D559" s="22" t="s">
        <v>828</v>
      </c>
      <c r="E559" s="22" t="s">
        <v>828</v>
      </c>
      <c r="F559" s="22" t="s">
        <v>19</v>
      </c>
      <c r="G559" s="23" t="n">
        <v>1</v>
      </c>
      <c r="H559" s="24" t="n">
        <v>27.12</v>
      </c>
      <c r="I559" s="24" t="n">
        <v>27.12</v>
      </c>
      <c r="J559" s="24" t="n">
        <v>0</v>
      </c>
      <c r="K559" s="24" t="n">
        <v>-0</v>
      </c>
      <c r="L559" s="24" t="n">
        <v>-0</v>
      </c>
      <c r="M559" s="6" t="s">
        <f>=I559+J559+K559+L559</f>
      </c>
      <c r="N559" s="22"/>
    </row>
    <row collapsed="false" customFormat="false" customHeight="false" hidden="false" ht="12.1" outlineLevel="0" r="560">
      <c r="A560" s="21" t="n">
        <v>46106</v>
      </c>
      <c r="B560" s="22" t="s">
        <v>828</v>
      </c>
      <c r="C560" s="22" t="s">
        <v>1175</v>
      </c>
      <c r="D560" s="22" t="s">
        <v>828</v>
      </c>
      <c r="E560" s="22" t="s">
        <v>828</v>
      </c>
      <c r="F560" s="22" t="s">
        <v>19</v>
      </c>
      <c r="G560" s="23" t="n">
        <v>1</v>
      </c>
      <c r="H560" s="24" t="n">
        <v>56.1</v>
      </c>
      <c r="I560" s="24" t="n">
        <v>56.1</v>
      </c>
      <c r="J560" s="24" t="n">
        <v>0</v>
      </c>
      <c r="K560" s="24" t="n">
        <v>-0</v>
      </c>
      <c r="L560" s="24" t="n">
        <v>-0</v>
      </c>
      <c r="M560" s="6" t="s">
        <f>=I560+J560+K560+L560</f>
      </c>
      <c r="N560" s="22"/>
    </row>
    <row collapsed="false" customFormat="false" customHeight="false" hidden="false" ht="12.1" outlineLevel="0" r="561">
      <c r="A561" s="21" t="n">
        <v>46107</v>
      </c>
      <c r="B561" s="22" t="s">
        <v>828</v>
      </c>
      <c r="C561" s="22" t="s">
        <v>1176</v>
      </c>
      <c r="D561" s="22" t="s">
        <v>828</v>
      </c>
      <c r="E561" s="22" t="s">
        <v>828</v>
      </c>
      <c r="F561" s="22" t="s">
        <v>19</v>
      </c>
      <c r="G561" s="23" t="n">
        <v>1</v>
      </c>
      <c r="H561" s="24" t="n">
        <v>11.26</v>
      </c>
      <c r="I561" s="24" t="n">
        <v>11.26</v>
      </c>
      <c r="J561" s="24" t="n">
        <v>0</v>
      </c>
      <c r="K561" s="24" t="n">
        <v>-0</v>
      </c>
      <c r="L561" s="24" t="n">
        <v>-0</v>
      </c>
      <c r="M561" s="6" t="s">
        <f>=I561+J561+K561+L561</f>
      </c>
      <c r="N561" s="22"/>
    </row>
    <row collapsed="false" customFormat="false" customHeight="false" hidden="false" ht="12.1" outlineLevel="0" r="562">
      <c r="A562" s="21" t="n">
        <v>46111</v>
      </c>
      <c r="B562" s="22" t="s">
        <v>828</v>
      </c>
      <c r="C562" s="22" t="s">
        <v>1177</v>
      </c>
      <c r="D562" s="22" t="s">
        <v>828</v>
      </c>
      <c r="E562" s="22" t="s">
        <v>828</v>
      </c>
      <c r="F562" s="22" t="s">
        <v>19</v>
      </c>
      <c r="G562" s="23" t="n">
        <v>1</v>
      </c>
      <c r="H562" s="24" t="n">
        <v>19.73</v>
      </c>
      <c r="I562" s="24" t="n">
        <v>19.73</v>
      </c>
      <c r="J562" s="24" t="n">
        <v>0</v>
      </c>
      <c r="K562" s="24" t="n">
        <v>-0</v>
      </c>
      <c r="L562" s="24" t="n">
        <v>-0</v>
      </c>
      <c r="M562" s="6" t="s">
        <f>=I562+J562+K562+L562</f>
      </c>
      <c r="N562" s="22"/>
    </row>
    <row collapsed="false" customFormat="false" customHeight="false" hidden="false" ht="12.1" outlineLevel="0" r="563">
      <c r="A563" s="21" t="n">
        <v>46113</v>
      </c>
      <c r="B563" s="22" t="s">
        <v>828</v>
      </c>
      <c r="C563" s="22" t="s">
        <v>1178</v>
      </c>
      <c r="D563" s="22" t="s">
        <v>828</v>
      </c>
      <c r="E563" s="22" t="s">
        <v>828</v>
      </c>
      <c r="F563" s="22" t="s">
        <v>19</v>
      </c>
      <c r="G563" s="23" t="n">
        <v>1</v>
      </c>
      <c r="H563" s="24" t="n">
        <v>7.27</v>
      </c>
      <c r="I563" s="24" t="n">
        <v>7.27</v>
      </c>
      <c r="J563" s="24" t="n">
        <v>0</v>
      </c>
      <c r="K563" s="24" t="n">
        <v>-0</v>
      </c>
      <c r="L563" s="24" t="n">
        <v>-0</v>
      </c>
      <c r="M563" s="6" t="s">
        <f>=I563+J563+K563+L563</f>
      </c>
      <c r="N563" s="22"/>
    </row>
    <row collapsed="false" customFormat="false" customHeight="false" hidden="false" ht="12.1" outlineLevel="0" r="564">
      <c r="A564" s="21" t="n">
        <v>46113</v>
      </c>
      <c r="B564" s="22" t="s">
        <v>912</v>
      </c>
      <c r="C564" s="22" t="s">
        <v>1034</v>
      </c>
      <c r="D564" s="22" t="s">
        <v>912</v>
      </c>
      <c r="E564" s="22" t="s">
        <v>912</v>
      </c>
      <c r="F564" s="22" t="s">
        <v>19</v>
      </c>
      <c r="G564" s="23" t="n">
        <v>1</v>
      </c>
      <c r="H564" s="24" t="n">
        <v>29.42</v>
      </c>
      <c r="I564" s="24" t="n">
        <v>29.42</v>
      </c>
      <c r="J564" s="24" t="n">
        <v>0</v>
      </c>
      <c r="K564" s="24" t="n">
        <v>-0</v>
      </c>
      <c r="L564" s="24" t="n">
        <v>-0</v>
      </c>
      <c r="M564" s="6" t="s">
        <f>=I564+J564+K564+L564</f>
      </c>
      <c r="N564" s="22"/>
    </row>
    <row collapsed="false" customFormat="false" customHeight="false" hidden="false" ht="12.1" outlineLevel="0" r="565">
      <c r="A565" s="21" t="n">
        <v>46118</v>
      </c>
      <c r="B565" s="22" t="s">
        <v>828</v>
      </c>
      <c r="C565" s="22" t="s">
        <v>1179</v>
      </c>
      <c r="D565" s="22" t="s">
        <v>828</v>
      </c>
      <c r="E565" s="22" t="s">
        <v>828</v>
      </c>
      <c r="F565" s="22" t="s">
        <v>19</v>
      </c>
      <c r="G565" s="23" t="n">
        <v>1</v>
      </c>
      <c r="H565" s="24" t="n">
        <v>22.19</v>
      </c>
      <c r="I565" s="24" t="n">
        <v>22.19</v>
      </c>
      <c r="J565" s="24" t="n">
        <v>0</v>
      </c>
      <c r="K565" s="24" t="n">
        <v>-0</v>
      </c>
      <c r="L565" s="24" t="n">
        <v>-0</v>
      </c>
      <c r="M565" s="6" t="s">
        <f>=I565+J565+K565+L565</f>
      </c>
      <c r="N565" s="22"/>
    </row>
    <row collapsed="false" customFormat="false" customHeight="false" hidden="false" ht="12.1" outlineLevel="0" r="566">
      <c r="A566" s="21" t="n">
        <v>46132</v>
      </c>
      <c r="B566" s="22" t="s">
        <v>828</v>
      </c>
      <c r="C566" s="22" t="s">
        <v>1180</v>
      </c>
      <c r="D566" s="22" t="s">
        <v>828</v>
      </c>
      <c r="E566" s="22" t="s">
        <v>828</v>
      </c>
      <c r="F566" s="22" t="s">
        <v>19</v>
      </c>
      <c r="G566" s="23" t="n">
        <v>1</v>
      </c>
      <c r="H566" s="24" t="n">
        <v>62.33</v>
      </c>
      <c r="I566" s="24" t="n">
        <v>62.33</v>
      </c>
      <c r="J566" s="24" t="n">
        <v>0</v>
      </c>
      <c r="K566" s="24" t="n">
        <v>-0</v>
      </c>
      <c r="L566" s="24" t="n">
        <v>-0</v>
      </c>
      <c r="M566" s="6" t="s">
        <f>=I566+J566+K566+L566</f>
      </c>
      <c r="N566" s="22"/>
    </row>
    <row collapsed="false" customFormat="false" customHeight="false" hidden="false" ht="12.1" outlineLevel="0" r="567">
      <c r="A567" s="21" t="n">
        <v>46132</v>
      </c>
      <c r="B567" s="22" t="s">
        <v>912</v>
      </c>
      <c r="C567" s="22" t="s">
        <v>1181</v>
      </c>
      <c r="D567" s="22" t="s">
        <v>912</v>
      </c>
      <c r="E567" s="22" t="s">
        <v>912</v>
      </c>
      <c r="F567" s="22" t="s">
        <v>19</v>
      </c>
      <c r="G567" s="23" t="n">
        <v>1</v>
      </c>
      <c r="H567" s="24" t="n">
        <v>1000</v>
      </c>
      <c r="I567" s="24" t="n">
        <v>1000</v>
      </c>
      <c r="J567" s="24" t="n">
        <v>0</v>
      </c>
      <c r="K567" s="24" t="n">
        <v>-0</v>
      </c>
      <c r="L567" s="24" t="n">
        <v>-0</v>
      </c>
      <c r="M567" s="6" t="s">
        <f>=I567+J567+K567+L567</f>
      </c>
      <c r="N567" s="22"/>
    </row>
    <row collapsed="false" customFormat="false" customHeight="false" hidden="false" ht="12.1" outlineLevel="0" r="568">
      <c r="A568" s="21" t="n">
        <v>46135</v>
      </c>
      <c r="B568" s="22" t="s">
        <v>828</v>
      </c>
      <c r="C568" s="22" t="s">
        <v>1182</v>
      </c>
      <c r="D568" s="22" t="s">
        <v>828</v>
      </c>
      <c r="E568" s="22" t="s">
        <v>828</v>
      </c>
      <c r="F568" s="22" t="s">
        <v>19</v>
      </c>
      <c r="G568" s="23" t="n">
        <v>1</v>
      </c>
      <c r="H568" s="24" t="n">
        <v>27.12</v>
      </c>
      <c r="I568" s="24" t="n">
        <v>27.12</v>
      </c>
      <c r="J568" s="24" t="n">
        <v>0</v>
      </c>
      <c r="K568" s="24" t="n">
        <v>-0</v>
      </c>
      <c r="L568" s="24" t="n">
        <v>-0</v>
      </c>
      <c r="M568" s="6" t="s">
        <f>=I568+J568+K568+L568</f>
      </c>
      <c r="N568" s="22"/>
    </row>
    <row collapsed="false" customFormat="false" customHeight="false" hidden="false" ht="12.1" outlineLevel="0" r="569">
      <c r="A569" s="21" t="n">
        <v>46139</v>
      </c>
      <c r="B569" s="22" t="s">
        <v>828</v>
      </c>
      <c r="C569" s="22" t="s">
        <v>1183</v>
      </c>
      <c r="D569" s="22" t="s">
        <v>828</v>
      </c>
      <c r="E569" s="22" t="s">
        <v>828</v>
      </c>
      <c r="F569" s="22" t="s">
        <v>19</v>
      </c>
      <c r="G569" s="23" t="n">
        <v>1</v>
      </c>
      <c r="H569" s="24" t="n">
        <v>11.26</v>
      </c>
      <c r="I569" s="24" t="n">
        <v>11.26</v>
      </c>
      <c r="J569" s="24" t="n">
        <v>0</v>
      </c>
      <c r="K569" s="24" t="n">
        <v>-0</v>
      </c>
      <c r="L569" s="24" t="n">
        <v>-0</v>
      </c>
      <c r="M569" s="6" t="s">
        <f>=I569+J569+K569+L569</f>
      </c>
      <c r="N569" s="22"/>
    </row>
    <row collapsed="false" customFormat="false" customHeight="false" hidden="false" ht="12.1" outlineLevel="0" r="570">
      <c r="A570" s="21" t="n">
        <v>46140</v>
      </c>
      <c r="B570" s="22" t="s">
        <v>828</v>
      </c>
      <c r="C570" s="22" t="s">
        <v>1184</v>
      </c>
      <c r="D570" s="22" t="s">
        <v>828</v>
      </c>
      <c r="E570" s="22" t="s">
        <v>828</v>
      </c>
      <c r="F570" s="22" t="s">
        <v>19</v>
      </c>
      <c r="G570" s="23" t="n">
        <v>1</v>
      </c>
      <c r="H570" s="24" t="n">
        <v>19.73</v>
      </c>
      <c r="I570" s="24" t="n">
        <v>19.73</v>
      </c>
      <c r="J570" s="24" t="n">
        <v>0</v>
      </c>
      <c r="K570" s="24" t="n">
        <v>-0</v>
      </c>
      <c r="L570" s="24" t="n">
        <v>-0</v>
      </c>
      <c r="M570" s="6" t="s">
        <f>=I570+J570+K570+L570</f>
      </c>
      <c r="N570" s="22"/>
    </row>
    <row collapsed="false" customFormat="false" customHeight="false" hidden="false" ht="12.1" outlineLevel="0" r="571">
      <c r="A571" s="21" t="n">
        <v>46141</v>
      </c>
      <c r="B571" s="22" t="s">
        <v>828</v>
      </c>
      <c r="C571" s="22" t="s">
        <v>1185</v>
      </c>
      <c r="D571" s="22" t="s">
        <v>828</v>
      </c>
      <c r="E571" s="22" t="s">
        <v>828</v>
      </c>
      <c r="F571" s="22" t="s">
        <v>19</v>
      </c>
      <c r="G571" s="23" t="n">
        <v>1</v>
      </c>
      <c r="H571" s="24" t="n">
        <v>25.52</v>
      </c>
      <c r="I571" s="24" t="n">
        <v>25.52</v>
      </c>
      <c r="J571" s="24" t="n">
        <v>0</v>
      </c>
      <c r="K571" s="24" t="n">
        <v>-0</v>
      </c>
      <c r="L571" s="24" t="n">
        <v>-0</v>
      </c>
      <c r="M571" s="6" t="s">
        <f>=I571+J571+K571+L571</f>
      </c>
      <c r="N571" s="22"/>
    </row>
    <row collapsed="false" customFormat="false" customHeight="false" hidden="false" ht="12.1" outlineLevel="0" r="572">
      <c r="A572" s="21" t="n">
        <v>46141</v>
      </c>
      <c r="B572" s="22" t="s">
        <v>912</v>
      </c>
      <c r="C572" s="22" t="s">
        <v>1186</v>
      </c>
      <c r="D572" s="22" t="s">
        <v>912</v>
      </c>
      <c r="E572" s="22" t="s">
        <v>912</v>
      </c>
      <c r="F572" s="22" t="s">
        <v>19</v>
      </c>
      <c r="G572" s="23" t="n">
        <v>1</v>
      </c>
      <c r="H572" s="24" t="n">
        <v>125</v>
      </c>
      <c r="I572" s="24" t="n">
        <v>125</v>
      </c>
      <c r="J572" s="24" t="n">
        <v>0</v>
      </c>
      <c r="K572" s="24" t="n">
        <v>-0</v>
      </c>
      <c r="L572" s="24" t="n">
        <v>-0</v>
      </c>
      <c r="M572" s="6" t="s">
        <f>=I572+J572+K572+L572</f>
      </c>
      <c r="N572" s="22"/>
    </row>
    <row collapsed="false" customFormat="false" customHeight="false" hidden="false" ht="12.1" outlineLevel="0" r="573">
      <c r="A573" s="20" t="n">
        <v>46141.57212963</v>
      </c>
      <c r="B573" s="16" t="s">
        <v>39</v>
      </c>
      <c r="C573" s="16" t="s">
        <v>822</v>
      </c>
      <c r="D573" s="16" t="s">
        <v>725</v>
      </c>
      <c r="E573" s="16" t="s">
        <v>17</v>
      </c>
      <c r="F573" s="16" t="s">
        <v>19</v>
      </c>
      <c r="G573" s="7" t="n">
        <v>10</v>
      </c>
      <c r="H573" s="6" t="n">
        <v>28.28</v>
      </c>
      <c r="I573" s="6" t="n">
        <v>-282.8</v>
      </c>
      <c r="J573" s="6" t="n">
        <v>-0</v>
      </c>
      <c r="K573" s="6" t="n">
        <v>-0.17</v>
      </c>
      <c r="L573" s="6" t="n">
        <v>-0</v>
      </c>
      <c r="M573" s="6" t="s">
        <f>=I573+J573+K573+L573</f>
      </c>
      <c r="N573" s="16"/>
    </row>
    <row collapsed="false" customFormat="false" customHeight="false" hidden="false" ht="12.1" outlineLevel="0" r="574">
      <c r="A574" s="20" t="n">
        <v>46141.614525463</v>
      </c>
      <c r="B574" s="16" t="s">
        <v>85</v>
      </c>
      <c r="C574" s="16" t="s">
        <v>991</v>
      </c>
      <c r="D574" s="16" t="s">
        <v>725</v>
      </c>
      <c r="E574" s="16" t="s">
        <v>17</v>
      </c>
      <c r="F574" s="16" t="s">
        <v>19</v>
      </c>
      <c r="G574" s="7" t="n">
        <v>100</v>
      </c>
      <c r="H574" s="6" t="n">
        <v>0.87</v>
      </c>
      <c r="I574" s="6" t="n">
        <v>-87</v>
      </c>
      <c r="J574" s="6" t="n">
        <v>-0</v>
      </c>
      <c r="K574" s="6" t="n">
        <v>-0.05</v>
      </c>
      <c r="L574" s="6" t="n">
        <v>-0</v>
      </c>
      <c r="M574" s="6" t="s">
        <f>=I574+J574+K574+L574</f>
      </c>
      <c r="N574" s="16"/>
    </row>
    <row collapsed="false" customFormat="false" customHeight="false" hidden="false" ht="12.1" outlineLevel="0" r="575">
      <c r="A575" s="20" t="n">
        <v>46141.648252315</v>
      </c>
      <c r="B575" s="16" t="s">
        <v>85</v>
      </c>
      <c r="C575" s="16" t="s">
        <v>991</v>
      </c>
      <c r="D575" s="16" t="s">
        <v>725</v>
      </c>
      <c r="E575" s="16" t="s">
        <v>17</v>
      </c>
      <c r="F575" s="16" t="s">
        <v>19</v>
      </c>
      <c r="G575" s="7" t="n">
        <v>100</v>
      </c>
      <c r="H575" s="6" t="n">
        <v>0.86</v>
      </c>
      <c r="I575" s="6" t="n">
        <v>-86</v>
      </c>
      <c r="J575" s="6" t="n">
        <v>-0</v>
      </c>
      <c r="K575" s="6" t="n">
        <v>-0.05</v>
      </c>
      <c r="L575" s="6" t="n">
        <v>-0</v>
      </c>
      <c r="M575" s="6" t="s">
        <f>=I575+J575+K575+L575</f>
      </c>
      <c r="N575" s="16"/>
    </row>
    <row collapsed="false" customFormat="false" customHeight="false" hidden="false" ht="12.1" outlineLevel="0" r="576">
      <c r="A576" s="20" t="n">
        <v>46141.733576389</v>
      </c>
      <c r="B576" s="16" t="s">
        <v>39</v>
      </c>
      <c r="C576" s="16" t="s">
        <v>822</v>
      </c>
      <c r="D576" s="16" t="s">
        <v>725</v>
      </c>
      <c r="E576" s="16" t="s">
        <v>17</v>
      </c>
      <c r="F576" s="16" t="s">
        <v>19</v>
      </c>
      <c r="G576" s="7" t="n">
        <v>10</v>
      </c>
      <c r="H576" s="6" t="n">
        <v>27.27</v>
      </c>
      <c r="I576" s="6" t="n">
        <v>-272.7</v>
      </c>
      <c r="J576" s="6" t="n">
        <v>-0</v>
      </c>
      <c r="K576" s="6" t="n">
        <v>-0.17</v>
      </c>
      <c r="L576" s="6" t="n">
        <v>-0</v>
      </c>
      <c r="M576" s="6" t="s">
        <f>=I576+J576+K576+L576</f>
      </c>
      <c r="N576" s="16"/>
    </row>
    <row collapsed="false" customFormat="false" customHeight="false" hidden="false" ht="12.1" outlineLevel="0" r="577">
      <c r="A577" s="29" t="n">
        <v>46142</v>
      </c>
      <c r="B577" s="30" t="s">
        <v>1014</v>
      </c>
      <c r="C577" s="30" t="s">
        <v>1187</v>
      </c>
      <c r="D577" s="30" t="s">
        <v>1014</v>
      </c>
      <c r="E577" s="30" t="s">
        <v>1014</v>
      </c>
      <c r="F577" s="30" t="s">
        <v>19</v>
      </c>
      <c r="G577" s="31" t="n">
        <v>1</v>
      </c>
      <c r="H577" s="32" t="n">
        <v>-29</v>
      </c>
      <c r="I577" s="32" t="n">
        <v>-29</v>
      </c>
      <c r="J577" s="32" t="n">
        <v>0</v>
      </c>
      <c r="K577" s="32" t="n">
        <v>-0</v>
      </c>
      <c r="L577" s="32" t="n">
        <v>-0</v>
      </c>
      <c r="M577" s="6" t="s">
        <f>=I577+J577+K577+L577</f>
      </c>
      <c r="N577" s="30"/>
    </row>
    <row collapsed="false" customFormat="false" customHeight="false" hidden="false" ht="12.1" outlineLevel="0" r="578">
      <c r="A578" s="21" t="n">
        <v>46142</v>
      </c>
      <c r="B578" s="22" t="s">
        <v>828</v>
      </c>
      <c r="C578" s="22" t="s">
        <v>1188</v>
      </c>
      <c r="D578" s="22" t="s">
        <v>828</v>
      </c>
      <c r="E578" s="22" t="s">
        <v>828</v>
      </c>
      <c r="F578" s="22" t="s">
        <v>19</v>
      </c>
      <c r="G578" s="23" t="n">
        <v>2</v>
      </c>
      <c r="H578" s="24" t="n">
        <v>110</v>
      </c>
      <c r="I578" s="24" t="n">
        <v>220</v>
      </c>
      <c r="J578" s="24" t="n">
        <v>0</v>
      </c>
      <c r="K578" s="24" t="n">
        <v>-0</v>
      </c>
      <c r="L578" s="24" t="n">
        <v>-0</v>
      </c>
      <c r="M578" s="6" t="s">
        <f>=I578+J578+K578+L578</f>
      </c>
      <c r="N578" s="22"/>
    </row>
    <row collapsed="false" customFormat="false" customHeight="false" hidden="false" ht="12.1" outlineLevel="0" r="579">
      <c r="A579" s="21" t="n">
        <v>46146</v>
      </c>
      <c r="B579" s="22" t="s">
        <v>912</v>
      </c>
      <c r="C579" s="22" t="s">
        <v>1034</v>
      </c>
      <c r="D579" s="22" t="s">
        <v>912</v>
      </c>
      <c r="E579" s="22" t="s">
        <v>912</v>
      </c>
      <c r="F579" s="22" t="s">
        <v>19</v>
      </c>
      <c r="G579" s="23" t="n">
        <v>1</v>
      </c>
      <c r="H579" s="24" t="n">
        <v>35.03</v>
      </c>
      <c r="I579" s="24" t="n">
        <v>35.03</v>
      </c>
      <c r="J579" s="24" t="n">
        <v>0</v>
      </c>
      <c r="K579" s="24" t="n">
        <v>-0</v>
      </c>
      <c r="L579" s="24" t="n">
        <v>-0</v>
      </c>
      <c r="M579" s="6" t="s">
        <f>=I579+J579+K579+L579</f>
      </c>
      <c r="N579" s="22"/>
    </row>
    <row collapsed="false" customFormat="false" customHeight="false" hidden="false" ht="12.1" outlineLevel="0" r="580">
      <c r="A580" s="21" t="n">
        <v>46146</v>
      </c>
      <c r="B580" s="22" t="s">
        <v>828</v>
      </c>
      <c r="C580" s="22" t="s">
        <v>1189</v>
      </c>
      <c r="D580" s="22" t="s">
        <v>828</v>
      </c>
      <c r="E580" s="22" t="s">
        <v>828</v>
      </c>
      <c r="F580" s="22" t="s">
        <v>19</v>
      </c>
      <c r="G580" s="23" t="n">
        <v>1</v>
      </c>
      <c r="H580" s="24" t="n">
        <v>6.51</v>
      </c>
      <c r="I580" s="24" t="n">
        <v>6.51</v>
      </c>
      <c r="J580" s="24" t="n">
        <v>0</v>
      </c>
      <c r="K580" s="24" t="n">
        <v>-0</v>
      </c>
      <c r="L580" s="24" t="n">
        <v>-0</v>
      </c>
      <c r="M580" s="6" t="s">
        <f>=I580+J580+K580+L580</f>
      </c>
      <c r="N580" s="22"/>
    </row>
    <row collapsed="false" customFormat="false" customHeight="false" hidden="false" ht="12.1" outlineLevel="0" r="581">
      <c r="A581" s="21" t="n">
        <v>46148</v>
      </c>
      <c r="B581" s="22" t="s">
        <v>828</v>
      </c>
      <c r="C581" s="22" t="s">
        <v>1190</v>
      </c>
      <c r="D581" s="22" t="s">
        <v>828</v>
      </c>
      <c r="E581" s="22" t="s">
        <v>828</v>
      </c>
      <c r="F581" s="22" t="s">
        <v>19</v>
      </c>
      <c r="G581" s="23" t="n">
        <v>1</v>
      </c>
      <c r="H581" s="24" t="n">
        <v>22.19</v>
      </c>
      <c r="I581" s="24" t="n">
        <v>22.19</v>
      </c>
      <c r="J581" s="24" t="n">
        <v>0</v>
      </c>
      <c r="K581" s="24" t="n">
        <v>-0</v>
      </c>
      <c r="L581" s="24" t="n">
        <v>-0</v>
      </c>
      <c r="M581" s="6" t="s">
        <f>=I581+J581+K581+L581</f>
      </c>
      <c r="N581" s="22"/>
    </row>
    <row collapsed="false" customFormat="false" customHeight="false" hidden="false" ht="12.1" outlineLevel="0" r="582">
      <c r="A582" s="21" t="n">
        <v>46161</v>
      </c>
      <c r="B582" s="22" t="s">
        <v>828</v>
      </c>
      <c r="C582" s="22" t="s">
        <v>1191</v>
      </c>
      <c r="D582" s="22" t="s">
        <v>828</v>
      </c>
      <c r="E582" s="22" t="s">
        <v>828</v>
      </c>
      <c r="F582" s="22" t="s">
        <v>19</v>
      </c>
      <c r="G582" s="23" t="n">
        <v>1</v>
      </c>
      <c r="H582" s="24" t="n">
        <v>242</v>
      </c>
      <c r="I582" s="24" t="n">
        <v>242</v>
      </c>
      <c r="J582" s="24" t="n">
        <v>0</v>
      </c>
      <c r="K582" s="24" t="n">
        <v>-0</v>
      </c>
      <c r="L582" s="24" t="n">
        <v>-0</v>
      </c>
      <c r="M582" s="6" t="s">
        <f>=I582+J582+K582+L582</f>
      </c>
      <c r="N582" s="22"/>
    </row>
    <row collapsed="false" customFormat="false" customHeight="false" hidden="false" ht="12.1" outlineLevel="0" r="583">
      <c r="A583" s="21" t="n">
        <v>46167</v>
      </c>
      <c r="B583" s="22" t="s">
        <v>828</v>
      </c>
      <c r="C583" s="22" t="s">
        <v>1192</v>
      </c>
      <c r="D583" s="22" t="s">
        <v>828</v>
      </c>
      <c r="E583" s="22" t="s">
        <v>828</v>
      </c>
      <c r="F583" s="22" t="s">
        <v>19</v>
      </c>
      <c r="G583" s="23" t="n">
        <v>1</v>
      </c>
      <c r="H583" s="24" t="n">
        <v>27.12</v>
      </c>
      <c r="I583" s="24" t="n">
        <v>27.12</v>
      </c>
      <c r="J583" s="24" t="n">
        <v>0</v>
      </c>
      <c r="K583" s="24" t="n">
        <v>-0</v>
      </c>
      <c r="L583" s="24" t="n">
        <v>-0</v>
      </c>
      <c r="M583" s="6" t="s">
        <f>=I583+J583+K583+L583</f>
      </c>
      <c r="N583" s="22"/>
    </row>
    <row collapsed="false" customFormat="false" customHeight="false" hidden="false" ht="12.1" outlineLevel="0" r="584">
      <c r="A584" s="21" t="n">
        <v>46168</v>
      </c>
      <c r="B584" s="22" t="s">
        <v>828</v>
      </c>
      <c r="C584" s="22" t="s">
        <v>1193</v>
      </c>
      <c r="D584" s="22" t="s">
        <v>828</v>
      </c>
      <c r="E584" s="22" t="s">
        <v>828</v>
      </c>
      <c r="F584" s="22" t="s">
        <v>19</v>
      </c>
      <c r="G584" s="23" t="n">
        <v>1</v>
      </c>
      <c r="H584" s="24" t="n">
        <v>11.26</v>
      </c>
      <c r="I584" s="24" t="n">
        <v>11.26</v>
      </c>
      <c r="J584" s="24" t="n">
        <v>0</v>
      </c>
      <c r="K584" s="24" t="n">
        <v>-0</v>
      </c>
      <c r="L584" s="24" t="n">
        <v>-0</v>
      </c>
      <c r="M584" s="6" t="s">
        <f>=I584+J584+K584+L584</f>
      </c>
      <c r="N584" s="22"/>
    </row>
    <row collapsed="false" customFormat="false" customHeight="false" hidden="false" ht="12.1" outlineLevel="0" r="585">
      <c r="A585" s="21" t="n">
        <v>46170</v>
      </c>
      <c r="B585" s="22" t="s">
        <v>828</v>
      </c>
      <c r="C585" s="22" t="s">
        <v>1194</v>
      </c>
      <c r="D585" s="22" t="s">
        <v>828</v>
      </c>
      <c r="E585" s="22" t="s">
        <v>828</v>
      </c>
      <c r="F585" s="22" t="s">
        <v>19</v>
      </c>
      <c r="G585" s="23" t="n">
        <v>1</v>
      </c>
      <c r="H585" s="24" t="n">
        <v>19.73</v>
      </c>
      <c r="I585" s="24" t="n">
        <v>19.73</v>
      </c>
      <c r="J585" s="24" t="n">
        <v>0</v>
      </c>
      <c r="K585" s="24" t="n">
        <v>-0</v>
      </c>
      <c r="L585" s="24" t="n">
        <v>-0</v>
      </c>
      <c r="M585" s="6" t="s">
        <f>=I585+J585+K585+L585</f>
      </c>
      <c r="N585" s="22"/>
    </row>
    <row collapsed="false" customFormat="false" customHeight="false" hidden="false" ht="12.1" outlineLevel="0" r="586">
      <c r="A586" s="21" t="n">
        <v>46174</v>
      </c>
      <c r="B586" s="22" t="s">
        <v>912</v>
      </c>
      <c r="C586" s="22" t="s">
        <v>1034</v>
      </c>
      <c r="D586" s="22" t="s">
        <v>912</v>
      </c>
      <c r="E586" s="22" t="s">
        <v>912</v>
      </c>
      <c r="F586" s="22" t="s">
        <v>19</v>
      </c>
      <c r="G586" s="23" t="n">
        <v>1</v>
      </c>
      <c r="H586" s="24" t="n">
        <v>29.9</v>
      </c>
      <c r="I586" s="24" t="n">
        <v>29.9</v>
      </c>
      <c r="J586" s="24" t="n">
        <v>0</v>
      </c>
      <c r="K586" s="24" t="n">
        <v>-0</v>
      </c>
      <c r="L586" s="24" t="n">
        <v>-0</v>
      </c>
      <c r="M586" s="6" t="s">
        <f>=I586+J586+K586+L586</f>
      </c>
      <c r="N586" s="22"/>
    </row>
    <row collapsed="false" customFormat="false" customHeight="false" hidden="false" ht="12.1" outlineLevel="0" r="587">
      <c r="A587" s="21" t="n">
        <v>46174</v>
      </c>
      <c r="B587" s="22" t="s">
        <v>828</v>
      </c>
      <c r="C587" s="22" t="s">
        <v>1195</v>
      </c>
      <c r="D587" s="22" t="s">
        <v>828</v>
      </c>
      <c r="E587" s="22" t="s">
        <v>828</v>
      </c>
      <c r="F587" s="22" t="s">
        <v>19</v>
      </c>
      <c r="G587" s="23" t="n">
        <v>1</v>
      </c>
      <c r="H587" s="24" t="n">
        <v>6.09</v>
      </c>
      <c r="I587" s="24" t="n">
        <v>6.09</v>
      </c>
      <c r="J587" s="24" t="n">
        <v>0</v>
      </c>
      <c r="K587" s="24" t="n">
        <v>-0</v>
      </c>
      <c r="L587" s="24" t="n">
        <v>-0</v>
      </c>
      <c r="M587" s="6" t="s">
        <f>=I587+J587+K587+L587</f>
      </c>
      <c r="N587" s="22"/>
    </row>
    <row collapsed="false" customFormat="false" customHeight="false" hidden="false" ht="12.1" outlineLevel="0" r="588">
      <c r="A588" s="21" t="n">
        <v>46176</v>
      </c>
      <c r="B588" s="22" t="s">
        <v>828</v>
      </c>
      <c r="C588" s="22" t="s">
        <v>1196</v>
      </c>
      <c r="D588" s="22" t="s">
        <v>828</v>
      </c>
      <c r="E588" s="22" t="s">
        <v>828</v>
      </c>
      <c r="F588" s="22" t="s">
        <v>19</v>
      </c>
      <c r="G588" s="23" t="n">
        <v>1</v>
      </c>
      <c r="H588" s="24" t="n">
        <v>56.1</v>
      </c>
      <c r="I588" s="24" t="n">
        <v>56.1</v>
      </c>
      <c r="J588" s="24" t="n">
        <v>0</v>
      </c>
      <c r="K588" s="24" t="n">
        <v>-0</v>
      </c>
      <c r="L588" s="24" t="n">
        <v>-0</v>
      </c>
      <c r="M588" s="6" t="s">
        <f>=I588+J588+K588+L588</f>
      </c>
      <c r="N588" s="22"/>
    </row>
    <row collapsed="false" customFormat="false" customHeight="false" hidden="false" ht="12.1" outlineLevel="0" r="589">
      <c r="A589" s="21" t="n">
        <v>46176</v>
      </c>
      <c r="B589" s="22" t="s">
        <v>828</v>
      </c>
      <c r="C589" s="22" t="s">
        <v>1197</v>
      </c>
      <c r="D589" s="22" t="s">
        <v>828</v>
      </c>
      <c r="E589" s="22" t="s">
        <v>828</v>
      </c>
      <c r="F589" s="22" t="s">
        <v>19</v>
      </c>
      <c r="G589" s="23" t="n">
        <v>1</v>
      </c>
      <c r="H589" s="24" t="n">
        <v>35.4</v>
      </c>
      <c r="I589" s="24" t="n">
        <v>35.4</v>
      </c>
      <c r="J589" s="24" t="n">
        <v>0</v>
      </c>
      <c r="K589" s="24" t="n">
        <v>-0</v>
      </c>
      <c r="L589" s="24" t="n">
        <v>-0</v>
      </c>
      <c r="M589" s="6" t="s">
        <f>=I589+J589+K589+L589</f>
      </c>
      <c r="N589" s="22"/>
    </row>
    <row collapsed="false" customFormat="false" customHeight="false" hidden="false" ht="12.1" outlineLevel="0" r="590">
      <c r="A590" s="21" t="n">
        <v>46177</v>
      </c>
      <c r="B590" s="22" t="s">
        <v>828</v>
      </c>
      <c r="C590" s="22" t="s">
        <v>1198</v>
      </c>
      <c r="D590" s="22" t="s">
        <v>828</v>
      </c>
      <c r="E590" s="22" t="s">
        <v>828</v>
      </c>
      <c r="F590" s="22" t="s">
        <v>19</v>
      </c>
      <c r="G590" s="23" t="n">
        <v>1</v>
      </c>
      <c r="H590" s="24" t="n">
        <v>56.84</v>
      </c>
      <c r="I590" s="24" t="n">
        <v>56.84</v>
      </c>
      <c r="J590" s="24" t="n">
        <v>0</v>
      </c>
      <c r="K590" s="24" t="n">
        <v>-0</v>
      </c>
      <c r="L590" s="24" t="n">
        <v>-0</v>
      </c>
      <c r="M590" s="6" t="s">
        <f>=I590+J590+K590+L590</f>
      </c>
      <c r="N590" s="22"/>
    </row>
    <row collapsed="false" customFormat="false" customHeight="false" hidden="false" ht="12.1" outlineLevel="0" r="591">
      <c r="A591" s="21" t="n">
        <v>46178</v>
      </c>
      <c r="B591" s="22" t="s">
        <v>828</v>
      </c>
      <c r="C591" s="22" t="s">
        <v>1199</v>
      </c>
      <c r="D591" s="22" t="s">
        <v>828</v>
      </c>
      <c r="E591" s="22" t="s">
        <v>828</v>
      </c>
      <c r="F591" s="22" t="s">
        <v>19</v>
      </c>
      <c r="G591" s="23" t="n">
        <v>1</v>
      </c>
      <c r="H591" s="24" t="n">
        <v>22.19</v>
      </c>
      <c r="I591" s="24" t="n">
        <v>22.19</v>
      </c>
      <c r="J591" s="24" t="n">
        <v>0</v>
      </c>
      <c r="K591" s="24" t="n">
        <v>-0</v>
      </c>
      <c r="L591" s="24" t="n">
        <v>-0</v>
      </c>
      <c r="M591" s="6" t="s">
        <f>=I591+J591+K591+L591</f>
      </c>
      <c r="N591" s="22"/>
    </row>
    <row collapsed="false" customFormat="false" customHeight="false" hidden="false" ht="12.1" outlineLevel="0" r="592">
      <c r="A592" s="29" t="n">
        <v>46181</v>
      </c>
      <c r="B592" s="30" t="s">
        <v>1014</v>
      </c>
      <c r="C592" s="30" t="s">
        <v>1200</v>
      </c>
      <c r="D592" s="30" t="s">
        <v>1014</v>
      </c>
      <c r="E592" s="30" t="s">
        <v>1014</v>
      </c>
      <c r="F592" s="30" t="s">
        <v>19</v>
      </c>
      <c r="G592" s="31" t="n">
        <v>1</v>
      </c>
      <c r="H592" s="32" t="n">
        <v>-1</v>
      </c>
      <c r="I592" s="32" t="n">
        <v>-1</v>
      </c>
      <c r="J592" s="32" t="n">
        <v>0</v>
      </c>
      <c r="K592" s="32" t="n">
        <v>-0</v>
      </c>
      <c r="L592" s="32" t="n">
        <v>-0</v>
      </c>
      <c r="M592" s="6" t="s">
        <f>=I592+J592+K592+L592</f>
      </c>
      <c r="N592" s="30"/>
    </row>
    <row collapsed="false" customFormat="false" customHeight="false" hidden="false" ht="12.1" outlineLevel="0" r="593">
      <c r="A593" s="21" t="n">
        <v>46181</v>
      </c>
      <c r="B593" s="22" t="s">
        <v>828</v>
      </c>
      <c r="C593" s="22" t="s">
        <v>1201</v>
      </c>
      <c r="D593" s="22" t="s">
        <v>828</v>
      </c>
      <c r="E593" s="22" t="s">
        <v>828</v>
      </c>
      <c r="F593" s="22" t="s">
        <v>19</v>
      </c>
      <c r="G593" s="23" t="n">
        <v>20</v>
      </c>
      <c r="H593" s="24" t="n">
        <v>0.27</v>
      </c>
      <c r="I593" s="24" t="n">
        <v>5.4</v>
      </c>
      <c r="J593" s="24" t="n">
        <v>0</v>
      </c>
      <c r="K593" s="24" t="n">
        <v>-0</v>
      </c>
      <c r="L593" s="24" t="n">
        <v>-0</v>
      </c>
      <c r="M593" s="6" t="s">
        <f>=I593+J593+K593+L593</f>
      </c>
      <c r="N593" s="22"/>
    </row>
    <row collapsed="false" customFormat="false" customHeight="false" hidden="false" ht="12.1" outlineLevel="0" r="594">
      <c r="A594" s="20" t="n">
        <v>46183.62900463</v>
      </c>
      <c r="B594" s="16" t="s">
        <v>39</v>
      </c>
      <c r="C594" s="16" t="s">
        <v>822</v>
      </c>
      <c r="D594" s="16" t="s">
        <v>725</v>
      </c>
      <c r="E594" s="16" t="s">
        <v>17</v>
      </c>
      <c r="F594" s="16" t="s">
        <v>19</v>
      </c>
      <c r="G594" s="7" t="n">
        <v>10</v>
      </c>
      <c r="H594" s="6" t="n">
        <v>23</v>
      </c>
      <c r="I594" s="6" t="n">
        <v>-230</v>
      </c>
      <c r="J594" s="6" t="n">
        <v>-0</v>
      </c>
      <c r="K594" s="6" t="n">
        <v>-0.14</v>
      </c>
      <c r="L594" s="6" t="n">
        <v>-0</v>
      </c>
      <c r="M594" s="6" t="s">
        <f>=I594+J594+K594+L594</f>
      </c>
      <c r="N594" s="16"/>
    </row>
    <row collapsed="false" customFormat="false" customHeight="false" hidden="false" ht="12.1" outlineLevel="0" r="595">
      <c r="A595" s="20" t="n">
        <v>46183.629293981</v>
      </c>
      <c r="B595" s="16" t="s">
        <v>45</v>
      </c>
      <c r="C595" s="16" t="s">
        <v>833</v>
      </c>
      <c r="D595" s="16" t="s">
        <v>725</v>
      </c>
      <c r="E595" s="16" t="s">
        <v>17</v>
      </c>
      <c r="F595" s="16" t="s">
        <v>19</v>
      </c>
      <c r="G595" s="7" t="n">
        <v>10</v>
      </c>
      <c r="H595" s="6" t="n">
        <v>71</v>
      </c>
      <c r="I595" s="6" t="n">
        <v>-710</v>
      </c>
      <c r="J595" s="6" t="n">
        <v>-0</v>
      </c>
      <c r="K595" s="6" t="n">
        <v>-0.42</v>
      </c>
      <c r="L595" s="6" t="n">
        <v>-0</v>
      </c>
      <c r="M595" s="6" t="s">
        <f>=I595+J595+K595+L595</f>
      </c>
      <c r="N595" s="16"/>
    </row>
    <row collapsed="false" customFormat="false" customHeight="false" hidden="false" ht="12.1" outlineLevel="0" r="596">
      <c r="A596" s="21" t="n">
        <v>46196</v>
      </c>
      <c r="B596" s="22" t="s">
        <v>828</v>
      </c>
      <c r="C596" s="22" t="s">
        <v>1202</v>
      </c>
      <c r="D596" s="22" t="s">
        <v>828</v>
      </c>
      <c r="E596" s="22" t="s">
        <v>828</v>
      </c>
      <c r="F596" s="22" t="s">
        <v>19</v>
      </c>
      <c r="G596" s="23" t="n">
        <v>1</v>
      </c>
      <c r="H596" s="24" t="n">
        <v>27.12</v>
      </c>
      <c r="I596" s="24" t="n">
        <v>27.12</v>
      </c>
      <c r="J596" s="24" t="n">
        <v>0</v>
      </c>
      <c r="K596" s="24" t="n">
        <v>-0</v>
      </c>
      <c r="L596" s="24" t="n">
        <v>-0</v>
      </c>
      <c r="M596" s="6" t="s">
        <f>=I596+J596+K596+L596</f>
      </c>
      <c r="N596" s="22"/>
    </row>
    <row collapsed="false" customFormat="false" customHeight="false" hidden="false" ht="12.1" outlineLevel="0" r="597">
      <c r="A597" s="21" t="n">
        <v>46197</v>
      </c>
      <c r="B597" s="22" t="s">
        <v>828</v>
      </c>
      <c r="C597" s="22" t="s">
        <v>1203</v>
      </c>
      <c r="D597" s="22" t="s">
        <v>828</v>
      </c>
      <c r="E597" s="22" t="s">
        <v>828</v>
      </c>
      <c r="F597" s="22" t="s">
        <v>19</v>
      </c>
      <c r="G597" s="23" t="n">
        <v>1</v>
      </c>
      <c r="H597" s="24" t="n">
        <v>11.26</v>
      </c>
      <c r="I597" s="24" t="n">
        <v>11.26</v>
      </c>
      <c r="J597" s="24" t="n">
        <v>0</v>
      </c>
      <c r="K597" s="24" t="n">
        <v>-0</v>
      </c>
      <c r="L597" s="24" t="n">
        <v>-0</v>
      </c>
      <c r="M597" s="6" t="s">
        <f>=I597+J597+K597+L597</f>
      </c>
      <c r="N597" s="22"/>
    </row>
    <row collapsed="false" customFormat="false" customHeight="false" hidden="false" ht="12.1" outlineLevel="0" r="598">
      <c r="A598" s="20" t="n">
        <v>46197.679976852</v>
      </c>
      <c r="B598" s="16" t="s">
        <v>85</v>
      </c>
      <c r="C598" s="16" t="s">
        <v>991</v>
      </c>
      <c r="D598" s="16" t="s">
        <v>725</v>
      </c>
      <c r="E598" s="16" t="s">
        <v>17</v>
      </c>
      <c r="F598" s="16" t="s">
        <v>19</v>
      </c>
      <c r="G598" s="7" t="n">
        <v>100</v>
      </c>
      <c r="H598" s="6" t="n">
        <v>0.68</v>
      </c>
      <c r="I598" s="6" t="n">
        <v>-68</v>
      </c>
      <c r="J598" s="6" t="n">
        <v>-0</v>
      </c>
      <c r="K598" s="6" t="n">
        <v>-0.04</v>
      </c>
      <c r="L598" s="6" t="n">
        <v>-0</v>
      </c>
      <c r="M598" s="6" t="s">
        <f>=I598+J598+K598+L598</f>
      </c>
      <c r="N598" s="16"/>
    </row>
    <row collapsed="false" customFormat="false" customHeight="false" hidden="false" ht="12.1" outlineLevel="0" r="599">
      <c r="A599" s="20" t="n">
        <v>46197.695162037</v>
      </c>
      <c r="B599" s="16" t="s">
        <v>48</v>
      </c>
      <c r="C599" s="16" t="s">
        <v>1057</v>
      </c>
      <c r="D599" s="16" t="s">
        <v>725</v>
      </c>
      <c r="E599" s="16" t="s">
        <v>17</v>
      </c>
      <c r="F599" s="16" t="s">
        <v>19</v>
      </c>
      <c r="G599" s="7" t="n">
        <v>1</v>
      </c>
      <c r="H599" s="6" t="n">
        <v>306</v>
      </c>
      <c r="I599" s="6" t="n">
        <v>-306</v>
      </c>
      <c r="J599" s="6" t="n">
        <v>-0</v>
      </c>
      <c r="K599" s="6" t="n">
        <v>-0</v>
      </c>
      <c r="L599" s="6" t="n">
        <v>-0.15</v>
      </c>
      <c r="M599" s="6" t="s">
        <f>=I599+J599+K599+L599</f>
      </c>
      <c r="N599" s="16"/>
    </row>
    <row collapsed="false" customFormat="false" customHeight="false" hidden="false" ht="12.1" outlineLevel="0" r="600">
      <c r="A600" s="20" t="n">
        <v>46197.69912037</v>
      </c>
      <c r="B600" s="16" t="s">
        <v>51</v>
      </c>
      <c r="C600" s="16" t="s">
        <v>818</v>
      </c>
      <c r="D600" s="16" t="s">
        <v>725</v>
      </c>
      <c r="E600" s="16" t="s">
        <v>17</v>
      </c>
      <c r="F600" s="16" t="s">
        <v>19</v>
      </c>
      <c r="G600" s="7" t="n">
        <v>1000</v>
      </c>
      <c r="H600" s="6" t="n">
        <v>0.207</v>
      </c>
      <c r="I600" s="6" t="n">
        <v>-207</v>
      </c>
      <c r="J600" s="6" t="n">
        <v>-0</v>
      </c>
      <c r="K600" s="6" t="n">
        <v>-0.13</v>
      </c>
      <c r="L600" s="6" t="n">
        <v>-0</v>
      </c>
      <c r="M600" s="6" t="s">
        <f>=I600+J600+K600+L600</f>
      </c>
      <c r="N600" s="16"/>
    </row>
    <row collapsed="false" customFormat="false" customHeight="false" hidden="false" ht="12.1" outlineLevel="0" r="601">
      <c r="A601" s="20" t="n">
        <v>46197.721365741</v>
      </c>
      <c r="B601" s="16" t="s">
        <v>75</v>
      </c>
      <c r="C601" s="16" t="s">
        <v>832</v>
      </c>
      <c r="D601" s="16" t="s">
        <v>725</v>
      </c>
      <c r="E601" s="16" t="s">
        <v>17</v>
      </c>
      <c r="F601" s="16" t="s">
        <v>19</v>
      </c>
      <c r="G601" s="7" t="n">
        <v>10</v>
      </c>
      <c r="H601" s="6" t="n">
        <v>18.7</v>
      </c>
      <c r="I601" s="6" t="n">
        <v>-187</v>
      </c>
      <c r="J601" s="6" t="n">
        <v>-0</v>
      </c>
      <c r="K601" s="6" t="n">
        <v>-0.11</v>
      </c>
      <c r="L601" s="6" t="n">
        <v>-0</v>
      </c>
      <c r="M601" s="6" t="s">
        <f>=I601+J601+K601+L601</f>
      </c>
      <c r="N601" s="16"/>
    </row>
    <row collapsed="false" customFormat="false" customHeight="false" hidden="false" ht="12.1" outlineLevel="0" r="602">
      <c r="A602" s="21" t="n">
        <v>46199</v>
      </c>
      <c r="B602" s="22" t="s">
        <v>828</v>
      </c>
      <c r="C602" s="22" t="s">
        <v>1204</v>
      </c>
      <c r="D602" s="22" t="s">
        <v>828</v>
      </c>
      <c r="E602" s="22" t="s">
        <v>828</v>
      </c>
      <c r="F602" s="22" t="s">
        <v>19</v>
      </c>
      <c r="G602" s="23" t="n">
        <v>1</v>
      </c>
      <c r="H602" s="24" t="n">
        <v>24</v>
      </c>
      <c r="I602" s="24" t="n">
        <v>24</v>
      </c>
      <c r="J602" s="24" t="n">
        <v>0</v>
      </c>
      <c r="K602" s="24" t="n">
        <v>-0</v>
      </c>
      <c r="L602" s="24" t="n">
        <v>-0</v>
      </c>
      <c r="M602" s="6" t="s">
        <f>=I602+J602+K602+L602</f>
      </c>
      <c r="N602" s="22"/>
    </row>
    <row collapsed="false" customFormat="false" customHeight="false" hidden="false" ht="12.1" outlineLevel="0" r="603">
      <c r="A603" s="21" t="n">
        <v>46202</v>
      </c>
      <c r="B603" s="22" t="s">
        <v>828</v>
      </c>
      <c r="C603" s="22" t="s">
        <v>1205</v>
      </c>
      <c r="D603" s="22" t="s">
        <v>828</v>
      </c>
      <c r="E603" s="22" t="s">
        <v>828</v>
      </c>
      <c r="F603" s="22" t="s">
        <v>19</v>
      </c>
      <c r="G603" s="23" t="n">
        <v>1</v>
      </c>
      <c r="H603" s="24" t="n">
        <v>19.73</v>
      </c>
      <c r="I603" s="24" t="n">
        <v>19.73</v>
      </c>
      <c r="J603" s="24" t="n">
        <v>0</v>
      </c>
      <c r="K603" s="24" t="n">
        <v>-0</v>
      </c>
      <c r="L603" s="24" t="n">
        <v>-0</v>
      </c>
      <c r="M603" s="6" t="s">
        <f>=I603+J603+K603+L603</f>
      </c>
      <c r="N603" s="22"/>
    </row>
    <row collapsed="false" customFormat="false" customHeight="false" hidden="false" ht="12.1" outlineLevel="0" r="604">
      <c r="A604" s="21" t="n">
        <v>46204</v>
      </c>
      <c r="B604" s="22" t="s">
        <v>828</v>
      </c>
      <c r="C604" s="22" t="s">
        <v>1206</v>
      </c>
      <c r="D604" s="22" t="s">
        <v>828</v>
      </c>
      <c r="E604" s="22" t="s">
        <v>828</v>
      </c>
      <c r="F604" s="22" t="s">
        <v>19</v>
      </c>
      <c r="G604" s="23" t="n">
        <v>1</v>
      </c>
      <c r="H604" s="24" t="n">
        <v>5.37</v>
      </c>
      <c r="I604" s="24" t="n">
        <v>5.37</v>
      </c>
      <c r="J604" s="24" t="n">
        <v>0</v>
      </c>
      <c r="K604" s="24" t="n">
        <v>-0</v>
      </c>
      <c r="L604" s="24" t="n">
        <v>-0</v>
      </c>
      <c r="M604" s="6" t="s">
        <f>=I604+J604+K604+L604</f>
      </c>
      <c r="N604" s="22"/>
    </row>
    <row collapsed="false" customFormat="false" customHeight="false" hidden="false" ht="12.1" outlineLevel="0" r="605">
      <c r="A605" s="21" t="n">
        <v>46204</v>
      </c>
      <c r="B605" s="22" t="s">
        <v>912</v>
      </c>
      <c r="C605" s="22" t="s">
        <v>1034</v>
      </c>
      <c r="D605" s="22" t="s">
        <v>912</v>
      </c>
      <c r="E605" s="22" t="s">
        <v>912</v>
      </c>
      <c r="F605" s="22" t="s">
        <v>19</v>
      </c>
      <c r="G605" s="23" t="n">
        <v>1</v>
      </c>
      <c r="H605" s="24" t="n">
        <v>27.13</v>
      </c>
      <c r="I605" s="24" t="n">
        <v>27.13</v>
      </c>
      <c r="J605" s="24" t="n">
        <v>0</v>
      </c>
      <c r="K605" s="24" t="n">
        <v>-0</v>
      </c>
      <c r="L605" s="24" t="n">
        <v>-0</v>
      </c>
      <c r="M605" s="6" t="s">
        <f>=I605+J605+K605+L605</f>
      </c>
      <c r="N605" s="22"/>
    </row>
    <row collapsed="false" customFormat="false" customHeight="false" hidden="false" ht="12.1" outlineLevel="0" r="606">
      <c r="A606" s="21" t="n">
        <v>46209</v>
      </c>
      <c r="B606" s="22" t="s">
        <v>828</v>
      </c>
      <c r="C606" s="22" t="s">
        <v>1207</v>
      </c>
      <c r="D606" s="22" t="s">
        <v>828</v>
      </c>
      <c r="E606" s="22" t="s">
        <v>828</v>
      </c>
      <c r="F606" s="22" t="s">
        <v>19</v>
      </c>
      <c r="G606" s="23" t="n">
        <v>1</v>
      </c>
      <c r="H606" s="24" t="n">
        <v>22.19</v>
      </c>
      <c r="I606" s="24" t="n">
        <v>22.19</v>
      </c>
      <c r="J606" s="24" t="n">
        <v>0</v>
      </c>
      <c r="K606" s="24" t="n">
        <v>-0</v>
      </c>
      <c r="L606" s="24" t="n">
        <v>-0</v>
      </c>
      <c r="M606" s="6" t="s">
        <f>=I606+J606+K606+L606</f>
      </c>
      <c r="N606" s="22"/>
    </row>
    <row collapsed="false" customFormat="false" customHeight="false" hidden="false" ht="12.1" outlineLevel="0" r="607">
      <c r="A607" s="21" t="n">
        <v>46209</v>
      </c>
      <c r="B607" s="22" t="s">
        <v>912</v>
      </c>
      <c r="C607" s="22" t="s">
        <v>1208</v>
      </c>
      <c r="D607" s="22" t="s">
        <v>912</v>
      </c>
      <c r="E607" s="22" t="s">
        <v>912</v>
      </c>
      <c r="F607" s="22" t="s">
        <v>19</v>
      </c>
      <c r="G607" s="23" t="n">
        <v>1</v>
      </c>
      <c r="H607" s="24" t="n">
        <v>100</v>
      </c>
      <c r="I607" s="24" t="n">
        <v>100</v>
      </c>
      <c r="J607" s="24" t="n">
        <v>0</v>
      </c>
      <c r="K607" s="24" t="n">
        <v>-0</v>
      </c>
      <c r="L607" s="24" t="n">
        <v>-0</v>
      </c>
      <c r="M607" s="6" t="s">
        <f>=I607+J607+K607+L607</f>
      </c>
      <c r="N607" s="22"/>
    </row>
    <row collapsed="false" customFormat="false" customHeight="false" hidden="false" ht="12.1" outlineLevel="0" r="608">
      <c r="A608" s="21" t="n">
        <v>46210</v>
      </c>
      <c r="B608" s="22" t="s">
        <v>912</v>
      </c>
      <c r="C608" s="22" t="s">
        <v>1209</v>
      </c>
      <c r="D608" s="22" t="s">
        <v>912</v>
      </c>
      <c r="E608" s="22" t="s">
        <v>912</v>
      </c>
      <c r="F608" s="22" t="s">
        <v>19</v>
      </c>
      <c r="G608" s="23" t="n">
        <v>1</v>
      </c>
      <c r="H608" s="24" t="n">
        <v>250</v>
      </c>
      <c r="I608" s="24" t="n">
        <v>250</v>
      </c>
      <c r="J608" s="24" t="n">
        <v>0</v>
      </c>
      <c r="K608" s="24" t="n">
        <v>-0</v>
      </c>
      <c r="L608" s="24" t="n">
        <v>-0</v>
      </c>
      <c r="M608" s="6" t="s">
        <f>=I608+J608+K608+L608</f>
      </c>
      <c r="N608" s="22"/>
    </row>
    <row collapsed="false" customFormat="false" customHeight="false" hidden="false" ht="12.1" outlineLevel="0" r="609">
      <c r="A609" s="21" t="n">
        <v>46210</v>
      </c>
      <c r="B609" s="22" t="s">
        <v>828</v>
      </c>
      <c r="C609" s="22" t="s">
        <v>1210</v>
      </c>
      <c r="D609" s="22" t="s">
        <v>828</v>
      </c>
      <c r="E609" s="22" t="s">
        <v>828</v>
      </c>
      <c r="F609" s="22" t="s">
        <v>19</v>
      </c>
      <c r="G609" s="23" t="n">
        <v>1</v>
      </c>
      <c r="H609" s="24" t="n">
        <v>54.1</v>
      </c>
      <c r="I609" s="24" t="n">
        <v>54.1</v>
      </c>
      <c r="J609" s="24" t="n">
        <v>0</v>
      </c>
      <c r="K609" s="24" t="n">
        <v>-0</v>
      </c>
      <c r="L609" s="24" t="n">
        <v>-0</v>
      </c>
      <c r="M609" s="6" t="s">
        <f>=I609+J609+K609+L609</f>
      </c>
      <c r="N609" s="22"/>
    </row>
    <row collapsed="false" customFormat="false" customHeight="false" hidden="false" ht="12.1" outlineLevel="0" r="610">
      <c r="A610" s="29" t="n">
        <v>46216</v>
      </c>
      <c r="B610" s="30" t="s">
        <v>1014</v>
      </c>
      <c r="C610" s="30" t="s">
        <v>1211</v>
      </c>
      <c r="D610" s="30" t="s">
        <v>1014</v>
      </c>
      <c r="E610" s="30" t="s">
        <v>1014</v>
      </c>
      <c r="F610" s="30" t="s">
        <v>19</v>
      </c>
      <c r="G610" s="31" t="n">
        <v>1</v>
      </c>
      <c r="H610" s="32" t="n">
        <v>-1</v>
      </c>
      <c r="I610" s="32" t="n">
        <v>-1</v>
      </c>
      <c r="J610" s="32" t="n">
        <v>0</v>
      </c>
      <c r="K610" s="32" t="n">
        <v>-0</v>
      </c>
      <c r="L610" s="32" t="n">
        <v>-0</v>
      </c>
      <c r="M610" s="6" t="s">
        <f>=I610+J610+K610+L610</f>
      </c>
      <c r="N610" s="30"/>
    </row>
    <row collapsed="false" customFormat="false" customHeight="false" hidden="false" ht="12.1" outlineLevel="0" r="611">
      <c r="A611" s="21" t="n">
        <v>46216</v>
      </c>
      <c r="B611" s="22" t="s">
        <v>828</v>
      </c>
      <c r="C611" s="22" t="s">
        <v>1212</v>
      </c>
      <c r="D611" s="22" t="s">
        <v>828</v>
      </c>
      <c r="E611" s="22" t="s">
        <v>828</v>
      </c>
      <c r="F611" s="22" t="s">
        <v>19</v>
      </c>
      <c r="G611" s="23" t="n">
        <v>20</v>
      </c>
      <c r="H611" s="24" t="n">
        <v>0.27</v>
      </c>
      <c r="I611" s="24" t="n">
        <v>5.4</v>
      </c>
      <c r="J611" s="24" t="n">
        <v>0</v>
      </c>
      <c r="K611" s="24" t="n">
        <v>-0</v>
      </c>
      <c r="L611" s="24" t="n">
        <v>-0</v>
      </c>
      <c r="M611" s="6" t="s">
        <f>=I611+J611+K611+L611</f>
      </c>
      <c r="N611" s="22"/>
    </row>
    <row collapsed="false" customFormat="false" customHeight="false" hidden="false" ht="12.1" outlineLevel="0" r="612">
      <c r="A612" s="21" t="n">
        <v>46218</v>
      </c>
      <c r="B612" s="22" t="s">
        <v>828</v>
      </c>
      <c r="C612" s="22" t="s">
        <v>1213</v>
      </c>
      <c r="D612" s="22" t="s">
        <v>828</v>
      </c>
      <c r="E612" s="22" t="s">
        <v>828</v>
      </c>
      <c r="F612" s="22" t="s">
        <v>19</v>
      </c>
      <c r="G612" s="23" t="n">
        <v>1</v>
      </c>
      <c r="H612" s="24" t="n">
        <v>339</v>
      </c>
      <c r="I612" s="24" t="n">
        <v>339</v>
      </c>
      <c r="J612" s="24" t="n">
        <v>0</v>
      </c>
      <c r="K612" s="24" t="n">
        <v>-0</v>
      </c>
      <c r="L612" s="24" t="n">
        <v>-0</v>
      </c>
      <c r="M612" s="6" t="s">
        <f>=I612+J612+K612+L612</f>
      </c>
      <c r="N612" s="22"/>
    </row>
    <row collapsed="false" customFormat="false" customHeight="false" hidden="false" ht="12.1" outlineLevel="0" r="613">
      <c r="A613" s="20" t="n">
        <v>46220.830196759</v>
      </c>
      <c r="B613" s="16" t="s">
        <v>85</v>
      </c>
      <c r="C613" s="16" t="s">
        <v>991</v>
      </c>
      <c r="D613" s="16" t="s">
        <v>725</v>
      </c>
      <c r="E613" s="16" t="s">
        <v>17</v>
      </c>
      <c r="F613" s="16" t="s">
        <v>19</v>
      </c>
      <c r="G613" s="7" t="n">
        <v>300</v>
      </c>
      <c r="H613" s="6" t="n">
        <v>0.38</v>
      </c>
      <c r="I613" s="6" t="n">
        <v>-114</v>
      </c>
      <c r="J613" s="6" t="n">
        <v>-0</v>
      </c>
      <c r="K613" s="6" t="n">
        <v>-0.07</v>
      </c>
      <c r="L613" s="6" t="n">
        <v>-0</v>
      </c>
      <c r="M613" s="6" t="s">
        <f>=I613+J613+K613+L613</f>
      </c>
      <c r="N613" s="16"/>
    </row>
    <row collapsed="false" customFormat="false" customHeight="false" hidden="false" ht="12.1" outlineLevel="0" r="614">
      <c r="A614" s="29" t="n">
        <v>46225</v>
      </c>
      <c r="B614" s="30" t="s">
        <v>1014</v>
      </c>
      <c r="C614" s="30" t="s">
        <v>1214</v>
      </c>
      <c r="D614" s="30" t="s">
        <v>1014</v>
      </c>
      <c r="E614" s="30" t="s">
        <v>1014</v>
      </c>
      <c r="F614" s="30" t="s">
        <v>19</v>
      </c>
      <c r="G614" s="31" t="n">
        <v>1</v>
      </c>
      <c r="H614" s="32" t="n">
        <v>-32</v>
      </c>
      <c r="I614" s="32" t="n">
        <v>-32</v>
      </c>
      <c r="J614" s="32" t="n">
        <v>0</v>
      </c>
      <c r="K614" s="32" t="n">
        <v>-0</v>
      </c>
      <c r="L614" s="32" t="n">
        <v>-0</v>
      </c>
      <c r="M614" s="6" t="s">
        <f>=I614+J614+K614+L614</f>
      </c>
      <c r="N614" s="30"/>
    </row>
    <row collapsed="false" customFormat="false" customHeight="false" hidden="false" ht="12.1" outlineLevel="0" r="615">
      <c r="A615" s="21" t="n">
        <v>46225</v>
      </c>
      <c r="B615" s="22" t="s">
        <v>828</v>
      </c>
      <c r="C615" s="22" t="s">
        <v>1215</v>
      </c>
      <c r="D615" s="22" t="s">
        <v>828</v>
      </c>
      <c r="E615" s="22" t="s">
        <v>828</v>
      </c>
      <c r="F615" s="22" t="s">
        <v>19</v>
      </c>
      <c r="G615" s="23" t="n">
        <v>1</v>
      </c>
      <c r="H615" s="24" t="n">
        <v>245</v>
      </c>
      <c r="I615" s="24" t="n">
        <v>245</v>
      </c>
      <c r="J615" s="24" t="n">
        <v>0</v>
      </c>
      <c r="K615" s="24" t="n">
        <v>-0</v>
      </c>
      <c r="L615" s="24" t="n">
        <v>-0</v>
      </c>
      <c r="M615" s="6" t="s">
        <f>=I615+J615+K615+L615</f>
      </c>
      <c r="N615" s="22"/>
    </row>
    <row collapsed="false" customFormat="false" customHeight="false" hidden="false" ht="12.1" outlineLevel="0" r="616">
      <c r="A616" s="21" t="n">
        <v>46225</v>
      </c>
      <c r="B616" s="22" t="s">
        <v>828</v>
      </c>
      <c r="C616" s="22" t="s">
        <v>1216</v>
      </c>
      <c r="D616" s="22" t="s">
        <v>828</v>
      </c>
      <c r="E616" s="22" t="s">
        <v>828</v>
      </c>
      <c r="F616" s="22" t="s">
        <v>19</v>
      </c>
      <c r="G616" s="23" t="n">
        <v>1</v>
      </c>
      <c r="H616" s="24" t="n">
        <v>27.12</v>
      </c>
      <c r="I616" s="24" t="n">
        <v>27.12</v>
      </c>
      <c r="J616" s="24" t="n">
        <v>0</v>
      </c>
      <c r="K616" s="24" t="n">
        <v>-0</v>
      </c>
      <c r="L616" s="24" t="n">
        <v>-0</v>
      </c>
      <c r="M616" s="6" t="s">
        <f>=I616+J616+K616+L616</f>
      </c>
      <c r="N616" s="22"/>
    </row>
    <row collapsed="false" customFormat="false" customHeight="false" hidden="false" ht="12.1" outlineLevel="0" r="617">
      <c r="A617" s="21" t="n">
        <v>46226</v>
      </c>
      <c r="B617" s="22" t="s">
        <v>828</v>
      </c>
      <c r="C617" s="22" t="s">
        <v>1217</v>
      </c>
      <c r="D617" s="22" t="s">
        <v>828</v>
      </c>
      <c r="E617" s="22" t="s">
        <v>828</v>
      </c>
      <c r="F617" s="22" t="s">
        <v>19</v>
      </c>
      <c r="G617" s="23" t="n">
        <v>1</v>
      </c>
      <c r="H617" s="24" t="n">
        <v>170.7</v>
      </c>
      <c r="I617" s="24" t="n">
        <v>170.7</v>
      </c>
      <c r="J617" s="24" t="n">
        <v>0</v>
      </c>
      <c r="K617" s="24" t="n">
        <v>-0</v>
      </c>
      <c r="L617" s="24" t="n">
        <v>-0</v>
      </c>
      <c r="M617" s="6" t="s">
        <f>=I617+J617+K617+L617</f>
      </c>
      <c r="N617" s="22"/>
    </row>
    <row collapsed="false" customFormat="false" customHeight="false" hidden="false" ht="12.1" outlineLevel="0" r="618">
      <c r="A618" s="21" t="n">
        <v>46227</v>
      </c>
      <c r="B618" s="22" t="s">
        <v>828</v>
      </c>
      <c r="C618" s="22" t="s">
        <v>1218</v>
      </c>
      <c r="D618" s="22" t="s">
        <v>828</v>
      </c>
      <c r="E618" s="22" t="s">
        <v>828</v>
      </c>
      <c r="F618" s="22" t="s">
        <v>19</v>
      </c>
      <c r="G618" s="23" t="n">
        <v>1</v>
      </c>
      <c r="H618" s="24" t="n">
        <v>11.26</v>
      </c>
      <c r="I618" s="24" t="n">
        <v>11.26</v>
      </c>
      <c r="J618" s="24" t="n">
        <v>0</v>
      </c>
      <c r="K618" s="24" t="n">
        <v>-0</v>
      </c>
      <c r="L618" s="24" t="n">
        <v>-0</v>
      </c>
      <c r="M618" s="6" t="s">
        <f>=I618+J618+K618+L618</f>
      </c>
      <c r="N618" s="22"/>
    </row>
    <row collapsed="false" customFormat="false" customHeight="false" hidden="false" ht="12.1" outlineLevel="0" r="619">
      <c r="A619" s="21" t="n">
        <v>46227</v>
      </c>
      <c r="B619" s="22" t="s">
        <v>828</v>
      </c>
      <c r="C619" s="22" t="s">
        <v>1219</v>
      </c>
      <c r="D619" s="22" t="s">
        <v>828</v>
      </c>
      <c r="E619" s="22" t="s">
        <v>828</v>
      </c>
      <c r="F619" s="22" t="s">
        <v>19</v>
      </c>
      <c r="G619" s="23" t="n">
        <v>1</v>
      </c>
      <c r="H619" s="24" t="n">
        <v>922</v>
      </c>
      <c r="I619" s="24" t="n">
        <v>922</v>
      </c>
      <c r="J619" s="24" t="n">
        <v>0</v>
      </c>
      <c r="K619" s="24" t="n">
        <v>-0</v>
      </c>
      <c r="L619" s="24" t="n">
        <v>-0</v>
      </c>
      <c r="M619" s="6" t="s">
        <f>=I619+J619+K619+L619</f>
      </c>
      <c r="N619" s="22"/>
    </row>
    <row collapsed="false" customFormat="false" customHeight="false" hidden="false" ht="12.1" outlineLevel="0" r="620">
      <c r="A620" s="29" t="n">
        <v>46227</v>
      </c>
      <c r="B620" s="30" t="s">
        <v>1014</v>
      </c>
      <c r="C620" s="30" t="s">
        <v>1220</v>
      </c>
      <c r="D620" s="30" t="s">
        <v>1014</v>
      </c>
      <c r="E620" s="30" t="s">
        <v>1014</v>
      </c>
      <c r="F620" s="30" t="s">
        <v>19</v>
      </c>
      <c r="G620" s="31" t="n">
        <v>1</v>
      </c>
      <c r="H620" s="32" t="n">
        <v>-2</v>
      </c>
      <c r="I620" s="32" t="n">
        <v>-2</v>
      </c>
      <c r="J620" s="32" t="n">
        <v>0</v>
      </c>
      <c r="K620" s="32" t="n">
        <v>-0</v>
      </c>
      <c r="L620" s="32" t="n">
        <v>-0</v>
      </c>
      <c r="M620" s="6" t="s">
        <f>=I620+J620+K620+L620</f>
      </c>
      <c r="N620" s="30"/>
    </row>
    <row collapsed="false" customFormat="false" customHeight="false" hidden="false" ht="12.1" outlineLevel="0" r="621">
      <c r="A621" s="21" t="n">
        <v>46227</v>
      </c>
      <c r="B621" s="22" t="s">
        <v>828</v>
      </c>
      <c r="C621" s="22" t="s">
        <v>1221</v>
      </c>
      <c r="D621" s="22" t="s">
        <v>828</v>
      </c>
      <c r="E621" s="22" t="s">
        <v>828</v>
      </c>
      <c r="F621" s="22" t="s">
        <v>19</v>
      </c>
      <c r="G621" s="23" t="n">
        <v>6</v>
      </c>
      <c r="H621" s="24" t="n">
        <v>2.27</v>
      </c>
      <c r="I621" s="24" t="n">
        <v>13.62</v>
      </c>
      <c r="J621" s="24" t="n">
        <v>0</v>
      </c>
      <c r="K621" s="24" t="n">
        <v>-0</v>
      </c>
      <c r="L621" s="24" t="n">
        <v>-0</v>
      </c>
      <c r="M621" s="6" t="s">
        <f>=I621+J621+K621+L621</f>
      </c>
      <c r="N621" s="22"/>
    </row>
    <row collapsed="false" customFormat="false" customHeight="false" hidden="false" ht="12.1" outlineLevel="0" r="622">
      <c r="A622" s="21" t="n">
        <v>46230</v>
      </c>
      <c r="B622" s="22" t="s">
        <v>828</v>
      </c>
      <c r="C622" s="22" t="s">
        <v>1222</v>
      </c>
      <c r="D622" s="22" t="s">
        <v>828</v>
      </c>
      <c r="E622" s="22" t="s">
        <v>828</v>
      </c>
      <c r="F622" s="22" t="s">
        <v>19</v>
      </c>
      <c r="G622" s="23" t="n">
        <v>1</v>
      </c>
      <c r="H622" s="24" t="n">
        <v>19.73</v>
      </c>
      <c r="I622" s="24" t="n">
        <v>19.73</v>
      </c>
      <c r="J622" s="24" t="n">
        <v>0</v>
      </c>
      <c r="K622" s="24" t="n">
        <v>-0</v>
      </c>
      <c r="L622" s="24" t="n">
        <v>-0</v>
      </c>
      <c r="M622" s="6" t="s">
        <f>=I622+J622+K622+L622</f>
      </c>
      <c r="N622" s="22"/>
    </row>
    <row collapsed="false" customFormat="false" customHeight="false" hidden="false" ht="12.1" outlineLevel="0" r="623">
      <c r="A623" s="21" t="n">
        <v>46231</v>
      </c>
      <c r="B623" s="22" t="s">
        <v>828</v>
      </c>
      <c r="C623" s="22" t="s">
        <v>1223</v>
      </c>
      <c r="D623" s="22" t="s">
        <v>828</v>
      </c>
      <c r="E623" s="22" t="s">
        <v>828</v>
      </c>
      <c r="F623" s="22" t="s">
        <v>19</v>
      </c>
      <c r="G623" s="23" t="n">
        <v>1</v>
      </c>
      <c r="H623" s="24" t="n">
        <v>298.44</v>
      </c>
      <c r="I623" s="24" t="n">
        <v>298.44</v>
      </c>
      <c r="J623" s="24" t="n">
        <v>0</v>
      </c>
      <c r="K623" s="24" t="n">
        <v>-0</v>
      </c>
      <c r="L623" s="24" t="n">
        <v>-0</v>
      </c>
      <c r="M623" s="6" t="s">
        <f>=I623+J623+K623+L623</f>
      </c>
      <c r="N623" s="22"/>
    </row>
    <row collapsed="false" customFormat="false" customHeight="false" hidden="false" ht="12.1" outlineLevel="0" r="624">
      <c r="A624" s="21" t="n">
        <v>46232</v>
      </c>
      <c r="B624" s="22" t="s">
        <v>912</v>
      </c>
      <c r="C624" s="22" t="s">
        <v>1186</v>
      </c>
      <c r="D624" s="22" t="s">
        <v>912</v>
      </c>
      <c r="E624" s="22" t="s">
        <v>912</v>
      </c>
      <c r="F624" s="22" t="s">
        <v>19</v>
      </c>
      <c r="G624" s="23" t="n">
        <v>1</v>
      </c>
      <c r="H624" s="24" t="n">
        <v>125</v>
      </c>
      <c r="I624" s="24" t="n">
        <v>125</v>
      </c>
      <c r="J624" s="24" t="n">
        <v>0</v>
      </c>
      <c r="K624" s="24" t="n">
        <v>-0</v>
      </c>
      <c r="L624" s="24" t="n">
        <v>-0</v>
      </c>
      <c r="M624" s="6" t="s">
        <f>=I624+J624+K624+L624</f>
      </c>
      <c r="N624" s="22"/>
    </row>
    <row collapsed="false" customFormat="false" customHeight="false" hidden="false" ht="12.1" outlineLevel="0" r="625">
      <c r="A625" s="21" t="n">
        <v>46232</v>
      </c>
      <c r="B625" s="22" t="s">
        <v>828</v>
      </c>
      <c r="C625" s="22" t="s">
        <v>1224</v>
      </c>
      <c r="D625" s="22" t="s">
        <v>828</v>
      </c>
      <c r="E625" s="22" t="s">
        <v>828</v>
      </c>
      <c r="F625" s="22" t="s">
        <v>19</v>
      </c>
      <c r="G625" s="23" t="n">
        <v>1</v>
      </c>
      <c r="H625" s="24" t="n">
        <v>182.52</v>
      </c>
      <c r="I625" s="24" t="n">
        <v>182.52</v>
      </c>
      <c r="J625" s="24" t="n">
        <v>0</v>
      </c>
      <c r="K625" s="24" t="n">
        <v>-0</v>
      </c>
      <c r="L625" s="24" t="n">
        <v>-0</v>
      </c>
      <c r="M625" s="6" t="s">
        <f>=I625+J625+K625+L625</f>
      </c>
      <c r="N625" s="22"/>
    </row>
    <row collapsed="false" customFormat="false" customHeight="false" hidden="false" ht="12.1" outlineLevel="0" r="626">
      <c r="A626" s="21" t="n">
        <v>46232</v>
      </c>
      <c r="B626" s="22" t="s">
        <v>828</v>
      </c>
      <c r="C626" s="22" t="s">
        <v>1225</v>
      </c>
      <c r="D626" s="22" t="s">
        <v>828</v>
      </c>
      <c r="E626" s="22" t="s">
        <v>828</v>
      </c>
      <c r="F626" s="22" t="s">
        <v>19</v>
      </c>
      <c r="G626" s="23" t="n">
        <v>1</v>
      </c>
      <c r="H626" s="24" t="n">
        <v>21.88</v>
      </c>
      <c r="I626" s="24" t="n">
        <v>21.88</v>
      </c>
      <c r="J626" s="24" t="n">
        <v>0</v>
      </c>
      <c r="K626" s="24" t="n">
        <v>-0</v>
      </c>
      <c r="L626" s="24" t="n">
        <v>-0</v>
      </c>
      <c r="M626" s="6" t="s">
        <f>=I626+J626+K626+L626</f>
      </c>
      <c r="N626" s="22"/>
    </row>
    <row collapsed="false" customFormat="false" customHeight="false" hidden="false" ht="12.1" outlineLevel="0" r="627">
      <c r="A627" s="21" t="n">
        <v>46233</v>
      </c>
      <c r="B627" s="22" t="s">
        <v>828</v>
      </c>
      <c r="C627" s="22" t="s">
        <v>1226</v>
      </c>
      <c r="D627" s="22" t="s">
        <v>828</v>
      </c>
      <c r="E627" s="22" t="s">
        <v>828</v>
      </c>
      <c r="F627" s="22" t="s">
        <v>19</v>
      </c>
      <c r="G627" s="23" t="n">
        <v>1</v>
      </c>
      <c r="H627" s="24" t="n">
        <v>29.83</v>
      </c>
      <c r="I627" s="24" t="n">
        <v>29.83</v>
      </c>
      <c r="J627" s="24" t="n">
        <v>0</v>
      </c>
      <c r="K627" s="24" t="n">
        <v>-0</v>
      </c>
      <c r="L627" s="24" t="n">
        <v>-0</v>
      </c>
      <c r="M627" s="6" t="s">
        <f>=I627+J627+K627+L627</f>
      </c>
      <c r="N627" s="22"/>
    </row>
    <row collapsed="false" customFormat="false" customHeight="false" hidden="false" ht="12.1" outlineLevel="0" r="628">
      <c r="A628" s="21" t="n">
        <v>46234</v>
      </c>
      <c r="B628" s="22" t="s">
        <v>828</v>
      </c>
      <c r="C628" s="22" t="s">
        <v>1227</v>
      </c>
      <c r="D628" s="22" t="s">
        <v>828</v>
      </c>
      <c r="E628" s="22" t="s">
        <v>828</v>
      </c>
      <c r="F628" s="22" t="s">
        <v>19</v>
      </c>
      <c r="G628" s="23" t="n">
        <v>1</v>
      </c>
      <c r="H628" s="24" t="n">
        <v>137.7</v>
      </c>
      <c r="I628" s="24" t="n">
        <v>137.7</v>
      </c>
      <c r="J628" s="24" t="n">
        <v>0</v>
      </c>
      <c r="K628" s="24" t="n">
        <v>-0</v>
      </c>
      <c r="L628" s="24" t="n">
        <v>-0</v>
      </c>
      <c r="M628" s="6" t="s">
        <f>=I628+J628+K628+L628</f>
      </c>
      <c r="N628" s="22"/>
    </row>
    <row collapsed="false" customFormat="false" customHeight="false" hidden="false" ht="12.1" outlineLevel="0" r="629">
      <c r="A629" s="21" t="n">
        <v>46234</v>
      </c>
      <c r="B629" s="22" t="s">
        <v>828</v>
      </c>
      <c r="C629" s="22" t="s">
        <v>1228</v>
      </c>
      <c r="D629" s="22" t="s">
        <v>828</v>
      </c>
      <c r="E629" s="22" t="s">
        <v>828</v>
      </c>
      <c r="F629" s="22" t="s">
        <v>19</v>
      </c>
      <c r="G629" s="23" t="n">
        <v>1</v>
      </c>
      <c r="H629" s="24" t="n">
        <v>15</v>
      </c>
      <c r="I629" s="24" t="n">
        <v>15</v>
      </c>
      <c r="J629" s="24" t="n">
        <v>0</v>
      </c>
      <c r="K629" s="24" t="n">
        <v>-0</v>
      </c>
      <c r="L629" s="24" t="n">
        <v>-0</v>
      </c>
      <c r="M629" s="6" t="s">
        <f>=I629+J629+K629+L629</f>
      </c>
      <c r="N629" s="22"/>
    </row>
    <row collapsed="false" customFormat="false" customHeight="false" hidden="false" ht="12.1" outlineLevel="0" r="630">
      <c r="A630" s="21" t="n">
        <v>46237</v>
      </c>
      <c r="B630" s="22" t="s">
        <v>912</v>
      </c>
      <c r="C630" s="22" t="s">
        <v>1034</v>
      </c>
      <c r="D630" s="22" t="s">
        <v>912</v>
      </c>
      <c r="E630" s="22" t="s">
        <v>912</v>
      </c>
      <c r="F630" s="22" t="s">
        <v>19</v>
      </c>
      <c r="G630" s="23" t="n">
        <v>1</v>
      </c>
      <c r="H630" s="24" t="n">
        <v>28.33</v>
      </c>
      <c r="I630" s="24" t="n">
        <v>28.33</v>
      </c>
      <c r="J630" s="24" t="n">
        <v>0</v>
      </c>
      <c r="K630" s="24" t="n">
        <v>-0</v>
      </c>
      <c r="L630" s="24" t="n">
        <v>-0</v>
      </c>
      <c r="M630" s="6" t="s">
        <f>=I630+J630+K630+L630</f>
      </c>
      <c r="N630" s="22"/>
    </row>
    <row collapsed="false" customFormat="false" customHeight="false" hidden="false" ht="12.1" outlineLevel="0" r="631">
      <c r="A631" s="21" t="n">
        <v>46237</v>
      </c>
      <c r="B631" s="22" t="s">
        <v>828</v>
      </c>
      <c r="C631" s="22" t="s">
        <v>1229</v>
      </c>
      <c r="D631" s="22" t="s">
        <v>828</v>
      </c>
      <c r="E631" s="22" t="s">
        <v>828</v>
      </c>
      <c r="F631" s="22" t="s">
        <v>19</v>
      </c>
      <c r="G631" s="23" t="n">
        <v>1</v>
      </c>
      <c r="H631" s="24" t="n">
        <v>5.05</v>
      </c>
      <c r="I631" s="24" t="n">
        <v>5.05</v>
      </c>
      <c r="J631" s="24" t="n">
        <v>0</v>
      </c>
      <c r="K631" s="24" t="n">
        <v>-0</v>
      </c>
      <c r="L631" s="24" t="n">
        <v>-0</v>
      </c>
      <c r="M631" s="6" t="s">
        <f>=I631+J631+K631+L631</f>
      </c>
      <c r="N631" s="22"/>
    </row>
    <row collapsed="false" customFormat="false" customHeight="false" hidden="false" ht="12.1" outlineLevel="0" r="632">
      <c r="A632" s="21" t="n">
        <v>46238</v>
      </c>
      <c r="B632" s="22" t="s">
        <v>828</v>
      </c>
      <c r="C632" s="22" t="s">
        <v>1230</v>
      </c>
      <c r="D632" s="22" t="s">
        <v>828</v>
      </c>
      <c r="E632" s="22" t="s">
        <v>828</v>
      </c>
      <c r="F632" s="22" t="s">
        <v>19</v>
      </c>
      <c r="G632" s="23" t="n">
        <v>1</v>
      </c>
      <c r="H632" s="24" t="n">
        <v>327.4</v>
      </c>
      <c r="I632" s="24" t="n">
        <v>327.4</v>
      </c>
      <c r="J632" s="24" t="n">
        <v>0</v>
      </c>
      <c r="K632" s="24" t="n">
        <v>-0</v>
      </c>
      <c r="L632" s="24" t="n">
        <v>-0</v>
      </c>
      <c r="M632" s="6" t="s">
        <f>=I632+J632+K632+L632</f>
      </c>
      <c r="N632" s="22"/>
    </row>
    <row collapsed="false" customFormat="false" customHeight="false" hidden="false" ht="12.1" outlineLevel="0" r="633">
      <c r="A633" s="21" t="n">
        <v>46238</v>
      </c>
      <c r="B633" s="22" t="s">
        <v>828</v>
      </c>
      <c r="C633" s="22" t="s">
        <v>1231</v>
      </c>
      <c r="D633" s="22" t="s">
        <v>828</v>
      </c>
      <c r="E633" s="22" t="s">
        <v>828</v>
      </c>
      <c r="F633" s="22" t="s">
        <v>19</v>
      </c>
      <c r="G633" s="23" t="n">
        <v>1</v>
      </c>
      <c r="H633" s="24" t="n">
        <v>71.3</v>
      </c>
      <c r="I633" s="24" t="n">
        <v>71.3</v>
      </c>
      <c r="J633" s="24" t="n">
        <v>0</v>
      </c>
      <c r="K633" s="24" t="n">
        <v>-0</v>
      </c>
      <c r="L633" s="24" t="n">
        <v>-0</v>
      </c>
      <c r="M633" s="6" t="s">
        <f>=I633+J633+K633+L633</f>
      </c>
      <c r="N633" s="22"/>
    </row>
    <row collapsed="false" customFormat="false" customHeight="false" hidden="false" ht="12.1" outlineLevel="0" r="634">
      <c r="A634" s="21" t="n">
        <v>46238</v>
      </c>
      <c r="B634" s="22" t="s">
        <v>828</v>
      </c>
      <c r="C634" s="22" t="s">
        <v>1232</v>
      </c>
      <c r="D634" s="22" t="s">
        <v>828</v>
      </c>
      <c r="E634" s="22" t="s">
        <v>828</v>
      </c>
      <c r="F634" s="22" t="s">
        <v>19</v>
      </c>
      <c r="G634" s="23" t="n">
        <v>1</v>
      </c>
      <c r="H634" s="24" t="n">
        <v>19.97</v>
      </c>
      <c r="I634" s="24" t="n">
        <v>19.97</v>
      </c>
      <c r="J634" s="24" t="n">
        <v>0</v>
      </c>
      <c r="K634" s="24" t="n">
        <v>-0</v>
      </c>
      <c r="L634" s="24" t="n">
        <v>-0</v>
      </c>
      <c r="M634" s="6" t="s">
        <f>=I634+J634+K634+L634</f>
      </c>
      <c r="N634" s="22"/>
    </row>
    <row collapsed="false" customFormat="false" customHeight="false" hidden="false" ht="12.1" outlineLevel="0" r="635">
      <c r="A635" s="21" t="n">
        <v>46238</v>
      </c>
      <c r="B635" s="22" t="s">
        <v>828</v>
      </c>
      <c r="C635" s="22" t="s">
        <v>1233</v>
      </c>
      <c r="D635" s="22" t="s">
        <v>828</v>
      </c>
      <c r="E635" s="22" t="s">
        <v>828</v>
      </c>
      <c r="F635" s="22" t="s">
        <v>19</v>
      </c>
      <c r="G635" s="23" t="n">
        <v>1</v>
      </c>
      <c r="H635" s="24" t="n">
        <v>204.04</v>
      </c>
      <c r="I635" s="24" t="n">
        <v>204.04</v>
      </c>
      <c r="J635" s="24" t="n">
        <v>0</v>
      </c>
      <c r="K635" s="24" t="n">
        <v>-0</v>
      </c>
      <c r="L635" s="24" t="n">
        <v>-0</v>
      </c>
      <c r="M635" s="6" t="s">
        <f>=I635+J635+K635+L635</f>
      </c>
      <c r="N635" s="22"/>
    </row>
    <row collapsed="false" customFormat="false" customHeight="false" hidden="false" ht="12.1" outlineLevel="0" r="636">
      <c r="A636" s="21" t="n">
        <v>46251</v>
      </c>
      <c r="B636" s="22" t="s">
        <v>828</v>
      </c>
      <c r="C636" s="22" t="s">
        <v>1234</v>
      </c>
      <c r="D636" s="22" t="s">
        <v>828</v>
      </c>
      <c r="E636" s="22" t="s">
        <v>828</v>
      </c>
      <c r="F636" s="22" t="s">
        <v>19</v>
      </c>
      <c r="G636" s="23" t="n">
        <v>1</v>
      </c>
      <c r="H636" s="24" t="n">
        <v>51.86</v>
      </c>
      <c r="I636" s="24" t="n">
        <v>51.86</v>
      </c>
      <c r="J636" s="24" t="n">
        <v>0</v>
      </c>
      <c r="K636" s="24" t="n">
        <v>-0</v>
      </c>
      <c r="L636" s="24" t="n">
        <v>-0</v>
      </c>
      <c r="M636" s="6" t="s">
        <f>=I636+J636+K636+L636</f>
      </c>
      <c r="N636" s="22"/>
    </row>
    <row collapsed="false" customFormat="false" customHeight="false" hidden="false" ht="12.1" outlineLevel="0" r="637">
      <c r="A637" s="21" t="n">
        <v>46258</v>
      </c>
      <c r="B637" s="22" t="s">
        <v>828</v>
      </c>
      <c r="C637" s="22" t="s">
        <v>1235</v>
      </c>
      <c r="D637" s="22" t="s">
        <v>828</v>
      </c>
      <c r="E637" s="22" t="s">
        <v>828</v>
      </c>
      <c r="F637" s="22" t="s">
        <v>19</v>
      </c>
      <c r="G637" s="23" t="n">
        <v>1</v>
      </c>
      <c r="H637" s="24" t="n">
        <v>11.26</v>
      </c>
      <c r="I637" s="24" t="n">
        <v>11.26</v>
      </c>
      <c r="J637" s="24" t="n">
        <v>0</v>
      </c>
      <c r="K637" s="24" t="n">
        <v>-0</v>
      </c>
      <c r="L637" s="24" t="n">
        <v>-0</v>
      </c>
      <c r="M637" s="6" t="s">
        <f>=I637+J637+K637+L637</f>
      </c>
      <c r="N637" s="22"/>
    </row>
    <row collapsed="false" customFormat="false" customHeight="false" hidden="false" ht="12.1" outlineLevel="0"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 t="s">
        <v>1236</v>
      </c>
      <c r="M638" s="5" t="s">
        <f>=SUM(M2:M637)</f>
      </c>
      <c r="N638" s="4"/>
    </row>
  </sheetData>
  <autoFilter ref="A1:N63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13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</cols>
  <sheetData>
    <row collapsed="false" customFormat="false" customHeight="false" hidden="false" ht="12.1" outlineLevel="0" r="1">
      <c r="A1" s="38" t="s">
        <v>148</v>
      </c>
      <c r="B1" s="38" t="s">
        <v>1237</v>
      </c>
      <c r="C1" s="38" t="s">
        <v>0</v>
      </c>
      <c r="D1" s="38" t="s">
        <v>2</v>
      </c>
      <c r="E1" s="38" t="s">
        <v>1238</v>
      </c>
      <c r="F1" s="38" t="s">
        <v>3</v>
      </c>
      <c r="G1" s="38" t="s">
        <v>1239</v>
      </c>
      <c r="H1" s="38" t="s">
        <v>1240</v>
      </c>
      <c r="I1" s="38" t="s">
        <v>1241</v>
      </c>
      <c r="J1" s="38" t="s">
        <v>1242</v>
      </c>
      <c r="K1" s="38" t="s">
        <v>1243</v>
      </c>
      <c r="L1" s="38" t="s">
        <v>1244</v>
      </c>
      <c r="M1" s="38" t="s">
        <v>1245</v>
      </c>
      <c r="N1" s="38" t="s">
        <v>1246</v>
      </c>
    </row>
    <row collapsed="false" customFormat="false" customHeight="false" hidden="false" ht="12.1" outlineLevel="0" r="2">
      <c r="A2" s="37" t="n">
        <v>44193</v>
      </c>
      <c r="B2" s="16" t="s">
        <v>1247</v>
      </c>
      <c r="C2" s="16" t="s">
        <v>734</v>
      </c>
      <c r="D2" s="16" t="s">
        <v>1248</v>
      </c>
      <c r="E2" s="7" t="n">
        <v>10</v>
      </c>
      <c r="F2" s="16" t="s">
        <v>19</v>
      </c>
      <c r="G2" s="6" t="n">
        <v>5.08</v>
      </c>
      <c r="H2" s="6" t="n">
        <v>139.68</v>
      </c>
      <c r="I2" s="6" t="n">
        <v>136.67</v>
      </c>
      <c r="J2" s="6" t="n">
        <v>7</v>
      </c>
      <c r="K2" s="6" t="n">
        <v>50.8</v>
      </c>
      <c r="L2" s="6" t="n">
        <v>43.8</v>
      </c>
      <c r="M2" s="6" t="n">
        <v>3.2</v>
      </c>
      <c r="N2" s="6" t="n">
        <v>3.14</v>
      </c>
    </row>
    <row collapsed="false" customFormat="false" customHeight="false" hidden="false" ht="12.1" outlineLevel="0" r="3">
      <c r="A3" s="37" t="n">
        <v>44323</v>
      </c>
      <c r="B3" s="16" t="s">
        <v>1247</v>
      </c>
      <c r="C3" s="16" t="s">
        <v>736</v>
      </c>
      <c r="D3" s="16" t="s">
        <v>1249</v>
      </c>
      <c r="E3" s="7" t="n">
        <v>2</v>
      </c>
      <c r="F3" s="16" t="s">
        <v>19</v>
      </c>
      <c r="G3" s="6" t="n">
        <v>65.4131</v>
      </c>
      <c r="H3" s="6" t="n">
        <v>1662.3</v>
      </c>
      <c r="I3" s="6" t="n">
        <v>1696.18</v>
      </c>
      <c r="J3" s="6" t="n">
        <v>0</v>
      </c>
      <c r="K3" s="6" t="n">
        <v>130.8263</v>
      </c>
      <c r="L3" s="6" t="n">
        <v>130.83</v>
      </c>
      <c r="M3" s="6" t="n">
        <v>3.86</v>
      </c>
      <c r="N3" s="6" t="n">
        <v>3.94</v>
      </c>
    </row>
    <row collapsed="false" customFormat="false" customHeight="false" hidden="false" ht="12.1" outlineLevel="0" r="4">
      <c r="A4" s="37" t="n">
        <v>44327</v>
      </c>
      <c r="B4" s="16" t="s">
        <v>1247</v>
      </c>
      <c r="C4" s="16" t="s">
        <v>33</v>
      </c>
      <c r="D4" s="16" t="s">
        <v>34</v>
      </c>
      <c r="E4" s="7" t="n">
        <v>2</v>
      </c>
      <c r="F4" s="16" t="s">
        <v>19</v>
      </c>
      <c r="G4" s="6" t="n">
        <v>39</v>
      </c>
      <c r="H4" s="6" t="n">
        <v>781</v>
      </c>
      <c r="I4" s="6" t="n">
        <v>857.6</v>
      </c>
      <c r="J4" s="6" t="n">
        <v>10</v>
      </c>
      <c r="K4" s="6" t="n">
        <v>78</v>
      </c>
      <c r="L4" s="6" t="n">
        <v>68</v>
      </c>
      <c r="M4" s="6" t="n">
        <v>3.96</v>
      </c>
      <c r="N4" s="6" t="n">
        <v>4.35</v>
      </c>
    </row>
    <row collapsed="false" customFormat="false" customHeight="false" hidden="false" ht="12.1" outlineLevel="0" r="5">
      <c r="A5" s="37" t="n">
        <v>44327</v>
      </c>
      <c r="B5" s="16" t="s">
        <v>1247</v>
      </c>
      <c r="C5" s="16" t="s">
        <v>45</v>
      </c>
      <c r="D5" s="16" t="s">
        <v>46</v>
      </c>
      <c r="E5" s="7" t="n">
        <v>10</v>
      </c>
      <c r="F5" s="16" t="s">
        <v>19</v>
      </c>
      <c r="G5" s="6" t="n">
        <v>7.25</v>
      </c>
      <c r="H5" s="6" t="n">
        <v>272.86</v>
      </c>
      <c r="I5" s="6" t="n">
        <v>208.14</v>
      </c>
      <c r="J5" s="6" t="n">
        <v>9</v>
      </c>
      <c r="K5" s="6" t="n">
        <v>72.5</v>
      </c>
      <c r="L5" s="6" t="n">
        <v>63.5</v>
      </c>
      <c r="M5" s="6" t="n">
        <v>3.05</v>
      </c>
      <c r="N5" s="6" t="n">
        <v>2.33</v>
      </c>
    </row>
    <row collapsed="false" customFormat="false" customHeight="false" hidden="false" ht="12.1" outlineLevel="0" r="6">
      <c r="A6" s="37" t="n">
        <v>44328</v>
      </c>
      <c r="B6" s="16" t="s">
        <v>1247</v>
      </c>
      <c r="C6" s="16" t="s">
        <v>30</v>
      </c>
      <c r="D6" s="16" t="s">
        <v>31</v>
      </c>
      <c r="E6" s="7" t="n">
        <v>10</v>
      </c>
      <c r="F6" s="16" t="s">
        <v>19</v>
      </c>
      <c r="G6" s="6" t="n">
        <v>18.7</v>
      </c>
      <c r="H6" s="6" t="n">
        <v>280.59</v>
      </c>
      <c r="I6" s="6" t="n">
        <v>238.02</v>
      </c>
      <c r="J6" s="6" t="n">
        <v>24</v>
      </c>
      <c r="K6" s="6" t="n">
        <v>187</v>
      </c>
      <c r="L6" s="6" t="n">
        <v>163</v>
      </c>
      <c r="M6" s="6" t="n">
        <v>6.85</v>
      </c>
      <c r="N6" s="6" t="n">
        <v>5.81</v>
      </c>
    </row>
    <row collapsed="false" customFormat="false" customHeight="false" hidden="false" ht="12.1" outlineLevel="0" r="7">
      <c r="A7" s="37" t="n">
        <v>44330</v>
      </c>
      <c r="B7" s="16" t="s">
        <v>1247</v>
      </c>
      <c r="C7" s="16" t="s">
        <v>65</v>
      </c>
      <c r="D7" s="16" t="s">
        <v>66</v>
      </c>
      <c r="E7" s="7" t="n">
        <v>10</v>
      </c>
      <c r="F7" s="16" t="s">
        <v>19</v>
      </c>
      <c r="G7" s="6" t="n">
        <v>9.45</v>
      </c>
      <c r="H7" s="6" t="n">
        <v>175.35</v>
      </c>
      <c r="I7" s="6" t="n">
        <v>162.03</v>
      </c>
      <c r="J7" s="6" t="n">
        <v>12</v>
      </c>
      <c r="K7" s="6" t="n">
        <v>94.5</v>
      </c>
      <c r="L7" s="6" t="n">
        <v>82.5</v>
      </c>
      <c r="M7" s="6" t="n">
        <v>5.09</v>
      </c>
      <c r="N7" s="6" t="n">
        <v>4.7</v>
      </c>
    </row>
    <row collapsed="false" customFormat="false" customHeight="false" hidden="false" ht="12.1" outlineLevel="0" r="8">
      <c r="A8" s="37" t="n">
        <v>44334</v>
      </c>
      <c r="B8" s="16" t="s">
        <v>1247</v>
      </c>
      <c r="C8" s="16" t="s">
        <v>62</v>
      </c>
      <c r="D8" s="16" t="s">
        <v>63</v>
      </c>
      <c r="E8" s="7" t="n">
        <v>3</v>
      </c>
      <c r="F8" s="16" t="s">
        <v>19</v>
      </c>
      <c r="G8" s="6" t="n">
        <v>38</v>
      </c>
      <c r="H8" s="6" t="n">
        <v>637.1</v>
      </c>
      <c r="I8" s="6" t="n">
        <v>714</v>
      </c>
      <c r="J8" s="6" t="n">
        <v>15</v>
      </c>
      <c r="K8" s="6" t="n">
        <v>114</v>
      </c>
      <c r="L8" s="6" t="n">
        <v>99</v>
      </c>
      <c r="M8" s="6" t="n">
        <v>4.62</v>
      </c>
      <c r="N8" s="6" t="n">
        <v>5.18</v>
      </c>
    </row>
    <row collapsed="false" customFormat="false" customHeight="false" hidden="false" ht="12.1" outlineLevel="0" r="9">
      <c r="A9" s="37" t="n">
        <v>44344</v>
      </c>
      <c r="B9" s="16" t="s">
        <v>1247</v>
      </c>
      <c r="C9" s="16" t="s">
        <v>53</v>
      </c>
      <c r="D9" s="16" t="s">
        <v>54</v>
      </c>
      <c r="E9" s="7" t="n">
        <v>1</v>
      </c>
      <c r="F9" s="16" t="s">
        <v>19</v>
      </c>
      <c r="G9" s="6" t="n">
        <v>110.73</v>
      </c>
      <c r="H9" s="6" t="n">
        <v>2204</v>
      </c>
      <c r="I9" s="6" t="n">
        <v>2387.65</v>
      </c>
      <c r="J9" s="6" t="n">
        <v>18.09</v>
      </c>
      <c r="K9" s="6" t="n">
        <v>110.73</v>
      </c>
      <c r="L9" s="6" t="n">
        <v>92.64</v>
      </c>
      <c r="M9" s="6" t="n">
        <v>3.88</v>
      </c>
      <c r="N9" s="6" t="n">
        <v>4.2</v>
      </c>
    </row>
    <row collapsed="false" customFormat="false" customHeight="false" hidden="false" ht="12.1" outlineLevel="0" r="10">
      <c r="A10" s="37" t="n">
        <v>44356</v>
      </c>
      <c r="B10" s="16" t="s">
        <v>1247</v>
      </c>
      <c r="C10" s="16" t="s">
        <v>77</v>
      </c>
      <c r="D10" s="16" t="s">
        <v>78</v>
      </c>
      <c r="E10" s="7" t="n">
        <v>1</v>
      </c>
      <c r="F10" s="16" t="s">
        <v>19</v>
      </c>
      <c r="G10" s="6" t="n">
        <v>28.6</v>
      </c>
      <c r="H10" s="6" t="n">
        <v>675</v>
      </c>
      <c r="I10" s="6" t="n">
        <v>616.92</v>
      </c>
      <c r="J10" s="6" t="n">
        <v>4</v>
      </c>
      <c r="K10" s="6" t="n">
        <v>28.6</v>
      </c>
      <c r="L10" s="6" t="n">
        <v>24.6</v>
      </c>
      <c r="M10" s="6" t="n">
        <v>3.99</v>
      </c>
      <c r="N10" s="6" t="n">
        <v>3.64</v>
      </c>
    </row>
    <row collapsed="false" customFormat="false" customHeight="false" hidden="false" ht="12.1" outlineLevel="0" r="11">
      <c r="A11" s="37" t="n">
        <v>44364</v>
      </c>
      <c r="B11" s="16" t="s">
        <v>1247</v>
      </c>
      <c r="C11" s="16" t="s">
        <v>75</v>
      </c>
      <c r="D11" s="16" t="s">
        <v>76</v>
      </c>
      <c r="E11" s="7" t="n">
        <v>10</v>
      </c>
      <c r="F11" s="16" t="s">
        <v>19</v>
      </c>
      <c r="G11" s="6" t="n">
        <v>0.945</v>
      </c>
      <c r="H11" s="6" t="n">
        <v>63.535</v>
      </c>
      <c r="I11" s="6" t="n">
        <v>51.68</v>
      </c>
      <c r="J11" s="6" t="n">
        <v>1</v>
      </c>
      <c r="K11" s="6" t="n">
        <v>9.45</v>
      </c>
      <c r="L11" s="6" t="n">
        <v>8.45</v>
      </c>
      <c r="M11" s="6" t="n">
        <v>1.64</v>
      </c>
      <c r="N11" s="6" t="n">
        <v>1.33</v>
      </c>
    </row>
    <row collapsed="false" customFormat="false" customHeight="false" hidden="false" ht="12.1" outlineLevel="0" r="12">
      <c r="A12" s="37" t="n">
        <v>44364</v>
      </c>
      <c r="B12" s="16" t="s">
        <v>1247</v>
      </c>
      <c r="C12" s="16" t="s">
        <v>75</v>
      </c>
      <c r="D12" s="16" t="s">
        <v>76</v>
      </c>
      <c r="E12" s="7" t="n">
        <v>10</v>
      </c>
      <c r="F12" s="16" t="s">
        <v>19</v>
      </c>
      <c r="G12" s="6" t="n">
        <v>1.795</v>
      </c>
      <c r="H12" s="6" t="n">
        <v>63.535</v>
      </c>
      <c r="I12" s="6" t="n">
        <v>51.68</v>
      </c>
      <c r="J12" s="6" t="n">
        <v>2</v>
      </c>
      <c r="K12" s="6" t="n">
        <v>17.95</v>
      </c>
      <c r="L12" s="6" t="n">
        <v>15.95</v>
      </c>
      <c r="M12" s="6" t="n">
        <v>3.09</v>
      </c>
      <c r="N12" s="6" t="n">
        <v>2.51</v>
      </c>
    </row>
    <row collapsed="false" customFormat="false" customHeight="false" hidden="false" ht="12.1" outlineLevel="0" r="13">
      <c r="A13" s="37" t="n">
        <v>44370</v>
      </c>
      <c r="B13" s="16" t="s">
        <v>1247</v>
      </c>
      <c r="C13" s="16" t="s">
        <v>45</v>
      </c>
      <c r="D13" s="16" t="s">
        <v>46</v>
      </c>
      <c r="E13" s="7" t="n">
        <v>10</v>
      </c>
      <c r="F13" s="16" t="s">
        <v>19</v>
      </c>
      <c r="G13" s="6" t="n">
        <v>7.71</v>
      </c>
      <c r="H13" s="6" t="n">
        <v>246.7</v>
      </c>
      <c r="I13" s="6" t="n">
        <v>208.14</v>
      </c>
      <c r="J13" s="6" t="n">
        <v>10</v>
      </c>
      <c r="K13" s="6" t="n">
        <v>77.1</v>
      </c>
      <c r="L13" s="6" t="n">
        <v>67.1</v>
      </c>
      <c r="M13" s="6" t="n">
        <v>3.22</v>
      </c>
      <c r="N13" s="6" t="n">
        <v>2.72</v>
      </c>
    </row>
    <row collapsed="false" customFormat="false" customHeight="false" hidden="false" ht="12.1" outlineLevel="0" r="14">
      <c r="A14" s="37" t="n">
        <v>44379</v>
      </c>
      <c r="B14" s="16" t="s">
        <v>1247</v>
      </c>
      <c r="C14" s="16" t="s">
        <v>51</v>
      </c>
      <c r="D14" s="16" t="s">
        <v>52</v>
      </c>
      <c r="E14" s="7" t="n">
        <v>2000</v>
      </c>
      <c r="F14" s="16" t="s">
        <v>19</v>
      </c>
      <c r="G14" s="6" t="n">
        <v>0.06</v>
      </c>
      <c r="H14" s="6" t="n">
        <v>0.741</v>
      </c>
      <c r="I14" s="6" t="n">
        <v>0.76</v>
      </c>
      <c r="J14" s="6" t="n">
        <v>16</v>
      </c>
      <c r="K14" s="6" t="n">
        <v>120.0916</v>
      </c>
      <c r="L14" s="6" t="n">
        <v>104.09</v>
      </c>
      <c r="M14" s="6" t="n">
        <v>6.87</v>
      </c>
      <c r="N14" s="6" t="n">
        <v>7.02</v>
      </c>
    </row>
    <row collapsed="false" customFormat="false" customHeight="false" hidden="false" ht="12.1" outlineLevel="0" r="15">
      <c r="A15" s="37" t="n">
        <v>44381</v>
      </c>
      <c r="B15" s="16" t="s">
        <v>1247</v>
      </c>
      <c r="C15" s="16" t="s">
        <v>39</v>
      </c>
      <c r="D15" s="16" t="s">
        <v>40</v>
      </c>
      <c r="E15" s="7" t="n">
        <v>20</v>
      </c>
      <c r="F15" s="16" t="s">
        <v>19</v>
      </c>
      <c r="G15" s="6" t="n">
        <v>9.54</v>
      </c>
      <c r="H15" s="6" t="n">
        <v>126.14</v>
      </c>
      <c r="I15" s="6" t="n">
        <v>95.96</v>
      </c>
      <c r="J15" s="6" t="n">
        <v>24</v>
      </c>
      <c r="K15" s="6" t="n">
        <v>190.8</v>
      </c>
      <c r="L15" s="6" t="n">
        <v>166.8</v>
      </c>
      <c r="M15" s="6" t="n">
        <v>8.69</v>
      </c>
      <c r="N15" s="6" t="n">
        <v>6.61</v>
      </c>
    </row>
    <row collapsed="false" customFormat="false" customHeight="false" hidden="false" ht="12.1" outlineLevel="0" r="16">
      <c r="A16" s="37" t="n">
        <v>44382</v>
      </c>
      <c r="B16" s="16" t="s">
        <v>1247</v>
      </c>
      <c r="C16" s="16" t="s">
        <v>56</v>
      </c>
      <c r="D16" s="16" t="s">
        <v>57</v>
      </c>
      <c r="E16" s="7" t="n">
        <v>100000</v>
      </c>
      <c r="F16" s="16" t="s">
        <v>19</v>
      </c>
      <c r="G16" s="6" t="n">
        <v>0.0011</v>
      </c>
      <c r="H16" s="6" t="n">
        <v>0.01111</v>
      </c>
      <c r="I16" s="6" t="n">
        <v>0.01</v>
      </c>
      <c r="J16" s="6" t="n">
        <v>14</v>
      </c>
      <c r="K16" s="6" t="n">
        <v>107.05</v>
      </c>
      <c r="L16" s="6" t="n">
        <v>93.05</v>
      </c>
      <c r="M16" s="6" t="n">
        <v>8.16</v>
      </c>
      <c r="N16" s="6" t="n">
        <v>8.38</v>
      </c>
    </row>
    <row collapsed="false" customFormat="false" customHeight="false" hidden="false" ht="12.1" outlineLevel="0" r="17">
      <c r="A17" s="37" t="n">
        <v>44388</v>
      </c>
      <c r="B17" s="16" t="s">
        <v>1247</v>
      </c>
      <c r="C17" s="16" t="s">
        <v>734</v>
      </c>
      <c r="D17" s="16" t="s">
        <v>1248</v>
      </c>
      <c r="E17" s="7" t="n">
        <v>10</v>
      </c>
      <c r="F17" s="16" t="s">
        <v>19</v>
      </c>
      <c r="G17" s="6" t="n">
        <v>6.07</v>
      </c>
      <c r="H17" s="6" t="n">
        <v>143.7</v>
      </c>
      <c r="I17" s="6" t="n">
        <v>136.67</v>
      </c>
      <c r="J17" s="6" t="n">
        <v>8</v>
      </c>
      <c r="K17" s="6" t="n">
        <v>60.7</v>
      </c>
      <c r="L17" s="6" t="n">
        <v>52.7</v>
      </c>
      <c r="M17" s="6" t="n">
        <v>3.86</v>
      </c>
      <c r="N17" s="6" t="n">
        <v>3.67</v>
      </c>
    </row>
    <row collapsed="false" customFormat="false" customHeight="false" hidden="false" ht="12.1" outlineLevel="0" r="18">
      <c r="A18" s="37" t="n">
        <v>44386</v>
      </c>
      <c r="B18" s="16" t="s">
        <v>1247</v>
      </c>
      <c r="C18" s="16" t="s">
        <v>59</v>
      </c>
      <c r="D18" s="16" t="s">
        <v>60</v>
      </c>
      <c r="E18" s="7" t="n">
        <v>1</v>
      </c>
      <c r="F18" s="16" t="s">
        <v>19</v>
      </c>
      <c r="G18" s="6" t="n">
        <v>12.3</v>
      </c>
      <c r="H18" s="6" t="n">
        <v>519.1</v>
      </c>
      <c r="I18" s="6" t="n">
        <v>505.45</v>
      </c>
      <c r="J18" s="6" t="n">
        <v>2</v>
      </c>
      <c r="K18" s="6" t="n">
        <v>12.3</v>
      </c>
      <c r="L18" s="6" t="n">
        <v>10.3</v>
      </c>
      <c r="M18" s="6" t="n">
        <v>2.04</v>
      </c>
      <c r="N18" s="6" t="n">
        <v>1.98</v>
      </c>
    </row>
    <row collapsed="false" customFormat="false" customHeight="false" hidden="false" ht="12.1" outlineLevel="0" r="19">
      <c r="A19" s="37" t="n">
        <v>44385</v>
      </c>
      <c r="B19" s="16" t="s">
        <v>1247</v>
      </c>
      <c r="C19" s="16" t="s">
        <v>24</v>
      </c>
      <c r="D19" s="16" t="s">
        <v>25</v>
      </c>
      <c r="E19" s="7" t="n">
        <v>20</v>
      </c>
      <c r="F19" s="16" t="s">
        <v>19</v>
      </c>
      <c r="G19" s="6" t="n">
        <v>26.51</v>
      </c>
      <c r="H19" s="6" t="n">
        <v>318.2</v>
      </c>
      <c r="I19" s="6" t="n">
        <v>321.62</v>
      </c>
      <c r="J19" s="6" t="n">
        <v>65</v>
      </c>
      <c r="K19" s="6" t="n">
        <v>530.2</v>
      </c>
      <c r="L19" s="6" t="n">
        <v>465.2</v>
      </c>
      <c r="M19" s="6" t="n">
        <v>7.23</v>
      </c>
      <c r="N19" s="6" t="n">
        <v>7.31</v>
      </c>
    </row>
    <row collapsed="false" customFormat="false" customHeight="false" hidden="false" ht="12.1" outlineLevel="0" r="20">
      <c r="A20" s="37" t="n">
        <v>44389</v>
      </c>
      <c r="B20" s="16" t="s">
        <v>1247</v>
      </c>
      <c r="C20" s="16" t="s">
        <v>71</v>
      </c>
      <c r="D20" s="16" t="s">
        <v>72</v>
      </c>
      <c r="E20" s="7" t="n">
        <v>10</v>
      </c>
      <c r="F20" s="16" t="s">
        <v>19</v>
      </c>
      <c r="G20" s="6" t="n">
        <v>5</v>
      </c>
      <c r="H20" s="6" t="n">
        <v>88.35</v>
      </c>
      <c r="I20" s="6" t="n">
        <v>85.36</v>
      </c>
      <c r="J20" s="6" t="n">
        <v>7</v>
      </c>
      <c r="K20" s="6" t="n">
        <v>50</v>
      </c>
      <c r="L20" s="6" t="n">
        <v>43</v>
      </c>
      <c r="M20" s="6" t="n">
        <v>5.04</v>
      </c>
      <c r="N20" s="6" t="n">
        <v>4.87</v>
      </c>
    </row>
    <row collapsed="false" customFormat="false" customHeight="false" hidden="false" ht="12.1" outlineLevel="0" r="21">
      <c r="A21" s="37" t="n">
        <v>44389</v>
      </c>
      <c r="B21" s="16" t="s">
        <v>1247</v>
      </c>
      <c r="C21" s="16" t="s">
        <v>42</v>
      </c>
      <c r="D21" s="16" t="s">
        <v>43</v>
      </c>
      <c r="E21" s="7" t="n">
        <v>300</v>
      </c>
      <c r="F21" s="16" t="s">
        <v>19</v>
      </c>
      <c r="G21" s="6" t="n">
        <v>0.06</v>
      </c>
      <c r="H21" s="6" t="n">
        <v>6.97</v>
      </c>
      <c r="I21" s="6" t="n">
        <v>7.65</v>
      </c>
      <c r="J21" s="6" t="n">
        <v>2</v>
      </c>
      <c r="K21" s="6" t="n">
        <v>18</v>
      </c>
      <c r="L21" s="6" t="n">
        <v>16</v>
      </c>
      <c r="M21" s="6" t="n">
        <v>0.7</v>
      </c>
      <c r="N21" s="6" t="n">
        <v>0.77</v>
      </c>
    </row>
    <row collapsed="false" customFormat="false" customHeight="false" hidden="false" ht="12.1" outlineLevel="0" r="22">
      <c r="A22" s="37" t="n">
        <v>44387</v>
      </c>
      <c r="B22" s="16" t="s">
        <v>1247</v>
      </c>
      <c r="C22" s="16" t="s">
        <v>67</v>
      </c>
      <c r="D22" s="16" t="s">
        <v>68</v>
      </c>
      <c r="E22" s="7" t="n">
        <v>1000</v>
      </c>
      <c r="F22" s="16" t="s">
        <v>19</v>
      </c>
      <c r="G22" s="6" t="n">
        <v>0.053</v>
      </c>
      <c r="H22" s="6" t="n">
        <v>0.8339</v>
      </c>
      <c r="I22" s="6" t="n">
        <v>0.83</v>
      </c>
      <c r="J22" s="6" t="n">
        <v>7</v>
      </c>
      <c r="K22" s="6" t="n">
        <v>53.04</v>
      </c>
      <c r="L22" s="6" t="n">
        <v>46.04</v>
      </c>
      <c r="M22" s="6" t="n">
        <v>5.57</v>
      </c>
      <c r="N22" s="6" t="n">
        <v>5.52</v>
      </c>
    </row>
    <row collapsed="false" customFormat="false" customHeight="false" hidden="false" ht="12.1" outlineLevel="0" r="23">
      <c r="A23" s="37" t="n">
        <v>44392</v>
      </c>
      <c r="B23" s="16" t="s">
        <v>1247</v>
      </c>
      <c r="C23" s="16" t="s">
        <v>36</v>
      </c>
      <c r="D23" s="16" t="s">
        <v>37</v>
      </c>
      <c r="E23" s="7" t="n">
        <v>10</v>
      </c>
      <c r="F23" s="16" t="s">
        <v>19</v>
      </c>
      <c r="G23" s="6" t="n">
        <v>12.55</v>
      </c>
      <c r="H23" s="6" t="n">
        <v>280.01</v>
      </c>
      <c r="I23" s="6" t="n">
        <v>224.66</v>
      </c>
      <c r="J23" s="6" t="n">
        <v>15</v>
      </c>
      <c r="K23" s="6" t="n">
        <v>125.5</v>
      </c>
      <c r="L23" s="6" t="n">
        <v>110.5</v>
      </c>
      <c r="M23" s="6" t="n">
        <v>4.92</v>
      </c>
      <c r="N23" s="6" t="n">
        <v>3.95</v>
      </c>
    </row>
    <row collapsed="false" customFormat="false" customHeight="false" hidden="false" ht="12.1" outlineLevel="0" r="24">
      <c r="A24" s="37" t="n">
        <v>44440</v>
      </c>
      <c r="B24" s="16" t="s">
        <v>1247</v>
      </c>
      <c r="C24" s="16" t="s">
        <v>736</v>
      </c>
      <c r="D24" s="16" t="s">
        <v>1249</v>
      </c>
      <c r="E24" s="7" t="n">
        <v>2</v>
      </c>
      <c r="F24" s="16" t="s">
        <v>19</v>
      </c>
      <c r="G24" s="6" t="n">
        <v>32.815</v>
      </c>
      <c r="H24" s="6" t="n">
        <v>1467.3</v>
      </c>
      <c r="I24" s="6" t="n">
        <v>1696.18</v>
      </c>
      <c r="J24" s="6" t="n">
        <v>0</v>
      </c>
      <c r="K24" s="6" t="n">
        <v>65.63</v>
      </c>
      <c r="L24" s="6" t="n">
        <v>65.63</v>
      </c>
      <c r="M24" s="6" t="n">
        <v>1.93</v>
      </c>
      <c r="N24" s="6" t="n">
        <v>2.24</v>
      </c>
    </row>
    <row collapsed="false" customFormat="false" customHeight="false" hidden="false" ht="12.1" outlineLevel="0" r="25">
      <c r="A25" s="37" t="n">
        <v>44446</v>
      </c>
      <c r="B25" s="16" t="s">
        <v>1247</v>
      </c>
      <c r="C25" s="16" t="s">
        <v>45</v>
      </c>
      <c r="D25" s="16" t="s">
        <v>46</v>
      </c>
      <c r="E25" s="7" t="n">
        <v>10</v>
      </c>
      <c r="F25" s="16" t="s">
        <v>19</v>
      </c>
      <c r="G25" s="6" t="n">
        <v>13.62</v>
      </c>
      <c r="H25" s="6" t="n">
        <v>236.2</v>
      </c>
      <c r="I25" s="6" t="n">
        <v>208.14</v>
      </c>
      <c r="J25" s="6" t="n">
        <v>18</v>
      </c>
      <c r="K25" s="6" t="n">
        <v>136.2</v>
      </c>
      <c r="L25" s="6" t="n">
        <v>118.2</v>
      </c>
      <c r="M25" s="6" t="n">
        <v>5.68</v>
      </c>
      <c r="N25" s="6" t="n">
        <v>5</v>
      </c>
    </row>
    <row collapsed="false" customFormat="false" customHeight="false" hidden="false" ht="12.1" outlineLevel="0" r="26">
      <c r="A26" s="37" t="n">
        <v>44466</v>
      </c>
      <c r="B26" s="16" t="s">
        <v>1247</v>
      </c>
      <c r="C26" s="16" t="s">
        <v>75</v>
      </c>
      <c r="D26" s="16" t="s">
        <v>76</v>
      </c>
      <c r="E26" s="7" t="n">
        <v>10</v>
      </c>
      <c r="F26" s="16" t="s">
        <v>19</v>
      </c>
      <c r="G26" s="6" t="n">
        <v>3.53</v>
      </c>
      <c r="H26" s="6" t="n">
        <v>72.59</v>
      </c>
      <c r="I26" s="6" t="n">
        <v>51.68</v>
      </c>
      <c r="J26" s="6" t="n">
        <v>5</v>
      </c>
      <c r="K26" s="6" t="n">
        <v>35.3</v>
      </c>
      <c r="L26" s="6" t="n">
        <v>30.3</v>
      </c>
      <c r="M26" s="6" t="n">
        <v>5.86</v>
      </c>
      <c r="N26" s="6" t="n">
        <v>4.17</v>
      </c>
    </row>
    <row collapsed="false" customFormat="false" customHeight="false" hidden="false" ht="12.1" outlineLevel="0" r="27">
      <c r="A27" s="37" t="n">
        <v>44474</v>
      </c>
      <c r="B27" s="16" t="s">
        <v>1247</v>
      </c>
      <c r="C27" s="16" t="s">
        <v>77</v>
      </c>
      <c r="D27" s="16" t="s">
        <v>78</v>
      </c>
      <c r="E27" s="7" t="n">
        <v>1</v>
      </c>
      <c r="F27" s="16" t="s">
        <v>19</v>
      </c>
      <c r="G27" s="6" t="n">
        <v>45</v>
      </c>
      <c r="H27" s="6" t="n">
        <v>918.5</v>
      </c>
      <c r="I27" s="6" t="n">
        <v>616.92</v>
      </c>
      <c r="J27" s="6" t="n">
        <v>6</v>
      </c>
      <c r="K27" s="6" t="n">
        <v>45</v>
      </c>
      <c r="L27" s="6" t="n">
        <v>39</v>
      </c>
      <c r="M27" s="6" t="n">
        <v>6.32</v>
      </c>
      <c r="N27" s="6" t="n">
        <v>4.25</v>
      </c>
    </row>
    <row collapsed="false" customFormat="false" customHeight="false" hidden="false" ht="12.1" outlineLevel="0" r="28">
      <c r="A28" s="37" t="n">
        <v>44481</v>
      </c>
      <c r="B28" s="16" t="s">
        <v>1247</v>
      </c>
      <c r="C28" s="16" t="s">
        <v>59</v>
      </c>
      <c r="D28" s="16" t="s">
        <v>60</v>
      </c>
      <c r="E28" s="7" t="n">
        <v>2</v>
      </c>
      <c r="F28" s="16" t="s">
        <v>19</v>
      </c>
      <c r="G28" s="6" t="n">
        <v>16.52</v>
      </c>
      <c r="H28" s="6" t="n">
        <v>574.4</v>
      </c>
      <c r="I28" s="6" t="n">
        <v>493.05</v>
      </c>
      <c r="J28" s="6" t="n">
        <v>4</v>
      </c>
      <c r="K28" s="6" t="n">
        <v>33.04</v>
      </c>
      <c r="L28" s="6" t="n">
        <v>29.04</v>
      </c>
      <c r="M28" s="6" t="n">
        <v>2.94</v>
      </c>
      <c r="N28" s="6" t="n">
        <v>2.53</v>
      </c>
    </row>
    <row collapsed="false" customFormat="false" customHeight="false" hidden="false" ht="12.1" outlineLevel="0" r="29">
      <c r="A29" s="37" t="n">
        <v>44481</v>
      </c>
      <c r="B29" s="16" t="s">
        <v>1247</v>
      </c>
      <c r="C29" s="16" t="s">
        <v>24</v>
      </c>
      <c r="D29" s="16" t="s">
        <v>25</v>
      </c>
      <c r="E29" s="7" t="n">
        <v>20</v>
      </c>
      <c r="F29" s="16" t="s">
        <v>19</v>
      </c>
      <c r="G29" s="6" t="n">
        <v>10.55</v>
      </c>
      <c r="H29" s="6" t="n">
        <v>318.05</v>
      </c>
      <c r="I29" s="6" t="n">
        <v>321.62</v>
      </c>
      <c r="J29" s="6" t="n">
        <v>26</v>
      </c>
      <c r="K29" s="6" t="n">
        <v>211</v>
      </c>
      <c r="L29" s="6" t="n">
        <v>185</v>
      </c>
      <c r="M29" s="6" t="n">
        <v>2.88</v>
      </c>
      <c r="N29" s="6" t="n">
        <v>2.91</v>
      </c>
    </row>
    <row collapsed="false" customFormat="false" customHeight="false" hidden="false" ht="12.1" outlineLevel="0" r="30">
      <c r="A30" s="37" t="n">
        <v>44488</v>
      </c>
      <c r="B30" s="16" t="s">
        <v>1247</v>
      </c>
      <c r="C30" s="16" t="s">
        <v>39</v>
      </c>
      <c r="D30" s="16" t="s">
        <v>40</v>
      </c>
      <c r="E30" s="7" t="n">
        <v>20</v>
      </c>
      <c r="F30" s="16" t="s">
        <v>19</v>
      </c>
      <c r="G30" s="6" t="n">
        <v>8.79</v>
      </c>
      <c r="H30" s="6" t="n">
        <v>132.76</v>
      </c>
      <c r="I30" s="6" t="n">
        <v>95.96</v>
      </c>
      <c r="J30" s="6" t="n">
        <v>22</v>
      </c>
      <c r="K30" s="6" t="n">
        <v>175.8</v>
      </c>
      <c r="L30" s="6" t="n">
        <v>153.8</v>
      </c>
      <c r="M30" s="6" t="n">
        <v>8.01</v>
      </c>
      <c r="N30" s="6" t="n">
        <v>5.79</v>
      </c>
    </row>
    <row collapsed="false" customFormat="false" customHeight="false" hidden="false" ht="12.1" outlineLevel="0" r="31">
      <c r="A31" s="37" t="n">
        <v>44537</v>
      </c>
      <c r="B31" s="16" t="s">
        <v>1247</v>
      </c>
      <c r="C31" s="16" t="s">
        <v>45</v>
      </c>
      <c r="D31" s="16" t="s">
        <v>46</v>
      </c>
      <c r="E31" s="7" t="n">
        <v>10</v>
      </c>
      <c r="F31" s="16" t="s">
        <v>19</v>
      </c>
      <c r="G31" s="6" t="n">
        <v>13.33</v>
      </c>
      <c r="H31" s="6" t="n">
        <v>208.36</v>
      </c>
      <c r="I31" s="6" t="n">
        <v>208.14</v>
      </c>
      <c r="J31" s="6" t="n">
        <v>17</v>
      </c>
      <c r="K31" s="6" t="n">
        <v>133.3</v>
      </c>
      <c r="L31" s="6" t="n">
        <v>116.3</v>
      </c>
      <c r="M31" s="6" t="n">
        <v>5.59</v>
      </c>
      <c r="N31" s="6" t="n">
        <v>5.58</v>
      </c>
    </row>
    <row collapsed="false" customFormat="false" customHeight="false" hidden="false" ht="12.1" outlineLevel="0" r="32">
      <c r="A32" s="37" t="n">
        <v>44546</v>
      </c>
      <c r="B32" s="16" t="s">
        <v>1247</v>
      </c>
      <c r="C32" s="16" t="s">
        <v>62</v>
      </c>
      <c r="D32" s="16" t="s">
        <v>63</v>
      </c>
      <c r="E32" s="7" t="n">
        <v>6</v>
      </c>
      <c r="F32" s="16" t="s">
        <v>19</v>
      </c>
      <c r="G32" s="6" t="n">
        <v>35</v>
      </c>
      <c r="H32" s="6" t="n">
        <v>486</v>
      </c>
      <c r="I32" s="6" t="n">
        <v>657.46</v>
      </c>
      <c r="J32" s="6" t="n">
        <v>27</v>
      </c>
      <c r="K32" s="6" t="n">
        <v>210</v>
      </c>
      <c r="L32" s="6" t="n">
        <v>183</v>
      </c>
      <c r="M32" s="6" t="n">
        <v>4.64</v>
      </c>
      <c r="N32" s="6" t="n">
        <v>6.28</v>
      </c>
    </row>
    <row collapsed="false" customFormat="false" customHeight="false" hidden="false" ht="12.1" outlineLevel="0" r="33">
      <c r="A33" s="37" t="n">
        <v>44547</v>
      </c>
      <c r="B33" s="16" t="s">
        <v>1247</v>
      </c>
      <c r="C33" s="16" t="s">
        <v>53</v>
      </c>
      <c r="D33" s="16" t="s">
        <v>54</v>
      </c>
      <c r="E33" s="7" t="n">
        <v>1</v>
      </c>
      <c r="F33" s="16" t="s">
        <v>19</v>
      </c>
      <c r="G33" s="6" t="n">
        <v>73.65</v>
      </c>
      <c r="H33" s="6" t="n">
        <v>2031</v>
      </c>
      <c r="I33" s="6" t="n">
        <v>2387.65</v>
      </c>
      <c r="J33" s="6" t="n">
        <v>12.73</v>
      </c>
      <c r="K33" s="6" t="n">
        <v>73.65</v>
      </c>
      <c r="L33" s="6" t="n">
        <v>60.92</v>
      </c>
      <c r="M33" s="6" t="n">
        <v>2.55</v>
      </c>
      <c r="N33" s="6" t="n">
        <v>3</v>
      </c>
    </row>
    <row collapsed="false" customFormat="false" customHeight="false" hidden="false" ht="12.1" outlineLevel="0" r="34">
      <c r="A34" s="37" t="n">
        <v>44556</v>
      </c>
      <c r="B34" s="16" t="s">
        <v>1247</v>
      </c>
      <c r="C34" s="16" t="s">
        <v>734</v>
      </c>
      <c r="D34" s="16" t="s">
        <v>1248</v>
      </c>
      <c r="E34" s="7" t="n">
        <v>20</v>
      </c>
      <c r="F34" s="16" t="s">
        <v>19</v>
      </c>
      <c r="G34" s="6" t="n">
        <v>5.2</v>
      </c>
      <c r="H34" s="6" t="n">
        <v>124.54</v>
      </c>
      <c r="I34" s="6" t="n">
        <v>128.88</v>
      </c>
      <c r="J34" s="6" t="n">
        <v>14</v>
      </c>
      <c r="K34" s="6" t="n">
        <v>104</v>
      </c>
      <c r="L34" s="6" t="n">
        <v>90</v>
      </c>
      <c r="M34" s="6" t="n">
        <v>3.49</v>
      </c>
      <c r="N34" s="6" t="n">
        <v>3.61</v>
      </c>
    </row>
    <row collapsed="false" customFormat="false" customHeight="false" hidden="false" ht="12.1" outlineLevel="0" r="35">
      <c r="A35" s="37" t="n">
        <v>44566</v>
      </c>
      <c r="B35" s="16" t="s">
        <v>1247</v>
      </c>
      <c r="C35" s="16" t="s">
        <v>77</v>
      </c>
      <c r="D35" s="16" t="s">
        <v>78</v>
      </c>
      <c r="E35" s="7" t="n">
        <v>1</v>
      </c>
      <c r="F35" s="16" t="s">
        <v>19</v>
      </c>
      <c r="G35" s="6" t="n">
        <v>23.5</v>
      </c>
      <c r="H35" s="6" t="n">
        <v>962</v>
      </c>
      <c r="I35" s="6" t="n">
        <v>616.92</v>
      </c>
      <c r="J35" s="6" t="n">
        <v>3</v>
      </c>
      <c r="K35" s="6" t="n">
        <v>23.5</v>
      </c>
      <c r="L35" s="6" t="n">
        <v>20.5</v>
      </c>
      <c r="M35" s="6" t="n">
        <v>3.32</v>
      </c>
      <c r="N35" s="6" t="n">
        <v>2.13</v>
      </c>
    </row>
    <row collapsed="false" customFormat="false" customHeight="false" hidden="false" ht="12.1" outlineLevel="0" r="36">
      <c r="A36" s="37" t="n">
        <v>44571</v>
      </c>
      <c r="B36" s="16" t="s">
        <v>1247</v>
      </c>
      <c r="C36" s="16" t="s">
        <v>59</v>
      </c>
      <c r="D36" s="16" t="s">
        <v>60</v>
      </c>
      <c r="E36" s="7" t="n">
        <v>3</v>
      </c>
      <c r="F36" s="16" t="s">
        <v>19</v>
      </c>
      <c r="G36" s="6" t="n">
        <v>9.98</v>
      </c>
      <c r="H36" s="6" t="n">
        <v>499.8</v>
      </c>
      <c r="I36" s="6" t="n">
        <v>485.14</v>
      </c>
      <c r="J36" s="6" t="n">
        <v>4</v>
      </c>
      <c r="K36" s="6" t="n">
        <v>29.94</v>
      </c>
      <c r="L36" s="6" t="n">
        <v>25.94</v>
      </c>
      <c r="M36" s="6" t="n">
        <v>1.78</v>
      </c>
      <c r="N36" s="6" t="n">
        <v>1.73</v>
      </c>
    </row>
    <row collapsed="false" customFormat="false" customHeight="false" hidden="false" ht="12.1" outlineLevel="0" r="37">
      <c r="A37" s="37" t="n">
        <v>44574</v>
      </c>
      <c r="B37" s="16" t="s">
        <v>1247</v>
      </c>
      <c r="C37" s="16" t="s">
        <v>75</v>
      </c>
      <c r="D37" s="16" t="s">
        <v>76</v>
      </c>
      <c r="E37" s="7" t="n">
        <v>10</v>
      </c>
      <c r="F37" s="16" t="s">
        <v>19</v>
      </c>
      <c r="G37" s="6" t="n">
        <v>2.663</v>
      </c>
      <c r="H37" s="6" t="n">
        <v>67.38</v>
      </c>
      <c r="I37" s="6" t="n">
        <v>51.68</v>
      </c>
      <c r="J37" s="6" t="n">
        <v>3</v>
      </c>
      <c r="K37" s="6" t="n">
        <v>26.63</v>
      </c>
      <c r="L37" s="6" t="n">
        <v>23.63</v>
      </c>
      <c r="M37" s="6" t="n">
        <v>4.57</v>
      </c>
      <c r="N37" s="6" t="n">
        <v>3.51</v>
      </c>
    </row>
    <row collapsed="false" customFormat="false" customHeight="false" hidden="false" ht="12.1" outlineLevel="0" r="38">
      <c r="A38" s="37" t="n">
        <v>44575</v>
      </c>
      <c r="B38" s="16" t="s">
        <v>1247</v>
      </c>
      <c r="C38" s="16" t="s">
        <v>16</v>
      </c>
      <c r="D38" s="16" t="s">
        <v>18</v>
      </c>
      <c r="E38" s="7" t="n">
        <v>1</v>
      </c>
      <c r="F38" s="16" t="s">
        <v>19</v>
      </c>
      <c r="G38" s="6" t="n">
        <v>1523.17</v>
      </c>
      <c r="H38" s="6" t="n">
        <v>22648</v>
      </c>
      <c r="I38" s="6" t="n">
        <v>21602.95</v>
      </c>
      <c r="J38" s="6" t="n">
        <v>198</v>
      </c>
      <c r="K38" s="6" t="n">
        <v>1523.17</v>
      </c>
      <c r="L38" s="6" t="n">
        <v>1325.17</v>
      </c>
      <c r="M38" s="6" t="n">
        <v>6.13</v>
      </c>
      <c r="N38" s="6" t="n">
        <v>5.85</v>
      </c>
    </row>
    <row collapsed="false" customFormat="false" customHeight="false" hidden="false" ht="12.1" outlineLevel="0" r="39">
      <c r="A39" s="37" t="n">
        <v>44726</v>
      </c>
      <c r="B39" s="16" t="s">
        <v>1247</v>
      </c>
      <c r="C39" s="16" t="s">
        <v>16</v>
      </c>
      <c r="D39" s="16" t="s">
        <v>18</v>
      </c>
      <c r="E39" s="7" t="n">
        <v>1</v>
      </c>
      <c r="F39" s="16" t="s">
        <v>19</v>
      </c>
      <c r="G39" s="6" t="n">
        <v>1166.22</v>
      </c>
      <c r="H39" s="6" t="n">
        <v>19102</v>
      </c>
      <c r="I39" s="6" t="n">
        <v>21602.95</v>
      </c>
      <c r="J39" s="6" t="n">
        <v>152</v>
      </c>
      <c r="K39" s="6" t="n">
        <v>1166.22</v>
      </c>
      <c r="L39" s="6" t="n">
        <v>1014.22</v>
      </c>
      <c r="M39" s="6" t="n">
        <v>4.69</v>
      </c>
      <c r="N39" s="6" t="n">
        <v>5.31</v>
      </c>
    </row>
    <row collapsed="false" customFormat="false" customHeight="false" hidden="false" ht="12.1" outlineLevel="0" r="40">
      <c r="A40" s="37" t="n">
        <v>44733</v>
      </c>
      <c r="B40" s="16" t="s">
        <v>1247</v>
      </c>
      <c r="C40" s="16" t="s">
        <v>77</v>
      </c>
      <c r="D40" s="16" t="s">
        <v>78</v>
      </c>
      <c r="E40" s="7" t="n">
        <v>1</v>
      </c>
      <c r="F40" s="16" t="s">
        <v>19</v>
      </c>
      <c r="G40" s="6" t="n">
        <v>18</v>
      </c>
      <c r="H40" s="6" t="n">
        <v>686.5</v>
      </c>
      <c r="I40" s="6" t="n">
        <v>616.92</v>
      </c>
      <c r="J40" s="6" t="n">
        <v>2</v>
      </c>
      <c r="K40" s="6" t="n">
        <v>18</v>
      </c>
      <c r="L40" s="6" t="n">
        <v>16</v>
      </c>
      <c r="M40" s="6" t="n">
        <v>2.59</v>
      </c>
      <c r="N40" s="6" t="n">
        <v>2.33</v>
      </c>
    </row>
    <row collapsed="false" customFormat="false" customHeight="false" hidden="false" ht="12.1" outlineLevel="0" r="41">
      <c r="A41" s="37" t="n">
        <v>44750</v>
      </c>
      <c r="B41" s="16" t="s">
        <v>1247</v>
      </c>
      <c r="C41" s="16" t="s">
        <v>59</v>
      </c>
      <c r="D41" s="16" t="s">
        <v>60</v>
      </c>
      <c r="E41" s="7" t="n">
        <v>3</v>
      </c>
      <c r="F41" s="16" t="s">
        <v>19</v>
      </c>
      <c r="G41" s="6" t="n">
        <v>16.14</v>
      </c>
      <c r="H41" s="6" t="n">
        <v>409.9</v>
      </c>
      <c r="I41" s="6" t="n">
        <v>485.14</v>
      </c>
      <c r="J41" s="6" t="n">
        <v>6</v>
      </c>
      <c r="K41" s="6" t="n">
        <v>48.42</v>
      </c>
      <c r="L41" s="6" t="n">
        <v>42.42</v>
      </c>
      <c r="M41" s="6" t="n">
        <v>2.91</v>
      </c>
      <c r="N41" s="6" t="n">
        <v>3.45</v>
      </c>
    </row>
    <row collapsed="false" customFormat="false" customHeight="false" hidden="false" ht="12.1" outlineLevel="0" r="42">
      <c r="A42" s="37" t="n">
        <v>44753</v>
      </c>
      <c r="B42" s="16" t="s">
        <v>1247</v>
      </c>
      <c r="C42" s="16" t="s">
        <v>51</v>
      </c>
      <c r="D42" s="16" t="s">
        <v>52</v>
      </c>
      <c r="E42" s="7" t="n">
        <v>4000</v>
      </c>
      <c r="F42" s="16" t="s">
        <v>19</v>
      </c>
      <c r="G42" s="6" t="n">
        <v>0.0966</v>
      </c>
      <c r="H42" s="6" t="n">
        <v>0.555</v>
      </c>
      <c r="I42" s="6" t="n">
        <v>0.69</v>
      </c>
      <c r="J42" s="6" t="n">
        <v>50</v>
      </c>
      <c r="K42" s="6" t="n">
        <v>386.2144</v>
      </c>
      <c r="L42" s="6" t="n">
        <v>336.21</v>
      </c>
      <c r="M42" s="6" t="n">
        <v>12.1</v>
      </c>
      <c r="N42" s="6" t="n">
        <v>15.14</v>
      </c>
    </row>
    <row collapsed="false" customFormat="false" customHeight="false" hidden="false" ht="12.1" outlineLevel="0" r="43">
      <c r="A43" s="37" t="n">
        <v>44754</v>
      </c>
      <c r="B43" s="16" t="s">
        <v>1247</v>
      </c>
      <c r="C43" s="16" t="s">
        <v>42</v>
      </c>
      <c r="D43" s="16" t="s">
        <v>43</v>
      </c>
      <c r="E43" s="7" t="n">
        <v>300</v>
      </c>
      <c r="F43" s="16" t="s">
        <v>19</v>
      </c>
      <c r="G43" s="6" t="n">
        <v>0.54</v>
      </c>
      <c r="H43" s="6" t="n">
        <v>5.01</v>
      </c>
      <c r="I43" s="6" t="n">
        <v>7.65</v>
      </c>
      <c r="J43" s="6" t="n">
        <v>21</v>
      </c>
      <c r="K43" s="6" t="n">
        <v>162</v>
      </c>
      <c r="L43" s="6" t="n">
        <v>141</v>
      </c>
      <c r="M43" s="6" t="n">
        <v>6.15</v>
      </c>
      <c r="N43" s="6" t="n">
        <v>9.38</v>
      </c>
    </row>
    <row collapsed="false" customFormat="false" customHeight="false" hidden="false" ht="12.1" outlineLevel="0" r="44">
      <c r="A44" s="37" t="n">
        <v>44752</v>
      </c>
      <c r="B44" s="16" t="s">
        <v>1247</v>
      </c>
      <c r="C44" s="16" t="s">
        <v>67</v>
      </c>
      <c r="D44" s="16" t="s">
        <v>68</v>
      </c>
      <c r="E44" s="7" t="n">
        <v>2000</v>
      </c>
      <c r="F44" s="16" t="s">
        <v>19</v>
      </c>
      <c r="G44" s="6" t="n">
        <v>0.053</v>
      </c>
      <c r="H44" s="6" t="n">
        <v>0.803</v>
      </c>
      <c r="I44" s="6" t="n">
        <v>0.8</v>
      </c>
      <c r="J44" s="6" t="n">
        <v>14</v>
      </c>
      <c r="K44" s="6" t="n">
        <v>106.09</v>
      </c>
      <c r="L44" s="6" t="n">
        <v>92.09</v>
      </c>
      <c r="M44" s="6" t="n">
        <v>5.73</v>
      </c>
      <c r="N44" s="6" t="n">
        <v>5.73</v>
      </c>
    </row>
    <row collapsed="false" customFormat="false" customHeight="false" hidden="false" ht="12.1" outlineLevel="0" r="45">
      <c r="A45" s="37" t="n">
        <v>44754</v>
      </c>
      <c r="B45" s="16" t="s">
        <v>1247</v>
      </c>
      <c r="C45" s="16" t="s">
        <v>24</v>
      </c>
      <c r="D45" s="16" t="s">
        <v>25</v>
      </c>
      <c r="E45" s="7" t="n">
        <v>20</v>
      </c>
      <c r="F45" s="16" t="s">
        <v>19</v>
      </c>
      <c r="G45" s="6" t="n">
        <v>33.85</v>
      </c>
      <c r="H45" s="6" t="n">
        <v>236.85</v>
      </c>
      <c r="I45" s="6" t="n">
        <v>321.62</v>
      </c>
      <c r="J45" s="6" t="n">
        <v>84</v>
      </c>
      <c r="K45" s="6" t="n">
        <v>677</v>
      </c>
      <c r="L45" s="6" t="n">
        <v>593</v>
      </c>
      <c r="M45" s="6" t="n">
        <v>9.22</v>
      </c>
      <c r="N45" s="6" t="n">
        <v>12.52</v>
      </c>
    </row>
    <row collapsed="false" customFormat="false" customHeight="false" hidden="false" ht="12.1" outlineLevel="0" r="46">
      <c r="A46" s="37" t="n">
        <v>44762</v>
      </c>
      <c r="B46" s="16" t="s">
        <v>1247</v>
      </c>
      <c r="C46" s="16" t="s">
        <v>71</v>
      </c>
      <c r="D46" s="16" t="s">
        <v>72</v>
      </c>
      <c r="E46" s="7" t="n">
        <v>10</v>
      </c>
      <c r="F46" s="16" t="s">
        <v>19</v>
      </c>
      <c r="G46" s="6" t="n">
        <v>4.56</v>
      </c>
      <c r="H46" s="6" t="n">
        <v>60.35</v>
      </c>
      <c r="I46" s="6" t="n">
        <v>85.36</v>
      </c>
      <c r="J46" s="6" t="n">
        <v>6</v>
      </c>
      <c r="K46" s="6" t="n">
        <v>45.6</v>
      </c>
      <c r="L46" s="6" t="n">
        <v>39.6</v>
      </c>
      <c r="M46" s="6" t="n">
        <v>4.64</v>
      </c>
      <c r="N46" s="6" t="n">
        <v>6.56</v>
      </c>
    </row>
    <row collapsed="false" customFormat="false" customHeight="false" hidden="false" ht="12.1" outlineLevel="0" r="47">
      <c r="A47" s="37" t="n">
        <v>44845</v>
      </c>
      <c r="B47" s="16" t="s">
        <v>1247</v>
      </c>
      <c r="C47" s="16" t="s">
        <v>59</v>
      </c>
      <c r="D47" s="16" t="s">
        <v>60</v>
      </c>
      <c r="E47" s="7" t="n">
        <v>3</v>
      </c>
      <c r="F47" s="16" t="s">
        <v>19</v>
      </c>
      <c r="G47" s="6" t="n">
        <v>32.71</v>
      </c>
      <c r="H47" s="6" t="n">
        <v>353</v>
      </c>
      <c r="I47" s="6" t="n">
        <v>485.14</v>
      </c>
      <c r="J47" s="6" t="n">
        <v>13</v>
      </c>
      <c r="K47" s="6" t="n">
        <v>98.13</v>
      </c>
      <c r="L47" s="6" t="n">
        <v>85.13</v>
      </c>
      <c r="M47" s="6" t="n">
        <v>5.85</v>
      </c>
      <c r="N47" s="6" t="n">
        <v>8.04</v>
      </c>
    </row>
    <row collapsed="false" customFormat="false" customHeight="false" hidden="false" ht="12.1" outlineLevel="0" r="48">
      <c r="A48" s="37" t="n">
        <v>44845</v>
      </c>
      <c r="B48" s="16" t="s">
        <v>1247</v>
      </c>
      <c r="C48" s="16" t="s">
        <v>36</v>
      </c>
      <c r="D48" s="16" t="s">
        <v>37</v>
      </c>
      <c r="E48" s="7" t="n">
        <v>10</v>
      </c>
      <c r="F48" s="16" t="s">
        <v>19</v>
      </c>
      <c r="G48" s="6" t="n">
        <v>51.03</v>
      </c>
      <c r="H48" s="6" t="n">
        <v>162.89</v>
      </c>
      <c r="I48" s="6" t="n">
        <v>224.66</v>
      </c>
      <c r="J48" s="6" t="n">
        <v>65</v>
      </c>
      <c r="K48" s="6" t="n">
        <v>510.3</v>
      </c>
      <c r="L48" s="6" t="n">
        <v>445.3</v>
      </c>
      <c r="M48" s="6" t="n">
        <v>19.82</v>
      </c>
      <c r="N48" s="6" t="n">
        <v>27.34</v>
      </c>
    </row>
    <row collapsed="false" customFormat="false" customHeight="false" hidden="false" ht="12.1" outlineLevel="0" r="49">
      <c r="A49" s="37" t="n">
        <v>44851</v>
      </c>
      <c r="B49" s="16" t="s">
        <v>1247</v>
      </c>
      <c r="C49" s="16" t="s">
        <v>77</v>
      </c>
      <c r="D49" s="16" t="s">
        <v>78</v>
      </c>
      <c r="E49" s="7" t="n">
        <v>1</v>
      </c>
      <c r="F49" s="16" t="s">
        <v>19</v>
      </c>
      <c r="G49" s="6" t="n">
        <v>53</v>
      </c>
      <c r="H49" s="6" t="n">
        <v>802</v>
      </c>
      <c r="I49" s="6" t="n">
        <v>616.92</v>
      </c>
      <c r="J49" s="6" t="n">
        <v>7</v>
      </c>
      <c r="K49" s="6" t="n">
        <v>53</v>
      </c>
      <c r="L49" s="6" t="n">
        <v>46</v>
      </c>
      <c r="M49" s="6" t="n">
        <v>7.46</v>
      </c>
      <c r="N49" s="6" t="n">
        <v>5.74</v>
      </c>
    </row>
    <row collapsed="false" customFormat="false" customHeight="false" hidden="false" ht="12.1" outlineLevel="0" r="50">
      <c r="A50" s="37" t="n">
        <v>44854</v>
      </c>
      <c r="B50" s="16" t="s">
        <v>1247</v>
      </c>
      <c r="C50" s="16" t="s">
        <v>69</v>
      </c>
      <c r="D50" s="16" t="s">
        <v>70</v>
      </c>
      <c r="E50" s="7" t="n">
        <v>20</v>
      </c>
      <c r="F50" s="16" t="s">
        <v>19</v>
      </c>
      <c r="G50" s="6" t="n">
        <v>1.232</v>
      </c>
      <c r="H50" s="6" t="n">
        <v>32.485</v>
      </c>
      <c r="I50" s="6" t="n">
        <v>41.64</v>
      </c>
      <c r="J50" s="6" t="n">
        <v>3</v>
      </c>
      <c r="K50" s="6" t="n">
        <v>24.64</v>
      </c>
      <c r="L50" s="6" t="n">
        <v>21.64</v>
      </c>
      <c r="M50" s="6" t="n">
        <v>2.6</v>
      </c>
      <c r="N50" s="6" t="n">
        <v>3.33</v>
      </c>
    </row>
    <row collapsed="false" customFormat="false" customHeight="false" hidden="false" ht="12.1" outlineLevel="0" r="51">
      <c r="A51" s="37" t="n">
        <v>44936</v>
      </c>
      <c r="B51" s="16" t="s">
        <v>1247</v>
      </c>
      <c r="C51" s="16" t="s">
        <v>59</v>
      </c>
      <c r="D51" s="16" t="s">
        <v>60</v>
      </c>
      <c r="E51" s="7" t="n">
        <v>3</v>
      </c>
      <c r="F51" s="16" t="s">
        <v>19</v>
      </c>
      <c r="G51" s="6" t="n">
        <v>6.86</v>
      </c>
      <c r="H51" s="6" t="n">
        <v>345.7</v>
      </c>
      <c r="I51" s="6" t="n">
        <v>485.14</v>
      </c>
      <c r="J51" s="6" t="n">
        <v>3</v>
      </c>
      <c r="K51" s="6" t="n">
        <v>20.58</v>
      </c>
      <c r="L51" s="6" t="n">
        <v>17.58</v>
      </c>
      <c r="M51" s="6" t="n">
        <v>1.21</v>
      </c>
      <c r="N51" s="6" t="n">
        <v>1.7</v>
      </c>
    </row>
    <row collapsed="false" customFormat="false" customHeight="false" hidden="false" ht="12.1" outlineLevel="0" r="52">
      <c r="A52" s="37" t="n">
        <v>45057</v>
      </c>
      <c r="B52" s="16" t="s">
        <v>1247</v>
      </c>
      <c r="C52" s="16" t="s">
        <v>30</v>
      </c>
      <c r="D52" s="16" t="s">
        <v>31</v>
      </c>
      <c r="E52" s="7" t="n">
        <v>10</v>
      </c>
      <c r="F52" s="16" t="s">
        <v>19</v>
      </c>
      <c r="G52" s="6" t="n">
        <v>25</v>
      </c>
      <c r="H52" s="6" t="n">
        <v>226.55</v>
      </c>
      <c r="I52" s="6" t="n">
        <v>238.02</v>
      </c>
      <c r="J52" s="6" t="n">
        <v>33</v>
      </c>
      <c r="K52" s="6" t="n">
        <v>250</v>
      </c>
      <c r="L52" s="6" t="n">
        <v>217</v>
      </c>
      <c r="M52" s="6" t="n">
        <v>9.12</v>
      </c>
      <c r="N52" s="6" t="n">
        <v>9.58</v>
      </c>
    </row>
    <row collapsed="false" customFormat="false" customHeight="false" hidden="false" ht="12.1" outlineLevel="0" r="53">
      <c r="A53" s="37" t="n">
        <v>45093</v>
      </c>
      <c r="B53" s="16" t="s">
        <v>1247</v>
      </c>
      <c r="C53" s="16" t="s">
        <v>65</v>
      </c>
      <c r="D53" s="16" t="s">
        <v>66</v>
      </c>
      <c r="E53" s="7" t="n">
        <v>10</v>
      </c>
      <c r="F53" s="16" t="s">
        <v>19</v>
      </c>
      <c r="G53" s="6" t="n">
        <v>4.84</v>
      </c>
      <c r="H53" s="6" t="n">
        <v>124.06</v>
      </c>
      <c r="I53" s="6" t="n">
        <v>162.03</v>
      </c>
      <c r="J53" s="6" t="n">
        <v>6</v>
      </c>
      <c r="K53" s="6" t="n">
        <v>48.4</v>
      </c>
      <c r="L53" s="6" t="n">
        <v>42.4</v>
      </c>
      <c r="M53" s="6" t="n">
        <v>2.62</v>
      </c>
      <c r="N53" s="6" t="n">
        <v>3.42</v>
      </c>
    </row>
    <row collapsed="false" customFormat="false" customHeight="false" hidden="false" ht="12.1" outlineLevel="0" r="54">
      <c r="A54" s="37" t="n">
        <v>45106</v>
      </c>
      <c r="B54" s="16" t="s">
        <v>1247</v>
      </c>
      <c r="C54" s="16" t="s">
        <v>24</v>
      </c>
      <c r="D54" s="16" t="s">
        <v>25</v>
      </c>
      <c r="E54" s="7" t="n">
        <v>20</v>
      </c>
      <c r="F54" s="16" t="s">
        <v>19</v>
      </c>
      <c r="G54" s="6" t="n">
        <v>34.29</v>
      </c>
      <c r="H54" s="6" t="n">
        <v>303.5</v>
      </c>
      <c r="I54" s="6" t="n">
        <v>321.62</v>
      </c>
      <c r="J54" s="6" t="n">
        <v>83</v>
      </c>
      <c r="K54" s="6" t="n">
        <v>685.8</v>
      </c>
      <c r="L54" s="6" t="n">
        <v>602.8</v>
      </c>
      <c r="M54" s="6" t="n">
        <v>9.37</v>
      </c>
      <c r="N54" s="6" t="n">
        <v>9.93</v>
      </c>
    </row>
    <row collapsed="false" customFormat="false" customHeight="false" hidden="false" ht="12.1" outlineLevel="0" r="55">
      <c r="A55" s="37" t="n">
        <v>45114</v>
      </c>
      <c r="B55" s="16" t="s">
        <v>1247</v>
      </c>
      <c r="C55" s="16" t="s">
        <v>33</v>
      </c>
      <c r="D55" s="16" t="s">
        <v>34</v>
      </c>
      <c r="E55" s="7" t="n">
        <v>5</v>
      </c>
      <c r="F55" s="16" t="s">
        <v>19</v>
      </c>
      <c r="G55" s="6" t="n">
        <v>78</v>
      </c>
      <c r="H55" s="6" t="n">
        <v>710.6</v>
      </c>
      <c r="I55" s="6" t="n">
        <v>748.92</v>
      </c>
      <c r="J55" s="6" t="n">
        <v>51</v>
      </c>
      <c r="K55" s="6" t="n">
        <v>390</v>
      </c>
      <c r="L55" s="6" t="n">
        <v>339</v>
      </c>
      <c r="M55" s="6" t="n">
        <v>9.05</v>
      </c>
      <c r="N55" s="6" t="n">
        <v>9.54</v>
      </c>
    </row>
    <row collapsed="false" customFormat="false" customHeight="false" hidden="false" ht="12.1" outlineLevel="0" r="56">
      <c r="A56" s="37" t="n">
        <v>45117</v>
      </c>
      <c r="B56" s="16" t="s">
        <v>1247</v>
      </c>
      <c r="C56" s="16" t="s">
        <v>51</v>
      </c>
      <c r="D56" s="16" t="s">
        <v>52</v>
      </c>
      <c r="E56" s="7" t="n">
        <v>4000</v>
      </c>
      <c r="F56" s="16" t="s">
        <v>19</v>
      </c>
      <c r="G56" s="6" t="n">
        <v>0.0581</v>
      </c>
      <c r="H56" s="6" t="n">
        <v>0.6688</v>
      </c>
      <c r="I56" s="6" t="n">
        <v>0.69</v>
      </c>
      <c r="J56" s="6" t="n">
        <v>30</v>
      </c>
      <c r="K56" s="6" t="n">
        <v>232.3034</v>
      </c>
      <c r="L56" s="6" t="n">
        <v>202.3</v>
      </c>
      <c r="M56" s="6" t="n">
        <v>7.28</v>
      </c>
      <c r="N56" s="6" t="n">
        <v>7.56</v>
      </c>
    </row>
    <row collapsed="false" customFormat="false" customHeight="false" hidden="false" ht="12.1" outlineLevel="0" r="57">
      <c r="A57" s="37" t="n">
        <v>45117</v>
      </c>
      <c r="B57" s="16" t="s">
        <v>1247</v>
      </c>
      <c r="C57" s="16" t="s">
        <v>77</v>
      </c>
      <c r="D57" s="16" t="s">
        <v>78</v>
      </c>
      <c r="E57" s="7" t="n">
        <v>1</v>
      </c>
      <c r="F57" s="16" t="s">
        <v>19</v>
      </c>
      <c r="G57" s="6" t="n">
        <v>27.22</v>
      </c>
      <c r="H57" s="6" t="n">
        <v>961</v>
      </c>
      <c r="I57" s="6" t="n">
        <v>616.92</v>
      </c>
      <c r="J57" s="6" t="n">
        <v>4</v>
      </c>
      <c r="K57" s="6" t="n">
        <v>27.22</v>
      </c>
      <c r="L57" s="6" t="n">
        <v>23.22</v>
      </c>
      <c r="M57" s="6" t="n">
        <v>3.76</v>
      </c>
      <c r="N57" s="6" t="n">
        <v>2.42</v>
      </c>
    </row>
    <row collapsed="false" customFormat="false" customHeight="false" hidden="false" ht="12.1" outlineLevel="0" r="58">
      <c r="A58" s="37" t="n">
        <v>45118</v>
      </c>
      <c r="B58" s="16" t="s">
        <v>1247</v>
      </c>
      <c r="C58" s="16" t="s">
        <v>59</v>
      </c>
      <c r="D58" s="16" t="s">
        <v>60</v>
      </c>
      <c r="E58" s="7" t="n">
        <v>3</v>
      </c>
      <c r="F58" s="16" t="s">
        <v>19</v>
      </c>
      <c r="G58" s="6" t="n">
        <v>27.71</v>
      </c>
      <c r="H58" s="6" t="n">
        <v>490.7</v>
      </c>
      <c r="I58" s="6" t="n">
        <v>485.14</v>
      </c>
      <c r="J58" s="6" t="n">
        <v>11</v>
      </c>
      <c r="K58" s="6" t="n">
        <v>83.13</v>
      </c>
      <c r="L58" s="6" t="n">
        <v>72.13</v>
      </c>
      <c r="M58" s="6" t="n">
        <v>4.96</v>
      </c>
      <c r="N58" s="6" t="n">
        <v>4.9</v>
      </c>
    </row>
    <row collapsed="false" customFormat="false" customHeight="false" hidden="false" ht="12.1" outlineLevel="0" r="59">
      <c r="A59" s="37" t="n">
        <v>45119</v>
      </c>
      <c r="B59" s="16" t="s">
        <v>1247</v>
      </c>
      <c r="C59" s="16" t="s">
        <v>42</v>
      </c>
      <c r="D59" s="16" t="s">
        <v>43</v>
      </c>
      <c r="E59" s="7" t="n">
        <v>300</v>
      </c>
      <c r="F59" s="16" t="s">
        <v>19</v>
      </c>
      <c r="G59" s="6" t="n">
        <v>0.798</v>
      </c>
      <c r="H59" s="6" t="n">
        <v>9.26</v>
      </c>
      <c r="I59" s="6" t="n">
        <v>7.65</v>
      </c>
      <c r="J59" s="6" t="n">
        <v>31</v>
      </c>
      <c r="K59" s="6" t="n">
        <v>239.4</v>
      </c>
      <c r="L59" s="6" t="n">
        <v>208.4</v>
      </c>
      <c r="M59" s="6" t="n">
        <v>9.08</v>
      </c>
      <c r="N59" s="6" t="n">
        <v>7.5</v>
      </c>
    </row>
    <row collapsed="false" customFormat="false" customHeight="false" hidden="false" ht="12.1" outlineLevel="0" r="60">
      <c r="A60" s="37" t="n">
        <v>45118</v>
      </c>
      <c r="B60" s="16" t="s">
        <v>1247</v>
      </c>
      <c r="C60" s="16" t="s">
        <v>67</v>
      </c>
      <c r="D60" s="16" t="s">
        <v>68</v>
      </c>
      <c r="E60" s="7" t="n">
        <v>2000</v>
      </c>
      <c r="F60" s="16" t="s">
        <v>19</v>
      </c>
      <c r="G60" s="6" t="n">
        <v>0.0503</v>
      </c>
      <c r="H60" s="6" t="n">
        <v>0.8293</v>
      </c>
      <c r="I60" s="6" t="n">
        <v>0.8</v>
      </c>
      <c r="J60" s="6" t="n">
        <v>13</v>
      </c>
      <c r="K60" s="6" t="n">
        <v>100.5</v>
      </c>
      <c r="L60" s="6" t="n">
        <v>87.5</v>
      </c>
      <c r="M60" s="6" t="n">
        <v>5.44</v>
      </c>
      <c r="N60" s="6" t="n">
        <v>5.28</v>
      </c>
    </row>
    <row collapsed="false" customFormat="false" customHeight="false" hidden="false" ht="12.1" outlineLevel="0" r="61">
      <c r="A61" s="37" t="n">
        <v>45194</v>
      </c>
      <c r="B61" s="16" t="s">
        <v>1247</v>
      </c>
      <c r="C61" s="16" t="s">
        <v>77</v>
      </c>
      <c r="D61" s="16" t="s">
        <v>78</v>
      </c>
      <c r="E61" s="7" t="n">
        <v>1</v>
      </c>
      <c r="F61" s="16" t="s">
        <v>19</v>
      </c>
      <c r="G61" s="6" t="n">
        <v>42</v>
      </c>
      <c r="H61" s="6" t="n">
        <v>1126</v>
      </c>
      <c r="I61" s="6" t="n">
        <v>616.92</v>
      </c>
      <c r="J61" s="6" t="n">
        <v>4</v>
      </c>
      <c r="K61" s="6" t="n">
        <v>42</v>
      </c>
      <c r="L61" s="6" t="n">
        <v>38</v>
      </c>
      <c r="M61" s="6" t="n">
        <v>6.16</v>
      </c>
      <c r="N61" s="6" t="n">
        <v>3.37</v>
      </c>
    </row>
    <row collapsed="false" customFormat="false" customHeight="false" hidden="false" ht="12.1" outlineLevel="0" r="62">
      <c r="A62" s="37" t="n">
        <v>45210</v>
      </c>
      <c r="B62" s="16" t="s">
        <v>1247</v>
      </c>
      <c r="C62" s="16" t="s">
        <v>59</v>
      </c>
      <c r="D62" s="16" t="s">
        <v>60</v>
      </c>
      <c r="E62" s="7" t="n">
        <v>3</v>
      </c>
      <c r="F62" s="16" t="s">
        <v>19</v>
      </c>
      <c r="G62" s="6" t="n">
        <v>27.54</v>
      </c>
      <c r="H62" s="6" t="n">
        <v>618.8</v>
      </c>
      <c r="I62" s="6" t="n">
        <v>485.14</v>
      </c>
      <c r="J62" s="6" t="n">
        <v>11</v>
      </c>
      <c r="K62" s="6" t="n">
        <v>82.62</v>
      </c>
      <c r="L62" s="6" t="n">
        <v>71.62</v>
      </c>
      <c r="M62" s="6" t="n">
        <v>4.92</v>
      </c>
      <c r="N62" s="6" t="n">
        <v>3.86</v>
      </c>
    </row>
    <row collapsed="false" customFormat="false" customHeight="false" hidden="false" ht="12.1" outlineLevel="0" r="63">
      <c r="A63" s="37" t="n">
        <v>45217</v>
      </c>
      <c r="B63" s="16" t="s">
        <v>1247</v>
      </c>
      <c r="C63" s="16" t="s">
        <v>39</v>
      </c>
      <c r="D63" s="16" t="s">
        <v>40</v>
      </c>
      <c r="E63" s="7" t="n">
        <v>30</v>
      </c>
      <c r="F63" s="16" t="s">
        <v>19</v>
      </c>
      <c r="G63" s="6" t="n">
        <v>3.77</v>
      </c>
      <c r="H63" s="6" t="n">
        <v>72.82</v>
      </c>
      <c r="I63" s="6" t="n">
        <v>106.44</v>
      </c>
      <c r="J63" s="6" t="n">
        <v>15</v>
      </c>
      <c r="K63" s="6" t="n">
        <v>113.1</v>
      </c>
      <c r="L63" s="6" t="n">
        <v>98.1</v>
      </c>
      <c r="M63" s="6" t="n">
        <v>3.07</v>
      </c>
      <c r="N63" s="6" t="n">
        <v>4.49</v>
      </c>
    </row>
    <row collapsed="false" customFormat="false" customHeight="false" hidden="false" ht="12.1" outlineLevel="0" r="64">
      <c r="A64" s="37" t="n">
        <v>44187</v>
      </c>
      <c r="B64" s="16" t="s">
        <v>1247</v>
      </c>
      <c r="C64" s="16" t="s">
        <v>71</v>
      </c>
      <c r="D64" s="16" t="s">
        <v>72</v>
      </c>
      <c r="E64" s="7" t="n">
        <v>10</v>
      </c>
      <c r="F64" s="16" t="s">
        <v>19</v>
      </c>
      <c r="G64" s="6" t="n">
        <v>5.446</v>
      </c>
      <c r="H64" s="6" t="n">
        <v>83.75</v>
      </c>
      <c r="I64" s="6" t="n">
        <v>85.36</v>
      </c>
      <c r="J64" s="6" t="n">
        <v>7</v>
      </c>
      <c r="K64" s="6" t="n">
        <v>54.46</v>
      </c>
      <c r="L64" s="6" t="n">
        <v>47.46</v>
      </c>
      <c r="M64" s="6" t="n">
        <v>5.56</v>
      </c>
      <c r="N64" s="6" t="n">
        <v>5.67</v>
      </c>
    </row>
    <row collapsed="false" customFormat="false" customHeight="false" hidden="false" ht="12.1" outlineLevel="0" r="65">
      <c r="A65" s="37" t="n">
        <v>45285</v>
      </c>
      <c r="B65" s="16" t="s">
        <v>1247</v>
      </c>
      <c r="C65" s="16" t="s">
        <v>77</v>
      </c>
      <c r="D65" s="16" t="s">
        <v>78</v>
      </c>
      <c r="E65" s="7" t="n">
        <v>1</v>
      </c>
      <c r="F65" s="16" t="s">
        <v>19</v>
      </c>
      <c r="G65" s="6" t="n">
        <v>20</v>
      </c>
      <c r="H65" s="6" t="n">
        <v>998.5</v>
      </c>
      <c r="I65" s="6" t="n">
        <v>616.92</v>
      </c>
      <c r="J65" s="6" t="n">
        <v>3</v>
      </c>
      <c r="K65" s="6" t="n">
        <v>20</v>
      </c>
      <c r="L65" s="6" t="n">
        <v>17</v>
      </c>
      <c r="M65" s="6" t="n">
        <v>2.76</v>
      </c>
      <c r="N65" s="6" t="n">
        <v>1.7</v>
      </c>
    </row>
    <row collapsed="false" customFormat="false" customHeight="false" hidden="false" ht="12.1" outlineLevel="0" r="66">
      <c r="A66" s="37" t="n">
        <v>45286</v>
      </c>
      <c r="B66" s="16" t="s">
        <v>1247</v>
      </c>
      <c r="C66" s="16" t="s">
        <v>16</v>
      </c>
      <c r="D66" s="16" t="s">
        <v>18</v>
      </c>
      <c r="E66" s="7" t="n">
        <v>1</v>
      </c>
      <c r="F66" s="16" t="s">
        <v>19</v>
      </c>
      <c r="G66" s="6" t="n">
        <v>915.33</v>
      </c>
      <c r="H66" s="6" t="n">
        <v>16360</v>
      </c>
      <c r="I66" s="6" t="n">
        <v>21602.95</v>
      </c>
      <c r="J66" s="6" t="n">
        <v>119</v>
      </c>
      <c r="K66" s="6" t="n">
        <v>915.33</v>
      </c>
      <c r="L66" s="6" t="n">
        <v>796.33</v>
      </c>
      <c r="M66" s="6" t="n">
        <v>3.69</v>
      </c>
      <c r="N66" s="6" t="n">
        <v>4.87</v>
      </c>
    </row>
    <row collapsed="false" customFormat="false" customHeight="false" hidden="false" ht="12.1" outlineLevel="0" r="67">
      <c r="A67" s="37" t="n">
        <v>45300</v>
      </c>
      <c r="B67" s="16" t="s">
        <v>1247</v>
      </c>
      <c r="C67" s="16" t="s">
        <v>59</v>
      </c>
      <c r="D67" s="16" t="s">
        <v>60</v>
      </c>
      <c r="E67" s="7" t="n">
        <v>3</v>
      </c>
      <c r="F67" s="16" t="s">
        <v>19</v>
      </c>
      <c r="G67" s="6" t="n">
        <v>35.17</v>
      </c>
      <c r="H67" s="6" t="n">
        <v>686.7</v>
      </c>
      <c r="I67" s="6" t="n">
        <v>485.14</v>
      </c>
      <c r="J67" s="6" t="n">
        <v>14</v>
      </c>
      <c r="K67" s="6" t="n">
        <v>105.51</v>
      </c>
      <c r="L67" s="6" t="n">
        <v>91.51</v>
      </c>
      <c r="M67" s="6" t="n">
        <v>6.29</v>
      </c>
      <c r="N67" s="6" t="n">
        <v>4.44</v>
      </c>
    </row>
    <row collapsed="false" customFormat="false" customHeight="false" hidden="false" ht="12.1" outlineLevel="0" r="68">
      <c r="A68" s="37" t="n">
        <v>45414</v>
      </c>
      <c r="B68" s="16" t="s">
        <v>1247</v>
      </c>
      <c r="C68" s="16" t="s">
        <v>33</v>
      </c>
      <c r="D68" s="16" t="s">
        <v>34</v>
      </c>
      <c r="E68" s="7" t="n">
        <v>5</v>
      </c>
      <c r="F68" s="16" t="s">
        <v>19</v>
      </c>
      <c r="G68" s="6" t="n">
        <v>100</v>
      </c>
      <c r="H68" s="6" t="n">
        <v>969</v>
      </c>
      <c r="I68" s="6" t="n">
        <v>748.92</v>
      </c>
      <c r="J68" s="6" t="n">
        <v>65</v>
      </c>
      <c r="K68" s="6" t="n">
        <v>500</v>
      </c>
      <c r="L68" s="6" t="n">
        <v>435</v>
      </c>
      <c r="M68" s="6" t="n">
        <v>11.62</v>
      </c>
      <c r="N68" s="6" t="n">
        <v>8.98</v>
      </c>
    </row>
    <row collapsed="false" customFormat="false" customHeight="false" hidden="false" ht="12.1" outlineLevel="0" r="69">
      <c r="A69" s="37" t="n">
        <v>45439</v>
      </c>
      <c r="B69" s="16" t="s">
        <v>1247</v>
      </c>
      <c r="C69" s="16" t="s">
        <v>45</v>
      </c>
      <c r="D69" s="16" t="s">
        <v>46</v>
      </c>
      <c r="E69" s="7" t="n">
        <v>10</v>
      </c>
      <c r="F69" s="16" t="s">
        <v>19</v>
      </c>
      <c r="G69" s="6" t="n">
        <v>25.43</v>
      </c>
      <c r="H69" s="6" t="n">
        <v>219.22</v>
      </c>
      <c r="I69" s="6" t="n">
        <v>208.14</v>
      </c>
      <c r="J69" s="6" t="n">
        <v>33</v>
      </c>
      <c r="K69" s="6" t="n">
        <v>254.3</v>
      </c>
      <c r="L69" s="6" t="n">
        <v>221.3</v>
      </c>
      <c r="M69" s="6" t="n">
        <v>10.63</v>
      </c>
      <c r="N69" s="6" t="n">
        <v>10.09</v>
      </c>
    </row>
    <row collapsed="false" customFormat="false" customHeight="false" hidden="false" ht="12.1" outlineLevel="0" r="70">
      <c r="A70" s="37" t="n">
        <v>45443</v>
      </c>
      <c r="B70" s="16" t="s">
        <v>1247</v>
      </c>
      <c r="C70" s="16" t="s">
        <v>39</v>
      </c>
      <c r="D70" s="16" t="s">
        <v>40</v>
      </c>
      <c r="E70" s="7" t="n">
        <v>40</v>
      </c>
      <c r="F70" s="16" t="s">
        <v>19</v>
      </c>
      <c r="G70" s="6" t="n">
        <v>2.02</v>
      </c>
      <c r="H70" s="6" t="n">
        <v>74.98</v>
      </c>
      <c r="I70" s="6" t="n">
        <v>96.22</v>
      </c>
      <c r="J70" s="6" t="n">
        <v>11</v>
      </c>
      <c r="K70" s="6" t="n">
        <v>80.8</v>
      </c>
      <c r="L70" s="6" t="n">
        <v>69.8</v>
      </c>
      <c r="M70" s="6" t="n">
        <v>1.81</v>
      </c>
      <c r="N70" s="6" t="n">
        <v>2.33</v>
      </c>
    </row>
    <row collapsed="false" customFormat="false" customHeight="false" hidden="false" ht="12.1" outlineLevel="0" r="71">
      <c r="A71" s="37" t="n">
        <v>45453</v>
      </c>
      <c r="B71" s="16" t="s">
        <v>1247</v>
      </c>
      <c r="C71" s="16" t="s">
        <v>75</v>
      </c>
      <c r="D71" s="16" t="s">
        <v>76</v>
      </c>
      <c r="E71" s="7" t="n">
        <v>20</v>
      </c>
      <c r="F71" s="16" t="s">
        <v>19</v>
      </c>
      <c r="G71" s="6" t="n">
        <v>2.752</v>
      </c>
      <c r="H71" s="6" t="n">
        <v>55.06</v>
      </c>
      <c r="I71" s="6" t="n">
        <v>41.43</v>
      </c>
      <c r="J71" s="6" t="n">
        <v>7</v>
      </c>
      <c r="K71" s="6" t="n">
        <v>55.04</v>
      </c>
      <c r="L71" s="6" t="n">
        <v>48.04</v>
      </c>
      <c r="M71" s="6" t="n">
        <v>5.8</v>
      </c>
      <c r="N71" s="6" t="n">
        <v>4.36</v>
      </c>
    </row>
    <row collapsed="false" customFormat="false" customHeight="false" hidden="false" ht="12.1" outlineLevel="0" r="72">
      <c r="A72" s="37" t="n">
        <v>45457</v>
      </c>
      <c r="B72" s="16" t="s">
        <v>1247</v>
      </c>
      <c r="C72" s="16" t="s">
        <v>65</v>
      </c>
      <c r="D72" s="16" t="s">
        <v>66</v>
      </c>
      <c r="E72" s="7" t="n">
        <v>10</v>
      </c>
      <c r="F72" s="16" t="s">
        <v>19</v>
      </c>
      <c r="G72" s="6" t="n">
        <v>17.35</v>
      </c>
      <c r="H72" s="6" t="n">
        <v>240.1</v>
      </c>
      <c r="I72" s="6" t="n">
        <v>162.03</v>
      </c>
      <c r="J72" s="6" t="n">
        <v>23</v>
      </c>
      <c r="K72" s="6" t="n">
        <v>173.5</v>
      </c>
      <c r="L72" s="6" t="n">
        <v>150.5</v>
      </c>
      <c r="M72" s="6" t="n">
        <v>9.29</v>
      </c>
      <c r="N72" s="6" t="n">
        <v>6.27</v>
      </c>
    </row>
    <row collapsed="false" customFormat="false" customHeight="false" hidden="false" ht="12.1" outlineLevel="0" r="73">
      <c r="A73" s="37" t="n">
        <v>45467</v>
      </c>
      <c r="B73" s="16" t="s">
        <v>1247</v>
      </c>
      <c r="C73" s="16" t="s">
        <v>77</v>
      </c>
      <c r="D73" s="16" t="s">
        <v>78</v>
      </c>
      <c r="E73" s="7" t="n">
        <v>10</v>
      </c>
      <c r="F73" s="16" t="s">
        <v>19</v>
      </c>
      <c r="G73" s="6" t="n">
        <v>2.2</v>
      </c>
      <c r="H73" s="6" t="n">
        <v>151.5</v>
      </c>
      <c r="I73" s="6" t="n">
        <v>61.69</v>
      </c>
      <c r="J73" s="6" t="n">
        <v>3</v>
      </c>
      <c r="K73" s="6" t="n">
        <v>22</v>
      </c>
      <c r="L73" s="6" t="n">
        <v>19</v>
      </c>
      <c r="M73" s="6" t="n">
        <v>3.08</v>
      </c>
      <c r="N73" s="6" t="n">
        <v>1.25</v>
      </c>
    </row>
    <row collapsed="false" customFormat="false" customHeight="false" hidden="false" ht="12.1" outlineLevel="0" r="74">
      <c r="A74" s="37" t="n">
        <v>45482</v>
      </c>
      <c r="B74" s="16" t="s">
        <v>1247</v>
      </c>
      <c r="C74" s="16" t="s">
        <v>59</v>
      </c>
      <c r="D74" s="16" t="s">
        <v>60</v>
      </c>
      <c r="E74" s="7" t="n">
        <v>3</v>
      </c>
      <c r="F74" s="16" t="s">
        <v>19</v>
      </c>
      <c r="G74" s="6" t="n">
        <v>25.17</v>
      </c>
      <c r="H74" s="6" t="n">
        <v>660.5</v>
      </c>
      <c r="I74" s="6" t="n">
        <v>485.14</v>
      </c>
      <c r="J74" s="6" t="n">
        <v>10</v>
      </c>
      <c r="K74" s="6" t="n">
        <v>75.51</v>
      </c>
      <c r="L74" s="6" t="n">
        <v>65.51</v>
      </c>
      <c r="M74" s="6" t="n">
        <v>4.5</v>
      </c>
      <c r="N74" s="6" t="n">
        <v>3.31</v>
      </c>
    </row>
    <row collapsed="false" customFormat="false" customHeight="false" hidden="false" ht="12.1" outlineLevel="0" r="75">
      <c r="A75" s="37" t="n">
        <v>45483</v>
      </c>
      <c r="B75" s="16" t="s">
        <v>1247</v>
      </c>
      <c r="C75" s="16" t="s">
        <v>42</v>
      </c>
      <c r="D75" s="16" t="s">
        <v>43</v>
      </c>
      <c r="E75" s="7" t="n">
        <v>300</v>
      </c>
      <c r="F75" s="16" t="s">
        <v>19</v>
      </c>
      <c r="G75" s="6" t="n">
        <v>0.772</v>
      </c>
      <c r="H75" s="6" t="n">
        <v>7.9</v>
      </c>
      <c r="I75" s="6" t="n">
        <v>7.65</v>
      </c>
      <c r="J75" s="6" t="n">
        <v>30</v>
      </c>
      <c r="K75" s="6" t="n">
        <v>231.6</v>
      </c>
      <c r="L75" s="6" t="n">
        <v>201.6</v>
      </c>
      <c r="M75" s="6" t="n">
        <v>8.79</v>
      </c>
      <c r="N75" s="6" t="n">
        <v>8.51</v>
      </c>
    </row>
    <row collapsed="false" customFormat="false" customHeight="false" hidden="false" ht="12.1" outlineLevel="0" r="76">
      <c r="A76" s="37" t="n">
        <v>45484</v>
      </c>
      <c r="B76" s="16" t="s">
        <v>1247</v>
      </c>
      <c r="C76" s="16" t="s">
        <v>30</v>
      </c>
      <c r="D76" s="16" t="s">
        <v>31</v>
      </c>
      <c r="E76" s="7" t="n">
        <v>10</v>
      </c>
      <c r="F76" s="16" t="s">
        <v>19</v>
      </c>
      <c r="G76" s="6" t="n">
        <v>33.3</v>
      </c>
      <c r="H76" s="6" t="n">
        <v>296</v>
      </c>
      <c r="I76" s="6" t="n">
        <v>238.02</v>
      </c>
      <c r="J76" s="6" t="n">
        <v>43</v>
      </c>
      <c r="K76" s="6" t="n">
        <v>333</v>
      </c>
      <c r="L76" s="6" t="n">
        <v>290</v>
      </c>
      <c r="M76" s="6" t="n">
        <v>12.18</v>
      </c>
      <c r="N76" s="6" t="n">
        <v>9.8</v>
      </c>
    </row>
    <row collapsed="false" customFormat="false" customHeight="false" hidden="false" ht="12.1" outlineLevel="0" r="77">
      <c r="A77" s="37" t="n">
        <v>45489</v>
      </c>
      <c r="B77" s="16" t="s">
        <v>1247</v>
      </c>
      <c r="C77" s="16" t="s">
        <v>24</v>
      </c>
      <c r="D77" s="16" t="s">
        <v>25</v>
      </c>
      <c r="E77" s="7" t="n">
        <v>20</v>
      </c>
      <c r="F77" s="16" t="s">
        <v>19</v>
      </c>
      <c r="G77" s="6" t="n">
        <v>35</v>
      </c>
      <c r="H77" s="6" t="n">
        <v>220.85</v>
      </c>
      <c r="I77" s="6" t="n">
        <v>321.62</v>
      </c>
      <c r="J77" s="6" t="n">
        <v>85</v>
      </c>
      <c r="K77" s="6" t="n">
        <v>700</v>
      </c>
      <c r="L77" s="6" t="n">
        <v>615</v>
      </c>
      <c r="M77" s="6" t="n">
        <v>9.56</v>
      </c>
      <c r="N77" s="6" t="n">
        <v>13.92</v>
      </c>
    </row>
    <row collapsed="false" customFormat="false" customHeight="false" hidden="false" ht="12.1" outlineLevel="0" r="78">
      <c r="A78" s="37" t="n">
        <v>45551</v>
      </c>
      <c r="B78" s="16" t="s">
        <v>1247</v>
      </c>
      <c r="C78" s="16" t="s">
        <v>77</v>
      </c>
      <c r="D78" s="16" t="s">
        <v>78</v>
      </c>
      <c r="E78" s="7" t="n">
        <v>10</v>
      </c>
      <c r="F78" s="16" t="s">
        <v>19</v>
      </c>
      <c r="G78" s="6" t="n">
        <v>5</v>
      </c>
      <c r="H78" s="6" t="n">
        <v>151.9</v>
      </c>
      <c r="I78" s="6" t="n">
        <v>61.69</v>
      </c>
      <c r="J78" s="6" t="n">
        <v>7</v>
      </c>
      <c r="K78" s="6" t="n">
        <v>50</v>
      </c>
      <c r="L78" s="6" t="n">
        <v>43</v>
      </c>
      <c r="M78" s="6" t="n">
        <v>6.97</v>
      </c>
      <c r="N78" s="6" t="n">
        <v>2.83</v>
      </c>
    </row>
    <row collapsed="false" customFormat="false" customHeight="false" hidden="false" ht="12.1" outlineLevel="0" r="79">
      <c r="A79" s="37" t="n">
        <v>45555</v>
      </c>
      <c r="B79" s="16" t="s">
        <v>1247</v>
      </c>
      <c r="C79" s="16" t="s">
        <v>21</v>
      </c>
      <c r="D79" s="16" t="s">
        <v>22</v>
      </c>
      <c r="E79" s="7" t="n">
        <v>1</v>
      </c>
      <c r="F79" s="16" t="s">
        <v>19</v>
      </c>
      <c r="G79" s="6" t="n">
        <v>80</v>
      </c>
      <c r="H79" s="6" t="n">
        <v>4100</v>
      </c>
      <c r="I79" s="6" t="n">
        <v>4350</v>
      </c>
      <c r="J79" s="6" t="n">
        <v>10</v>
      </c>
      <c r="K79" s="6" t="n">
        <v>80</v>
      </c>
      <c r="L79" s="6" t="n">
        <v>70</v>
      </c>
      <c r="M79" s="6" t="n">
        <v>1.61</v>
      </c>
      <c r="N79" s="6" t="n">
        <v>1.71</v>
      </c>
    </row>
    <row collapsed="false" customFormat="false" customHeight="false" hidden="false" ht="12.1" outlineLevel="0" r="80">
      <c r="A80" s="37" t="n">
        <v>45562</v>
      </c>
      <c r="B80" s="16" t="s">
        <v>1247</v>
      </c>
      <c r="C80" s="16" t="s">
        <v>71</v>
      </c>
      <c r="D80" s="16" t="s">
        <v>72</v>
      </c>
      <c r="E80" s="7" t="n">
        <v>10</v>
      </c>
      <c r="F80" s="16" t="s">
        <v>19</v>
      </c>
      <c r="G80" s="6" t="n">
        <v>6.06</v>
      </c>
      <c r="H80" s="6" t="n">
        <v>70.75</v>
      </c>
      <c r="I80" s="6" t="n">
        <v>85.36</v>
      </c>
      <c r="J80" s="6" t="n">
        <v>8</v>
      </c>
      <c r="K80" s="6" t="n">
        <v>60.6</v>
      </c>
      <c r="L80" s="6" t="n">
        <v>52.6</v>
      </c>
      <c r="M80" s="6" t="n">
        <v>6.16</v>
      </c>
      <c r="N80" s="6" t="n">
        <v>7.43</v>
      </c>
    </row>
    <row collapsed="false" customFormat="false" customHeight="false" hidden="false" ht="12.1" outlineLevel="0" r="81">
      <c r="A81" s="37" t="n">
        <v>45573</v>
      </c>
      <c r="B81" s="16" t="s">
        <v>1247</v>
      </c>
      <c r="C81" s="16" t="s">
        <v>59</v>
      </c>
      <c r="D81" s="16" t="s">
        <v>60</v>
      </c>
      <c r="E81" s="7" t="n">
        <v>3</v>
      </c>
      <c r="F81" s="16" t="s">
        <v>19</v>
      </c>
      <c r="G81" s="6" t="n">
        <v>38.2</v>
      </c>
      <c r="H81" s="6" t="n">
        <v>622.6</v>
      </c>
      <c r="I81" s="6" t="n">
        <v>485.14</v>
      </c>
      <c r="J81" s="6" t="n">
        <v>15</v>
      </c>
      <c r="K81" s="6" t="n">
        <v>114.6</v>
      </c>
      <c r="L81" s="6" t="n">
        <v>99.6</v>
      </c>
      <c r="M81" s="6" t="n">
        <v>6.84</v>
      </c>
      <c r="N81" s="6" t="n">
        <v>5.33</v>
      </c>
    </row>
    <row collapsed="false" customFormat="false" customHeight="false" hidden="false" ht="12.1" outlineLevel="0" r="82">
      <c r="A82" s="37" t="n">
        <v>45582</v>
      </c>
      <c r="B82" s="16" t="s">
        <v>1247</v>
      </c>
      <c r="C82" s="16" t="s">
        <v>75</v>
      </c>
      <c r="D82" s="16" t="s">
        <v>76</v>
      </c>
      <c r="E82" s="7" t="n">
        <v>20</v>
      </c>
      <c r="F82" s="16" t="s">
        <v>19</v>
      </c>
      <c r="G82" s="6" t="n">
        <v>2.494</v>
      </c>
      <c r="H82" s="6" t="n">
        <v>40.655</v>
      </c>
      <c r="I82" s="6" t="n">
        <v>41.43</v>
      </c>
      <c r="J82" s="6" t="n">
        <v>6</v>
      </c>
      <c r="K82" s="6" t="n">
        <v>49.88</v>
      </c>
      <c r="L82" s="6" t="n">
        <v>43.88</v>
      </c>
      <c r="M82" s="6" t="n">
        <v>5.3</v>
      </c>
      <c r="N82" s="6" t="n">
        <v>5.4</v>
      </c>
    </row>
    <row collapsed="false" customFormat="false" customHeight="false" hidden="false" ht="12.1" outlineLevel="0" r="83">
      <c r="A83" s="37" t="n">
        <v>45584</v>
      </c>
      <c r="B83" s="16" t="s">
        <v>1247</v>
      </c>
      <c r="C83" s="16" t="s">
        <v>39</v>
      </c>
      <c r="D83" s="16" t="s">
        <v>40</v>
      </c>
      <c r="E83" s="7" t="n">
        <v>60</v>
      </c>
      <c r="F83" s="16" t="s">
        <v>19</v>
      </c>
      <c r="G83" s="6" t="n">
        <v>2.49</v>
      </c>
      <c r="H83" s="6" t="n">
        <v>52.2</v>
      </c>
      <c r="I83" s="6" t="n">
        <v>82.21</v>
      </c>
      <c r="J83" s="6" t="n">
        <v>19</v>
      </c>
      <c r="K83" s="6" t="n">
        <v>149.4</v>
      </c>
      <c r="L83" s="6" t="n">
        <v>130.4</v>
      </c>
      <c r="M83" s="6" t="n">
        <v>2.64</v>
      </c>
      <c r="N83" s="6" t="n">
        <v>4.16</v>
      </c>
    </row>
    <row collapsed="false" customFormat="false" customHeight="false" hidden="false" ht="12.1" outlineLevel="0" r="84">
      <c r="A84" s="37" t="n">
        <v>45643</v>
      </c>
      <c r="B84" s="16" t="s">
        <v>1247</v>
      </c>
      <c r="C84" s="16" t="s">
        <v>77</v>
      </c>
      <c r="D84" s="16" t="s">
        <v>78</v>
      </c>
      <c r="E84" s="7" t="n">
        <v>10</v>
      </c>
      <c r="F84" s="16" t="s">
        <v>19</v>
      </c>
      <c r="G84" s="6" t="n">
        <v>2.7</v>
      </c>
      <c r="H84" s="6" t="n">
        <v>120.7</v>
      </c>
      <c r="I84" s="6" t="n">
        <v>61.69</v>
      </c>
      <c r="J84" s="6" t="n">
        <v>4</v>
      </c>
      <c r="K84" s="6" t="n">
        <v>27</v>
      </c>
      <c r="L84" s="6" t="n">
        <v>23</v>
      </c>
      <c r="M84" s="6" t="n">
        <v>3.73</v>
      </c>
      <c r="N84" s="6" t="n">
        <v>1.91</v>
      </c>
    </row>
    <row collapsed="false" customFormat="false" customHeight="false" hidden="false" ht="12.1" outlineLevel="0" r="85">
      <c r="A85" s="37" t="n">
        <v>45654</v>
      </c>
      <c r="B85" s="16" t="s">
        <v>1247</v>
      </c>
      <c r="C85" s="16" t="s">
        <v>81</v>
      </c>
      <c r="D85" s="16" t="s">
        <v>82</v>
      </c>
      <c r="E85" s="7" t="n">
        <v>10</v>
      </c>
      <c r="F85" s="16" t="s">
        <v>19</v>
      </c>
      <c r="G85" s="6" t="n">
        <v>0.18</v>
      </c>
      <c r="H85" s="6" t="n">
        <v>34.9</v>
      </c>
      <c r="I85" s="6" t="n">
        <v>29.78</v>
      </c>
      <c r="J85" s="6" t="n">
        <v>0</v>
      </c>
      <c r="K85" s="6" t="n">
        <v>1.8</v>
      </c>
      <c r="L85" s="6" t="n">
        <v>1.8</v>
      </c>
      <c r="M85" s="6" t="n">
        <v>0.6</v>
      </c>
      <c r="N85" s="6" t="n">
        <v>0.52</v>
      </c>
    </row>
    <row collapsed="false" customFormat="false" customHeight="false" hidden="false" ht="12.1" outlineLevel="0" r="86">
      <c r="A86" s="37" t="n">
        <v>45665</v>
      </c>
      <c r="B86" s="16" t="s">
        <v>1247</v>
      </c>
      <c r="C86" s="16" t="s">
        <v>59</v>
      </c>
      <c r="D86" s="16" t="s">
        <v>60</v>
      </c>
      <c r="E86" s="7" t="n">
        <v>3</v>
      </c>
      <c r="F86" s="16" t="s">
        <v>19</v>
      </c>
      <c r="G86" s="6" t="n">
        <v>17.39</v>
      </c>
      <c r="H86" s="6" t="n">
        <v>654.7</v>
      </c>
      <c r="I86" s="6" t="n">
        <v>485.14</v>
      </c>
      <c r="J86" s="6" t="n">
        <v>7</v>
      </c>
      <c r="K86" s="6" t="n">
        <v>52.17</v>
      </c>
      <c r="L86" s="6" t="n">
        <v>45.17</v>
      </c>
      <c r="M86" s="6" t="n">
        <v>3.1</v>
      </c>
      <c r="N86" s="6" t="n">
        <v>2.3</v>
      </c>
    </row>
    <row collapsed="false" customFormat="false" customHeight="false" hidden="false" ht="12.1" outlineLevel="0" r="87">
      <c r="A87" s="37" t="n">
        <v>45775</v>
      </c>
      <c r="B87" s="16" t="s">
        <v>1247</v>
      </c>
      <c r="C87" s="16" t="s">
        <v>21</v>
      </c>
      <c r="D87" s="16" t="s">
        <v>22</v>
      </c>
      <c r="E87" s="7" t="n">
        <v>2</v>
      </c>
      <c r="F87" s="16" t="s">
        <v>19</v>
      </c>
      <c r="G87" s="6" t="n">
        <v>80</v>
      </c>
      <c r="H87" s="6" t="n">
        <v>4283</v>
      </c>
      <c r="I87" s="6" t="n">
        <v>4176</v>
      </c>
      <c r="J87" s="6" t="n">
        <v>21</v>
      </c>
      <c r="K87" s="6" t="n">
        <v>160</v>
      </c>
      <c r="L87" s="6" t="n">
        <v>139</v>
      </c>
      <c r="M87" s="6" t="n">
        <v>1.66</v>
      </c>
      <c r="N87" s="6" t="n">
        <v>1.62</v>
      </c>
    </row>
    <row collapsed="false" customFormat="false" customHeight="false" hidden="false" ht="12.1" outlineLevel="0" r="88">
      <c r="A88" s="37" t="n">
        <v>45776</v>
      </c>
      <c r="B88" s="16" t="s">
        <v>1247</v>
      </c>
      <c r="C88" s="16" t="s">
        <v>33</v>
      </c>
      <c r="D88" s="16" t="s">
        <v>34</v>
      </c>
      <c r="E88" s="7" t="n">
        <v>5</v>
      </c>
      <c r="F88" s="16" t="s">
        <v>19</v>
      </c>
      <c r="G88" s="6" t="n">
        <v>78</v>
      </c>
      <c r="H88" s="6" t="n">
        <v>780.2</v>
      </c>
      <c r="I88" s="6" t="n">
        <v>748.92</v>
      </c>
      <c r="J88" s="6" t="n">
        <v>51</v>
      </c>
      <c r="K88" s="6" t="n">
        <v>390</v>
      </c>
      <c r="L88" s="6" t="n">
        <v>339</v>
      </c>
      <c r="M88" s="6" t="n">
        <v>9.05</v>
      </c>
      <c r="N88" s="6" t="n">
        <v>8.69</v>
      </c>
    </row>
    <row collapsed="false" customFormat="false" customHeight="false" hidden="false" ht="12.1" outlineLevel="0" r="89">
      <c r="A89" s="37" t="n">
        <v>45810</v>
      </c>
      <c r="B89" s="16" t="s">
        <v>1247</v>
      </c>
      <c r="C89" s="16" t="s">
        <v>59</v>
      </c>
      <c r="D89" s="16" t="s">
        <v>60</v>
      </c>
      <c r="E89" s="7" t="n">
        <v>3</v>
      </c>
      <c r="F89" s="16" t="s">
        <v>19</v>
      </c>
      <c r="G89" s="6" t="n">
        <v>43.11</v>
      </c>
      <c r="H89" s="6" t="n">
        <v>656.5</v>
      </c>
      <c r="I89" s="6" t="n">
        <v>485.14</v>
      </c>
      <c r="J89" s="6" t="n">
        <v>17</v>
      </c>
      <c r="K89" s="6" t="n">
        <v>129.33</v>
      </c>
      <c r="L89" s="6" t="n">
        <v>112.33</v>
      </c>
      <c r="M89" s="6" t="n">
        <v>7.72</v>
      </c>
      <c r="N89" s="6" t="n">
        <v>5.7</v>
      </c>
    </row>
    <row collapsed="false" customFormat="false" customHeight="false" hidden="false" ht="12.1" outlineLevel="0" r="90">
      <c r="A90" s="37" t="n">
        <v>45813</v>
      </c>
      <c r="B90" s="16" t="s">
        <v>1247</v>
      </c>
      <c r="C90" s="16" t="s">
        <v>81</v>
      </c>
      <c r="D90" s="16" t="s">
        <v>82</v>
      </c>
      <c r="E90" s="7" t="n">
        <v>10</v>
      </c>
      <c r="F90" s="16" t="s">
        <v>19</v>
      </c>
      <c r="G90" s="6" t="n">
        <v>0.26</v>
      </c>
      <c r="H90" s="6" t="n">
        <v>50.43</v>
      </c>
      <c r="I90" s="6" t="n">
        <v>29.78</v>
      </c>
      <c r="J90" s="6" t="n">
        <v>0</v>
      </c>
      <c r="K90" s="6" t="n">
        <v>2.6</v>
      </c>
      <c r="L90" s="6" t="n">
        <v>2.6</v>
      </c>
      <c r="M90" s="6" t="n">
        <v>0.87</v>
      </c>
      <c r="N90" s="6" t="n">
        <v>0.52</v>
      </c>
    </row>
    <row collapsed="false" customFormat="false" customHeight="false" hidden="false" ht="12.1" outlineLevel="0" r="91">
      <c r="A91" s="37" t="n">
        <v>45824</v>
      </c>
      <c r="B91" s="16" t="s">
        <v>1247</v>
      </c>
      <c r="C91" s="16" t="s">
        <v>77</v>
      </c>
      <c r="D91" s="16" t="s">
        <v>78</v>
      </c>
      <c r="E91" s="7" t="n">
        <v>10</v>
      </c>
      <c r="F91" s="16" t="s">
        <v>19</v>
      </c>
      <c r="G91" s="6" t="n">
        <v>2.4</v>
      </c>
      <c r="H91" s="6" t="n">
        <v>116.2</v>
      </c>
      <c r="I91" s="6" t="n">
        <v>61.69</v>
      </c>
      <c r="J91" s="6" t="n">
        <v>3</v>
      </c>
      <c r="K91" s="6" t="n">
        <v>24</v>
      </c>
      <c r="L91" s="6" t="n">
        <v>21</v>
      </c>
      <c r="M91" s="6" t="n">
        <v>3.4</v>
      </c>
      <c r="N91" s="6" t="n">
        <v>1.81</v>
      </c>
    </row>
    <row collapsed="false" customFormat="false" customHeight="false" hidden="false" ht="12.1" outlineLevel="0" r="92">
      <c r="A92" s="37" t="n">
        <v>45841</v>
      </c>
      <c r="B92" s="16" t="s">
        <v>1247</v>
      </c>
      <c r="C92" s="16" t="s">
        <v>81</v>
      </c>
      <c r="D92" s="16" t="s">
        <v>82</v>
      </c>
      <c r="E92" s="7" t="n">
        <v>10</v>
      </c>
      <c r="F92" s="16" t="s">
        <v>19</v>
      </c>
      <c r="G92" s="6" t="n">
        <v>0.28</v>
      </c>
      <c r="H92" s="6" t="n">
        <v>44.57</v>
      </c>
      <c r="I92" s="6" t="n">
        <v>29.78</v>
      </c>
      <c r="J92" s="6" t="n">
        <v>0</v>
      </c>
      <c r="K92" s="6" t="n">
        <v>2.8</v>
      </c>
      <c r="L92" s="6" t="n">
        <v>2.8</v>
      </c>
      <c r="M92" s="6" t="n">
        <v>0.94</v>
      </c>
      <c r="N92" s="6" t="n">
        <v>0.63</v>
      </c>
    </row>
    <row collapsed="false" customFormat="false" customHeight="false" hidden="false" ht="12.1" outlineLevel="0" r="93">
      <c r="A93" s="37" t="n">
        <v>45845</v>
      </c>
      <c r="B93" s="16" t="s">
        <v>1247</v>
      </c>
      <c r="C93" s="16" t="s">
        <v>24</v>
      </c>
      <c r="D93" s="16" t="s">
        <v>25</v>
      </c>
      <c r="E93" s="7" t="n">
        <v>30</v>
      </c>
      <c r="F93" s="16" t="s">
        <v>19</v>
      </c>
      <c r="G93" s="6" t="n">
        <v>35</v>
      </c>
      <c r="H93" s="6" t="n">
        <v>193.8</v>
      </c>
      <c r="I93" s="6" t="n">
        <v>272.53</v>
      </c>
      <c r="J93" s="6" t="n">
        <v>126</v>
      </c>
      <c r="K93" s="6" t="n">
        <v>1050</v>
      </c>
      <c r="L93" s="6" t="n">
        <v>924</v>
      </c>
      <c r="M93" s="6" t="n">
        <v>11.3</v>
      </c>
      <c r="N93" s="6" t="n">
        <v>15.89</v>
      </c>
    </row>
    <row collapsed="false" customFormat="false" customHeight="false" hidden="false" ht="12.1" outlineLevel="0" r="94">
      <c r="A94" s="37" t="n">
        <v>45847</v>
      </c>
      <c r="B94" s="16" t="s">
        <v>1247</v>
      </c>
      <c r="C94" s="16" t="s">
        <v>53</v>
      </c>
      <c r="D94" s="16" t="s">
        <v>54</v>
      </c>
      <c r="E94" s="7" t="n">
        <v>1</v>
      </c>
      <c r="F94" s="16" t="s">
        <v>19</v>
      </c>
      <c r="G94" s="6" t="n">
        <v>648</v>
      </c>
      <c r="H94" s="6" t="n">
        <v>2870.5</v>
      </c>
      <c r="I94" s="6" t="n">
        <v>2387.65</v>
      </c>
      <c r="J94" s="6" t="n">
        <v>84</v>
      </c>
      <c r="K94" s="6" t="n">
        <v>648</v>
      </c>
      <c r="L94" s="6" t="n">
        <v>564</v>
      </c>
      <c r="M94" s="6" t="n">
        <v>23.62</v>
      </c>
      <c r="N94" s="6" t="n">
        <v>19.65</v>
      </c>
    </row>
    <row collapsed="false" customFormat="false" customHeight="false" hidden="false" ht="12.1" outlineLevel="0" r="95">
      <c r="A95" s="37" t="n">
        <v>45848</v>
      </c>
      <c r="B95" s="16" t="s">
        <v>1247</v>
      </c>
      <c r="C95" s="16" t="s">
        <v>65</v>
      </c>
      <c r="D95" s="16" t="s">
        <v>66</v>
      </c>
      <c r="E95" s="7" t="n">
        <v>10</v>
      </c>
      <c r="F95" s="16" t="s">
        <v>19</v>
      </c>
      <c r="G95" s="6" t="n">
        <v>26.11</v>
      </c>
      <c r="H95" s="6" t="n">
        <v>172.73</v>
      </c>
      <c r="I95" s="6" t="n">
        <v>162.03</v>
      </c>
      <c r="J95" s="6" t="n">
        <v>34</v>
      </c>
      <c r="K95" s="6" t="n">
        <v>261.1</v>
      </c>
      <c r="L95" s="6" t="n">
        <v>227.1</v>
      </c>
      <c r="M95" s="6" t="n">
        <v>14.02</v>
      </c>
      <c r="N95" s="6" t="n">
        <v>13.15</v>
      </c>
    </row>
    <row collapsed="false" customFormat="false" customHeight="false" hidden="false" ht="12.1" outlineLevel="0" r="96">
      <c r="A96" s="37" t="n">
        <v>45849</v>
      </c>
      <c r="B96" s="16" t="s">
        <v>1247</v>
      </c>
      <c r="C96" s="16" t="s">
        <v>73</v>
      </c>
      <c r="D96" s="16" t="s">
        <v>74</v>
      </c>
      <c r="E96" s="7" t="n">
        <v>24</v>
      </c>
      <c r="F96" s="16" t="s">
        <v>19</v>
      </c>
      <c r="G96" s="6" t="n">
        <v>25.58</v>
      </c>
      <c r="H96" s="6" t="n">
        <v>72.79</v>
      </c>
      <c r="I96" s="6" t="n">
        <v>109.73</v>
      </c>
      <c r="J96" s="6" t="n">
        <v>74</v>
      </c>
      <c r="K96" s="6" t="n">
        <v>613.92</v>
      </c>
      <c r="L96" s="6" t="n">
        <v>539.92</v>
      </c>
      <c r="M96" s="6" t="n">
        <v>20.5</v>
      </c>
      <c r="N96" s="6" t="n">
        <v>30.91</v>
      </c>
    </row>
    <row collapsed="false" customFormat="false" customHeight="false" hidden="false" ht="12.1" outlineLevel="0" r="97">
      <c r="A97" s="37" t="n">
        <v>45852</v>
      </c>
      <c r="B97" s="16" t="s">
        <v>1247</v>
      </c>
      <c r="C97" s="16" t="s">
        <v>42</v>
      </c>
      <c r="D97" s="16" t="s">
        <v>43</v>
      </c>
      <c r="E97" s="7" t="n">
        <v>300</v>
      </c>
      <c r="F97" s="16" t="s">
        <v>19</v>
      </c>
      <c r="G97" s="6" t="n">
        <v>0.9573</v>
      </c>
      <c r="H97" s="6" t="n">
        <v>8.565</v>
      </c>
      <c r="I97" s="6" t="n">
        <v>7.65</v>
      </c>
      <c r="J97" s="6" t="n">
        <v>37</v>
      </c>
      <c r="K97" s="6" t="n">
        <v>287.19</v>
      </c>
      <c r="L97" s="6" t="n">
        <v>250.19</v>
      </c>
      <c r="M97" s="6" t="n">
        <v>10.91</v>
      </c>
      <c r="N97" s="6" t="n">
        <v>9.74</v>
      </c>
    </row>
    <row collapsed="false" customFormat="false" customHeight="false" hidden="false" ht="12.1" outlineLevel="0" r="98">
      <c r="A98" s="37" t="n">
        <v>45856</v>
      </c>
      <c r="B98" s="16" t="s">
        <v>1247</v>
      </c>
      <c r="C98" s="16" t="s">
        <v>79</v>
      </c>
      <c r="D98" s="16" t="s">
        <v>80</v>
      </c>
      <c r="E98" s="7" t="n">
        <v>30</v>
      </c>
      <c r="F98" s="16" t="s">
        <v>19</v>
      </c>
      <c r="G98" s="6" t="n">
        <v>5.27</v>
      </c>
      <c r="H98" s="6" t="n">
        <v>60.13</v>
      </c>
      <c r="I98" s="6" t="n">
        <v>55.97</v>
      </c>
      <c r="J98" s="6" t="n">
        <v>19</v>
      </c>
      <c r="K98" s="6" t="n">
        <v>158.1</v>
      </c>
      <c r="L98" s="6" t="n">
        <v>139.1</v>
      </c>
      <c r="M98" s="6" t="n">
        <v>8.28</v>
      </c>
      <c r="N98" s="6" t="n">
        <v>7.71</v>
      </c>
    </row>
    <row collapsed="false" customFormat="false" customHeight="false" hidden="false" ht="12.1" outlineLevel="0" r="99">
      <c r="A99" s="37" t="n">
        <v>45856</v>
      </c>
      <c r="B99" s="16" t="s">
        <v>1247</v>
      </c>
      <c r="C99" s="16" t="s">
        <v>30</v>
      </c>
      <c r="D99" s="16" t="s">
        <v>31</v>
      </c>
      <c r="E99" s="7" t="n">
        <v>10</v>
      </c>
      <c r="F99" s="16" t="s">
        <v>19</v>
      </c>
      <c r="G99" s="6" t="n">
        <v>34.84</v>
      </c>
      <c r="H99" s="6" t="n">
        <v>308.4</v>
      </c>
      <c r="I99" s="6" t="n">
        <v>238.02</v>
      </c>
      <c r="J99" s="6" t="n">
        <v>45</v>
      </c>
      <c r="K99" s="6" t="n">
        <v>348.4</v>
      </c>
      <c r="L99" s="6" t="n">
        <v>303.4</v>
      </c>
      <c r="M99" s="6" t="n">
        <v>12.75</v>
      </c>
      <c r="N99" s="6" t="n">
        <v>9.84</v>
      </c>
    </row>
    <row collapsed="false" customFormat="false" customHeight="false" hidden="false" ht="12.1" outlineLevel="0" r="100">
      <c r="A100" s="37" t="n">
        <v>45858</v>
      </c>
      <c r="B100" s="16" t="s">
        <v>1247</v>
      </c>
      <c r="C100" s="16" t="s">
        <v>48</v>
      </c>
      <c r="D100" s="16" t="s">
        <v>49</v>
      </c>
      <c r="E100" s="7" t="n">
        <v>3</v>
      </c>
      <c r="F100" s="16" t="s">
        <v>19</v>
      </c>
      <c r="G100" s="6" t="n">
        <v>14.68</v>
      </c>
      <c r="H100" s="6" t="n">
        <v>418.25</v>
      </c>
      <c r="I100" s="6" t="n">
        <v>489.39</v>
      </c>
      <c r="J100" s="6" t="n">
        <v>6</v>
      </c>
      <c r="K100" s="6" t="n">
        <v>44.04</v>
      </c>
      <c r="L100" s="6" t="n">
        <v>38.04</v>
      </c>
      <c r="M100" s="6" t="n">
        <v>2.59</v>
      </c>
      <c r="N100" s="6" t="n">
        <v>3.03</v>
      </c>
    </row>
    <row collapsed="false" customFormat="false" customHeight="false" hidden="false" ht="12.1" outlineLevel="0" r="101">
      <c r="A101" s="37" t="n">
        <v>45882</v>
      </c>
      <c r="B101" s="16" t="s">
        <v>1247</v>
      </c>
      <c r="C101" s="16" t="s">
        <v>71</v>
      </c>
      <c r="D101" s="16" t="s">
        <v>72</v>
      </c>
      <c r="E101" s="7" t="n">
        <v>30</v>
      </c>
      <c r="F101" s="16" t="s">
        <v>19</v>
      </c>
      <c r="G101" s="6" t="n">
        <v>6.25</v>
      </c>
      <c r="H101" s="6" t="n">
        <v>70.9</v>
      </c>
      <c r="I101" s="6" t="n">
        <v>66.84</v>
      </c>
      <c r="J101" s="6" t="n">
        <v>21</v>
      </c>
      <c r="K101" s="6" t="n">
        <v>187.5</v>
      </c>
      <c r="L101" s="6" t="n">
        <v>166.5</v>
      </c>
      <c r="M101" s="6" t="n">
        <v>8.3</v>
      </c>
      <c r="N101" s="6" t="n">
        <v>7.83</v>
      </c>
    </row>
    <row collapsed="false" customFormat="false" customHeight="false" hidden="false" ht="12.1" outlineLevel="0" r="102">
      <c r="A102" s="37" t="n">
        <v>45929</v>
      </c>
      <c r="B102" s="16" t="s">
        <v>1247</v>
      </c>
      <c r="C102" s="16" t="s">
        <v>77</v>
      </c>
      <c r="D102" s="16" t="s">
        <v>78</v>
      </c>
      <c r="E102" s="7" t="n">
        <v>10</v>
      </c>
      <c r="F102" s="16" t="s">
        <v>19</v>
      </c>
      <c r="G102" s="6" t="n">
        <v>5</v>
      </c>
      <c r="H102" s="6" t="n">
        <v>116.2</v>
      </c>
      <c r="I102" s="6" t="n">
        <v>61.69</v>
      </c>
      <c r="J102" s="6" t="n">
        <v>7</v>
      </c>
      <c r="K102" s="6" t="n">
        <v>50</v>
      </c>
      <c r="L102" s="6" t="n">
        <v>43</v>
      </c>
      <c r="M102" s="6" t="n">
        <v>6.97</v>
      </c>
      <c r="N102" s="6" t="n">
        <v>3.7</v>
      </c>
    </row>
    <row collapsed="false" customFormat="false" customHeight="false" hidden="false" ht="12.1" outlineLevel="0" r="103">
      <c r="A103" s="37" t="n">
        <v>45929</v>
      </c>
      <c r="B103" s="16" t="s">
        <v>1247</v>
      </c>
      <c r="C103" s="16" t="s">
        <v>21</v>
      </c>
      <c r="D103" s="16" t="s">
        <v>22</v>
      </c>
      <c r="E103" s="7" t="n">
        <v>2</v>
      </c>
      <c r="F103" s="16" t="s">
        <v>19</v>
      </c>
      <c r="G103" s="6" t="n">
        <v>80</v>
      </c>
      <c r="H103" s="6" t="n">
        <v>3940</v>
      </c>
      <c r="I103" s="6" t="n">
        <v>4176</v>
      </c>
      <c r="J103" s="6" t="n">
        <v>21</v>
      </c>
      <c r="K103" s="6" t="n">
        <v>160</v>
      </c>
      <c r="L103" s="6" t="n">
        <v>139</v>
      </c>
      <c r="M103" s="6" t="n">
        <v>1.66</v>
      </c>
      <c r="N103" s="6" t="n">
        <v>1.76</v>
      </c>
    </row>
    <row collapsed="false" customFormat="false" customHeight="false" hidden="false" ht="12.1" outlineLevel="0" r="104">
      <c r="A104" s="37" t="n">
        <v>45936</v>
      </c>
      <c r="B104" s="16" t="s">
        <v>1247</v>
      </c>
      <c r="C104" s="16" t="s">
        <v>81</v>
      </c>
      <c r="D104" s="16" t="s">
        <v>82</v>
      </c>
      <c r="E104" s="7" t="n">
        <v>10</v>
      </c>
      <c r="F104" s="16" t="s">
        <v>19</v>
      </c>
      <c r="G104" s="6" t="n">
        <v>0.236</v>
      </c>
      <c r="H104" s="6" t="n">
        <v>52.11</v>
      </c>
      <c r="I104" s="6" t="n">
        <v>29.78</v>
      </c>
      <c r="J104" s="6" t="n">
        <v>0</v>
      </c>
      <c r="K104" s="6" t="n">
        <v>2.36</v>
      </c>
      <c r="L104" s="6" t="n">
        <v>2.36</v>
      </c>
      <c r="M104" s="6" t="n">
        <v>0.79</v>
      </c>
      <c r="N104" s="6" t="n">
        <v>0.45</v>
      </c>
    </row>
    <row collapsed="false" customFormat="false" customHeight="false" hidden="false" ht="12.1" outlineLevel="0" r="105">
      <c r="A105" s="37" t="n">
        <v>45944</v>
      </c>
      <c r="B105" s="16" t="s">
        <v>1247</v>
      </c>
      <c r="C105" s="16" t="s">
        <v>59</v>
      </c>
      <c r="D105" s="16" t="s">
        <v>60</v>
      </c>
      <c r="E105" s="7" t="n">
        <v>3</v>
      </c>
      <c r="F105" s="16" t="s">
        <v>19</v>
      </c>
      <c r="G105" s="6" t="n">
        <v>14.35</v>
      </c>
      <c r="H105" s="6" t="n">
        <v>557.5</v>
      </c>
      <c r="I105" s="6" t="n">
        <v>485.14</v>
      </c>
      <c r="J105" s="6" t="n">
        <v>6</v>
      </c>
      <c r="K105" s="6" t="n">
        <v>43.05</v>
      </c>
      <c r="L105" s="6" t="n">
        <v>37.05</v>
      </c>
      <c r="M105" s="6" t="n">
        <v>2.55</v>
      </c>
      <c r="N105" s="6" t="n">
        <v>2.22</v>
      </c>
    </row>
    <row collapsed="false" customFormat="false" customHeight="false" hidden="false" ht="12.1" outlineLevel="0" r="106">
      <c r="A106" s="37" t="n">
        <v>45966</v>
      </c>
      <c r="B106" s="16" t="s">
        <v>1247</v>
      </c>
      <c r="C106" s="16" t="s">
        <v>51</v>
      </c>
      <c r="D106" s="16" t="s">
        <v>52</v>
      </c>
      <c r="E106" s="7" t="n">
        <v>8000</v>
      </c>
      <c r="F106" s="16" t="s">
        <v>19</v>
      </c>
      <c r="G106" s="6" t="n">
        <v>0.0598</v>
      </c>
      <c r="H106" s="6" t="n">
        <v>0.3521</v>
      </c>
      <c r="I106" s="6" t="n">
        <v>0.55</v>
      </c>
      <c r="J106" s="6" t="n">
        <v>62</v>
      </c>
      <c r="K106" s="6" t="n">
        <v>478.5336</v>
      </c>
      <c r="L106" s="6" t="n">
        <v>416.53</v>
      </c>
      <c r="M106" s="6" t="n">
        <v>9.41</v>
      </c>
      <c r="N106" s="6" t="n">
        <v>14.79</v>
      </c>
    </row>
    <row collapsed="false" customFormat="false" customHeight="false" hidden="false" ht="12.1" outlineLevel="0" r="107">
      <c r="A107" s="37" t="n">
        <v>46021</v>
      </c>
      <c r="B107" s="16" t="s">
        <v>1247</v>
      </c>
      <c r="C107" s="16" t="s">
        <v>77</v>
      </c>
      <c r="D107" s="16" t="s">
        <v>78</v>
      </c>
      <c r="E107" s="7" t="n">
        <v>10</v>
      </c>
      <c r="F107" s="16" t="s">
        <v>19</v>
      </c>
      <c r="G107" s="6" t="n">
        <v>3</v>
      </c>
      <c r="H107" s="6" t="n">
        <v>114.6</v>
      </c>
      <c r="I107" s="6" t="n">
        <v>61.69</v>
      </c>
      <c r="J107" s="6" t="n">
        <v>4</v>
      </c>
      <c r="K107" s="6" t="n">
        <v>30</v>
      </c>
      <c r="L107" s="6" t="n">
        <v>26</v>
      </c>
      <c r="M107" s="6" t="n">
        <v>4.21</v>
      </c>
      <c r="N107" s="6" t="n">
        <v>2.27</v>
      </c>
    </row>
    <row collapsed="false" customFormat="false" customHeight="false" hidden="false" ht="12.1" outlineLevel="0" r="108">
      <c r="A108" s="37" t="n">
        <v>46028</v>
      </c>
      <c r="B108" s="16" t="s">
        <v>1247</v>
      </c>
      <c r="C108" s="16" t="s">
        <v>53</v>
      </c>
      <c r="D108" s="16" t="s">
        <v>54</v>
      </c>
      <c r="E108" s="7" t="n">
        <v>1</v>
      </c>
      <c r="F108" s="16" t="s">
        <v>19</v>
      </c>
      <c r="G108" s="6" t="n">
        <v>368</v>
      </c>
      <c r="H108" s="6" t="n">
        <v>2725.5</v>
      </c>
      <c r="I108" s="6" t="n">
        <v>2387.65</v>
      </c>
      <c r="J108" s="6" t="n">
        <v>48</v>
      </c>
      <c r="K108" s="6" t="n">
        <v>368</v>
      </c>
      <c r="L108" s="6" t="n">
        <v>320</v>
      </c>
      <c r="M108" s="6" t="n">
        <v>13.4</v>
      </c>
      <c r="N108" s="6" t="n">
        <v>11.74</v>
      </c>
    </row>
    <row collapsed="false" customFormat="false" customHeight="false" hidden="false" ht="12.1" outlineLevel="0" r="109">
      <c r="A109" s="37" t="n">
        <v>46033</v>
      </c>
      <c r="B109" s="16" t="s">
        <v>1247</v>
      </c>
      <c r="C109" s="16" t="s">
        <v>59</v>
      </c>
      <c r="D109" s="16" t="s">
        <v>60</v>
      </c>
      <c r="E109" s="7" t="n">
        <v>3</v>
      </c>
      <c r="F109" s="16" t="s">
        <v>19</v>
      </c>
      <c r="G109" s="6" t="n">
        <v>8.13</v>
      </c>
      <c r="H109" s="6" t="n">
        <v>562.4</v>
      </c>
      <c r="I109" s="6" t="n">
        <v>485.14</v>
      </c>
      <c r="J109" s="6" t="n">
        <v>3</v>
      </c>
      <c r="K109" s="6" t="n">
        <v>24.39</v>
      </c>
      <c r="L109" s="6" t="n">
        <v>21.39</v>
      </c>
      <c r="M109" s="6" t="n">
        <v>1.47</v>
      </c>
      <c r="N109" s="6" t="n">
        <v>1.27</v>
      </c>
    </row>
    <row collapsed="false" customFormat="false" customHeight="false" hidden="false" ht="12.1" outlineLevel="0" r="110">
      <c r="A110" s="37" t="n">
        <v>46034</v>
      </c>
      <c r="B110" s="16" t="s">
        <v>1247</v>
      </c>
      <c r="C110" s="16" t="s">
        <v>81</v>
      </c>
      <c r="D110" s="16" t="s">
        <v>82</v>
      </c>
      <c r="E110" s="7" t="n">
        <v>20</v>
      </c>
      <c r="F110" s="16" t="s">
        <v>19</v>
      </c>
      <c r="G110" s="6" t="n">
        <v>0.27</v>
      </c>
      <c r="H110" s="6" t="n">
        <v>51.02</v>
      </c>
      <c r="I110" s="6" t="n">
        <v>39.15</v>
      </c>
      <c r="J110" s="6" t="n">
        <v>1</v>
      </c>
      <c r="K110" s="6" t="n">
        <v>5.4</v>
      </c>
      <c r="L110" s="6" t="n">
        <v>4.4</v>
      </c>
      <c r="M110" s="6" t="n">
        <v>0.56</v>
      </c>
      <c r="N110" s="6" t="n">
        <v>0.43</v>
      </c>
    </row>
    <row collapsed="false" customFormat="false" customHeight="false" hidden="false" ht="12.1" outlineLevel="0" r="111">
      <c r="A111" s="37" t="n">
        <v>46034</v>
      </c>
      <c r="B111" s="16" t="s">
        <v>1247</v>
      </c>
      <c r="C111" s="16" t="s">
        <v>48</v>
      </c>
      <c r="D111" s="16" t="s">
        <v>49</v>
      </c>
      <c r="E111" s="7" t="n">
        <v>3</v>
      </c>
      <c r="F111" s="16" t="s">
        <v>19</v>
      </c>
      <c r="G111" s="6" t="n">
        <v>11.56</v>
      </c>
      <c r="H111" s="6" t="n">
        <v>392.05</v>
      </c>
      <c r="I111" s="6" t="n">
        <v>489.39</v>
      </c>
      <c r="J111" s="6" t="n">
        <v>5</v>
      </c>
      <c r="K111" s="6" t="n">
        <v>34.68</v>
      </c>
      <c r="L111" s="6" t="n">
        <v>29.68</v>
      </c>
      <c r="M111" s="6" t="n">
        <v>2.02</v>
      </c>
      <c r="N111" s="6" t="n">
        <v>2.52</v>
      </c>
    </row>
    <row collapsed="false" customFormat="false" customHeight="false" hidden="false" ht="12.1" outlineLevel="0" r="112">
      <c r="A112" s="37" t="n">
        <v>46139</v>
      </c>
      <c r="B112" s="16" t="s">
        <v>1247</v>
      </c>
      <c r="C112" s="16" t="s">
        <v>21</v>
      </c>
      <c r="D112" s="16" t="s">
        <v>22</v>
      </c>
      <c r="E112" s="7" t="n">
        <v>2</v>
      </c>
      <c r="F112" s="16" t="s">
        <v>19</v>
      </c>
      <c r="G112" s="6" t="n">
        <v>110</v>
      </c>
      <c r="H112" s="6" t="n">
        <v>4151</v>
      </c>
      <c r="I112" s="6" t="n">
        <v>4176</v>
      </c>
      <c r="J112" s="6" t="n">
        <v>29</v>
      </c>
      <c r="K112" s="6" t="n">
        <v>220</v>
      </c>
      <c r="L112" s="6" t="n">
        <v>191</v>
      </c>
      <c r="M112" s="6" t="n">
        <v>2.29</v>
      </c>
      <c r="N112" s="6" t="n">
        <v>2.3</v>
      </c>
    </row>
    <row collapsed="false" customFormat="false" customHeight="false" hidden="false" ht="12.1" outlineLevel="0" r="113">
      <c r="A113" s="37" t="n">
        <v>46146</v>
      </c>
      <c r="B113" s="16" t="s">
        <v>1247</v>
      </c>
      <c r="C113" s="16" t="s">
        <v>27</v>
      </c>
      <c r="D113" s="16" t="s">
        <v>28</v>
      </c>
      <c r="E113" s="7" t="n">
        <v>1</v>
      </c>
      <c r="F113" s="16" t="s">
        <v>19</v>
      </c>
      <c r="G113" s="6" t="n">
        <v>278</v>
      </c>
      <c r="H113" s="6" t="n">
        <v>5217</v>
      </c>
      <c r="I113" s="6" t="n">
        <v>5231.21</v>
      </c>
      <c r="J113" s="6" t="n">
        <v>36</v>
      </c>
      <c r="K113" s="6" t="n">
        <v>278</v>
      </c>
      <c r="L113" s="6" t="n">
        <v>242</v>
      </c>
      <c r="M113" s="6" t="n">
        <v>4.63</v>
      </c>
      <c r="N113" s="6" t="n">
        <v>4.64</v>
      </c>
    </row>
    <row collapsed="false" customFormat="false" customHeight="false" hidden="false" ht="12.1" outlineLevel="0" r="114">
      <c r="A114" s="37" t="n">
        <v>46176</v>
      </c>
      <c r="B114" s="16" t="s">
        <v>1247</v>
      </c>
      <c r="C114" s="16" t="s">
        <v>81</v>
      </c>
      <c r="D114" s="16" t="s">
        <v>82</v>
      </c>
      <c r="E114" s="7" t="n">
        <v>20</v>
      </c>
      <c r="F114" s="16" t="s">
        <v>19</v>
      </c>
      <c r="G114" s="6" t="n">
        <v>0.27</v>
      </c>
      <c r="H114" s="6" t="n">
        <v>47.21</v>
      </c>
      <c r="I114" s="6" t="n">
        <v>39.15</v>
      </c>
      <c r="J114" s="6" t="n">
        <v>1</v>
      </c>
      <c r="K114" s="6" t="n">
        <v>5.4</v>
      </c>
      <c r="L114" s="6" t="n">
        <v>4.4</v>
      </c>
      <c r="M114" s="6" t="n">
        <v>0.56</v>
      </c>
      <c r="N114" s="6" t="n">
        <v>0.47</v>
      </c>
    </row>
    <row collapsed="false" customFormat="false" customHeight="false" hidden="false" ht="12.1" outlineLevel="0" r="115">
      <c r="A115" s="37" t="n">
        <v>46188</v>
      </c>
      <c r="B115" s="16" t="s">
        <v>1247</v>
      </c>
      <c r="C115" s="16" t="s">
        <v>77</v>
      </c>
      <c r="D115" s="16" t="s">
        <v>78</v>
      </c>
      <c r="E115" s="7" t="n">
        <v>10</v>
      </c>
      <c r="F115" s="16" t="s">
        <v>19</v>
      </c>
      <c r="G115" s="6" t="n">
        <v>2.8</v>
      </c>
      <c r="H115" s="6" t="n">
        <v>115.8</v>
      </c>
      <c r="I115" s="6" t="n">
        <v>61.69</v>
      </c>
      <c r="J115" s="6" t="n">
        <v>4</v>
      </c>
      <c r="K115" s="6" t="n">
        <v>28</v>
      </c>
      <c r="L115" s="6" t="n">
        <v>24</v>
      </c>
      <c r="M115" s="6" t="n">
        <v>3.89</v>
      </c>
      <c r="N115" s="6" t="n">
        <v>2.07</v>
      </c>
    </row>
    <row collapsed="false" customFormat="false" customHeight="false" hidden="false" ht="12.1" outlineLevel="0" r="116">
      <c r="A116" s="37" t="n">
        <v>46210</v>
      </c>
      <c r="B116" s="16" t="s">
        <v>1247</v>
      </c>
      <c r="C116" s="16" t="s">
        <v>53</v>
      </c>
      <c r="D116" s="16" t="s">
        <v>54</v>
      </c>
      <c r="E116" s="7" t="n">
        <v>1</v>
      </c>
      <c r="F116" s="16" t="s">
        <v>19</v>
      </c>
      <c r="G116" s="6" t="n">
        <v>245</v>
      </c>
      <c r="H116" s="6" t="n">
        <v>1863.5</v>
      </c>
      <c r="I116" s="6" t="n">
        <v>2387.65</v>
      </c>
      <c r="J116" s="6" t="n">
        <v>32</v>
      </c>
      <c r="K116" s="6" t="n">
        <v>245</v>
      </c>
      <c r="L116" s="6" t="n">
        <v>213</v>
      </c>
      <c r="M116" s="6" t="n">
        <v>8.92</v>
      </c>
      <c r="N116" s="6" t="n">
        <v>11.43</v>
      </c>
    </row>
    <row collapsed="false" customFormat="false" customHeight="false" hidden="false" ht="12.1" outlineLevel="0" r="117">
      <c r="A117" s="37" t="n">
        <v>46211</v>
      </c>
      <c r="B117" s="16" t="s">
        <v>1247</v>
      </c>
      <c r="C117" s="16" t="s">
        <v>81</v>
      </c>
      <c r="D117" s="16" t="s">
        <v>82</v>
      </c>
      <c r="E117" s="7" t="n">
        <v>20</v>
      </c>
      <c r="F117" s="16" t="s">
        <v>19</v>
      </c>
      <c r="G117" s="6" t="n">
        <v>0.27</v>
      </c>
      <c r="H117" s="6" t="n">
        <v>40.49</v>
      </c>
      <c r="I117" s="6" t="n">
        <v>39.15</v>
      </c>
      <c r="J117" s="6" t="n">
        <v>1</v>
      </c>
      <c r="K117" s="6" t="n">
        <v>5.4</v>
      </c>
      <c r="L117" s="6" t="n">
        <v>4.4</v>
      </c>
      <c r="M117" s="6" t="n">
        <v>0.56</v>
      </c>
      <c r="N117" s="6" t="n">
        <v>0.54</v>
      </c>
    </row>
    <row collapsed="false" customFormat="false" customHeight="false" hidden="false" ht="12.1" outlineLevel="0" r="118">
      <c r="A118" s="37" t="n">
        <v>46212</v>
      </c>
      <c r="B118" s="16" t="s">
        <v>1247</v>
      </c>
      <c r="C118" s="16" t="s">
        <v>24</v>
      </c>
      <c r="D118" s="16" t="s">
        <v>25</v>
      </c>
      <c r="E118" s="7" t="n">
        <v>30</v>
      </c>
      <c r="F118" s="16" t="s">
        <v>19</v>
      </c>
      <c r="G118" s="6" t="n">
        <v>35</v>
      </c>
      <c r="H118" s="6" t="n">
        <v>181.75</v>
      </c>
      <c r="I118" s="6" t="n">
        <v>272.53</v>
      </c>
      <c r="J118" s="6" t="n">
        <v>128</v>
      </c>
      <c r="K118" s="6" t="n">
        <v>1050</v>
      </c>
      <c r="L118" s="6" t="n">
        <v>922</v>
      </c>
      <c r="M118" s="6" t="n">
        <v>11.28</v>
      </c>
      <c r="N118" s="6" t="n">
        <v>16.91</v>
      </c>
    </row>
    <row collapsed="false" customFormat="false" customHeight="false" hidden="false" ht="12.1" outlineLevel="0" r="119">
      <c r="A119" s="37" t="n">
        <v>46212</v>
      </c>
      <c r="B119" s="16" t="s">
        <v>1247</v>
      </c>
      <c r="C119" s="16" t="s">
        <v>65</v>
      </c>
      <c r="D119" s="16" t="s">
        <v>66</v>
      </c>
      <c r="E119" s="7" t="n">
        <v>10</v>
      </c>
      <c r="F119" s="16" t="s">
        <v>19</v>
      </c>
      <c r="G119" s="6" t="n">
        <v>19.57</v>
      </c>
      <c r="H119" s="6" t="n">
        <v>147.75</v>
      </c>
      <c r="I119" s="6" t="n">
        <v>162.03</v>
      </c>
      <c r="J119" s="6" t="n">
        <v>25</v>
      </c>
      <c r="K119" s="6" t="n">
        <v>195.7</v>
      </c>
      <c r="L119" s="6" t="n">
        <v>170.7</v>
      </c>
      <c r="M119" s="6" t="n">
        <v>10.53</v>
      </c>
      <c r="N119" s="6" t="n">
        <v>11.55</v>
      </c>
    </row>
    <row collapsed="false" customFormat="false" customHeight="false" hidden="false" ht="12.1" outlineLevel="0" r="120">
      <c r="A120" s="37" t="n">
        <v>46212</v>
      </c>
      <c r="B120" s="16" t="s">
        <v>1247</v>
      </c>
      <c r="C120" s="16" t="s">
        <v>48</v>
      </c>
      <c r="D120" s="16" t="s">
        <v>49</v>
      </c>
      <c r="E120" s="7" t="n">
        <v>6</v>
      </c>
      <c r="F120" s="16" t="s">
        <v>19</v>
      </c>
      <c r="G120" s="6" t="n">
        <v>2.27</v>
      </c>
      <c r="H120" s="6" t="n">
        <v>312.85</v>
      </c>
      <c r="I120" s="6" t="n">
        <v>426.15</v>
      </c>
      <c r="J120" s="6" t="n">
        <v>2</v>
      </c>
      <c r="K120" s="6" t="n">
        <v>13.62</v>
      </c>
      <c r="L120" s="6" t="n">
        <v>11.62</v>
      </c>
      <c r="M120" s="6" t="n">
        <v>0.45</v>
      </c>
      <c r="N120" s="6" t="n">
        <v>0.62</v>
      </c>
    </row>
    <row collapsed="false" customFormat="false" customHeight="false" hidden="false" ht="12.1" outlineLevel="0" r="121">
      <c r="A121" s="37" t="n">
        <v>46216</v>
      </c>
      <c r="B121" s="16" t="s">
        <v>1247</v>
      </c>
      <c r="C121" s="16" t="s">
        <v>42</v>
      </c>
      <c r="D121" s="16" t="s">
        <v>43</v>
      </c>
      <c r="E121" s="7" t="n">
        <v>300</v>
      </c>
      <c r="F121" s="16" t="s">
        <v>19</v>
      </c>
      <c r="G121" s="6" t="n">
        <v>1.1448</v>
      </c>
      <c r="H121" s="6" t="n">
        <v>7.275</v>
      </c>
      <c r="I121" s="6" t="n">
        <v>7.65</v>
      </c>
      <c r="J121" s="6" t="n">
        <v>45</v>
      </c>
      <c r="K121" s="6" t="n">
        <v>343.44</v>
      </c>
      <c r="L121" s="6" t="n">
        <v>298.44</v>
      </c>
      <c r="M121" s="6" t="n">
        <v>13.01</v>
      </c>
      <c r="N121" s="6" t="n">
        <v>13.67</v>
      </c>
    </row>
    <row collapsed="false" customFormat="false" customHeight="false" hidden="false" ht="12.1" outlineLevel="0" r="122">
      <c r="A122" s="37" t="n">
        <v>46216</v>
      </c>
      <c r="B122" s="16" t="s">
        <v>1247</v>
      </c>
      <c r="C122" s="16" t="s">
        <v>33</v>
      </c>
      <c r="D122" s="16" t="s">
        <v>34</v>
      </c>
      <c r="E122" s="7" t="n">
        <v>5</v>
      </c>
      <c r="F122" s="16" t="s">
        <v>19</v>
      </c>
      <c r="G122" s="6" t="n">
        <v>78</v>
      </c>
      <c r="H122" s="6" t="n">
        <v>500.6</v>
      </c>
      <c r="I122" s="6" t="n">
        <v>748.92</v>
      </c>
      <c r="J122" s="6" t="n">
        <v>51</v>
      </c>
      <c r="K122" s="6" t="n">
        <v>390</v>
      </c>
      <c r="L122" s="6" t="n">
        <v>339</v>
      </c>
      <c r="M122" s="6" t="n">
        <v>9.05</v>
      </c>
      <c r="N122" s="6" t="n">
        <v>13.54</v>
      </c>
    </row>
    <row collapsed="false" customFormat="false" customHeight="false" hidden="false" ht="12.1" outlineLevel="0" r="123">
      <c r="A123" s="37" t="n">
        <v>46218</v>
      </c>
      <c r="B123" s="16" t="s">
        <v>1247</v>
      </c>
      <c r="C123" s="16" t="s">
        <v>59</v>
      </c>
      <c r="D123" s="16" t="s">
        <v>60</v>
      </c>
      <c r="E123" s="7" t="n">
        <v>3</v>
      </c>
      <c r="F123" s="16" t="s">
        <v>19</v>
      </c>
      <c r="G123" s="6" t="n">
        <v>11.61</v>
      </c>
      <c r="H123" s="6" t="n">
        <v>465.5</v>
      </c>
      <c r="I123" s="6" t="n">
        <v>485.14</v>
      </c>
      <c r="J123" s="6" t="n">
        <v>5</v>
      </c>
      <c r="K123" s="6" t="n">
        <v>34.83</v>
      </c>
      <c r="L123" s="6" t="n">
        <v>29.83</v>
      </c>
      <c r="M123" s="6" t="n">
        <v>2.05</v>
      </c>
      <c r="N123" s="6" t="n">
        <v>2.14</v>
      </c>
    </row>
    <row collapsed="false" customFormat="false" customHeight="false" hidden="false" ht="12.1" outlineLevel="0" r="124">
      <c r="A124" s="37" t="n">
        <v>46219</v>
      </c>
      <c r="B124" s="16" t="s">
        <v>1247</v>
      </c>
      <c r="C124" s="16" t="s">
        <v>83</v>
      </c>
      <c r="D124" s="16" t="s">
        <v>84</v>
      </c>
      <c r="E124" s="7" t="n">
        <v>20</v>
      </c>
      <c r="F124" s="16" t="s">
        <v>19</v>
      </c>
      <c r="G124" s="6" t="n">
        <v>0.85</v>
      </c>
      <c r="H124" s="6" t="n">
        <v>35.655</v>
      </c>
      <c r="I124" s="6" t="n">
        <v>44.79</v>
      </c>
      <c r="J124" s="6" t="n">
        <v>2</v>
      </c>
      <c r="K124" s="6" t="n">
        <v>17</v>
      </c>
      <c r="L124" s="6" t="n">
        <v>15</v>
      </c>
      <c r="M124" s="6" t="n">
        <v>1.67</v>
      </c>
      <c r="N124" s="6" t="n">
        <v>2.1</v>
      </c>
    </row>
    <row collapsed="false" customFormat="false" customHeight="false" hidden="false" ht="12.1" outlineLevel="0" r="125">
      <c r="A125" s="37" t="n">
        <v>46220</v>
      </c>
      <c r="B125" s="16" t="s">
        <v>1247</v>
      </c>
      <c r="C125" s="16" t="s">
        <v>79</v>
      </c>
      <c r="D125" s="16" t="s">
        <v>80</v>
      </c>
      <c r="E125" s="7" t="n">
        <v>30</v>
      </c>
      <c r="F125" s="16" t="s">
        <v>19</v>
      </c>
      <c r="G125" s="6" t="n">
        <v>5.29</v>
      </c>
      <c r="H125" s="6" t="n">
        <v>28.96</v>
      </c>
      <c r="I125" s="6" t="n">
        <v>55.97</v>
      </c>
      <c r="J125" s="6" t="n">
        <v>21</v>
      </c>
      <c r="K125" s="6" t="n">
        <v>158.7</v>
      </c>
      <c r="L125" s="6" t="n">
        <v>137.7</v>
      </c>
      <c r="M125" s="6" t="n">
        <v>8.2</v>
      </c>
      <c r="N125" s="6" t="n">
        <v>15.85</v>
      </c>
    </row>
    <row collapsed="false" customFormat="false" customHeight="false" hidden="false" ht="12.1" outlineLevel="0" r="126">
      <c r="A126" s="37" t="n">
        <v>46223</v>
      </c>
      <c r="B126" s="16" t="s">
        <v>1247</v>
      </c>
      <c r="C126" s="16" t="s">
        <v>73</v>
      </c>
      <c r="D126" s="16" t="s">
        <v>74</v>
      </c>
      <c r="E126" s="7" t="n">
        <v>24</v>
      </c>
      <c r="F126" s="16" t="s">
        <v>19</v>
      </c>
      <c r="G126" s="6" t="n">
        <v>9.71</v>
      </c>
      <c r="H126" s="6" t="n">
        <v>55.885</v>
      </c>
      <c r="I126" s="6" t="n">
        <v>109.73</v>
      </c>
      <c r="J126" s="6" t="n">
        <v>29</v>
      </c>
      <c r="K126" s="6" t="n">
        <v>233.04</v>
      </c>
      <c r="L126" s="6" t="n">
        <v>204.04</v>
      </c>
      <c r="M126" s="6" t="n">
        <v>7.75</v>
      </c>
      <c r="N126" s="6" t="n">
        <v>15.21</v>
      </c>
    </row>
    <row collapsed="false" customFormat="false" customHeight="false" hidden="false" ht="12.1" outlineLevel="0" r="127">
      <c r="A127" s="37" t="n">
        <v>46223</v>
      </c>
      <c r="B127" s="16" t="s">
        <v>1247</v>
      </c>
      <c r="C127" s="16" t="s">
        <v>71</v>
      </c>
      <c r="D127" s="16" t="s">
        <v>72</v>
      </c>
      <c r="E127" s="7" t="n">
        <v>30</v>
      </c>
      <c r="F127" s="16" t="s">
        <v>19</v>
      </c>
      <c r="G127" s="6" t="n">
        <v>2.71</v>
      </c>
      <c r="H127" s="6" t="n">
        <v>41.05</v>
      </c>
      <c r="I127" s="6" t="n">
        <v>66.84</v>
      </c>
      <c r="J127" s="6" t="n">
        <v>10</v>
      </c>
      <c r="K127" s="6" t="n">
        <v>81.3</v>
      </c>
      <c r="L127" s="6" t="n">
        <v>71.3</v>
      </c>
      <c r="M127" s="6" t="n">
        <v>3.56</v>
      </c>
      <c r="N127" s="6" t="n">
        <v>5.79</v>
      </c>
    </row>
    <row collapsed="false" customFormat="false" customHeight="false" hidden="false" ht="12.1" outlineLevel="0" r="128">
      <c r="A128" s="37" t="n">
        <v>46223</v>
      </c>
      <c r="B128" s="16" t="s">
        <v>1247</v>
      </c>
      <c r="C128" s="16" t="s">
        <v>30</v>
      </c>
      <c r="D128" s="16" t="s">
        <v>31</v>
      </c>
      <c r="E128" s="7" t="n">
        <v>10</v>
      </c>
      <c r="F128" s="16" t="s">
        <v>19</v>
      </c>
      <c r="G128" s="6" t="n">
        <v>37.64</v>
      </c>
      <c r="H128" s="6" t="n">
        <v>263.26</v>
      </c>
      <c r="I128" s="6" t="n">
        <v>238.02</v>
      </c>
      <c r="J128" s="6" t="n">
        <v>49</v>
      </c>
      <c r="K128" s="6" t="n">
        <v>376.4</v>
      </c>
      <c r="L128" s="6" t="n">
        <v>327.4</v>
      </c>
      <c r="M128" s="6" t="n">
        <v>13.75</v>
      </c>
      <c r="N128" s="6" t="n">
        <v>12.44</v>
      </c>
    </row>
    <row collapsed="false" customFormat="false" customHeight="false" hidden="false" ht="12.1" outlineLevel="0" r="129">
      <c r="A129" s="37"/>
      <c r="B129" s="16"/>
      <c r="C129" s="16"/>
      <c r="D129" s="16"/>
      <c r="E129" s="7"/>
      <c r="F129" s="16"/>
      <c r="G129" s="6"/>
      <c r="H129" s="6"/>
      <c r="I129" s="6"/>
      <c r="J129" s="6"/>
      <c r="K129" s="6"/>
      <c r="L129" s="6"/>
      <c r="M129" s="6"/>
      <c r="N129" s="6"/>
    </row>
    <row collapsed="false" customFormat="false" customHeight="false" hidden="false" ht="12.1" outlineLevel="0" r="130">
      <c r="A130" s="37" t="n">
        <v>45936</v>
      </c>
      <c r="B130" s="16" t="s">
        <v>1247</v>
      </c>
      <c r="C130" s="16" t="s">
        <v>81</v>
      </c>
      <c r="D130" s="16" t="s">
        <v>82</v>
      </c>
      <c r="E130" s="7" t="n">
        <v>10</v>
      </c>
      <c r="F130" s="16" t="s">
        <v>19</v>
      </c>
      <c r="G130" s="6" t="n">
        <v>0.25</v>
      </c>
      <c r="H130" s="6" t="n">
        <v>52.11</v>
      </c>
      <c r="I130" s="6" t="n">
        <v>29.78</v>
      </c>
      <c r="J130" s="6" t="n">
        <v>0</v>
      </c>
      <c r="K130" s="6" t="n">
        <v>2.5</v>
      </c>
      <c r="L130" s="6" t="n">
        <v>2.5</v>
      </c>
      <c r="M130" s="6" t="n">
        <v>0.84</v>
      </c>
      <c r="N130" s="6" t="n">
        <v>0.48</v>
      </c>
    </row>
    <row collapsed="false" customFormat="false" customHeight="false" hidden="false" ht="12.1" outlineLevel="0" r="131">
      <c r="A131" s="37" t="n">
        <v>46286</v>
      </c>
      <c r="B131" s="16" t="s">
        <v>1247</v>
      </c>
      <c r="C131" s="16" t="s">
        <v>21</v>
      </c>
      <c r="D131" s="16" t="s">
        <v>22</v>
      </c>
      <c r="E131" s="7" t="n">
        <v>2</v>
      </c>
      <c r="F131" s="16" t="s">
        <v>19</v>
      </c>
      <c r="G131" s="6" t="n">
        <v>110</v>
      </c>
      <c r="H131" s="6" t="n">
        <v>3570</v>
      </c>
      <c r="I131" s="6" t="n">
        <v>4176</v>
      </c>
      <c r="J131" s="6" t="n">
        <v>29</v>
      </c>
      <c r="K131" s="6" t="n">
        <v>220</v>
      </c>
      <c r="L131" s="6" t="n">
        <v>191</v>
      </c>
      <c r="M131" s="6" t="n">
        <v>2.29</v>
      </c>
      <c r="N131" s="6" t="n">
        <v>2.68</v>
      </c>
    </row>
    <row collapsed="false" customFormat="false" customHeight="false" hidden="false" ht="12.1" outlineLevel="0" r="132">
      <c r="A132" s="37" t="n">
        <v>46293</v>
      </c>
      <c r="B132" s="16" t="s">
        <v>1247</v>
      </c>
      <c r="C132" s="16" t="s">
        <v>77</v>
      </c>
      <c r="D132" s="16" t="s">
        <v>78</v>
      </c>
      <c r="E132" s="7" t="n">
        <v>10</v>
      </c>
      <c r="F132" s="16" t="s">
        <v>19</v>
      </c>
      <c r="G132" s="6" t="n">
        <v>2.74</v>
      </c>
      <c r="H132" s="6" t="n">
        <v>98.5</v>
      </c>
      <c r="I132" s="6" t="n">
        <v>61.69</v>
      </c>
      <c r="J132" s="6" t="n">
        <v>4</v>
      </c>
      <c r="K132" s="6" t="n">
        <v>27.4</v>
      </c>
      <c r="L132" s="6" t="n">
        <v>23.4</v>
      </c>
      <c r="M132" s="6" t="n">
        <v>3.79</v>
      </c>
      <c r="N132" s="6" t="n">
        <v>2.38</v>
      </c>
    </row>
    <row collapsed="false" customFormat="false" customHeight="false" hidden="false" ht="12.1" outlineLevel="0" r="133">
      <c r="A133" s="37" t="n">
        <v>46294</v>
      </c>
      <c r="B133" s="16" t="s">
        <v>1247</v>
      </c>
      <c r="C133" s="16" t="s">
        <v>81</v>
      </c>
      <c r="D133" s="16" t="s">
        <v>82</v>
      </c>
      <c r="E133" s="7" t="n">
        <v>20</v>
      </c>
      <c r="F133" s="16" t="s">
        <v>19</v>
      </c>
      <c r="G133" s="6" t="n">
        <v>0.49</v>
      </c>
      <c r="H133" s="6" t="n">
        <v>42.88</v>
      </c>
      <c r="I133" s="6" t="n">
        <v>39.15</v>
      </c>
      <c r="J133" s="6" t="n">
        <v>1</v>
      </c>
      <c r="K133" s="6" t="n">
        <v>9.8</v>
      </c>
      <c r="L133" s="6" t="n">
        <v>8.8</v>
      </c>
      <c r="M133" s="6" t="n">
        <v>1.12</v>
      </c>
      <c r="N133" s="6" t="n">
        <v>1.03</v>
      </c>
    </row>
    <row collapsed="false" customFormat="false" customHeight="false" hidden="false" ht="12.1" outlineLevel="0" r="134">
      <c r="A134" s="37" t="n">
        <v>46307</v>
      </c>
      <c r="B134" s="16" t="s">
        <v>1247</v>
      </c>
      <c r="C134" s="16" t="s">
        <v>16</v>
      </c>
      <c r="D134" s="16" t="s">
        <v>18</v>
      </c>
      <c r="E134" s="7" t="n">
        <v>120</v>
      </c>
      <c r="F134" s="16" t="s">
        <v>19</v>
      </c>
      <c r="G134" s="6" t="n">
        <v>1.85</v>
      </c>
      <c r="H134" s="6" t="n">
        <v>122.6</v>
      </c>
      <c r="I134" s="6" t="n">
        <v>198.73</v>
      </c>
      <c r="J134" s="6" t="n">
        <v>29</v>
      </c>
      <c r="K134" s="6" t="n">
        <v>222</v>
      </c>
      <c r="L134" s="6" t="n">
        <v>193</v>
      </c>
      <c r="M134" s="6" t="n">
        <v>0.81</v>
      </c>
      <c r="N134" s="6" t="n">
        <v>1.31</v>
      </c>
    </row>
    <row collapsed="false" customFormat="false" customHeight="false" hidden="false" ht="12.1" outlineLevel="0" r="135">
      <c r="A135" s="37" t="n">
        <v>46308</v>
      </c>
      <c r="B135" s="16" t="s">
        <v>1247</v>
      </c>
      <c r="C135" s="16" t="s">
        <v>59</v>
      </c>
      <c r="D135" s="16" t="s">
        <v>60</v>
      </c>
      <c r="E135" s="7" t="n">
        <v>3</v>
      </c>
      <c r="F135" s="16" t="s">
        <v>19</v>
      </c>
      <c r="G135" s="6" t="n">
        <v>32.88</v>
      </c>
      <c r="H135" s="6" t="n">
        <v>528.2</v>
      </c>
      <c r="I135" s="6" t="n">
        <v>485.14</v>
      </c>
      <c r="J135" s="6" t="n">
        <v>13</v>
      </c>
      <c r="K135" s="6" t="n">
        <v>98.64</v>
      </c>
      <c r="L135" s="6" t="n">
        <v>85.64</v>
      </c>
      <c r="M135" s="6" t="n">
        <v>5.88</v>
      </c>
      <c r="N135" s="6" t="n">
        <v>5.4</v>
      </c>
    </row>
  </sheetData>
  <autoFilter ref="A1:N13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4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</cols>
  <sheetData>
    <row collapsed="false" customFormat="false" customHeight="false" hidden="false" ht="12.1" outlineLevel="0" r="1">
      <c r="A1" s="38" t="s">
        <v>148</v>
      </c>
      <c r="B1" s="38" t="s">
        <v>1237</v>
      </c>
      <c r="C1" s="38" t="s">
        <v>0</v>
      </c>
      <c r="D1" s="38" t="s">
        <v>2</v>
      </c>
      <c r="E1" s="38" t="s">
        <v>6</v>
      </c>
      <c r="F1" s="38" t="s">
        <v>1238</v>
      </c>
      <c r="G1" s="38" t="s">
        <v>1250</v>
      </c>
      <c r="H1" s="38" t="s">
        <v>1242</v>
      </c>
      <c r="I1" s="38" t="s">
        <v>1243</v>
      </c>
      <c r="J1" s="38" t="s">
        <v>1244</v>
      </c>
    </row>
    <row collapsed="false" customFormat="false" customHeight="false" hidden="false" ht="12.1" outlineLevel="0" r="2">
      <c r="A2" s="39" t="n">
        <v>44229</v>
      </c>
      <c r="B2" s="16" t="s">
        <v>1247</v>
      </c>
      <c r="C2" s="16" t="s">
        <v>731</v>
      </c>
      <c r="D2" s="16" t="s">
        <v>1251</v>
      </c>
      <c r="E2" s="6" t="n">
        <v>1000</v>
      </c>
      <c r="F2" s="7" t="n">
        <v>1</v>
      </c>
      <c r="G2" s="6" t="n">
        <v>43.13</v>
      </c>
      <c r="H2" s="6" t="n">
        <v>6</v>
      </c>
      <c r="I2" s="6" t="n">
        <v>43.13</v>
      </c>
      <c r="J2" s="6" t="n">
        <v>37.13</v>
      </c>
    </row>
    <row collapsed="false" customFormat="false" customHeight="false" hidden="false" ht="12.1" outlineLevel="0" r="3">
      <c r="A3" s="39" t="n">
        <v>44229</v>
      </c>
      <c r="B3" s="16" t="s">
        <v>1247</v>
      </c>
      <c r="C3" s="16" t="s">
        <v>104</v>
      </c>
      <c r="D3" s="16" t="s">
        <v>106</v>
      </c>
      <c r="E3" s="6" t="n">
        <v>1000</v>
      </c>
      <c r="F3" s="7" t="n">
        <v>2</v>
      </c>
      <c r="G3" s="6" t="n">
        <v>30.42</v>
      </c>
      <c r="H3" s="6" t="n">
        <v>8</v>
      </c>
      <c r="I3" s="6" t="n">
        <v>60.84</v>
      </c>
      <c r="J3" s="6" t="n">
        <v>52.84</v>
      </c>
    </row>
    <row collapsed="false" customFormat="false" customHeight="false" hidden="false" ht="12.1" outlineLevel="0" r="4">
      <c r="A4" s="39" t="n">
        <v>44257</v>
      </c>
      <c r="B4" s="16" t="s">
        <v>1247</v>
      </c>
      <c r="C4" s="16" t="s">
        <v>732</v>
      </c>
      <c r="D4" s="16" t="s">
        <v>1252</v>
      </c>
      <c r="E4" s="6" t="n">
        <v>1000</v>
      </c>
      <c r="F4" s="7" t="n">
        <v>1</v>
      </c>
      <c r="G4" s="6" t="n">
        <v>32.41</v>
      </c>
      <c r="H4" s="6" t="n">
        <v>4</v>
      </c>
      <c r="I4" s="6" t="n">
        <v>32.41</v>
      </c>
      <c r="J4" s="6" t="n">
        <v>28.41</v>
      </c>
    </row>
    <row collapsed="false" customFormat="false" customHeight="false" hidden="false" ht="12.1" outlineLevel="0" r="5">
      <c r="A5" s="39" t="n">
        <v>44321</v>
      </c>
      <c r="B5" s="16" t="s">
        <v>1247</v>
      </c>
      <c r="C5" s="16" t="s">
        <v>733</v>
      </c>
      <c r="D5" s="16" t="s">
        <v>1253</v>
      </c>
      <c r="E5" s="6" t="n">
        <v>1000</v>
      </c>
      <c r="F5" s="7" t="n">
        <v>1</v>
      </c>
      <c r="G5" s="6" t="n">
        <v>38.39</v>
      </c>
      <c r="H5" s="6" t="n">
        <v>5</v>
      </c>
      <c r="I5" s="6" t="n">
        <v>38.39</v>
      </c>
      <c r="J5" s="6" t="n">
        <v>33.39</v>
      </c>
    </row>
    <row collapsed="false" customFormat="false" customHeight="false" hidden="false" ht="12.1" outlineLevel="0" r="6">
      <c r="A6" s="39" t="n">
        <v>44381</v>
      </c>
      <c r="B6" s="16" t="s">
        <v>1247</v>
      </c>
      <c r="C6" s="16" t="s">
        <v>741</v>
      </c>
      <c r="D6" s="16" t="s">
        <v>1254</v>
      </c>
      <c r="E6" s="6" t="n">
        <v>1000</v>
      </c>
      <c r="F6" s="7" t="n">
        <v>1</v>
      </c>
      <c r="G6" s="6" t="n">
        <v>23.93</v>
      </c>
      <c r="H6" s="6" t="n">
        <v>3</v>
      </c>
      <c r="I6" s="6" t="n">
        <v>23.93</v>
      </c>
      <c r="J6" s="6" t="n">
        <v>20.93</v>
      </c>
    </row>
    <row collapsed="false" customFormat="false" customHeight="false" hidden="false" ht="12.1" outlineLevel="0" r="7">
      <c r="A7" s="39" t="n">
        <v>44411</v>
      </c>
      <c r="B7" s="16" t="s">
        <v>1247</v>
      </c>
      <c r="C7" s="16" t="s">
        <v>731</v>
      </c>
      <c r="D7" s="16" t="s">
        <v>1251</v>
      </c>
      <c r="E7" s="6" t="n">
        <v>1000</v>
      </c>
      <c r="F7" s="7" t="n">
        <v>1</v>
      </c>
      <c r="G7" s="6" t="n">
        <v>43.13</v>
      </c>
      <c r="H7" s="6" t="n">
        <v>6</v>
      </c>
      <c r="I7" s="6" t="n">
        <v>43.13</v>
      </c>
      <c r="J7" s="6" t="n">
        <v>37.13</v>
      </c>
    </row>
    <row collapsed="false" customFormat="false" customHeight="false" hidden="false" ht="12.1" outlineLevel="0" r="8">
      <c r="A8" s="39" t="n">
        <v>44411</v>
      </c>
      <c r="B8" s="16" t="s">
        <v>1247</v>
      </c>
      <c r="C8" s="16" t="s">
        <v>104</v>
      </c>
      <c r="D8" s="16" t="s">
        <v>106</v>
      </c>
      <c r="E8" s="6" t="n">
        <v>1000</v>
      </c>
      <c r="F8" s="7" t="n">
        <v>3</v>
      </c>
      <c r="G8" s="6" t="n">
        <v>30.42</v>
      </c>
      <c r="H8" s="6" t="n">
        <v>12</v>
      </c>
      <c r="I8" s="6" t="n">
        <v>91.26</v>
      </c>
      <c r="J8" s="6" t="n">
        <v>79.26</v>
      </c>
    </row>
    <row collapsed="false" customFormat="false" customHeight="false" hidden="false" ht="12.1" outlineLevel="0" r="9">
      <c r="A9" s="39" t="n">
        <v>44439</v>
      </c>
      <c r="B9" s="16" t="s">
        <v>1247</v>
      </c>
      <c r="C9" s="16" t="s">
        <v>732</v>
      </c>
      <c r="D9" s="16" t="s">
        <v>1252</v>
      </c>
      <c r="E9" s="6" t="n">
        <v>1000</v>
      </c>
      <c r="F9" s="7" t="n">
        <v>1</v>
      </c>
      <c r="G9" s="6" t="n">
        <v>32.41</v>
      </c>
      <c r="H9" s="6" t="n">
        <v>4</v>
      </c>
      <c r="I9" s="6" t="n">
        <v>32.41</v>
      </c>
      <c r="J9" s="6" t="n">
        <v>28.41</v>
      </c>
    </row>
    <row collapsed="false" customFormat="false" customHeight="false" hidden="false" ht="12.1" outlineLevel="0" r="10">
      <c r="A10" s="39" t="n">
        <v>44472</v>
      </c>
      <c r="B10" s="16" t="s">
        <v>1247</v>
      </c>
      <c r="C10" s="16" t="s">
        <v>741</v>
      </c>
      <c r="D10" s="16" t="s">
        <v>1254</v>
      </c>
      <c r="E10" s="6" t="n">
        <v>1000</v>
      </c>
      <c r="F10" s="7" t="n">
        <v>1</v>
      </c>
      <c r="G10" s="6" t="n">
        <v>23.93</v>
      </c>
      <c r="H10" s="6" t="n">
        <v>3</v>
      </c>
      <c r="I10" s="6" t="n">
        <v>23.93</v>
      </c>
      <c r="J10" s="6" t="n">
        <v>20.93</v>
      </c>
    </row>
    <row collapsed="false" customFormat="false" customHeight="false" hidden="false" ht="12.1" outlineLevel="0" r="11">
      <c r="A11" s="39" t="n">
        <v>44503</v>
      </c>
      <c r="B11" s="16" t="s">
        <v>1247</v>
      </c>
      <c r="C11" s="16" t="s">
        <v>733</v>
      </c>
      <c r="D11" s="16" t="s">
        <v>1253</v>
      </c>
      <c r="E11" s="6" t="n">
        <v>1000</v>
      </c>
      <c r="F11" s="7" t="n">
        <v>1</v>
      </c>
      <c r="G11" s="6" t="n">
        <v>38.39</v>
      </c>
      <c r="H11" s="6" t="n">
        <v>5</v>
      </c>
      <c r="I11" s="6" t="n">
        <v>38.39</v>
      </c>
      <c r="J11" s="6" t="n">
        <v>33.39</v>
      </c>
    </row>
    <row collapsed="false" customFormat="false" customHeight="false" hidden="false" ht="12.1" outlineLevel="0" r="12">
      <c r="A12" s="39" t="n">
        <v>44503</v>
      </c>
      <c r="B12" s="16" t="s">
        <v>1247</v>
      </c>
      <c r="C12" s="16" t="s">
        <v>740</v>
      </c>
      <c r="D12" s="16" t="s">
        <v>1255</v>
      </c>
      <c r="E12" s="6" t="n">
        <v>1000</v>
      </c>
      <c r="F12" s="7" t="n">
        <v>3</v>
      </c>
      <c r="G12" s="6" t="n">
        <v>42.38</v>
      </c>
      <c r="H12" s="6" t="n">
        <v>17</v>
      </c>
      <c r="I12" s="6" t="n">
        <v>127.14</v>
      </c>
      <c r="J12" s="6" t="n">
        <v>110.14</v>
      </c>
    </row>
    <row collapsed="false" customFormat="false" customHeight="false" hidden="false" ht="12.1" outlineLevel="0" r="13">
      <c r="A13" s="39" t="n">
        <v>44516</v>
      </c>
      <c r="B13" s="16" t="s">
        <v>1247</v>
      </c>
      <c r="C13" s="16" t="s">
        <v>742</v>
      </c>
      <c r="D13" s="16" t="s">
        <v>1256</v>
      </c>
      <c r="E13" s="6" t="n">
        <v>1000</v>
      </c>
      <c r="F13" s="7" t="n">
        <v>1</v>
      </c>
      <c r="G13" s="6" t="n">
        <v>35.65</v>
      </c>
      <c r="H13" s="6" t="n">
        <v>5</v>
      </c>
      <c r="I13" s="6" t="n">
        <v>35.65</v>
      </c>
      <c r="J13" s="6" t="n">
        <v>30.65</v>
      </c>
    </row>
    <row collapsed="false" customFormat="false" customHeight="false" hidden="false" ht="12.1" outlineLevel="0" r="14">
      <c r="A14" s="39" t="n">
        <v>44563</v>
      </c>
      <c r="B14" s="16" t="s">
        <v>1247</v>
      </c>
      <c r="C14" s="16" t="s">
        <v>741</v>
      </c>
      <c r="D14" s="16" t="s">
        <v>1254</v>
      </c>
      <c r="E14" s="6" t="n">
        <v>1000</v>
      </c>
      <c r="F14" s="7" t="n">
        <v>1</v>
      </c>
      <c r="G14" s="6" t="n">
        <v>23.93</v>
      </c>
      <c r="H14" s="6" t="n">
        <v>3</v>
      </c>
      <c r="I14" s="6" t="n">
        <v>23.93</v>
      </c>
      <c r="J14" s="6" t="n">
        <v>20.93</v>
      </c>
    </row>
    <row collapsed="false" customFormat="false" customHeight="false" hidden="false" ht="12.1" outlineLevel="0" r="15">
      <c r="A15" s="39" t="n">
        <v>44593</v>
      </c>
      <c r="B15" s="16" t="s">
        <v>1247</v>
      </c>
      <c r="C15" s="16" t="s">
        <v>731</v>
      </c>
      <c r="D15" s="16" t="s">
        <v>1251</v>
      </c>
      <c r="E15" s="6" t="n">
        <v>1000</v>
      </c>
      <c r="F15" s="7" t="n">
        <v>1</v>
      </c>
      <c r="G15" s="6" t="n">
        <v>43.13</v>
      </c>
      <c r="H15" s="6" t="n">
        <v>6</v>
      </c>
      <c r="I15" s="6" t="n">
        <v>43.13</v>
      </c>
      <c r="J15" s="6" t="n">
        <v>37.13</v>
      </c>
    </row>
    <row collapsed="false" customFormat="false" customHeight="false" hidden="false" ht="12.1" outlineLevel="0" r="16">
      <c r="A16" s="39" t="n">
        <v>44593</v>
      </c>
      <c r="B16" s="16" t="s">
        <v>1247</v>
      </c>
      <c r="C16" s="16" t="s">
        <v>104</v>
      </c>
      <c r="D16" s="16" t="s">
        <v>106</v>
      </c>
      <c r="E16" s="6" t="n">
        <v>1000</v>
      </c>
      <c r="F16" s="7" t="n">
        <v>4</v>
      </c>
      <c r="G16" s="6" t="n">
        <v>30.42</v>
      </c>
      <c r="H16" s="6" t="n">
        <v>16</v>
      </c>
      <c r="I16" s="6" t="n">
        <v>121.68</v>
      </c>
      <c r="J16" s="6" t="n">
        <v>105.68</v>
      </c>
    </row>
    <row collapsed="false" customFormat="false" customHeight="false" hidden="false" ht="12.1" outlineLevel="0" r="17">
      <c r="A17" s="39" t="n">
        <v>44621</v>
      </c>
      <c r="B17" s="16" t="s">
        <v>1247</v>
      </c>
      <c r="C17" s="16" t="s">
        <v>732</v>
      </c>
      <c r="D17" s="16" t="s">
        <v>1252</v>
      </c>
      <c r="E17" s="6" t="n">
        <v>1000</v>
      </c>
      <c r="F17" s="7" t="n">
        <v>1</v>
      </c>
      <c r="G17" s="6" t="n">
        <v>32.41</v>
      </c>
      <c r="H17" s="6" t="n">
        <v>4</v>
      </c>
      <c r="I17" s="6" t="n">
        <v>32.41</v>
      </c>
      <c r="J17" s="6" t="n">
        <v>28.41</v>
      </c>
    </row>
    <row collapsed="false" customFormat="false" customHeight="false" hidden="false" ht="12.1" outlineLevel="0" r="18">
      <c r="A18" s="39" t="n">
        <v>44654</v>
      </c>
      <c r="B18" s="16" t="s">
        <v>1247</v>
      </c>
      <c r="C18" s="16" t="s">
        <v>741</v>
      </c>
      <c r="D18" s="16" t="s">
        <v>1254</v>
      </c>
      <c r="E18" s="6" t="n">
        <v>1000</v>
      </c>
      <c r="F18" s="7" t="n">
        <v>1</v>
      </c>
      <c r="G18" s="6" t="n">
        <v>23.93</v>
      </c>
      <c r="H18" s="6" t="n">
        <v>3</v>
      </c>
      <c r="I18" s="6" t="n">
        <v>23.93</v>
      </c>
      <c r="J18" s="6" t="n">
        <v>20.93</v>
      </c>
    </row>
    <row collapsed="false" customFormat="false" customHeight="false" hidden="false" ht="12.1" outlineLevel="0" r="19">
      <c r="A19" s="39" t="n">
        <v>44685</v>
      </c>
      <c r="B19" s="16" t="s">
        <v>1247</v>
      </c>
      <c r="C19" s="16" t="s">
        <v>733</v>
      </c>
      <c r="D19" s="16" t="s">
        <v>1253</v>
      </c>
      <c r="E19" s="6" t="n">
        <v>1000</v>
      </c>
      <c r="F19" s="7" t="n">
        <v>1</v>
      </c>
      <c r="G19" s="6" t="n">
        <v>38.39</v>
      </c>
      <c r="H19" s="6" t="n">
        <v>5</v>
      </c>
      <c r="I19" s="6" t="n">
        <v>38.39</v>
      </c>
      <c r="J19" s="6" t="n">
        <v>33.39</v>
      </c>
    </row>
    <row collapsed="false" customFormat="false" customHeight="false" hidden="false" ht="12.1" outlineLevel="0" r="20">
      <c r="A20" s="39" t="n">
        <v>44685</v>
      </c>
      <c r="B20" s="16" t="s">
        <v>1247</v>
      </c>
      <c r="C20" s="16" t="s">
        <v>740</v>
      </c>
      <c r="D20" s="16" t="s">
        <v>1255</v>
      </c>
      <c r="E20" s="6" t="n">
        <v>1000</v>
      </c>
      <c r="F20" s="7" t="n">
        <v>3</v>
      </c>
      <c r="G20" s="6" t="n">
        <v>42.38</v>
      </c>
      <c r="H20" s="6" t="n">
        <v>17</v>
      </c>
      <c r="I20" s="6" t="n">
        <v>127.14</v>
      </c>
      <c r="J20" s="6" t="n">
        <v>110.14</v>
      </c>
    </row>
    <row collapsed="false" customFormat="false" customHeight="false" hidden="false" ht="12.1" outlineLevel="0" r="21">
      <c r="A21" s="39" t="n">
        <v>44698</v>
      </c>
      <c r="B21" s="16" t="s">
        <v>1247</v>
      </c>
      <c r="C21" s="16" t="s">
        <v>742</v>
      </c>
      <c r="D21" s="16" t="s">
        <v>1256</v>
      </c>
      <c r="E21" s="6" t="n">
        <v>1000</v>
      </c>
      <c r="F21" s="7" t="n">
        <v>1</v>
      </c>
      <c r="G21" s="6" t="n">
        <v>35.65</v>
      </c>
      <c r="H21" s="6" t="n">
        <v>5</v>
      </c>
      <c r="I21" s="6" t="n">
        <v>35.65</v>
      </c>
      <c r="J21" s="6" t="n">
        <v>30.65</v>
      </c>
    </row>
    <row collapsed="false" customFormat="false" customHeight="false" hidden="false" ht="12.1" outlineLevel="0" r="22">
      <c r="A22" s="39" t="n">
        <v>44745</v>
      </c>
      <c r="B22" s="16" t="s">
        <v>1247</v>
      </c>
      <c r="C22" s="16" t="s">
        <v>741</v>
      </c>
      <c r="D22" s="16" t="s">
        <v>1254</v>
      </c>
      <c r="E22" s="6" t="n">
        <v>1000</v>
      </c>
      <c r="F22" s="7" t="n">
        <v>1</v>
      </c>
      <c r="G22" s="6" t="n">
        <v>23.93</v>
      </c>
      <c r="H22" s="6" t="n">
        <v>3</v>
      </c>
      <c r="I22" s="6" t="n">
        <v>23.93</v>
      </c>
      <c r="J22" s="6" t="n">
        <v>20.93</v>
      </c>
    </row>
    <row collapsed="false" customFormat="false" customHeight="false" hidden="false" ht="12.1" outlineLevel="0" r="23">
      <c r="A23" s="39" t="n">
        <v>44775</v>
      </c>
      <c r="B23" s="16" t="s">
        <v>1247</v>
      </c>
      <c r="C23" s="16" t="s">
        <v>104</v>
      </c>
      <c r="D23" s="16" t="s">
        <v>106</v>
      </c>
      <c r="E23" s="6" t="n">
        <v>1000</v>
      </c>
      <c r="F23" s="7" t="n">
        <v>4</v>
      </c>
      <c r="G23" s="6" t="n">
        <v>30.42</v>
      </c>
      <c r="H23" s="6" t="n">
        <v>16</v>
      </c>
      <c r="I23" s="6" t="n">
        <v>121.68</v>
      </c>
      <c r="J23" s="6" t="n">
        <v>105.68</v>
      </c>
    </row>
    <row collapsed="false" customFormat="false" customHeight="false" hidden="false" ht="12.1" outlineLevel="0" r="24">
      <c r="A24" s="39" t="n">
        <v>44776</v>
      </c>
      <c r="B24" s="16" t="s">
        <v>1247</v>
      </c>
      <c r="C24" s="16" t="s">
        <v>731</v>
      </c>
      <c r="D24" s="16" t="s">
        <v>1251</v>
      </c>
      <c r="E24" s="6" t="n">
        <v>1000</v>
      </c>
      <c r="F24" s="7" t="n">
        <v>1</v>
      </c>
      <c r="G24" s="6" t="n">
        <v>43.13</v>
      </c>
      <c r="H24" s="6" t="n">
        <v>5</v>
      </c>
      <c r="I24" s="6" t="n">
        <v>43.13</v>
      </c>
      <c r="J24" s="6" t="n">
        <v>38.13</v>
      </c>
    </row>
    <row collapsed="false" customFormat="false" customHeight="false" hidden="false" ht="12.1" outlineLevel="0" r="25">
      <c r="A25" s="39" t="n">
        <v>44803</v>
      </c>
      <c r="B25" s="16" t="s">
        <v>1247</v>
      </c>
      <c r="C25" s="16" t="s">
        <v>732</v>
      </c>
      <c r="D25" s="16" t="s">
        <v>1252</v>
      </c>
      <c r="E25" s="6" t="n">
        <v>1000</v>
      </c>
      <c r="F25" s="7" t="n">
        <v>1</v>
      </c>
      <c r="G25" s="6" t="n">
        <v>32.41</v>
      </c>
      <c r="H25" s="6" t="n">
        <v>4</v>
      </c>
      <c r="I25" s="6" t="n">
        <v>32.41</v>
      </c>
      <c r="J25" s="6" t="n">
        <v>28.41</v>
      </c>
    </row>
    <row collapsed="false" customFormat="false" customHeight="false" hidden="false" ht="12.1" outlineLevel="0" r="26">
      <c r="A26" s="39" t="n">
        <v>44836</v>
      </c>
      <c r="B26" s="16" t="s">
        <v>1247</v>
      </c>
      <c r="C26" s="16" t="s">
        <v>741</v>
      </c>
      <c r="D26" s="16" t="s">
        <v>1254</v>
      </c>
      <c r="E26" s="6" t="n">
        <v>1000</v>
      </c>
      <c r="F26" s="7" t="n">
        <v>1</v>
      </c>
      <c r="G26" s="6" t="n">
        <v>23.93</v>
      </c>
      <c r="H26" s="6" t="n">
        <v>3</v>
      </c>
      <c r="I26" s="6" t="n">
        <v>23.93</v>
      </c>
      <c r="J26" s="6" t="n">
        <v>20.93</v>
      </c>
    </row>
    <row collapsed="false" customFormat="false" customHeight="false" hidden="false" ht="12.1" outlineLevel="0" r="27">
      <c r="A27" s="39" t="n">
        <v>44867</v>
      </c>
      <c r="B27" s="16" t="s">
        <v>1247</v>
      </c>
      <c r="C27" s="16" t="s">
        <v>740</v>
      </c>
      <c r="D27" s="16" t="s">
        <v>1255</v>
      </c>
      <c r="E27" s="6" t="n">
        <v>1000</v>
      </c>
      <c r="F27" s="7" t="n">
        <v>3</v>
      </c>
      <c r="G27" s="6" t="n">
        <v>42.38</v>
      </c>
      <c r="H27" s="6" t="n">
        <v>17</v>
      </c>
      <c r="I27" s="6" t="n">
        <v>127.14</v>
      </c>
      <c r="J27" s="6" t="n">
        <v>110.14</v>
      </c>
    </row>
    <row collapsed="false" customFormat="false" customHeight="false" hidden="false" ht="12.1" outlineLevel="0" r="28">
      <c r="A28" s="39" t="n">
        <v>44868</v>
      </c>
      <c r="B28" s="16" t="s">
        <v>1247</v>
      </c>
      <c r="C28" s="16" t="s">
        <v>733</v>
      </c>
      <c r="D28" s="16" t="s">
        <v>1253</v>
      </c>
      <c r="E28" s="6" t="n">
        <v>1000</v>
      </c>
      <c r="F28" s="7" t="n">
        <v>1</v>
      </c>
      <c r="G28" s="6" t="n">
        <v>38.39</v>
      </c>
      <c r="H28" s="6" t="n">
        <v>4</v>
      </c>
      <c r="I28" s="6" t="n">
        <v>38.39</v>
      </c>
      <c r="J28" s="6" t="n">
        <v>34.39</v>
      </c>
    </row>
    <row collapsed="false" customFormat="false" customHeight="false" hidden="false" ht="12.1" outlineLevel="0" r="29">
      <c r="A29" s="39" t="n">
        <v>44880</v>
      </c>
      <c r="B29" s="16" t="s">
        <v>1247</v>
      </c>
      <c r="C29" s="16" t="s">
        <v>742</v>
      </c>
      <c r="D29" s="16" t="s">
        <v>1256</v>
      </c>
      <c r="E29" s="6" t="n">
        <v>1000</v>
      </c>
      <c r="F29" s="7" t="n">
        <v>1</v>
      </c>
      <c r="G29" s="6" t="n">
        <v>35.65</v>
      </c>
      <c r="H29" s="6" t="n">
        <v>5</v>
      </c>
      <c r="I29" s="6" t="n">
        <v>35.65</v>
      </c>
      <c r="J29" s="6" t="n">
        <v>30.65</v>
      </c>
    </row>
    <row collapsed="false" customFormat="false" customHeight="false" hidden="false" ht="12.1" outlineLevel="0" r="30">
      <c r="A30" s="39" t="n">
        <v>44927</v>
      </c>
      <c r="B30" s="16" t="s">
        <v>1247</v>
      </c>
      <c r="C30" s="16" t="s">
        <v>741</v>
      </c>
      <c r="D30" s="16" t="s">
        <v>1254</v>
      </c>
      <c r="E30" s="6" t="n">
        <v>1000</v>
      </c>
      <c r="F30" s="7" t="n">
        <v>1</v>
      </c>
      <c r="G30" s="6" t="n">
        <v>23.93</v>
      </c>
      <c r="H30" s="6" t="n">
        <v>3</v>
      </c>
      <c r="I30" s="6" t="n">
        <v>23.93</v>
      </c>
      <c r="J30" s="6" t="n">
        <v>20.93</v>
      </c>
    </row>
    <row collapsed="false" customFormat="false" customHeight="false" hidden="false" ht="12.1" outlineLevel="0" r="31">
      <c r="A31" s="39" t="n">
        <v>44957</v>
      </c>
      <c r="B31" s="16" t="s">
        <v>1247</v>
      </c>
      <c r="C31" s="16" t="s">
        <v>104</v>
      </c>
      <c r="D31" s="16" t="s">
        <v>106</v>
      </c>
      <c r="E31" s="6" t="n">
        <v>1000</v>
      </c>
      <c r="F31" s="7" t="n">
        <v>4</v>
      </c>
      <c r="G31" s="6" t="n">
        <v>30.42</v>
      </c>
      <c r="H31" s="6" t="n">
        <v>16</v>
      </c>
      <c r="I31" s="6" t="n">
        <v>121.68</v>
      </c>
      <c r="J31" s="6" t="n">
        <v>105.68</v>
      </c>
    </row>
    <row collapsed="false" customFormat="false" customHeight="false" hidden="false" ht="12.1" outlineLevel="0" r="32">
      <c r="A32" s="39" t="n">
        <v>44985</v>
      </c>
      <c r="B32" s="16" t="s">
        <v>1247</v>
      </c>
      <c r="C32" s="16" t="s">
        <v>732</v>
      </c>
      <c r="D32" s="16" t="s">
        <v>1252</v>
      </c>
      <c r="E32" s="6" t="n">
        <v>1000</v>
      </c>
      <c r="F32" s="7" t="n">
        <v>1</v>
      </c>
      <c r="G32" s="6" t="n">
        <v>32.41</v>
      </c>
      <c r="H32" s="6" t="n">
        <v>4</v>
      </c>
      <c r="I32" s="6" t="n">
        <v>32.41</v>
      </c>
      <c r="J32" s="6" t="n">
        <v>28.41</v>
      </c>
    </row>
    <row collapsed="false" customFormat="false" customHeight="false" hidden="false" ht="12.1" outlineLevel="0" r="33">
      <c r="A33" s="39" t="n">
        <v>45018</v>
      </c>
      <c r="B33" s="16" t="s">
        <v>1247</v>
      </c>
      <c r="C33" s="16" t="s">
        <v>741</v>
      </c>
      <c r="D33" s="16" t="s">
        <v>1254</v>
      </c>
      <c r="E33" s="6" t="n">
        <v>1000</v>
      </c>
      <c r="F33" s="7" t="n">
        <v>1</v>
      </c>
      <c r="G33" s="6" t="n">
        <v>23.93</v>
      </c>
      <c r="H33" s="6" t="n">
        <v>3</v>
      </c>
      <c r="I33" s="6" t="n">
        <v>23.93</v>
      </c>
      <c r="J33" s="6" t="n">
        <v>20.93</v>
      </c>
    </row>
    <row collapsed="false" customFormat="false" customHeight="false" hidden="false" ht="12.1" outlineLevel="0" r="34">
      <c r="A34" s="39" t="n">
        <v>45049</v>
      </c>
      <c r="B34" s="16" t="s">
        <v>1247</v>
      </c>
      <c r="C34" s="16" t="s">
        <v>740</v>
      </c>
      <c r="D34" s="16" t="s">
        <v>1255</v>
      </c>
      <c r="E34" s="6" t="n">
        <v>1000</v>
      </c>
      <c r="F34" s="7" t="n">
        <v>3</v>
      </c>
      <c r="G34" s="6" t="n">
        <v>42.38</v>
      </c>
      <c r="H34" s="6" t="n">
        <v>17</v>
      </c>
      <c r="I34" s="6" t="n">
        <v>127.14</v>
      </c>
      <c r="J34" s="6" t="n">
        <v>110.14</v>
      </c>
    </row>
    <row collapsed="false" customFormat="false" customHeight="false" hidden="false" ht="12.1" outlineLevel="0" r="35">
      <c r="A35" s="39" t="n">
        <v>45062</v>
      </c>
      <c r="B35" s="16" t="s">
        <v>1247</v>
      </c>
      <c r="C35" s="16" t="s">
        <v>742</v>
      </c>
      <c r="D35" s="16" t="s">
        <v>1256</v>
      </c>
      <c r="E35" s="6" t="n">
        <v>1000</v>
      </c>
      <c r="F35" s="7" t="n">
        <v>1</v>
      </c>
      <c r="G35" s="6" t="n">
        <v>35.65</v>
      </c>
      <c r="H35" s="6" t="n">
        <v>5</v>
      </c>
      <c r="I35" s="6" t="n">
        <v>35.65</v>
      </c>
      <c r="J35" s="6" t="n">
        <v>30.65</v>
      </c>
    </row>
    <row collapsed="false" customFormat="false" customHeight="false" hidden="false" ht="12.1" outlineLevel="0" r="36">
      <c r="A36" s="39" t="n">
        <v>45109</v>
      </c>
      <c r="B36" s="16" t="s">
        <v>1247</v>
      </c>
      <c r="C36" s="16" t="s">
        <v>741</v>
      </c>
      <c r="D36" s="16" t="s">
        <v>1254</v>
      </c>
      <c r="E36" s="6" t="n">
        <v>1000</v>
      </c>
      <c r="F36" s="7" t="n">
        <v>1</v>
      </c>
      <c r="G36" s="6" t="n">
        <v>23.93</v>
      </c>
      <c r="H36" s="6" t="n">
        <v>3</v>
      </c>
      <c r="I36" s="6" t="n">
        <v>23.93</v>
      </c>
      <c r="J36" s="6" t="n">
        <v>20.93</v>
      </c>
    </row>
    <row collapsed="false" customFormat="false" customHeight="false" hidden="false" ht="12.1" outlineLevel="0" r="37">
      <c r="A37" s="39" t="n">
        <v>45139</v>
      </c>
      <c r="B37" s="16" t="s">
        <v>1247</v>
      </c>
      <c r="C37" s="16" t="s">
        <v>104</v>
      </c>
      <c r="D37" s="16" t="s">
        <v>106</v>
      </c>
      <c r="E37" s="6" t="n">
        <v>1000</v>
      </c>
      <c r="F37" s="7" t="n">
        <v>4</v>
      </c>
      <c r="G37" s="6" t="n">
        <v>30.42</v>
      </c>
      <c r="H37" s="6" t="n">
        <v>16</v>
      </c>
      <c r="I37" s="6" t="n">
        <v>121.68</v>
      </c>
      <c r="J37" s="6" t="n">
        <v>105.68</v>
      </c>
    </row>
    <row collapsed="false" customFormat="false" customHeight="false" hidden="false" ht="12.1" outlineLevel="0" r="38">
      <c r="A38" s="39" t="n">
        <v>45155</v>
      </c>
      <c r="B38" s="16" t="s">
        <v>1247</v>
      </c>
      <c r="C38" s="16" t="s">
        <v>114</v>
      </c>
      <c r="D38" s="16" t="s">
        <v>115</v>
      </c>
      <c r="E38" s="6" t="n">
        <v>1000</v>
      </c>
      <c r="F38" s="7" t="n">
        <v>1</v>
      </c>
      <c r="G38" s="6" t="n">
        <v>51.86</v>
      </c>
      <c r="H38" s="6" t="n">
        <v>7</v>
      </c>
      <c r="I38" s="6" t="n">
        <v>51.86</v>
      </c>
      <c r="J38" s="6" t="n">
        <v>44.86</v>
      </c>
    </row>
    <row collapsed="false" customFormat="false" customHeight="false" hidden="false" ht="12.1" outlineLevel="0" r="39">
      <c r="A39" s="39" t="n">
        <v>45167</v>
      </c>
      <c r="B39" s="16" t="s">
        <v>1247</v>
      </c>
      <c r="C39" s="16" t="s">
        <v>732</v>
      </c>
      <c r="D39" s="16" t="s">
        <v>1252</v>
      </c>
      <c r="E39" s="6" t="n">
        <v>1000</v>
      </c>
      <c r="F39" s="7" t="n">
        <v>1</v>
      </c>
      <c r="G39" s="6" t="n">
        <v>32.41</v>
      </c>
      <c r="H39" s="6" t="n">
        <v>4</v>
      </c>
      <c r="I39" s="6" t="n">
        <v>32.41</v>
      </c>
      <c r="J39" s="6" t="n">
        <v>28.41</v>
      </c>
    </row>
    <row collapsed="false" customFormat="false" customHeight="false" hidden="false" ht="12.1" outlineLevel="0" r="40">
      <c r="A40" s="39" t="n">
        <v>45200</v>
      </c>
      <c r="B40" s="16" t="s">
        <v>1247</v>
      </c>
      <c r="C40" s="16" t="s">
        <v>741</v>
      </c>
      <c r="D40" s="16" t="s">
        <v>1254</v>
      </c>
      <c r="E40" s="6" t="n">
        <v>1000</v>
      </c>
      <c r="F40" s="7" t="n">
        <v>1</v>
      </c>
      <c r="G40" s="6" t="n">
        <v>23.93</v>
      </c>
      <c r="H40" s="6" t="n">
        <v>3</v>
      </c>
      <c r="I40" s="6" t="n">
        <v>23.93</v>
      </c>
      <c r="J40" s="6" t="n">
        <v>20.93</v>
      </c>
    </row>
    <row collapsed="false" customFormat="false" customHeight="false" hidden="false" ht="12.1" outlineLevel="0" r="41">
      <c r="A41" s="39" t="n">
        <v>45218</v>
      </c>
      <c r="B41" s="16" t="s">
        <v>1247</v>
      </c>
      <c r="C41" s="16" t="s">
        <v>744</v>
      </c>
      <c r="D41" s="16" t="s">
        <v>1257</v>
      </c>
      <c r="E41" s="6" t="n">
        <v>1000</v>
      </c>
      <c r="F41" s="7" t="n">
        <v>1</v>
      </c>
      <c r="G41" s="6" t="n">
        <v>32.54</v>
      </c>
      <c r="H41" s="6" t="n">
        <v>4</v>
      </c>
      <c r="I41" s="6" t="n">
        <v>32.54</v>
      </c>
      <c r="J41" s="6" t="n">
        <v>28.54</v>
      </c>
    </row>
    <row collapsed="false" customFormat="false" customHeight="false" hidden="false" ht="12.1" outlineLevel="0" r="42">
      <c r="A42" s="39" t="n">
        <v>45229</v>
      </c>
      <c r="B42" s="16" t="s">
        <v>1247</v>
      </c>
      <c r="C42" s="16" t="s">
        <v>132</v>
      </c>
      <c r="D42" s="16" t="s">
        <v>133</v>
      </c>
      <c r="E42" s="6" t="n">
        <v>1000</v>
      </c>
      <c r="F42" s="7" t="n">
        <v>1</v>
      </c>
      <c r="G42" s="6" t="n">
        <v>29.17</v>
      </c>
      <c r="H42" s="6" t="n">
        <v>4</v>
      </c>
      <c r="I42" s="6" t="n">
        <v>29.17</v>
      </c>
      <c r="J42" s="6" t="n">
        <v>25.17</v>
      </c>
    </row>
    <row collapsed="false" customFormat="false" customHeight="false" hidden="false" ht="12.1" outlineLevel="0" r="43">
      <c r="A43" s="39" t="n">
        <v>45231</v>
      </c>
      <c r="B43" s="16" t="s">
        <v>1247</v>
      </c>
      <c r="C43" s="16" t="s">
        <v>740</v>
      </c>
      <c r="D43" s="16" t="s">
        <v>1255</v>
      </c>
      <c r="E43" s="6" t="n">
        <v>1000</v>
      </c>
      <c r="F43" s="7" t="n">
        <v>3</v>
      </c>
      <c r="G43" s="6" t="n">
        <v>42.38</v>
      </c>
      <c r="H43" s="6" t="n">
        <v>17</v>
      </c>
      <c r="I43" s="6" t="n">
        <v>127.14</v>
      </c>
      <c r="J43" s="6" t="n">
        <v>110.14</v>
      </c>
    </row>
    <row collapsed="false" customFormat="false" customHeight="false" hidden="false" ht="12.1" outlineLevel="0" r="44">
      <c r="A44" s="39" t="n">
        <v>45244</v>
      </c>
      <c r="B44" s="16" t="s">
        <v>1247</v>
      </c>
      <c r="C44" s="16" t="s">
        <v>742</v>
      </c>
      <c r="D44" s="16" t="s">
        <v>1256</v>
      </c>
      <c r="E44" s="6" t="n">
        <v>1000</v>
      </c>
      <c r="F44" s="7" t="n">
        <v>1</v>
      </c>
      <c r="G44" s="6" t="n">
        <v>35.65</v>
      </c>
      <c r="H44" s="6" t="n">
        <v>5</v>
      </c>
      <c r="I44" s="6" t="n">
        <v>35.65</v>
      </c>
      <c r="J44" s="6" t="n">
        <v>30.65</v>
      </c>
    </row>
    <row collapsed="false" customFormat="false" customHeight="false" hidden="false" ht="12.1" outlineLevel="0" r="45">
      <c r="A45" s="39" t="n">
        <v>45264</v>
      </c>
      <c r="B45" s="16" t="s">
        <v>1247</v>
      </c>
      <c r="C45" s="16" t="s">
        <v>108</v>
      </c>
      <c r="D45" s="16" t="s">
        <v>109</v>
      </c>
      <c r="E45" s="6" t="n">
        <v>1000</v>
      </c>
      <c r="F45" s="7" t="n">
        <v>1</v>
      </c>
      <c r="G45" s="6" t="n">
        <v>56.1</v>
      </c>
      <c r="H45" s="6" t="n">
        <v>7</v>
      </c>
      <c r="I45" s="6" t="n">
        <v>56.1</v>
      </c>
      <c r="J45" s="6" t="n">
        <v>49.1</v>
      </c>
    </row>
    <row collapsed="false" customFormat="false" customHeight="false" hidden="false" ht="12.1" outlineLevel="0" r="46">
      <c r="A46" s="39" t="n">
        <v>45265</v>
      </c>
      <c r="B46" s="16" t="s">
        <v>1247</v>
      </c>
      <c r="C46" s="16" t="s">
        <v>111</v>
      </c>
      <c r="D46" s="16" t="s">
        <v>112</v>
      </c>
      <c r="E46" s="6" t="n">
        <v>1000</v>
      </c>
      <c r="F46" s="7" t="n">
        <v>1</v>
      </c>
      <c r="G46" s="6" t="n">
        <v>56.84</v>
      </c>
      <c r="H46" s="6" t="n">
        <v>7</v>
      </c>
      <c r="I46" s="6" t="n">
        <v>56.84</v>
      </c>
      <c r="J46" s="6" t="n">
        <v>49.84</v>
      </c>
    </row>
    <row collapsed="false" customFormat="false" customHeight="false" hidden="false" ht="12.1" outlineLevel="0" r="47">
      <c r="A47" s="39" t="n">
        <v>45291</v>
      </c>
      <c r="B47" s="16" t="s">
        <v>1247</v>
      </c>
      <c r="C47" s="16" t="s">
        <v>741</v>
      </c>
      <c r="D47" s="16" t="s">
        <v>1254</v>
      </c>
      <c r="E47" s="6" t="n">
        <v>1000</v>
      </c>
      <c r="F47" s="7" t="n">
        <v>1</v>
      </c>
      <c r="G47" s="6" t="n">
        <v>23.93</v>
      </c>
      <c r="H47" s="6" t="n">
        <v>3</v>
      </c>
      <c r="I47" s="6" t="n">
        <v>23.93</v>
      </c>
      <c r="J47" s="6" t="n">
        <v>20.93</v>
      </c>
    </row>
    <row collapsed="false" customFormat="false" customHeight="false" hidden="false" ht="12.1" outlineLevel="0" r="48">
      <c r="A48" s="39" t="n">
        <v>45299</v>
      </c>
      <c r="B48" s="16" t="s">
        <v>1247</v>
      </c>
      <c r="C48" s="16" t="s">
        <v>129</v>
      </c>
      <c r="D48" s="16" t="s">
        <v>130</v>
      </c>
      <c r="E48" s="6" t="n">
        <v>1000</v>
      </c>
      <c r="F48" s="7" t="n">
        <v>1</v>
      </c>
      <c r="G48" s="6" t="n">
        <v>54.1</v>
      </c>
      <c r="H48" s="6" t="n">
        <v>7</v>
      </c>
      <c r="I48" s="6" t="n">
        <v>54.1</v>
      </c>
      <c r="J48" s="6" t="n">
        <v>47.1</v>
      </c>
    </row>
    <row collapsed="false" customFormat="false" customHeight="false" hidden="false" ht="12.1" outlineLevel="0" r="49">
      <c r="A49" s="39" t="n">
        <v>45309</v>
      </c>
      <c r="B49" s="16" t="s">
        <v>1247</v>
      </c>
      <c r="C49" s="16" t="s">
        <v>744</v>
      </c>
      <c r="D49" s="16" t="s">
        <v>1257</v>
      </c>
      <c r="E49" s="6" t="n">
        <v>1000</v>
      </c>
      <c r="F49" s="7" t="n">
        <v>1</v>
      </c>
      <c r="G49" s="6" t="n">
        <v>32.54</v>
      </c>
      <c r="H49" s="6" t="n">
        <v>4</v>
      </c>
      <c r="I49" s="6" t="n">
        <v>32.54</v>
      </c>
      <c r="J49" s="6" t="n">
        <v>28.54</v>
      </c>
    </row>
    <row collapsed="false" customFormat="false" customHeight="false" hidden="false" ht="12.1" outlineLevel="0" r="50">
      <c r="A50" s="39" t="n">
        <v>45320</v>
      </c>
      <c r="B50" s="16" t="s">
        <v>1247</v>
      </c>
      <c r="C50" s="16" t="s">
        <v>132</v>
      </c>
      <c r="D50" s="16" t="s">
        <v>133</v>
      </c>
      <c r="E50" s="6" t="n">
        <v>1000</v>
      </c>
      <c r="F50" s="7" t="n">
        <v>1</v>
      </c>
      <c r="G50" s="6" t="n">
        <v>29.17</v>
      </c>
      <c r="H50" s="6" t="n">
        <v>4</v>
      </c>
      <c r="I50" s="6" t="n">
        <v>29.17</v>
      </c>
      <c r="J50" s="6" t="n">
        <v>25.17</v>
      </c>
    </row>
    <row collapsed="false" customFormat="false" customHeight="false" hidden="false" ht="12.1" outlineLevel="0" r="51">
      <c r="A51" s="39" t="n">
        <v>45321</v>
      </c>
      <c r="B51" s="16" t="s">
        <v>1247</v>
      </c>
      <c r="C51" s="16" t="s">
        <v>104</v>
      </c>
      <c r="D51" s="16" t="s">
        <v>106</v>
      </c>
      <c r="E51" s="6" t="n">
        <v>1000</v>
      </c>
      <c r="F51" s="7" t="n">
        <v>5</v>
      </c>
      <c r="G51" s="6" t="n">
        <v>30.42</v>
      </c>
      <c r="H51" s="6" t="n">
        <v>20</v>
      </c>
      <c r="I51" s="6" t="n">
        <v>152.1</v>
      </c>
      <c r="J51" s="6" t="n">
        <v>132.1</v>
      </c>
    </row>
    <row collapsed="false" customFormat="false" customHeight="false" hidden="false" ht="12.1" outlineLevel="0" r="52">
      <c r="A52" s="39" t="n">
        <v>45337</v>
      </c>
      <c r="B52" s="16" t="s">
        <v>1247</v>
      </c>
      <c r="C52" s="16" t="s">
        <v>114</v>
      </c>
      <c r="D52" s="16" t="s">
        <v>115</v>
      </c>
      <c r="E52" s="6" t="n">
        <v>1000</v>
      </c>
      <c r="F52" s="7" t="n">
        <v>1</v>
      </c>
      <c r="G52" s="6" t="n">
        <v>51.86</v>
      </c>
      <c r="H52" s="6" t="n">
        <v>7</v>
      </c>
      <c r="I52" s="6" t="n">
        <v>51.86</v>
      </c>
      <c r="J52" s="6" t="n">
        <v>44.86</v>
      </c>
    </row>
    <row collapsed="false" customFormat="false" customHeight="false" hidden="false" ht="12.1" outlineLevel="0" r="53">
      <c r="A53" s="39" t="n">
        <v>45349</v>
      </c>
      <c r="B53" s="16" t="s">
        <v>1247</v>
      </c>
      <c r="C53" s="16" t="s">
        <v>732</v>
      </c>
      <c r="D53" s="16" t="s">
        <v>1252</v>
      </c>
      <c r="E53" s="6" t="n">
        <v>1000</v>
      </c>
      <c r="F53" s="7" t="n">
        <v>1</v>
      </c>
      <c r="G53" s="6" t="n">
        <v>32.41</v>
      </c>
      <c r="H53" s="6" t="n">
        <v>4</v>
      </c>
      <c r="I53" s="6" t="n">
        <v>32.41</v>
      </c>
      <c r="J53" s="6" t="n">
        <v>28.41</v>
      </c>
    </row>
    <row collapsed="false" customFormat="false" customHeight="false" hidden="false" ht="12.1" outlineLevel="0" r="54">
      <c r="A54" s="39" t="n">
        <v>45356</v>
      </c>
      <c r="B54" s="16" t="s">
        <v>1247</v>
      </c>
      <c r="C54" s="16" t="s">
        <v>123</v>
      </c>
      <c r="D54" s="16" t="s">
        <v>124</v>
      </c>
      <c r="E54" s="6" t="n">
        <v>1000</v>
      </c>
      <c r="F54" s="7" t="n">
        <v>1</v>
      </c>
      <c r="G54" s="6" t="n">
        <v>11.26</v>
      </c>
      <c r="H54" s="6" t="n">
        <v>1</v>
      </c>
      <c r="I54" s="6" t="n">
        <v>11.26</v>
      </c>
      <c r="J54" s="6" t="n">
        <v>10.26</v>
      </c>
    </row>
    <row collapsed="false" customFormat="false" customHeight="false" hidden="false" ht="12.1" outlineLevel="0" r="55">
      <c r="A55" s="39" t="n">
        <v>45377</v>
      </c>
      <c r="B55" s="16" t="s">
        <v>1247</v>
      </c>
      <c r="C55" s="16" t="s">
        <v>126</v>
      </c>
      <c r="D55" s="16" t="s">
        <v>127</v>
      </c>
      <c r="E55" s="6" t="n">
        <v>1000</v>
      </c>
      <c r="F55" s="7" t="n">
        <v>1</v>
      </c>
      <c r="G55" s="6" t="n">
        <v>47.47</v>
      </c>
      <c r="H55" s="6" t="n">
        <v>6</v>
      </c>
      <c r="I55" s="6" t="n">
        <v>47.47</v>
      </c>
      <c r="J55" s="6" t="n">
        <v>41.47</v>
      </c>
    </row>
    <row collapsed="false" customFormat="false" customHeight="false" hidden="false" ht="12.1" outlineLevel="0" r="56">
      <c r="A56" s="39" t="n">
        <v>45382</v>
      </c>
      <c r="B56" s="16" t="s">
        <v>1247</v>
      </c>
      <c r="C56" s="16" t="s">
        <v>741</v>
      </c>
      <c r="D56" s="16" t="s">
        <v>1254</v>
      </c>
      <c r="E56" s="6" t="n">
        <v>1000</v>
      </c>
      <c r="F56" s="7" t="n">
        <v>1</v>
      </c>
      <c r="G56" s="6" t="n">
        <v>23.93</v>
      </c>
      <c r="H56" s="6" t="n">
        <v>3</v>
      </c>
      <c r="I56" s="6" t="n">
        <v>23.93</v>
      </c>
      <c r="J56" s="6" t="n">
        <v>20.93</v>
      </c>
    </row>
    <row collapsed="false" customFormat="false" customHeight="false" hidden="false" ht="12.1" outlineLevel="0" r="57">
      <c r="A57" s="39" t="n">
        <v>45386</v>
      </c>
      <c r="B57" s="16" t="s">
        <v>1247</v>
      </c>
      <c r="C57" s="16" t="s">
        <v>123</v>
      </c>
      <c r="D57" s="16" t="s">
        <v>124</v>
      </c>
      <c r="E57" s="6" t="n">
        <v>1000</v>
      </c>
      <c r="F57" s="7" t="n">
        <v>1</v>
      </c>
      <c r="G57" s="6" t="n">
        <v>11.26</v>
      </c>
      <c r="H57" s="6" t="n">
        <v>1</v>
      </c>
      <c r="I57" s="6" t="n">
        <v>11.26</v>
      </c>
      <c r="J57" s="6" t="n">
        <v>10.26</v>
      </c>
    </row>
    <row collapsed="false" customFormat="false" customHeight="false" hidden="false" ht="12.1" outlineLevel="0" r="58">
      <c r="A58" s="39" t="n">
        <v>45400</v>
      </c>
      <c r="B58" s="16" t="s">
        <v>1247</v>
      </c>
      <c r="C58" s="16" t="s">
        <v>744</v>
      </c>
      <c r="D58" s="16" t="s">
        <v>1257</v>
      </c>
      <c r="E58" s="6" t="n">
        <v>1000</v>
      </c>
      <c r="F58" s="7" t="n">
        <v>1</v>
      </c>
      <c r="G58" s="6" t="n">
        <v>32.54</v>
      </c>
      <c r="H58" s="6" t="n">
        <v>4</v>
      </c>
      <c r="I58" s="6" t="n">
        <v>32.54</v>
      </c>
      <c r="J58" s="6" t="n">
        <v>28.54</v>
      </c>
    </row>
    <row collapsed="false" customFormat="false" customHeight="false" hidden="false" ht="12.1" outlineLevel="0" r="59">
      <c r="A59" s="39" t="n">
        <v>45411</v>
      </c>
      <c r="B59" s="16" t="s">
        <v>1247</v>
      </c>
      <c r="C59" s="16" t="s">
        <v>132</v>
      </c>
      <c r="D59" s="16" t="s">
        <v>133</v>
      </c>
      <c r="E59" s="6" t="n">
        <v>1000</v>
      </c>
      <c r="F59" s="7" t="n">
        <v>1</v>
      </c>
      <c r="G59" s="6" t="n">
        <v>29.17</v>
      </c>
      <c r="H59" s="6" t="n">
        <v>4</v>
      </c>
      <c r="I59" s="6" t="n">
        <v>29.17</v>
      </c>
      <c r="J59" s="6" t="n">
        <v>25.17</v>
      </c>
    </row>
    <row collapsed="false" customFormat="false" customHeight="false" hidden="false" ht="12.1" outlineLevel="0" r="60">
      <c r="A60" s="39" t="n">
        <v>45413</v>
      </c>
      <c r="B60" s="16" t="s">
        <v>1247</v>
      </c>
      <c r="C60" s="16" t="s">
        <v>740</v>
      </c>
      <c r="D60" s="16" t="s">
        <v>1255</v>
      </c>
      <c r="E60" s="6" t="n">
        <v>1000</v>
      </c>
      <c r="F60" s="7" t="n">
        <v>3</v>
      </c>
      <c r="G60" s="6" t="n">
        <v>42.38</v>
      </c>
      <c r="H60" s="6" t="n">
        <v>17</v>
      </c>
      <c r="I60" s="6" t="n">
        <v>127.14</v>
      </c>
      <c r="J60" s="6" t="n">
        <v>110.14</v>
      </c>
    </row>
    <row collapsed="false" customFormat="false" customHeight="false" hidden="false" ht="12.1" outlineLevel="0" r="61">
      <c r="A61" s="39" t="n">
        <v>45416</v>
      </c>
      <c r="B61" s="16" t="s">
        <v>1247</v>
      </c>
      <c r="C61" s="16" t="s">
        <v>123</v>
      </c>
      <c r="D61" s="16" t="s">
        <v>124</v>
      </c>
      <c r="E61" s="6" t="n">
        <v>1000</v>
      </c>
      <c r="F61" s="7" t="n">
        <v>1</v>
      </c>
      <c r="G61" s="6" t="n">
        <v>11.26</v>
      </c>
      <c r="H61" s="6" t="n">
        <v>1</v>
      </c>
      <c r="I61" s="6" t="n">
        <v>11.26</v>
      </c>
      <c r="J61" s="6" t="n">
        <v>10.26</v>
      </c>
    </row>
    <row collapsed="false" customFormat="false" customHeight="false" hidden="false" ht="12.1" outlineLevel="0" r="62">
      <c r="A62" s="39" t="n">
        <v>45426</v>
      </c>
      <c r="B62" s="16" t="s">
        <v>1247</v>
      </c>
      <c r="C62" s="16" t="s">
        <v>742</v>
      </c>
      <c r="D62" s="16" t="s">
        <v>1256</v>
      </c>
      <c r="E62" s="6" t="n">
        <v>1000</v>
      </c>
      <c r="F62" s="7" t="n">
        <v>1</v>
      </c>
      <c r="G62" s="6" t="n">
        <v>35.65</v>
      </c>
      <c r="H62" s="6" t="n">
        <v>5</v>
      </c>
      <c r="I62" s="6" t="n">
        <v>35.65</v>
      </c>
      <c r="J62" s="6" t="n">
        <v>30.65</v>
      </c>
    </row>
    <row collapsed="false" customFormat="false" customHeight="false" hidden="false" ht="12.1" outlineLevel="0" r="63">
      <c r="A63" s="39" t="n">
        <v>45446</v>
      </c>
      <c r="B63" s="16" t="s">
        <v>1247</v>
      </c>
      <c r="C63" s="16" t="s">
        <v>108</v>
      </c>
      <c r="D63" s="16" t="s">
        <v>109</v>
      </c>
      <c r="E63" s="6" t="n">
        <v>1000</v>
      </c>
      <c r="F63" s="7" t="n">
        <v>1</v>
      </c>
      <c r="G63" s="6" t="n">
        <v>56.1</v>
      </c>
      <c r="H63" s="6" t="n">
        <v>7</v>
      </c>
      <c r="I63" s="6" t="n">
        <v>56.1</v>
      </c>
      <c r="J63" s="6" t="n">
        <v>49.1</v>
      </c>
    </row>
    <row collapsed="false" customFormat="false" customHeight="false" hidden="false" ht="12.1" outlineLevel="0" r="64">
      <c r="A64" s="39" t="n">
        <v>45446</v>
      </c>
      <c r="B64" s="16" t="s">
        <v>1247</v>
      </c>
      <c r="C64" s="16" t="s">
        <v>123</v>
      </c>
      <c r="D64" s="16" t="s">
        <v>124</v>
      </c>
      <c r="E64" s="6" t="n">
        <v>1000</v>
      </c>
      <c r="F64" s="7" t="n">
        <v>1</v>
      </c>
      <c r="G64" s="6" t="n">
        <v>11.26</v>
      </c>
      <c r="H64" s="6" t="n">
        <v>1</v>
      </c>
      <c r="I64" s="6" t="n">
        <v>11.26</v>
      </c>
      <c r="J64" s="6" t="n">
        <v>10.26</v>
      </c>
    </row>
    <row collapsed="false" customFormat="false" customHeight="false" hidden="false" ht="12.1" outlineLevel="0" r="65">
      <c r="A65" s="39" t="n">
        <v>45447</v>
      </c>
      <c r="B65" s="16" t="s">
        <v>1247</v>
      </c>
      <c r="C65" s="16" t="s">
        <v>111</v>
      </c>
      <c r="D65" s="16" t="s">
        <v>112</v>
      </c>
      <c r="E65" s="6" t="n">
        <v>1000</v>
      </c>
      <c r="F65" s="7" t="n">
        <v>1</v>
      </c>
      <c r="G65" s="6" t="n">
        <v>56.84</v>
      </c>
      <c r="H65" s="6" t="n">
        <v>7</v>
      </c>
      <c r="I65" s="6" t="n">
        <v>56.84</v>
      </c>
      <c r="J65" s="6" t="n">
        <v>49.84</v>
      </c>
    </row>
    <row collapsed="false" customFormat="false" customHeight="false" hidden="false" ht="12.1" outlineLevel="0" r="66">
      <c r="A66" s="39" t="n">
        <v>45447</v>
      </c>
      <c r="B66" s="16" t="s">
        <v>1247</v>
      </c>
      <c r="C66" s="16" t="s">
        <v>135</v>
      </c>
      <c r="D66" s="16" t="s">
        <v>136</v>
      </c>
      <c r="E66" s="6" t="n">
        <v>1000</v>
      </c>
      <c r="F66" s="7" t="n">
        <v>1</v>
      </c>
      <c r="G66" s="6" t="n">
        <v>35.4</v>
      </c>
      <c r="H66" s="6" t="n">
        <v>5</v>
      </c>
      <c r="I66" s="6" t="n">
        <v>35.4</v>
      </c>
      <c r="J66" s="6" t="n">
        <v>30.4</v>
      </c>
    </row>
    <row collapsed="false" customFormat="false" customHeight="false" hidden="false" ht="12.1" outlineLevel="0" r="67">
      <c r="A67" s="39" t="n">
        <v>45476</v>
      </c>
      <c r="B67" s="16" t="s">
        <v>1247</v>
      </c>
      <c r="C67" s="16" t="s">
        <v>123</v>
      </c>
      <c r="D67" s="16" t="s">
        <v>124</v>
      </c>
      <c r="E67" s="6" t="n">
        <v>1000</v>
      </c>
      <c r="F67" s="7" t="n">
        <v>1</v>
      </c>
      <c r="G67" s="6" t="n">
        <v>11.26</v>
      </c>
      <c r="H67" s="6" t="n">
        <v>1</v>
      </c>
      <c r="I67" s="6" t="n">
        <v>11.26</v>
      </c>
      <c r="J67" s="6" t="n">
        <v>10.26</v>
      </c>
    </row>
    <row collapsed="false" customFormat="false" customHeight="false" hidden="false" ht="12.1" outlineLevel="0" r="68">
      <c r="A68" s="39" t="n">
        <v>45481</v>
      </c>
      <c r="B68" s="16" t="s">
        <v>1247</v>
      </c>
      <c r="C68" s="16" t="s">
        <v>129</v>
      </c>
      <c r="D68" s="16" t="s">
        <v>130</v>
      </c>
      <c r="E68" s="6" t="n">
        <v>1000</v>
      </c>
      <c r="F68" s="7" t="n">
        <v>1</v>
      </c>
      <c r="G68" s="6" t="n">
        <v>54.1</v>
      </c>
      <c r="H68" s="6" t="n">
        <v>7</v>
      </c>
      <c r="I68" s="6" t="n">
        <v>54.1</v>
      </c>
      <c r="J68" s="6" t="n">
        <v>47.1</v>
      </c>
    </row>
    <row collapsed="false" customFormat="false" customHeight="false" hidden="false" ht="12.1" outlineLevel="0" r="69">
      <c r="A69" s="39" t="n">
        <v>45491</v>
      </c>
      <c r="B69" s="16" t="s">
        <v>1247</v>
      </c>
      <c r="C69" s="16" t="s">
        <v>744</v>
      </c>
      <c r="D69" s="16" t="s">
        <v>1257</v>
      </c>
      <c r="E69" s="6" t="n">
        <v>1000</v>
      </c>
      <c r="F69" s="7" t="n">
        <v>1</v>
      </c>
      <c r="G69" s="6" t="n">
        <v>32.54</v>
      </c>
      <c r="H69" s="6" t="n">
        <v>4</v>
      </c>
      <c r="I69" s="6" t="n">
        <v>32.54</v>
      </c>
      <c r="J69" s="6" t="n">
        <v>28.54</v>
      </c>
    </row>
    <row collapsed="false" customFormat="false" customHeight="false" hidden="false" ht="12.1" outlineLevel="0" r="70">
      <c r="A70" s="39" t="n">
        <v>45502</v>
      </c>
      <c r="B70" s="16" t="s">
        <v>1247</v>
      </c>
      <c r="C70" s="16" t="s">
        <v>132</v>
      </c>
      <c r="D70" s="16" t="s">
        <v>133</v>
      </c>
      <c r="E70" s="6" t="n">
        <v>1000</v>
      </c>
      <c r="F70" s="7" t="n">
        <v>1</v>
      </c>
      <c r="G70" s="6" t="n">
        <v>29.17</v>
      </c>
      <c r="H70" s="6" t="n">
        <v>4</v>
      </c>
      <c r="I70" s="6" t="n">
        <v>29.17</v>
      </c>
      <c r="J70" s="6" t="n">
        <v>25.17</v>
      </c>
    </row>
    <row collapsed="false" customFormat="false" customHeight="false" hidden="false" ht="12.1" outlineLevel="0" r="71">
      <c r="A71" s="39" t="n">
        <v>45503</v>
      </c>
      <c r="B71" s="16" t="s">
        <v>1247</v>
      </c>
      <c r="C71" s="16" t="s">
        <v>104</v>
      </c>
      <c r="D71" s="16" t="s">
        <v>106</v>
      </c>
      <c r="E71" s="6" t="n">
        <v>1000</v>
      </c>
      <c r="F71" s="7" t="n">
        <v>6</v>
      </c>
      <c r="G71" s="6" t="n">
        <v>30.42</v>
      </c>
      <c r="H71" s="6" t="n">
        <v>24</v>
      </c>
      <c r="I71" s="6" t="n">
        <v>182.52</v>
      </c>
      <c r="J71" s="6" t="n">
        <v>158.52</v>
      </c>
    </row>
    <row collapsed="false" customFormat="false" customHeight="false" hidden="false" ht="12.1" outlineLevel="0" r="72">
      <c r="A72" s="39" t="n">
        <v>45506</v>
      </c>
      <c r="B72" s="16" t="s">
        <v>1247</v>
      </c>
      <c r="C72" s="16" t="s">
        <v>123</v>
      </c>
      <c r="D72" s="16" t="s">
        <v>124</v>
      </c>
      <c r="E72" s="6" t="n">
        <v>1000</v>
      </c>
      <c r="F72" s="7" t="n">
        <v>1</v>
      </c>
      <c r="G72" s="6" t="n">
        <v>11.26</v>
      </c>
      <c r="H72" s="6" t="n">
        <v>1</v>
      </c>
      <c r="I72" s="6" t="n">
        <v>11.26</v>
      </c>
      <c r="J72" s="6" t="n">
        <v>10.26</v>
      </c>
    </row>
    <row collapsed="false" customFormat="false" customHeight="false" hidden="false" ht="12.1" outlineLevel="0" r="73">
      <c r="A73" s="39" t="n">
        <v>45519</v>
      </c>
      <c r="B73" s="16" t="s">
        <v>1247</v>
      </c>
      <c r="C73" s="16" t="s">
        <v>114</v>
      </c>
      <c r="D73" s="16" t="s">
        <v>115</v>
      </c>
      <c r="E73" s="6" t="n">
        <v>1000</v>
      </c>
      <c r="F73" s="7" t="n">
        <v>1</v>
      </c>
      <c r="G73" s="6" t="n">
        <v>51.86</v>
      </c>
      <c r="H73" s="6" t="n">
        <v>7</v>
      </c>
      <c r="I73" s="6" t="n">
        <v>51.86</v>
      </c>
      <c r="J73" s="6" t="n">
        <v>44.86</v>
      </c>
    </row>
    <row collapsed="false" customFormat="false" customHeight="false" hidden="false" ht="12.1" outlineLevel="0" r="74">
      <c r="A74" s="39" t="n">
        <v>45536</v>
      </c>
      <c r="B74" s="16" t="s">
        <v>1247</v>
      </c>
      <c r="C74" s="16" t="s">
        <v>123</v>
      </c>
      <c r="D74" s="16" t="s">
        <v>124</v>
      </c>
      <c r="E74" s="6" t="n">
        <v>1000</v>
      </c>
      <c r="F74" s="7" t="n">
        <v>1</v>
      </c>
      <c r="G74" s="6" t="n">
        <v>11.26</v>
      </c>
      <c r="H74" s="6" t="n">
        <v>1</v>
      </c>
      <c r="I74" s="6" t="n">
        <v>11.26</v>
      </c>
      <c r="J74" s="6" t="n">
        <v>10.26</v>
      </c>
    </row>
    <row collapsed="false" customFormat="false" customHeight="false" hidden="false" ht="12.1" outlineLevel="0" r="75">
      <c r="A75" s="39" t="n">
        <v>45559</v>
      </c>
      <c r="B75" s="16" t="s">
        <v>1247</v>
      </c>
      <c r="C75" s="16" t="s">
        <v>126</v>
      </c>
      <c r="D75" s="16" t="s">
        <v>127</v>
      </c>
      <c r="E75" s="6" t="n">
        <v>1000</v>
      </c>
      <c r="F75" s="7" t="n">
        <v>1</v>
      </c>
      <c r="G75" s="6" t="n">
        <v>56.1</v>
      </c>
      <c r="H75" s="6" t="n">
        <v>7</v>
      </c>
      <c r="I75" s="6" t="n">
        <v>56.1</v>
      </c>
      <c r="J75" s="6" t="n">
        <v>49.1</v>
      </c>
    </row>
    <row collapsed="false" customFormat="false" customHeight="false" hidden="false" ht="12.1" outlineLevel="0" r="76">
      <c r="A76" s="39" t="n">
        <v>45566</v>
      </c>
      <c r="B76" s="16" t="s">
        <v>1247</v>
      </c>
      <c r="C76" s="16" t="s">
        <v>123</v>
      </c>
      <c r="D76" s="16" t="s">
        <v>124</v>
      </c>
      <c r="E76" s="6" t="n">
        <v>1000</v>
      </c>
      <c r="F76" s="7" t="n">
        <v>1</v>
      </c>
      <c r="G76" s="6" t="n">
        <v>11.26</v>
      </c>
      <c r="H76" s="6" t="n">
        <v>1</v>
      </c>
      <c r="I76" s="6" t="n">
        <v>11.26</v>
      </c>
      <c r="J76" s="6" t="n">
        <v>10.26</v>
      </c>
    </row>
    <row collapsed="false" customFormat="false" customHeight="false" hidden="false" ht="12.1" outlineLevel="0" r="77">
      <c r="A77" s="39" t="n">
        <v>45582</v>
      </c>
      <c r="B77" s="16" t="s">
        <v>1247</v>
      </c>
      <c r="C77" s="16" t="s">
        <v>744</v>
      </c>
      <c r="D77" s="16" t="s">
        <v>1257</v>
      </c>
      <c r="E77" s="6" t="n">
        <v>1000</v>
      </c>
      <c r="F77" s="7" t="n">
        <v>1</v>
      </c>
      <c r="G77" s="6" t="n">
        <v>32.54</v>
      </c>
      <c r="H77" s="6" t="n">
        <v>4</v>
      </c>
      <c r="I77" s="6" t="n">
        <v>32.54</v>
      </c>
      <c r="J77" s="6" t="n">
        <v>28.54</v>
      </c>
    </row>
    <row collapsed="false" customFormat="false" customHeight="false" hidden="false" ht="12.1" outlineLevel="0" r="78">
      <c r="A78" s="39" t="n">
        <v>45593</v>
      </c>
      <c r="B78" s="16" t="s">
        <v>1247</v>
      </c>
      <c r="C78" s="16" t="s">
        <v>132</v>
      </c>
      <c r="D78" s="16" t="s">
        <v>133</v>
      </c>
      <c r="E78" s="6" t="n">
        <v>1000</v>
      </c>
      <c r="F78" s="7" t="n">
        <v>1</v>
      </c>
      <c r="G78" s="6" t="n">
        <v>29.17</v>
      </c>
      <c r="H78" s="6" t="n">
        <v>4</v>
      </c>
      <c r="I78" s="6" t="n">
        <v>29.17</v>
      </c>
      <c r="J78" s="6" t="n">
        <v>25.17</v>
      </c>
    </row>
    <row collapsed="false" customFormat="false" customHeight="false" hidden="false" ht="12.1" outlineLevel="0" r="79">
      <c r="A79" s="39" t="n">
        <v>45595</v>
      </c>
      <c r="B79" s="16" t="s">
        <v>1247</v>
      </c>
      <c r="C79" s="16" t="s">
        <v>740</v>
      </c>
      <c r="D79" s="16" t="s">
        <v>1255</v>
      </c>
      <c r="E79" s="6" t="n">
        <v>1000</v>
      </c>
      <c r="F79" s="7" t="n">
        <v>3</v>
      </c>
      <c r="G79" s="6" t="n">
        <v>42.38</v>
      </c>
      <c r="H79" s="6" t="n">
        <v>17</v>
      </c>
      <c r="I79" s="6" t="n">
        <v>127.14</v>
      </c>
      <c r="J79" s="6" t="n">
        <v>110.14</v>
      </c>
    </row>
    <row collapsed="false" customFormat="false" customHeight="false" hidden="false" ht="12.1" outlineLevel="0" r="80">
      <c r="A80" s="39" t="n">
        <v>45596</v>
      </c>
      <c r="B80" s="16" t="s">
        <v>1247</v>
      </c>
      <c r="C80" s="16" t="s">
        <v>123</v>
      </c>
      <c r="D80" s="16" t="s">
        <v>124</v>
      </c>
      <c r="E80" s="6" t="n">
        <v>1000</v>
      </c>
      <c r="F80" s="7" t="n">
        <v>1</v>
      </c>
      <c r="G80" s="6" t="n">
        <v>11.26</v>
      </c>
      <c r="H80" s="6" t="n">
        <v>1</v>
      </c>
      <c r="I80" s="6" t="n">
        <v>11.26</v>
      </c>
      <c r="J80" s="6" t="n">
        <v>10.26</v>
      </c>
    </row>
    <row collapsed="false" customFormat="false" customHeight="false" hidden="false" ht="12.1" outlineLevel="0" r="81">
      <c r="A81" s="39" t="n">
        <v>45608</v>
      </c>
      <c r="B81" s="16" t="s">
        <v>1247</v>
      </c>
      <c r="C81" s="16" t="s">
        <v>742</v>
      </c>
      <c r="D81" s="16" t="s">
        <v>1256</v>
      </c>
      <c r="E81" s="6" t="n">
        <v>1000</v>
      </c>
      <c r="F81" s="7" t="n">
        <v>1</v>
      </c>
      <c r="G81" s="6" t="n">
        <v>35.65</v>
      </c>
      <c r="H81" s="6" t="n">
        <v>5</v>
      </c>
      <c r="I81" s="6" t="n">
        <v>35.65</v>
      </c>
      <c r="J81" s="6" t="n">
        <v>30.65</v>
      </c>
    </row>
    <row collapsed="false" customFormat="false" customHeight="false" hidden="false" ht="12.1" outlineLevel="0" r="82">
      <c r="A82" s="39" t="n">
        <v>45626</v>
      </c>
      <c r="B82" s="16" t="s">
        <v>1247</v>
      </c>
      <c r="C82" s="16" t="s">
        <v>123</v>
      </c>
      <c r="D82" s="16" t="s">
        <v>124</v>
      </c>
      <c r="E82" s="6" t="n">
        <v>1000</v>
      </c>
      <c r="F82" s="7" t="n">
        <v>1</v>
      </c>
      <c r="G82" s="6" t="n">
        <v>11.26</v>
      </c>
      <c r="H82" s="6" t="n">
        <v>1</v>
      </c>
      <c r="I82" s="6" t="n">
        <v>11.26</v>
      </c>
      <c r="J82" s="6" t="n">
        <v>10.26</v>
      </c>
    </row>
    <row collapsed="false" customFormat="false" customHeight="false" hidden="false" ht="12.1" outlineLevel="0" r="83">
      <c r="A83" s="39" t="n">
        <v>45626</v>
      </c>
      <c r="B83" s="16" t="s">
        <v>1247</v>
      </c>
      <c r="C83" s="16" t="s">
        <v>138</v>
      </c>
      <c r="D83" s="16" t="s">
        <v>139</v>
      </c>
      <c r="E83" s="6" t="n">
        <v>964.52</v>
      </c>
      <c r="F83" s="7" t="n">
        <v>1</v>
      </c>
      <c r="G83" s="6" t="n">
        <v>32.4</v>
      </c>
      <c r="H83" s="6" t="n">
        <v>4</v>
      </c>
      <c r="I83" s="6" t="n">
        <v>32.4</v>
      </c>
      <c r="J83" s="6" t="n">
        <v>28.4</v>
      </c>
    </row>
    <row collapsed="false" customFormat="false" customHeight="false" hidden="false" ht="12.1" outlineLevel="0" r="84">
      <c r="A84" s="39" t="n">
        <v>45628</v>
      </c>
      <c r="B84" s="16" t="s">
        <v>1247</v>
      </c>
      <c r="C84" s="16" t="s">
        <v>108</v>
      </c>
      <c r="D84" s="16" t="s">
        <v>109</v>
      </c>
      <c r="E84" s="6" t="n">
        <v>1000</v>
      </c>
      <c r="F84" s="7" t="n">
        <v>1</v>
      </c>
      <c r="G84" s="6" t="n">
        <v>56.1</v>
      </c>
      <c r="H84" s="6" t="n">
        <v>7</v>
      </c>
      <c r="I84" s="6" t="n">
        <v>56.1</v>
      </c>
      <c r="J84" s="6" t="n">
        <v>49.1</v>
      </c>
    </row>
    <row collapsed="false" customFormat="false" customHeight="false" hidden="false" ht="12.1" outlineLevel="0" r="85">
      <c r="A85" s="39" t="n">
        <v>45629</v>
      </c>
      <c r="B85" s="16" t="s">
        <v>1247</v>
      </c>
      <c r="C85" s="16" t="s">
        <v>111</v>
      </c>
      <c r="D85" s="16" t="s">
        <v>112</v>
      </c>
      <c r="E85" s="6" t="n">
        <v>1000</v>
      </c>
      <c r="F85" s="7" t="n">
        <v>1</v>
      </c>
      <c r="G85" s="6" t="n">
        <v>56.84</v>
      </c>
      <c r="H85" s="6" t="n">
        <v>7</v>
      </c>
      <c r="I85" s="6" t="n">
        <v>56.84</v>
      </c>
      <c r="J85" s="6" t="n">
        <v>49.84</v>
      </c>
    </row>
    <row collapsed="false" customFormat="false" customHeight="false" hidden="false" ht="12.1" outlineLevel="0" r="86">
      <c r="A86" s="39" t="n">
        <v>45629</v>
      </c>
      <c r="B86" s="16" t="s">
        <v>1247</v>
      </c>
      <c r="C86" s="16" t="s">
        <v>135</v>
      </c>
      <c r="D86" s="16" t="s">
        <v>136</v>
      </c>
      <c r="E86" s="6" t="n">
        <v>1000</v>
      </c>
      <c r="F86" s="7" t="n">
        <v>1</v>
      </c>
      <c r="G86" s="6" t="n">
        <v>35.4</v>
      </c>
      <c r="H86" s="6" t="n">
        <v>5</v>
      </c>
      <c r="I86" s="6" t="n">
        <v>35.4</v>
      </c>
      <c r="J86" s="6" t="n">
        <v>30.4</v>
      </c>
    </row>
    <row collapsed="false" customFormat="false" customHeight="false" hidden="false" ht="12.1" outlineLevel="0" r="87">
      <c r="A87" s="39" t="n">
        <v>45656</v>
      </c>
      <c r="B87" s="16" t="s">
        <v>1247</v>
      </c>
      <c r="C87" s="16" t="s">
        <v>123</v>
      </c>
      <c r="D87" s="16" t="s">
        <v>124</v>
      </c>
      <c r="E87" s="6" t="n">
        <v>1000</v>
      </c>
      <c r="F87" s="7" t="n">
        <v>1</v>
      </c>
      <c r="G87" s="6" t="n">
        <v>11.26</v>
      </c>
      <c r="H87" s="6" t="n">
        <v>1</v>
      </c>
      <c r="I87" s="6" t="n">
        <v>11.26</v>
      </c>
      <c r="J87" s="6" t="n">
        <v>10.26</v>
      </c>
    </row>
    <row collapsed="false" customFormat="false" customHeight="false" hidden="false" ht="12.1" outlineLevel="0" r="88">
      <c r="A88" s="39" t="n">
        <v>45657</v>
      </c>
      <c r="B88" s="16" t="s">
        <v>1247</v>
      </c>
      <c r="C88" s="16" t="s">
        <v>138</v>
      </c>
      <c r="D88" s="16" t="s">
        <v>139</v>
      </c>
      <c r="E88" s="6" t="n">
        <v>964.52</v>
      </c>
      <c r="F88" s="7" t="n">
        <v>1</v>
      </c>
      <c r="G88" s="6" t="n">
        <v>17.61</v>
      </c>
      <c r="H88" s="6" t="n">
        <v>2</v>
      </c>
      <c r="I88" s="6" t="n">
        <v>17.61</v>
      </c>
      <c r="J88" s="6" t="n">
        <v>15.61</v>
      </c>
    </row>
    <row collapsed="false" customFormat="false" customHeight="false" hidden="false" ht="12.1" outlineLevel="0" r="89">
      <c r="A89" s="39" t="n">
        <v>45663</v>
      </c>
      <c r="B89" s="16" t="s">
        <v>1247</v>
      </c>
      <c r="C89" s="16" t="s">
        <v>129</v>
      </c>
      <c r="D89" s="16" t="s">
        <v>130</v>
      </c>
      <c r="E89" s="6" t="n">
        <v>1000</v>
      </c>
      <c r="F89" s="7" t="n">
        <v>1</v>
      </c>
      <c r="G89" s="6" t="n">
        <v>54.1</v>
      </c>
      <c r="H89" s="6" t="n">
        <v>7</v>
      </c>
      <c r="I89" s="6" t="n">
        <v>54.1</v>
      </c>
      <c r="J89" s="6" t="n">
        <v>47.1</v>
      </c>
    </row>
    <row collapsed="false" customFormat="false" customHeight="false" hidden="false" ht="12.1" outlineLevel="0" r="90">
      <c r="A90" s="39" t="n">
        <v>45673</v>
      </c>
      <c r="B90" s="16" t="s">
        <v>1247</v>
      </c>
      <c r="C90" s="16" t="s">
        <v>744</v>
      </c>
      <c r="D90" s="16" t="s">
        <v>1257</v>
      </c>
      <c r="E90" s="6" t="n">
        <v>1000</v>
      </c>
      <c r="F90" s="7" t="n">
        <v>1</v>
      </c>
      <c r="G90" s="6" t="n">
        <v>32.54</v>
      </c>
      <c r="H90" s="6" t="n">
        <v>4</v>
      </c>
      <c r="I90" s="6" t="n">
        <v>32.54</v>
      </c>
      <c r="J90" s="6" t="n">
        <v>28.54</v>
      </c>
    </row>
    <row collapsed="false" customFormat="false" customHeight="false" hidden="false" ht="12.1" outlineLevel="0" r="91">
      <c r="A91" s="39" t="n">
        <v>45684</v>
      </c>
      <c r="B91" s="16" t="s">
        <v>1247</v>
      </c>
      <c r="C91" s="16" t="s">
        <v>132</v>
      </c>
      <c r="D91" s="16" t="s">
        <v>133</v>
      </c>
      <c r="E91" s="6" t="n">
        <v>1000</v>
      </c>
      <c r="F91" s="7" t="n">
        <v>1</v>
      </c>
      <c r="G91" s="6" t="n">
        <v>29.17</v>
      </c>
      <c r="H91" s="6" t="n">
        <v>4</v>
      </c>
      <c r="I91" s="6" t="n">
        <v>29.17</v>
      </c>
      <c r="J91" s="6" t="n">
        <v>25.17</v>
      </c>
    </row>
    <row collapsed="false" customFormat="false" customHeight="false" hidden="false" ht="12.1" outlineLevel="0" r="92">
      <c r="A92" s="39" t="n">
        <v>45685</v>
      </c>
      <c r="B92" s="16" t="s">
        <v>1247</v>
      </c>
      <c r="C92" s="16" t="s">
        <v>104</v>
      </c>
      <c r="D92" s="16" t="s">
        <v>106</v>
      </c>
      <c r="E92" s="6" t="n">
        <v>1000</v>
      </c>
      <c r="F92" s="7" t="n">
        <v>6</v>
      </c>
      <c r="G92" s="6" t="n">
        <v>30.42</v>
      </c>
      <c r="H92" s="6" t="n">
        <v>24</v>
      </c>
      <c r="I92" s="6" t="n">
        <v>182.52</v>
      </c>
      <c r="J92" s="6" t="n">
        <v>158.52</v>
      </c>
    </row>
    <row collapsed="false" customFormat="false" customHeight="false" hidden="false" ht="12.1" outlineLevel="0" r="93">
      <c r="A93" s="39" t="n">
        <v>45686</v>
      </c>
      <c r="B93" s="16" t="s">
        <v>1247</v>
      </c>
      <c r="C93" s="16" t="s">
        <v>123</v>
      </c>
      <c r="D93" s="16" t="s">
        <v>124</v>
      </c>
      <c r="E93" s="6" t="n">
        <v>1000</v>
      </c>
      <c r="F93" s="7" t="n">
        <v>1</v>
      </c>
      <c r="G93" s="6" t="n">
        <v>11.26</v>
      </c>
      <c r="H93" s="6" t="n">
        <v>1</v>
      </c>
      <c r="I93" s="6" t="n">
        <v>11.26</v>
      </c>
      <c r="J93" s="6" t="n">
        <v>10.26</v>
      </c>
    </row>
    <row collapsed="false" customFormat="false" customHeight="false" hidden="false" ht="12.1" outlineLevel="0" r="94">
      <c r="A94" s="39" t="n">
        <v>45688</v>
      </c>
      <c r="B94" s="16" t="s">
        <v>1247</v>
      </c>
      <c r="C94" s="16" t="s">
        <v>138</v>
      </c>
      <c r="D94" s="16" t="s">
        <v>139</v>
      </c>
      <c r="E94" s="6" t="n">
        <v>921.19</v>
      </c>
      <c r="F94" s="7" t="n">
        <v>1</v>
      </c>
      <c r="G94" s="6" t="n">
        <v>16.82</v>
      </c>
      <c r="H94" s="6" t="n">
        <v>2</v>
      </c>
      <c r="I94" s="6" t="n">
        <v>16.82</v>
      </c>
      <c r="J94" s="6" t="n">
        <v>14.82</v>
      </c>
    </row>
    <row collapsed="false" customFormat="false" customHeight="false" hidden="false" ht="12.1" outlineLevel="0" r="95">
      <c r="A95" s="39" t="n">
        <v>45701</v>
      </c>
      <c r="B95" s="16" t="s">
        <v>1247</v>
      </c>
      <c r="C95" s="16" t="s">
        <v>114</v>
      </c>
      <c r="D95" s="16" t="s">
        <v>115</v>
      </c>
      <c r="E95" s="6" t="n">
        <v>1000</v>
      </c>
      <c r="F95" s="7" t="n">
        <v>1</v>
      </c>
      <c r="G95" s="6" t="n">
        <v>51.86</v>
      </c>
      <c r="H95" s="6" t="n">
        <v>7</v>
      </c>
      <c r="I95" s="6" t="n">
        <v>51.86</v>
      </c>
      <c r="J95" s="6" t="n">
        <v>44.86</v>
      </c>
    </row>
    <row collapsed="false" customFormat="false" customHeight="false" hidden="false" ht="12.1" outlineLevel="0" r="96">
      <c r="A96" s="39" t="n">
        <v>45716</v>
      </c>
      <c r="B96" s="16" t="s">
        <v>1247</v>
      </c>
      <c r="C96" s="16" t="s">
        <v>123</v>
      </c>
      <c r="D96" s="16" t="s">
        <v>124</v>
      </c>
      <c r="E96" s="6" t="n">
        <v>1000</v>
      </c>
      <c r="F96" s="7" t="n">
        <v>1</v>
      </c>
      <c r="G96" s="6" t="n">
        <v>11.26</v>
      </c>
      <c r="H96" s="6" t="n">
        <v>1</v>
      </c>
      <c r="I96" s="6" t="n">
        <v>11.26</v>
      </c>
      <c r="J96" s="6" t="n">
        <v>10.26</v>
      </c>
    </row>
    <row collapsed="false" customFormat="false" customHeight="false" hidden="false" ht="12.1" outlineLevel="0" r="97">
      <c r="A97" s="39" t="n">
        <v>45716</v>
      </c>
      <c r="B97" s="16" t="s">
        <v>1247</v>
      </c>
      <c r="C97" s="16" t="s">
        <v>138</v>
      </c>
      <c r="D97" s="16" t="s">
        <v>139</v>
      </c>
      <c r="E97" s="6" t="n">
        <v>876.93</v>
      </c>
      <c r="F97" s="7" t="n">
        <v>1</v>
      </c>
      <c r="G97" s="6" t="n">
        <v>14.46</v>
      </c>
      <c r="H97" s="6" t="n">
        <v>2</v>
      </c>
      <c r="I97" s="6" t="n">
        <v>14.46</v>
      </c>
      <c r="J97" s="6" t="n">
        <v>12.46</v>
      </c>
    </row>
    <row collapsed="false" customFormat="false" customHeight="false" hidden="false" ht="12.1" outlineLevel="0" r="98">
      <c r="A98" s="39" t="n">
        <v>45741</v>
      </c>
      <c r="B98" s="16" t="s">
        <v>1247</v>
      </c>
      <c r="C98" s="16" t="s">
        <v>126</v>
      </c>
      <c r="D98" s="16" t="s">
        <v>127</v>
      </c>
      <c r="E98" s="6" t="n">
        <v>1000</v>
      </c>
      <c r="F98" s="7" t="n">
        <v>1</v>
      </c>
      <c r="G98" s="6" t="n">
        <v>56.1</v>
      </c>
      <c r="H98" s="6" t="n">
        <v>7</v>
      </c>
      <c r="I98" s="6" t="n">
        <v>56.1</v>
      </c>
      <c r="J98" s="6" t="n">
        <v>49.1</v>
      </c>
    </row>
    <row collapsed="false" customFormat="false" customHeight="false" hidden="false" ht="12.1" outlineLevel="0" r="99">
      <c r="A99" s="39" t="n">
        <v>45746</v>
      </c>
      <c r="B99" s="16" t="s">
        <v>1247</v>
      </c>
      <c r="C99" s="16" t="s">
        <v>123</v>
      </c>
      <c r="D99" s="16" t="s">
        <v>124</v>
      </c>
      <c r="E99" s="6" t="n">
        <v>1000</v>
      </c>
      <c r="F99" s="7" t="n">
        <v>1</v>
      </c>
      <c r="G99" s="6" t="n">
        <v>11.26</v>
      </c>
      <c r="H99" s="6" t="n">
        <v>1</v>
      </c>
      <c r="I99" s="6" t="n">
        <v>11.26</v>
      </c>
      <c r="J99" s="6" t="n">
        <v>10.26</v>
      </c>
    </row>
    <row collapsed="false" customFormat="false" customHeight="false" hidden="false" ht="12.1" outlineLevel="0" r="100">
      <c r="A100" s="39" t="n">
        <v>45747</v>
      </c>
      <c r="B100" s="16" t="s">
        <v>1247</v>
      </c>
      <c r="C100" s="16" t="s">
        <v>138</v>
      </c>
      <c r="D100" s="16" t="s">
        <v>139</v>
      </c>
      <c r="E100" s="6" t="n">
        <v>835.26</v>
      </c>
      <c r="F100" s="7" t="n">
        <v>1</v>
      </c>
      <c r="G100" s="6" t="n">
        <v>15.25</v>
      </c>
      <c r="H100" s="6" t="n">
        <v>2</v>
      </c>
      <c r="I100" s="6" t="n">
        <v>15.25</v>
      </c>
      <c r="J100" s="6" t="n">
        <v>13.25</v>
      </c>
    </row>
    <row collapsed="false" customFormat="false" customHeight="false" hidden="false" ht="12.1" outlineLevel="0" r="101">
      <c r="A101" s="39" t="n">
        <v>45764</v>
      </c>
      <c r="B101" s="16" t="s">
        <v>1247</v>
      </c>
      <c r="C101" s="16" t="s">
        <v>744</v>
      </c>
      <c r="D101" s="16" t="s">
        <v>1257</v>
      </c>
      <c r="E101" s="6" t="n">
        <v>1000</v>
      </c>
      <c r="F101" s="7" t="n">
        <v>1</v>
      </c>
      <c r="G101" s="6" t="n">
        <v>32.54</v>
      </c>
      <c r="H101" s="6" t="n">
        <v>4</v>
      </c>
      <c r="I101" s="6" t="n">
        <v>32.54</v>
      </c>
      <c r="J101" s="6" t="n">
        <v>28.54</v>
      </c>
    </row>
    <row collapsed="false" customFormat="false" customHeight="false" hidden="false" ht="12.1" outlineLevel="0" r="102">
      <c r="A102" s="39" t="n">
        <v>45775</v>
      </c>
      <c r="B102" s="16" t="s">
        <v>1247</v>
      </c>
      <c r="C102" s="16" t="s">
        <v>132</v>
      </c>
      <c r="D102" s="16" t="s">
        <v>133</v>
      </c>
      <c r="E102" s="6" t="n">
        <v>1000</v>
      </c>
      <c r="F102" s="7" t="n">
        <v>1</v>
      </c>
      <c r="G102" s="6" t="n">
        <v>29.17</v>
      </c>
      <c r="H102" s="6" t="n">
        <v>4</v>
      </c>
      <c r="I102" s="6" t="n">
        <v>29.17</v>
      </c>
      <c r="J102" s="6" t="n">
        <v>25.17</v>
      </c>
    </row>
    <row collapsed="false" customFormat="false" customHeight="false" hidden="false" ht="12.1" outlineLevel="0" r="103">
      <c r="A103" s="39" t="n">
        <v>45776</v>
      </c>
      <c r="B103" s="16" t="s">
        <v>1247</v>
      </c>
      <c r="C103" s="16" t="s">
        <v>123</v>
      </c>
      <c r="D103" s="16" t="s">
        <v>124</v>
      </c>
      <c r="E103" s="6" t="n">
        <v>1000</v>
      </c>
      <c r="F103" s="7" t="n">
        <v>1</v>
      </c>
      <c r="G103" s="6" t="n">
        <v>11.26</v>
      </c>
      <c r="H103" s="6" t="n">
        <v>1</v>
      </c>
      <c r="I103" s="6" t="n">
        <v>11.26</v>
      </c>
      <c r="J103" s="6" t="n">
        <v>10.26</v>
      </c>
    </row>
    <row collapsed="false" customFormat="false" customHeight="false" hidden="false" ht="12.1" outlineLevel="0" r="104">
      <c r="A104" s="39" t="n">
        <v>45777</v>
      </c>
      <c r="B104" s="16" t="s">
        <v>1247</v>
      </c>
      <c r="C104" s="16" t="s">
        <v>740</v>
      </c>
      <c r="D104" s="16" t="s">
        <v>1255</v>
      </c>
      <c r="E104" s="6" t="n">
        <v>1000</v>
      </c>
      <c r="F104" s="7" t="n">
        <v>3</v>
      </c>
      <c r="G104" s="6" t="n">
        <v>42.38</v>
      </c>
      <c r="H104" s="6" t="n">
        <v>17</v>
      </c>
      <c r="I104" s="6" t="n">
        <v>127.14</v>
      </c>
      <c r="J104" s="6" t="n">
        <v>110.14</v>
      </c>
    </row>
    <row collapsed="false" customFormat="false" customHeight="false" hidden="false" ht="12.1" outlineLevel="0" r="105">
      <c r="A105" s="39" t="n">
        <v>45777</v>
      </c>
      <c r="B105" s="16" t="s">
        <v>1247</v>
      </c>
      <c r="C105" s="16" t="s">
        <v>138</v>
      </c>
      <c r="D105" s="16" t="s">
        <v>139</v>
      </c>
      <c r="E105" s="6" t="n">
        <v>793.88</v>
      </c>
      <c r="F105" s="7" t="n">
        <v>1</v>
      </c>
      <c r="G105" s="6" t="n">
        <v>14.03</v>
      </c>
      <c r="H105" s="6" t="n">
        <v>2</v>
      </c>
      <c r="I105" s="6" t="n">
        <v>14.03</v>
      </c>
      <c r="J105" s="6" t="n">
        <v>12.03</v>
      </c>
    </row>
    <row collapsed="false" customFormat="false" customHeight="false" hidden="false" ht="12.1" outlineLevel="0" r="106">
      <c r="A106" s="39" t="n">
        <v>45787</v>
      </c>
      <c r="B106" s="16" t="s">
        <v>1247</v>
      </c>
      <c r="C106" s="16" t="s">
        <v>120</v>
      </c>
      <c r="D106" s="16" t="s">
        <v>121</v>
      </c>
      <c r="E106" s="6" t="n">
        <v>1000</v>
      </c>
      <c r="F106" s="7" t="n">
        <v>1</v>
      </c>
      <c r="G106" s="6" t="n">
        <v>22.19</v>
      </c>
      <c r="H106" s="6" t="n">
        <v>3</v>
      </c>
      <c r="I106" s="6" t="n">
        <v>22.19</v>
      </c>
      <c r="J106" s="6" t="n">
        <v>19.19</v>
      </c>
    </row>
    <row collapsed="false" customFormat="false" customHeight="false" hidden="false" ht="12.1" outlineLevel="0" r="107">
      <c r="A107" s="39" t="n">
        <v>45790</v>
      </c>
      <c r="B107" s="16" t="s">
        <v>1247</v>
      </c>
      <c r="C107" s="16" t="s">
        <v>742</v>
      </c>
      <c r="D107" s="16" t="s">
        <v>1256</v>
      </c>
      <c r="E107" s="6" t="n">
        <v>1000</v>
      </c>
      <c r="F107" s="7" t="n">
        <v>1</v>
      </c>
      <c r="G107" s="6" t="n">
        <v>35.65</v>
      </c>
      <c r="H107" s="6" t="n">
        <v>5</v>
      </c>
      <c r="I107" s="6" t="n">
        <v>35.65</v>
      </c>
      <c r="J107" s="6" t="n">
        <v>30.65</v>
      </c>
    </row>
    <row collapsed="false" customFormat="false" customHeight="false" hidden="false" ht="12.1" outlineLevel="0" r="108">
      <c r="A108" s="39" t="n">
        <v>45803</v>
      </c>
      <c r="B108" s="16" t="s">
        <v>1247</v>
      </c>
      <c r="C108" s="16" t="s">
        <v>141</v>
      </c>
      <c r="D108" s="16" t="s">
        <v>142</v>
      </c>
      <c r="E108" s="6" t="n">
        <v>1000</v>
      </c>
      <c r="F108" s="7" t="n">
        <v>1</v>
      </c>
      <c r="G108" s="6" t="n">
        <v>27.12</v>
      </c>
      <c r="H108" s="6" t="n">
        <v>4</v>
      </c>
      <c r="I108" s="6" t="n">
        <v>27.12</v>
      </c>
      <c r="J108" s="6" t="n">
        <v>23.12</v>
      </c>
    </row>
    <row collapsed="false" customFormat="false" customHeight="false" hidden="false" ht="12.1" outlineLevel="0" r="109">
      <c r="A109" s="39" t="n">
        <v>45806</v>
      </c>
      <c r="B109" s="16" t="s">
        <v>1247</v>
      </c>
      <c r="C109" s="16" t="s">
        <v>123</v>
      </c>
      <c r="D109" s="16" t="s">
        <v>124</v>
      </c>
      <c r="E109" s="6" t="n">
        <v>1000</v>
      </c>
      <c r="F109" s="7" t="n">
        <v>1</v>
      </c>
      <c r="G109" s="6" t="n">
        <v>11.26</v>
      </c>
      <c r="H109" s="6" t="n">
        <v>1</v>
      </c>
      <c r="I109" s="6" t="n">
        <v>11.26</v>
      </c>
      <c r="J109" s="6" t="n">
        <v>10.26</v>
      </c>
    </row>
    <row collapsed="false" customFormat="false" customHeight="false" hidden="false" ht="12.1" outlineLevel="0" r="110">
      <c r="A110" s="39" t="n">
        <v>45808</v>
      </c>
      <c r="B110" s="16" t="s">
        <v>1247</v>
      </c>
      <c r="C110" s="16" t="s">
        <v>138</v>
      </c>
      <c r="D110" s="16" t="s">
        <v>139</v>
      </c>
      <c r="E110" s="6" t="n">
        <v>753.23</v>
      </c>
      <c r="F110" s="7" t="n">
        <v>1</v>
      </c>
      <c r="G110" s="6" t="n">
        <v>13.75</v>
      </c>
      <c r="H110" s="6" t="n">
        <v>2</v>
      </c>
      <c r="I110" s="6" t="n">
        <v>13.75</v>
      </c>
      <c r="J110" s="6" t="n">
        <v>11.75</v>
      </c>
    </row>
    <row collapsed="false" customFormat="false" customHeight="false" hidden="false" ht="12.1" outlineLevel="0" r="111">
      <c r="A111" s="39" t="n">
        <v>45809</v>
      </c>
      <c r="B111" s="16" t="s">
        <v>1247</v>
      </c>
      <c r="C111" s="16" t="s">
        <v>117</v>
      </c>
      <c r="D111" s="16" t="s">
        <v>118</v>
      </c>
      <c r="E111" s="6" t="n">
        <v>1000</v>
      </c>
      <c r="F111" s="7" t="n">
        <v>1</v>
      </c>
      <c r="G111" s="6" t="n">
        <v>26.3</v>
      </c>
      <c r="H111" s="6" t="n">
        <v>3</v>
      </c>
      <c r="I111" s="6" t="n">
        <v>26.3</v>
      </c>
      <c r="J111" s="6" t="n">
        <v>23.3</v>
      </c>
    </row>
    <row collapsed="false" customFormat="false" customHeight="false" hidden="false" ht="12.1" outlineLevel="0" r="112">
      <c r="A112" s="39" t="n">
        <v>45810</v>
      </c>
      <c r="B112" s="16" t="s">
        <v>1247</v>
      </c>
      <c r="C112" s="16" t="s">
        <v>108</v>
      </c>
      <c r="D112" s="16" t="s">
        <v>109</v>
      </c>
      <c r="E112" s="6" t="n">
        <v>1000</v>
      </c>
      <c r="F112" s="7" t="n">
        <v>1</v>
      </c>
      <c r="G112" s="6" t="n">
        <v>56.1</v>
      </c>
      <c r="H112" s="6" t="n">
        <v>7</v>
      </c>
      <c r="I112" s="6" t="n">
        <v>56.1</v>
      </c>
      <c r="J112" s="6" t="n">
        <v>49.1</v>
      </c>
    </row>
    <row collapsed="false" customFormat="false" customHeight="false" hidden="false" ht="12.1" outlineLevel="0" r="113">
      <c r="A113" s="39" t="n">
        <v>45811</v>
      </c>
      <c r="B113" s="16" t="s">
        <v>1247</v>
      </c>
      <c r="C113" s="16" t="s">
        <v>111</v>
      </c>
      <c r="D113" s="16" t="s">
        <v>112</v>
      </c>
      <c r="E113" s="6" t="n">
        <v>1000</v>
      </c>
      <c r="F113" s="7" t="n">
        <v>1</v>
      </c>
      <c r="G113" s="6" t="n">
        <v>56.84</v>
      </c>
      <c r="H113" s="6" t="n">
        <v>7</v>
      </c>
      <c r="I113" s="6" t="n">
        <v>56.84</v>
      </c>
      <c r="J113" s="6" t="n">
        <v>49.84</v>
      </c>
    </row>
    <row collapsed="false" customFormat="false" customHeight="false" hidden="false" ht="12.1" outlineLevel="0" r="114">
      <c r="A114" s="39" t="n">
        <v>45811</v>
      </c>
      <c r="B114" s="16" t="s">
        <v>1247</v>
      </c>
      <c r="C114" s="16" t="s">
        <v>135</v>
      </c>
      <c r="D114" s="16" t="s">
        <v>136</v>
      </c>
      <c r="E114" s="6" t="n">
        <v>1000</v>
      </c>
      <c r="F114" s="7" t="n">
        <v>1</v>
      </c>
      <c r="G114" s="6" t="n">
        <v>35.4</v>
      </c>
      <c r="H114" s="6" t="n">
        <v>5</v>
      </c>
      <c r="I114" s="6" t="n">
        <v>35.4</v>
      </c>
      <c r="J114" s="6" t="n">
        <v>30.4</v>
      </c>
    </row>
    <row collapsed="false" customFormat="false" customHeight="false" hidden="false" ht="12.1" outlineLevel="0" r="115">
      <c r="A115" s="39" t="n">
        <v>45817</v>
      </c>
      <c r="B115" s="16" t="s">
        <v>1247</v>
      </c>
      <c r="C115" s="16" t="s">
        <v>120</v>
      </c>
      <c r="D115" s="16" t="s">
        <v>121</v>
      </c>
      <c r="E115" s="6" t="n">
        <v>1000</v>
      </c>
      <c r="F115" s="7" t="n">
        <v>1</v>
      </c>
      <c r="G115" s="6" t="n">
        <v>22.19</v>
      </c>
      <c r="H115" s="6" t="n">
        <v>3</v>
      </c>
      <c r="I115" s="6" t="n">
        <v>22.19</v>
      </c>
      <c r="J115" s="6" t="n">
        <v>19.19</v>
      </c>
    </row>
    <row collapsed="false" customFormat="false" customHeight="false" hidden="false" ht="12.1" outlineLevel="0" r="116">
      <c r="A116" s="39" t="n">
        <v>45833</v>
      </c>
      <c r="B116" s="16" t="s">
        <v>1247</v>
      </c>
      <c r="C116" s="16" t="s">
        <v>141</v>
      </c>
      <c r="D116" s="16" t="s">
        <v>142</v>
      </c>
      <c r="E116" s="6" t="n">
        <v>1000</v>
      </c>
      <c r="F116" s="7" t="n">
        <v>1</v>
      </c>
      <c r="G116" s="6" t="n">
        <v>27.12</v>
      </c>
      <c r="H116" s="6" t="n">
        <v>4</v>
      </c>
      <c r="I116" s="6" t="n">
        <v>27.12</v>
      </c>
      <c r="J116" s="6" t="n">
        <v>23.12</v>
      </c>
    </row>
    <row collapsed="false" customFormat="false" customHeight="false" hidden="false" ht="12.1" outlineLevel="0" r="117">
      <c r="A117" s="39" t="n">
        <v>45836</v>
      </c>
      <c r="B117" s="16" t="s">
        <v>1247</v>
      </c>
      <c r="C117" s="16" t="s">
        <v>123</v>
      </c>
      <c r="D117" s="16" t="s">
        <v>124</v>
      </c>
      <c r="E117" s="6" t="n">
        <v>1000</v>
      </c>
      <c r="F117" s="7" t="n">
        <v>1</v>
      </c>
      <c r="G117" s="6" t="n">
        <v>11.26</v>
      </c>
      <c r="H117" s="6" t="n">
        <v>1</v>
      </c>
      <c r="I117" s="6" t="n">
        <v>11.26</v>
      </c>
      <c r="J117" s="6" t="n">
        <v>10.26</v>
      </c>
    </row>
    <row collapsed="false" customFormat="false" customHeight="false" hidden="false" ht="12.1" outlineLevel="0" r="118">
      <c r="A118" s="39" t="n">
        <v>45838</v>
      </c>
      <c r="B118" s="16" t="s">
        <v>1247</v>
      </c>
      <c r="C118" s="16" t="s">
        <v>138</v>
      </c>
      <c r="D118" s="16" t="s">
        <v>139</v>
      </c>
      <c r="E118" s="6" t="n">
        <v>712.56</v>
      </c>
      <c r="F118" s="7" t="n">
        <v>1</v>
      </c>
      <c r="G118" s="6" t="n">
        <v>12.59</v>
      </c>
      <c r="H118" s="6" t="n">
        <v>2</v>
      </c>
      <c r="I118" s="6" t="n">
        <v>12.59</v>
      </c>
      <c r="J118" s="6" t="n">
        <v>10.59</v>
      </c>
    </row>
    <row collapsed="false" customFormat="false" customHeight="false" hidden="false" ht="12.1" outlineLevel="0" r="119">
      <c r="A119" s="39" t="n">
        <v>45839</v>
      </c>
      <c r="B119" s="16" t="s">
        <v>1247</v>
      </c>
      <c r="C119" s="16" t="s">
        <v>117</v>
      </c>
      <c r="D119" s="16" t="s">
        <v>118</v>
      </c>
      <c r="E119" s="6" t="n">
        <v>1000</v>
      </c>
      <c r="F119" s="7" t="n">
        <v>1</v>
      </c>
      <c r="G119" s="6" t="n">
        <v>26.3</v>
      </c>
      <c r="H119" s="6" t="n">
        <v>3</v>
      </c>
      <c r="I119" s="6" t="n">
        <v>26.3</v>
      </c>
      <c r="J119" s="6" t="n">
        <v>23.3</v>
      </c>
    </row>
    <row collapsed="false" customFormat="false" customHeight="false" hidden="false" ht="12.1" outlineLevel="0" r="120">
      <c r="A120" s="39" t="n">
        <v>45845</v>
      </c>
      <c r="B120" s="16" t="s">
        <v>1247</v>
      </c>
      <c r="C120" s="16" t="s">
        <v>129</v>
      </c>
      <c r="D120" s="16" t="s">
        <v>130</v>
      </c>
      <c r="E120" s="6" t="n">
        <v>1000</v>
      </c>
      <c r="F120" s="7" t="n">
        <v>1</v>
      </c>
      <c r="G120" s="6" t="n">
        <v>54.1</v>
      </c>
      <c r="H120" s="6" t="n">
        <v>7</v>
      </c>
      <c r="I120" s="6" t="n">
        <v>54.1</v>
      </c>
      <c r="J120" s="6" t="n">
        <v>47.1</v>
      </c>
    </row>
    <row collapsed="false" customFormat="false" customHeight="false" hidden="false" ht="12.1" outlineLevel="0" r="121">
      <c r="A121" s="39" t="n">
        <v>45847</v>
      </c>
      <c r="B121" s="16" t="s">
        <v>1247</v>
      </c>
      <c r="C121" s="16" t="s">
        <v>120</v>
      </c>
      <c r="D121" s="16" t="s">
        <v>121</v>
      </c>
      <c r="E121" s="6" t="n">
        <v>1000</v>
      </c>
      <c r="F121" s="7" t="n">
        <v>1</v>
      </c>
      <c r="G121" s="6" t="n">
        <v>22.19</v>
      </c>
      <c r="H121" s="6" t="n">
        <v>3</v>
      </c>
      <c r="I121" s="6" t="n">
        <v>22.19</v>
      </c>
      <c r="J121" s="6" t="n">
        <v>19.19</v>
      </c>
    </row>
    <row collapsed="false" customFormat="false" customHeight="false" hidden="false" ht="12.1" outlineLevel="0" r="122">
      <c r="A122" s="39" t="n">
        <v>45855</v>
      </c>
      <c r="B122" s="16" t="s">
        <v>1247</v>
      </c>
      <c r="C122" s="16" t="s">
        <v>744</v>
      </c>
      <c r="D122" s="16" t="s">
        <v>1257</v>
      </c>
      <c r="E122" s="6" t="n">
        <v>1000</v>
      </c>
      <c r="F122" s="7" t="n">
        <v>1</v>
      </c>
      <c r="G122" s="6" t="n">
        <v>62.33</v>
      </c>
      <c r="H122" s="6" t="n">
        <v>8</v>
      </c>
      <c r="I122" s="6" t="n">
        <v>62.33</v>
      </c>
      <c r="J122" s="6" t="n">
        <v>54.33</v>
      </c>
    </row>
    <row collapsed="false" customFormat="false" customHeight="false" hidden="false" ht="12.1" outlineLevel="0" r="123">
      <c r="A123" s="39" t="n">
        <v>45863</v>
      </c>
      <c r="B123" s="16" t="s">
        <v>1247</v>
      </c>
      <c r="C123" s="16" t="s">
        <v>141</v>
      </c>
      <c r="D123" s="16" t="s">
        <v>142</v>
      </c>
      <c r="E123" s="6" t="n">
        <v>1000</v>
      </c>
      <c r="F123" s="7" t="n">
        <v>1</v>
      </c>
      <c r="G123" s="6" t="n">
        <v>27.12</v>
      </c>
      <c r="H123" s="6" t="n">
        <v>4</v>
      </c>
      <c r="I123" s="6" t="n">
        <v>27.12</v>
      </c>
      <c r="J123" s="6" t="n">
        <v>23.12</v>
      </c>
    </row>
    <row collapsed="false" customFormat="false" customHeight="false" hidden="false" ht="12.1" outlineLevel="0" r="124">
      <c r="A124" s="39" t="n">
        <v>45866</v>
      </c>
      <c r="B124" s="16" t="s">
        <v>1247</v>
      </c>
      <c r="C124" s="16" t="s">
        <v>132</v>
      </c>
      <c r="D124" s="16" t="s">
        <v>133</v>
      </c>
      <c r="E124" s="6" t="n">
        <v>1000</v>
      </c>
      <c r="F124" s="7" t="n">
        <v>1</v>
      </c>
      <c r="G124" s="6" t="n">
        <v>29.17</v>
      </c>
      <c r="H124" s="6" t="n">
        <v>4</v>
      </c>
      <c r="I124" s="6" t="n">
        <v>29.17</v>
      </c>
      <c r="J124" s="6" t="n">
        <v>25.17</v>
      </c>
    </row>
    <row collapsed="false" customFormat="false" customHeight="false" hidden="false" ht="12.1" outlineLevel="0" r="125">
      <c r="A125" s="39" t="n">
        <v>45866</v>
      </c>
      <c r="B125" s="16" t="s">
        <v>1247</v>
      </c>
      <c r="C125" s="16" t="s">
        <v>123</v>
      </c>
      <c r="D125" s="16" t="s">
        <v>124</v>
      </c>
      <c r="E125" s="6" t="n">
        <v>1000</v>
      </c>
      <c r="F125" s="7" t="n">
        <v>1</v>
      </c>
      <c r="G125" s="6" t="n">
        <v>11.26</v>
      </c>
      <c r="H125" s="6" t="n">
        <v>1</v>
      </c>
      <c r="I125" s="6" t="n">
        <v>11.26</v>
      </c>
      <c r="J125" s="6" t="n">
        <v>10.26</v>
      </c>
    </row>
    <row collapsed="false" customFormat="false" customHeight="false" hidden="false" ht="12.1" outlineLevel="0" r="126">
      <c r="A126" s="39" t="n">
        <v>45867</v>
      </c>
      <c r="B126" s="16" t="s">
        <v>1247</v>
      </c>
      <c r="C126" s="16" t="s">
        <v>104</v>
      </c>
      <c r="D126" s="16" t="s">
        <v>106</v>
      </c>
      <c r="E126" s="6" t="n">
        <v>1000</v>
      </c>
      <c r="F126" s="7" t="n">
        <v>6</v>
      </c>
      <c r="G126" s="6" t="n">
        <v>30.42</v>
      </c>
      <c r="H126" s="6" t="n">
        <v>24</v>
      </c>
      <c r="I126" s="6" t="n">
        <v>182.52</v>
      </c>
      <c r="J126" s="6" t="n">
        <v>158.52</v>
      </c>
    </row>
    <row collapsed="false" customFormat="false" customHeight="false" hidden="false" ht="12.1" outlineLevel="0" r="127">
      <c r="A127" s="39" t="n">
        <v>45869</v>
      </c>
      <c r="B127" s="16" t="s">
        <v>1247</v>
      </c>
      <c r="C127" s="16" t="s">
        <v>138</v>
      </c>
      <c r="D127" s="16" t="s">
        <v>139</v>
      </c>
      <c r="E127" s="6" t="n">
        <v>673.09</v>
      </c>
      <c r="F127" s="7" t="n">
        <v>1</v>
      </c>
      <c r="G127" s="6" t="n">
        <v>12.29</v>
      </c>
      <c r="H127" s="6" t="n">
        <v>2</v>
      </c>
      <c r="I127" s="6" t="n">
        <v>12.29</v>
      </c>
      <c r="J127" s="6" t="n">
        <v>10.29</v>
      </c>
    </row>
    <row collapsed="false" customFormat="false" customHeight="false" hidden="false" ht="12.1" outlineLevel="0" r="128">
      <c r="A128" s="39" t="n">
        <v>45869</v>
      </c>
      <c r="B128" s="16" t="s">
        <v>1247</v>
      </c>
      <c r="C128" s="16" t="s">
        <v>117</v>
      </c>
      <c r="D128" s="16" t="s">
        <v>118</v>
      </c>
      <c r="E128" s="6" t="n">
        <v>1000</v>
      </c>
      <c r="F128" s="7" t="n">
        <v>1</v>
      </c>
      <c r="G128" s="6" t="n">
        <v>26.3</v>
      </c>
      <c r="H128" s="6" t="n">
        <v>3</v>
      </c>
      <c r="I128" s="6" t="n">
        <v>26.3</v>
      </c>
      <c r="J128" s="6" t="n">
        <v>23.3</v>
      </c>
    </row>
    <row collapsed="false" customFormat="false" customHeight="false" hidden="false" ht="12.1" outlineLevel="0" r="129">
      <c r="A129" s="39" t="n">
        <v>45877</v>
      </c>
      <c r="B129" s="16" t="s">
        <v>1247</v>
      </c>
      <c r="C129" s="16" t="s">
        <v>120</v>
      </c>
      <c r="D129" s="16" t="s">
        <v>121</v>
      </c>
      <c r="E129" s="6" t="n">
        <v>1000</v>
      </c>
      <c r="F129" s="7" t="n">
        <v>1</v>
      </c>
      <c r="G129" s="6" t="n">
        <v>22.19</v>
      </c>
      <c r="H129" s="6" t="n">
        <v>3</v>
      </c>
      <c r="I129" s="6" t="n">
        <v>22.19</v>
      </c>
      <c r="J129" s="6" t="n">
        <v>19.19</v>
      </c>
    </row>
    <row collapsed="false" customFormat="false" customHeight="false" hidden="false" ht="12.1" outlineLevel="0" r="130">
      <c r="A130" s="39" t="n">
        <v>45883</v>
      </c>
      <c r="B130" s="16" t="s">
        <v>1247</v>
      </c>
      <c r="C130" s="16" t="s">
        <v>114</v>
      </c>
      <c r="D130" s="16" t="s">
        <v>115</v>
      </c>
      <c r="E130" s="6" t="n">
        <v>1000</v>
      </c>
      <c r="F130" s="7" t="n">
        <v>1</v>
      </c>
      <c r="G130" s="6" t="n">
        <v>51.86</v>
      </c>
      <c r="H130" s="6" t="n">
        <v>7</v>
      </c>
      <c r="I130" s="6" t="n">
        <v>51.86</v>
      </c>
      <c r="J130" s="6" t="n">
        <v>44.86</v>
      </c>
    </row>
    <row collapsed="false" customFormat="false" customHeight="false" hidden="false" ht="12.1" outlineLevel="0" r="131">
      <c r="A131" s="39" t="n">
        <v>45893</v>
      </c>
      <c r="B131" s="16" t="s">
        <v>1247</v>
      </c>
      <c r="C131" s="16" t="s">
        <v>141</v>
      </c>
      <c r="D131" s="16" t="s">
        <v>142</v>
      </c>
      <c r="E131" s="6" t="n">
        <v>1000</v>
      </c>
      <c r="F131" s="7" t="n">
        <v>1</v>
      </c>
      <c r="G131" s="6" t="n">
        <v>27.12</v>
      </c>
      <c r="H131" s="6" t="n">
        <v>4</v>
      </c>
      <c r="I131" s="6" t="n">
        <v>27.12</v>
      </c>
      <c r="J131" s="6" t="n">
        <v>23.12</v>
      </c>
    </row>
    <row collapsed="false" customFormat="false" customHeight="false" hidden="false" ht="12.1" outlineLevel="0" r="132">
      <c r="A132" s="39" t="n">
        <v>45896</v>
      </c>
      <c r="B132" s="16" t="s">
        <v>1247</v>
      </c>
      <c r="C132" s="16" t="s">
        <v>123</v>
      </c>
      <c r="D132" s="16" t="s">
        <v>124</v>
      </c>
      <c r="E132" s="6" t="n">
        <v>1000</v>
      </c>
      <c r="F132" s="7" t="n">
        <v>1</v>
      </c>
      <c r="G132" s="6" t="n">
        <v>11.26</v>
      </c>
      <c r="H132" s="6" t="n">
        <v>1</v>
      </c>
      <c r="I132" s="6" t="n">
        <v>11.26</v>
      </c>
      <c r="J132" s="6" t="n">
        <v>10.26</v>
      </c>
    </row>
    <row collapsed="false" customFormat="false" customHeight="false" hidden="false" ht="12.1" outlineLevel="0" r="133">
      <c r="A133" s="39" t="n">
        <v>45899</v>
      </c>
      <c r="B133" s="16" t="s">
        <v>1247</v>
      </c>
      <c r="C133" s="16" t="s">
        <v>117</v>
      </c>
      <c r="D133" s="16" t="s">
        <v>118</v>
      </c>
      <c r="E133" s="6" t="n">
        <v>1000</v>
      </c>
      <c r="F133" s="7" t="n">
        <v>1</v>
      </c>
      <c r="G133" s="6" t="n">
        <v>26.3</v>
      </c>
      <c r="H133" s="6" t="n">
        <v>3</v>
      </c>
      <c r="I133" s="6" t="n">
        <v>26.3</v>
      </c>
      <c r="J133" s="6" t="n">
        <v>23.3</v>
      </c>
    </row>
    <row collapsed="false" customFormat="false" customHeight="false" hidden="false" ht="12.1" outlineLevel="0" r="134">
      <c r="A134" s="39" t="n">
        <v>45900</v>
      </c>
      <c r="B134" s="16" t="s">
        <v>1247</v>
      </c>
      <c r="C134" s="16" t="s">
        <v>138</v>
      </c>
      <c r="D134" s="16" t="s">
        <v>139</v>
      </c>
      <c r="E134" s="6" t="n">
        <v>637.08</v>
      </c>
      <c r="F134" s="7" t="n">
        <v>1</v>
      </c>
      <c r="G134" s="6" t="n">
        <v>11.63</v>
      </c>
      <c r="H134" s="6" t="n">
        <v>2</v>
      </c>
      <c r="I134" s="6" t="n">
        <v>11.63</v>
      </c>
      <c r="J134" s="6" t="n">
        <v>9.63</v>
      </c>
    </row>
    <row collapsed="false" customFormat="false" customHeight="false" hidden="false" ht="12.1" outlineLevel="0" r="135">
      <c r="A135" s="39" t="n">
        <v>45907</v>
      </c>
      <c r="B135" s="16" t="s">
        <v>1247</v>
      </c>
      <c r="C135" s="16" t="s">
        <v>120</v>
      </c>
      <c r="D135" s="16" t="s">
        <v>121</v>
      </c>
      <c r="E135" s="6" t="n">
        <v>1000</v>
      </c>
      <c r="F135" s="7" t="n">
        <v>1</v>
      </c>
      <c r="G135" s="6" t="n">
        <v>22.19</v>
      </c>
      <c r="H135" s="6" t="n">
        <v>3</v>
      </c>
      <c r="I135" s="6" t="n">
        <v>22.19</v>
      </c>
      <c r="J135" s="6" t="n">
        <v>19.19</v>
      </c>
    </row>
    <row collapsed="false" customFormat="false" customHeight="false" hidden="false" ht="12.1" outlineLevel="0" r="136">
      <c r="A136" s="39" t="n">
        <v>45923</v>
      </c>
      <c r="B136" s="16" t="s">
        <v>1247</v>
      </c>
      <c r="C136" s="16" t="s">
        <v>126</v>
      </c>
      <c r="D136" s="16" t="s">
        <v>127</v>
      </c>
      <c r="E136" s="6" t="n">
        <v>1000</v>
      </c>
      <c r="F136" s="7" t="n">
        <v>1</v>
      </c>
      <c r="G136" s="6" t="n">
        <v>56.1</v>
      </c>
      <c r="H136" s="6" t="n">
        <v>7</v>
      </c>
      <c r="I136" s="6" t="n">
        <v>56.1</v>
      </c>
      <c r="J136" s="6" t="n">
        <v>49.1</v>
      </c>
    </row>
    <row collapsed="false" customFormat="false" customHeight="false" hidden="false" ht="12.1" outlineLevel="0" r="137">
      <c r="A137" s="39" t="n">
        <v>45923</v>
      </c>
      <c r="B137" s="16" t="s">
        <v>1247</v>
      </c>
      <c r="C137" s="16" t="s">
        <v>141</v>
      </c>
      <c r="D137" s="16" t="s">
        <v>142</v>
      </c>
      <c r="E137" s="6" t="n">
        <v>1000</v>
      </c>
      <c r="F137" s="7" t="n">
        <v>1</v>
      </c>
      <c r="G137" s="6" t="n">
        <v>27.12</v>
      </c>
      <c r="H137" s="6" t="n">
        <v>4</v>
      </c>
      <c r="I137" s="6" t="n">
        <v>27.12</v>
      </c>
      <c r="J137" s="6" t="n">
        <v>23.12</v>
      </c>
    </row>
    <row collapsed="false" customFormat="false" customHeight="false" hidden="false" ht="12.1" outlineLevel="0" r="138">
      <c r="A138" s="39" t="n">
        <v>45926</v>
      </c>
      <c r="B138" s="16" t="s">
        <v>1247</v>
      </c>
      <c r="C138" s="16" t="s">
        <v>123</v>
      </c>
      <c r="D138" s="16" t="s">
        <v>124</v>
      </c>
      <c r="E138" s="6" t="n">
        <v>1000</v>
      </c>
      <c r="F138" s="7" t="n">
        <v>1</v>
      </c>
      <c r="G138" s="6" t="n">
        <v>11.26</v>
      </c>
      <c r="H138" s="6" t="n">
        <v>1</v>
      </c>
      <c r="I138" s="6" t="n">
        <v>11.26</v>
      </c>
      <c r="J138" s="6" t="n">
        <v>10.26</v>
      </c>
    </row>
    <row collapsed="false" customFormat="false" customHeight="false" hidden="false" ht="12.1" outlineLevel="0" r="139">
      <c r="A139" s="39" t="n">
        <v>45929</v>
      </c>
      <c r="B139" s="16" t="s">
        <v>1247</v>
      </c>
      <c r="C139" s="16" t="s">
        <v>117</v>
      </c>
      <c r="D139" s="16" t="s">
        <v>118</v>
      </c>
      <c r="E139" s="6" t="n">
        <v>1000</v>
      </c>
      <c r="F139" s="7" t="n">
        <v>1</v>
      </c>
      <c r="G139" s="6" t="n">
        <v>26.3</v>
      </c>
      <c r="H139" s="6" t="n">
        <v>3</v>
      </c>
      <c r="I139" s="6" t="n">
        <v>26.3</v>
      </c>
      <c r="J139" s="6" t="n">
        <v>23.3</v>
      </c>
    </row>
    <row collapsed="false" customFormat="false" customHeight="false" hidden="false" ht="12.1" outlineLevel="0" r="140">
      <c r="A140" s="39" t="n">
        <v>45930</v>
      </c>
      <c r="B140" s="16" t="s">
        <v>1247</v>
      </c>
      <c r="C140" s="16" t="s">
        <v>138</v>
      </c>
      <c r="D140" s="16" t="s">
        <v>139</v>
      </c>
      <c r="E140" s="6" t="n">
        <v>601.95</v>
      </c>
      <c r="F140" s="7" t="n">
        <v>1</v>
      </c>
      <c r="G140" s="6" t="n">
        <v>10.64</v>
      </c>
      <c r="H140" s="6" t="n">
        <v>1</v>
      </c>
      <c r="I140" s="6" t="n">
        <v>10.64</v>
      </c>
      <c r="J140" s="6" t="n">
        <v>9.64</v>
      </c>
    </row>
    <row collapsed="false" customFormat="false" customHeight="false" hidden="false" ht="12.1" outlineLevel="0" r="141">
      <c r="A141" s="39" t="n">
        <v>45937</v>
      </c>
      <c r="B141" s="16" t="s">
        <v>1247</v>
      </c>
      <c r="C141" s="16" t="s">
        <v>120</v>
      </c>
      <c r="D141" s="16" t="s">
        <v>121</v>
      </c>
      <c r="E141" s="6" t="n">
        <v>1000</v>
      </c>
      <c r="F141" s="7" t="n">
        <v>1</v>
      </c>
      <c r="G141" s="6" t="n">
        <v>22.19</v>
      </c>
      <c r="H141" s="6" t="n">
        <v>3</v>
      </c>
      <c r="I141" s="6" t="n">
        <v>22.19</v>
      </c>
      <c r="J141" s="6" t="n">
        <v>19.19</v>
      </c>
    </row>
    <row collapsed="false" customFormat="false" customHeight="false" hidden="false" ht="12.1" outlineLevel="0" r="142">
      <c r="A142" s="39" t="n">
        <v>45946</v>
      </c>
      <c r="B142" s="16" t="s">
        <v>1247</v>
      </c>
      <c r="C142" s="16" t="s">
        <v>744</v>
      </c>
      <c r="D142" s="16" t="s">
        <v>1257</v>
      </c>
      <c r="E142" s="6" t="n">
        <v>1000</v>
      </c>
      <c r="F142" s="7" t="n">
        <v>1</v>
      </c>
      <c r="G142" s="6" t="n">
        <v>62.33</v>
      </c>
      <c r="H142" s="6" t="n">
        <v>8</v>
      </c>
      <c r="I142" s="6" t="n">
        <v>62.33</v>
      </c>
      <c r="J142" s="6" t="n">
        <v>54.33</v>
      </c>
    </row>
    <row collapsed="false" customFormat="false" customHeight="false" hidden="false" ht="12.1" outlineLevel="0" r="143">
      <c r="A143" s="39" t="n">
        <v>45953</v>
      </c>
      <c r="B143" s="16" t="s">
        <v>1247</v>
      </c>
      <c r="C143" s="16" t="s">
        <v>141</v>
      </c>
      <c r="D143" s="16" t="s">
        <v>142</v>
      </c>
      <c r="E143" s="6" t="n">
        <v>1000</v>
      </c>
      <c r="F143" s="7" t="n">
        <v>1</v>
      </c>
      <c r="G143" s="6" t="n">
        <v>27.12</v>
      </c>
      <c r="H143" s="6" t="n">
        <v>4</v>
      </c>
      <c r="I143" s="6" t="n">
        <v>27.12</v>
      </c>
      <c r="J143" s="6" t="n">
        <v>23.12</v>
      </c>
    </row>
    <row collapsed="false" customFormat="false" customHeight="false" hidden="false" ht="12.1" outlineLevel="0" r="144">
      <c r="A144" s="39" t="n">
        <v>45956</v>
      </c>
      <c r="B144" s="16" t="s">
        <v>1247</v>
      </c>
      <c r="C144" s="16" t="s">
        <v>123</v>
      </c>
      <c r="D144" s="16" t="s">
        <v>124</v>
      </c>
      <c r="E144" s="6" t="n">
        <v>1000</v>
      </c>
      <c r="F144" s="7" t="n">
        <v>1</v>
      </c>
      <c r="G144" s="6" t="n">
        <v>11.26</v>
      </c>
      <c r="H144" s="6" t="n">
        <v>1</v>
      </c>
      <c r="I144" s="6" t="n">
        <v>11.26</v>
      </c>
      <c r="J144" s="6" t="n">
        <v>10.26</v>
      </c>
    </row>
    <row collapsed="false" customFormat="false" customHeight="false" hidden="false" ht="12.1" outlineLevel="0" r="145">
      <c r="A145" s="39" t="n">
        <v>45957</v>
      </c>
      <c r="B145" s="16" t="s">
        <v>1247</v>
      </c>
      <c r="C145" s="16" t="s">
        <v>132</v>
      </c>
      <c r="D145" s="16" t="s">
        <v>133</v>
      </c>
      <c r="E145" s="6" t="n">
        <v>1000</v>
      </c>
      <c r="F145" s="7" t="n">
        <v>1</v>
      </c>
      <c r="G145" s="6" t="n">
        <v>29.17</v>
      </c>
      <c r="H145" s="6" t="n">
        <v>4</v>
      </c>
      <c r="I145" s="6" t="n">
        <v>29.17</v>
      </c>
      <c r="J145" s="6" t="n">
        <v>25.17</v>
      </c>
    </row>
    <row collapsed="false" customFormat="false" customHeight="false" hidden="false" ht="12.1" outlineLevel="0" r="146">
      <c r="A146" s="39" t="n">
        <v>45959</v>
      </c>
      <c r="B146" s="16" t="s">
        <v>1247</v>
      </c>
      <c r="C146" s="16" t="s">
        <v>117</v>
      </c>
      <c r="D146" s="16" t="s">
        <v>118</v>
      </c>
      <c r="E146" s="6" t="n">
        <v>1000</v>
      </c>
      <c r="F146" s="7" t="n">
        <v>1</v>
      </c>
      <c r="G146" s="6" t="n">
        <v>26.3</v>
      </c>
      <c r="H146" s="6" t="n">
        <v>3</v>
      </c>
      <c r="I146" s="6" t="n">
        <v>26.3</v>
      </c>
      <c r="J146" s="6" t="n">
        <v>23.3</v>
      </c>
    </row>
    <row collapsed="false" customFormat="false" customHeight="false" hidden="false" ht="12.1" outlineLevel="0" r="147">
      <c r="A147" s="39" t="n">
        <v>45961</v>
      </c>
      <c r="B147" s="16" t="s">
        <v>1247</v>
      </c>
      <c r="C147" s="16" t="s">
        <v>138</v>
      </c>
      <c r="D147" s="16" t="s">
        <v>139</v>
      </c>
      <c r="E147" s="6" t="n">
        <v>569.29</v>
      </c>
      <c r="F147" s="7" t="n">
        <v>1</v>
      </c>
      <c r="G147" s="6" t="n">
        <v>10.4</v>
      </c>
      <c r="H147" s="6" t="n">
        <v>1</v>
      </c>
      <c r="I147" s="6" t="n">
        <v>10.4</v>
      </c>
      <c r="J147" s="6" t="n">
        <v>9.4</v>
      </c>
    </row>
    <row collapsed="false" customFormat="false" customHeight="false" hidden="false" ht="12.1" outlineLevel="0" r="148">
      <c r="A148" s="39" t="n">
        <v>45967</v>
      </c>
      <c r="B148" s="16" t="s">
        <v>1247</v>
      </c>
      <c r="C148" s="16" t="s">
        <v>120</v>
      </c>
      <c r="D148" s="16" t="s">
        <v>121</v>
      </c>
      <c r="E148" s="6" t="n">
        <v>1000</v>
      </c>
      <c r="F148" s="7" t="n">
        <v>1</v>
      </c>
      <c r="G148" s="6" t="n">
        <v>22.19</v>
      </c>
      <c r="H148" s="6" t="n">
        <v>3</v>
      </c>
      <c r="I148" s="6" t="n">
        <v>22.19</v>
      </c>
      <c r="J148" s="6" t="n">
        <v>19.19</v>
      </c>
    </row>
    <row collapsed="false" customFormat="false" customHeight="false" hidden="false" ht="12.1" outlineLevel="0" r="149">
      <c r="A149" s="39" t="n">
        <v>45972</v>
      </c>
      <c r="B149" s="16" t="s">
        <v>1247</v>
      </c>
      <c r="C149" s="16" t="s">
        <v>742</v>
      </c>
      <c r="D149" s="16" t="s">
        <v>1256</v>
      </c>
      <c r="E149" s="6" t="n">
        <v>1000</v>
      </c>
      <c r="F149" s="7" t="n">
        <v>1</v>
      </c>
      <c r="G149" s="6" t="n">
        <v>35.65</v>
      </c>
      <c r="H149" s="6" t="n">
        <v>5</v>
      </c>
      <c r="I149" s="6" t="n">
        <v>35.65</v>
      </c>
      <c r="J149" s="6" t="n">
        <v>30.65</v>
      </c>
    </row>
    <row collapsed="false" customFormat="false" customHeight="false" hidden="false" ht="12.1" outlineLevel="0" r="150">
      <c r="A150" s="39" t="n">
        <v>45983</v>
      </c>
      <c r="B150" s="16" t="s">
        <v>1247</v>
      </c>
      <c r="C150" s="16" t="s">
        <v>141</v>
      </c>
      <c r="D150" s="16" t="s">
        <v>142</v>
      </c>
      <c r="E150" s="6" t="n">
        <v>1000</v>
      </c>
      <c r="F150" s="7" t="n">
        <v>1</v>
      </c>
      <c r="G150" s="6" t="n">
        <v>27.12</v>
      </c>
      <c r="H150" s="6" t="n">
        <v>4</v>
      </c>
      <c r="I150" s="6" t="n">
        <v>27.12</v>
      </c>
      <c r="J150" s="6" t="n">
        <v>23.12</v>
      </c>
    </row>
    <row collapsed="false" customFormat="false" customHeight="false" hidden="false" ht="12.1" outlineLevel="0" r="151">
      <c r="A151" s="39" t="n">
        <v>45986</v>
      </c>
      <c r="B151" s="16" t="s">
        <v>1247</v>
      </c>
      <c r="C151" s="16" t="s">
        <v>123</v>
      </c>
      <c r="D151" s="16" t="s">
        <v>124</v>
      </c>
      <c r="E151" s="6" t="n">
        <v>1000</v>
      </c>
      <c r="F151" s="7" t="n">
        <v>1</v>
      </c>
      <c r="G151" s="6" t="n">
        <v>11.26</v>
      </c>
      <c r="H151" s="6" t="n">
        <v>1</v>
      </c>
      <c r="I151" s="6" t="n">
        <v>11.26</v>
      </c>
      <c r="J151" s="6" t="n">
        <v>10.26</v>
      </c>
    </row>
    <row collapsed="false" customFormat="false" customHeight="false" hidden="false" ht="12.1" outlineLevel="0" r="152">
      <c r="A152" s="39" t="n">
        <v>45989</v>
      </c>
      <c r="B152" s="16" t="s">
        <v>1247</v>
      </c>
      <c r="C152" s="16" t="s">
        <v>117</v>
      </c>
      <c r="D152" s="16" t="s">
        <v>118</v>
      </c>
      <c r="E152" s="6" t="n">
        <v>1000</v>
      </c>
      <c r="F152" s="7" t="n">
        <v>1</v>
      </c>
      <c r="G152" s="6" t="n">
        <v>26.3</v>
      </c>
      <c r="H152" s="6" t="n">
        <v>3</v>
      </c>
      <c r="I152" s="6" t="n">
        <v>26.3</v>
      </c>
      <c r="J152" s="6" t="n">
        <v>23.3</v>
      </c>
    </row>
    <row collapsed="false" customFormat="false" customHeight="false" hidden="false" ht="12.1" outlineLevel="0" r="153">
      <c r="A153" s="39" t="n">
        <v>45991</v>
      </c>
      <c r="B153" s="16" t="s">
        <v>1247</v>
      </c>
      <c r="C153" s="16" t="s">
        <v>138</v>
      </c>
      <c r="D153" s="16" t="s">
        <v>139</v>
      </c>
      <c r="E153" s="6" t="n">
        <v>530.61</v>
      </c>
      <c r="F153" s="7" t="n">
        <v>1</v>
      </c>
      <c r="G153" s="6" t="n">
        <v>9.38</v>
      </c>
      <c r="H153" s="6" t="n">
        <v>1</v>
      </c>
      <c r="I153" s="6" t="n">
        <v>9.38</v>
      </c>
      <c r="J153" s="6" t="n">
        <v>8.38</v>
      </c>
    </row>
    <row collapsed="false" customFormat="false" customHeight="false" hidden="false" ht="12.1" outlineLevel="0" r="154">
      <c r="A154" s="39" t="n">
        <v>45992</v>
      </c>
      <c r="B154" s="16" t="s">
        <v>1247</v>
      </c>
      <c r="C154" s="16" t="s">
        <v>108</v>
      </c>
      <c r="D154" s="16" t="s">
        <v>109</v>
      </c>
      <c r="E154" s="6" t="n">
        <v>1000</v>
      </c>
      <c r="F154" s="7" t="n">
        <v>1</v>
      </c>
      <c r="G154" s="6" t="n">
        <v>56.1</v>
      </c>
      <c r="H154" s="6" t="n">
        <v>7</v>
      </c>
      <c r="I154" s="6" t="n">
        <v>56.1</v>
      </c>
      <c r="J154" s="6" t="n">
        <v>49.1</v>
      </c>
    </row>
    <row collapsed="false" customFormat="false" customHeight="false" hidden="false" ht="12.1" outlineLevel="0" r="155">
      <c r="A155" s="39" t="n">
        <v>45993</v>
      </c>
      <c r="B155" s="16" t="s">
        <v>1247</v>
      </c>
      <c r="C155" s="16" t="s">
        <v>111</v>
      </c>
      <c r="D155" s="16" t="s">
        <v>112</v>
      </c>
      <c r="E155" s="6" t="n">
        <v>1000</v>
      </c>
      <c r="F155" s="7" t="n">
        <v>1</v>
      </c>
      <c r="G155" s="6" t="n">
        <v>56.84</v>
      </c>
      <c r="H155" s="6" t="n">
        <v>7</v>
      </c>
      <c r="I155" s="6" t="n">
        <v>56.84</v>
      </c>
      <c r="J155" s="6" t="n">
        <v>49.84</v>
      </c>
    </row>
    <row collapsed="false" customFormat="false" customHeight="false" hidden="false" ht="12.1" outlineLevel="0" r="156">
      <c r="A156" s="39" t="n">
        <v>45993</v>
      </c>
      <c r="B156" s="16" t="s">
        <v>1247</v>
      </c>
      <c r="C156" s="16" t="s">
        <v>135</v>
      </c>
      <c r="D156" s="16" t="s">
        <v>136</v>
      </c>
      <c r="E156" s="6" t="n">
        <v>1000</v>
      </c>
      <c r="F156" s="7" t="n">
        <v>1</v>
      </c>
      <c r="G156" s="6" t="n">
        <v>35.4</v>
      </c>
      <c r="H156" s="6" t="n">
        <v>5</v>
      </c>
      <c r="I156" s="6" t="n">
        <v>35.4</v>
      </c>
      <c r="J156" s="6" t="n">
        <v>30.4</v>
      </c>
    </row>
    <row collapsed="false" customFormat="false" customHeight="false" hidden="false" ht="12.1" outlineLevel="0" r="157">
      <c r="A157" s="39" t="n">
        <v>45997</v>
      </c>
      <c r="B157" s="16" t="s">
        <v>1247</v>
      </c>
      <c r="C157" s="16" t="s">
        <v>120</v>
      </c>
      <c r="D157" s="16" t="s">
        <v>121</v>
      </c>
      <c r="E157" s="6" t="n">
        <v>1000</v>
      </c>
      <c r="F157" s="7" t="n">
        <v>1</v>
      </c>
      <c r="G157" s="6" t="n">
        <v>22.19</v>
      </c>
      <c r="H157" s="6" t="n">
        <v>3</v>
      </c>
      <c r="I157" s="6" t="n">
        <v>22.19</v>
      </c>
      <c r="J157" s="6" t="n">
        <v>19.19</v>
      </c>
    </row>
    <row collapsed="false" customFormat="false" customHeight="false" hidden="false" ht="12.1" outlineLevel="0" r="158">
      <c r="A158" s="39" t="n">
        <v>46013</v>
      </c>
      <c r="B158" s="16" t="s">
        <v>1247</v>
      </c>
      <c r="C158" s="16" t="s">
        <v>141</v>
      </c>
      <c r="D158" s="16" t="s">
        <v>142</v>
      </c>
      <c r="E158" s="6" t="n">
        <v>1000</v>
      </c>
      <c r="F158" s="7" t="n">
        <v>1</v>
      </c>
      <c r="G158" s="6" t="n">
        <v>27.12</v>
      </c>
      <c r="H158" s="6" t="n">
        <v>4</v>
      </c>
      <c r="I158" s="6" t="n">
        <v>27.12</v>
      </c>
      <c r="J158" s="6" t="n">
        <v>23.12</v>
      </c>
    </row>
    <row collapsed="false" customFormat="false" customHeight="false" hidden="false" ht="12.1" outlineLevel="0" r="159">
      <c r="A159" s="39" t="n">
        <v>46016</v>
      </c>
      <c r="B159" s="16" t="s">
        <v>1247</v>
      </c>
      <c r="C159" s="16" t="s">
        <v>123</v>
      </c>
      <c r="D159" s="16" t="s">
        <v>124</v>
      </c>
      <c r="E159" s="6" t="n">
        <v>1000</v>
      </c>
      <c r="F159" s="7" t="n">
        <v>1</v>
      </c>
      <c r="G159" s="6" t="n">
        <v>11.26</v>
      </c>
      <c r="H159" s="6" t="n">
        <v>1</v>
      </c>
      <c r="I159" s="6" t="n">
        <v>11.26</v>
      </c>
      <c r="J159" s="6" t="n">
        <v>10.26</v>
      </c>
    </row>
    <row collapsed="false" customFormat="false" customHeight="false" hidden="false" ht="12.1" outlineLevel="0" r="160">
      <c r="A160" s="39" t="n">
        <v>46019</v>
      </c>
      <c r="B160" s="16" t="s">
        <v>1247</v>
      </c>
      <c r="C160" s="16" t="s">
        <v>117</v>
      </c>
      <c r="D160" s="16" t="s">
        <v>118</v>
      </c>
      <c r="E160" s="6" t="n">
        <v>1000</v>
      </c>
      <c r="F160" s="7" t="n">
        <v>1</v>
      </c>
      <c r="G160" s="6" t="n">
        <v>26.3</v>
      </c>
      <c r="H160" s="6" t="n">
        <v>3</v>
      </c>
      <c r="I160" s="6" t="n">
        <v>26.3</v>
      </c>
      <c r="J160" s="6" t="n">
        <v>23.3</v>
      </c>
    </row>
    <row collapsed="false" customFormat="false" customHeight="false" hidden="false" ht="12.1" outlineLevel="0" r="161">
      <c r="A161" s="39" t="n">
        <v>46022</v>
      </c>
      <c r="B161" s="16" t="s">
        <v>1247</v>
      </c>
      <c r="C161" s="16" t="s">
        <v>138</v>
      </c>
      <c r="D161" s="16" t="s">
        <v>139</v>
      </c>
      <c r="E161" s="6" t="n">
        <v>496.39</v>
      </c>
      <c r="F161" s="7" t="n">
        <v>1</v>
      </c>
      <c r="G161" s="6" t="n">
        <v>9.06</v>
      </c>
      <c r="H161" s="6" t="n">
        <v>1</v>
      </c>
      <c r="I161" s="6" t="n">
        <v>9.06</v>
      </c>
      <c r="J161" s="6" t="n">
        <v>8.06</v>
      </c>
    </row>
    <row collapsed="false" customFormat="false" customHeight="false" hidden="false" ht="12.1" outlineLevel="0" r="162">
      <c r="A162" s="39" t="n">
        <v>46027</v>
      </c>
      <c r="B162" s="16" t="s">
        <v>1247</v>
      </c>
      <c r="C162" s="16" t="s">
        <v>129</v>
      </c>
      <c r="D162" s="16" t="s">
        <v>130</v>
      </c>
      <c r="E162" s="6" t="n">
        <v>1000</v>
      </c>
      <c r="F162" s="7" t="n">
        <v>1</v>
      </c>
      <c r="G162" s="6" t="n">
        <v>54.1</v>
      </c>
      <c r="H162" s="6" t="n">
        <v>7</v>
      </c>
      <c r="I162" s="6" t="n">
        <v>54.1</v>
      </c>
      <c r="J162" s="6" t="n">
        <v>47.1</v>
      </c>
    </row>
    <row collapsed="false" customFormat="false" customHeight="false" hidden="false" ht="12.1" outlineLevel="0" r="163">
      <c r="A163" s="39" t="n">
        <v>46027</v>
      </c>
      <c r="B163" s="16" t="s">
        <v>1247</v>
      </c>
      <c r="C163" s="16" t="s">
        <v>120</v>
      </c>
      <c r="D163" s="16" t="s">
        <v>121</v>
      </c>
      <c r="E163" s="6" t="n">
        <v>1000</v>
      </c>
      <c r="F163" s="7" t="n">
        <v>1</v>
      </c>
      <c r="G163" s="6" t="n">
        <v>22.19</v>
      </c>
      <c r="H163" s="6" t="n">
        <v>3</v>
      </c>
      <c r="I163" s="6" t="n">
        <v>22.19</v>
      </c>
      <c r="J163" s="6" t="n">
        <v>19.19</v>
      </c>
    </row>
    <row collapsed="false" customFormat="false" customHeight="false" hidden="false" ht="12.1" outlineLevel="0" r="164">
      <c r="A164" s="39" t="n">
        <v>46037</v>
      </c>
      <c r="B164" s="16" t="s">
        <v>1247</v>
      </c>
      <c r="C164" s="16" t="s">
        <v>744</v>
      </c>
      <c r="D164" s="16" t="s">
        <v>1257</v>
      </c>
      <c r="E164" s="6" t="n">
        <v>1000</v>
      </c>
      <c r="F164" s="7" t="n">
        <v>1</v>
      </c>
      <c r="G164" s="6" t="n">
        <v>62.33</v>
      </c>
      <c r="H164" s="6" t="n">
        <v>8</v>
      </c>
      <c r="I164" s="6" t="n">
        <v>62.33</v>
      </c>
      <c r="J164" s="6" t="n">
        <v>54.33</v>
      </c>
    </row>
    <row collapsed="false" customFormat="false" customHeight="false" hidden="false" ht="12.1" outlineLevel="0" r="165">
      <c r="A165" s="39" t="n">
        <v>46043</v>
      </c>
      <c r="B165" s="16" t="s">
        <v>1247</v>
      </c>
      <c r="C165" s="16" t="s">
        <v>141</v>
      </c>
      <c r="D165" s="16" t="s">
        <v>142</v>
      </c>
      <c r="E165" s="6" t="n">
        <v>1000</v>
      </c>
      <c r="F165" s="7" t="n">
        <v>1</v>
      </c>
      <c r="G165" s="6" t="n">
        <v>27.12</v>
      </c>
      <c r="H165" s="6" t="n">
        <v>4</v>
      </c>
      <c r="I165" s="6" t="n">
        <v>27.12</v>
      </c>
      <c r="J165" s="6" t="n">
        <v>23.12</v>
      </c>
    </row>
    <row collapsed="false" customFormat="false" customHeight="false" hidden="false" ht="12.1" outlineLevel="0" r="166">
      <c r="A166" s="39" t="n">
        <v>46046</v>
      </c>
      <c r="B166" s="16" t="s">
        <v>1247</v>
      </c>
      <c r="C166" s="16" t="s">
        <v>123</v>
      </c>
      <c r="D166" s="16" t="s">
        <v>124</v>
      </c>
      <c r="E166" s="6" t="n">
        <v>1000</v>
      </c>
      <c r="F166" s="7" t="n">
        <v>1</v>
      </c>
      <c r="G166" s="6" t="n">
        <v>11.26</v>
      </c>
      <c r="H166" s="6" t="n">
        <v>1</v>
      </c>
      <c r="I166" s="6" t="n">
        <v>11.26</v>
      </c>
      <c r="J166" s="6" t="n">
        <v>10.26</v>
      </c>
    </row>
    <row collapsed="false" customFormat="false" customHeight="false" hidden="false" ht="12.1" outlineLevel="0" r="167">
      <c r="A167" s="39" t="n">
        <v>46048</v>
      </c>
      <c r="B167" s="16" t="s">
        <v>1247</v>
      </c>
      <c r="C167" s="16" t="s">
        <v>132</v>
      </c>
      <c r="D167" s="16" t="s">
        <v>133</v>
      </c>
      <c r="E167" s="6" t="n">
        <v>1000</v>
      </c>
      <c r="F167" s="7" t="n">
        <v>1</v>
      </c>
      <c r="G167" s="6" t="n">
        <v>29.17</v>
      </c>
      <c r="H167" s="6" t="n">
        <v>4</v>
      </c>
      <c r="I167" s="6" t="n">
        <v>29.17</v>
      </c>
      <c r="J167" s="6" t="n">
        <v>25.17</v>
      </c>
    </row>
    <row collapsed="false" customFormat="false" customHeight="false" hidden="false" ht="12.1" outlineLevel="0" r="168">
      <c r="A168" s="39" t="n">
        <v>46049</v>
      </c>
      <c r="B168" s="16" t="s">
        <v>1247</v>
      </c>
      <c r="C168" s="16" t="s">
        <v>104</v>
      </c>
      <c r="D168" s="16" t="s">
        <v>106</v>
      </c>
      <c r="E168" s="6" t="n">
        <v>1000</v>
      </c>
      <c r="F168" s="7" t="n">
        <v>6</v>
      </c>
      <c r="G168" s="6" t="n">
        <v>30.42</v>
      </c>
      <c r="H168" s="6" t="n">
        <v>24</v>
      </c>
      <c r="I168" s="6" t="n">
        <v>182.52</v>
      </c>
      <c r="J168" s="6" t="n">
        <v>158.52</v>
      </c>
    </row>
    <row collapsed="false" customFormat="false" customHeight="false" hidden="false" ht="12.1" outlineLevel="0" r="169">
      <c r="A169" s="39" t="n">
        <v>46049</v>
      </c>
      <c r="B169" s="16" t="s">
        <v>1247</v>
      </c>
      <c r="C169" s="16" t="s">
        <v>117</v>
      </c>
      <c r="D169" s="16" t="s">
        <v>118</v>
      </c>
      <c r="E169" s="6" t="n">
        <v>1000</v>
      </c>
      <c r="F169" s="7" t="n">
        <v>1</v>
      </c>
      <c r="G169" s="6" t="n">
        <v>26.3</v>
      </c>
      <c r="H169" s="6" t="n">
        <v>3</v>
      </c>
      <c r="I169" s="6" t="n">
        <v>26.3</v>
      </c>
      <c r="J169" s="6" t="n">
        <v>23.3</v>
      </c>
    </row>
    <row collapsed="false" customFormat="false" customHeight="false" hidden="false" ht="12.1" outlineLevel="0" r="170">
      <c r="A170" s="39" t="n">
        <v>46053</v>
      </c>
      <c r="B170" s="16" t="s">
        <v>1247</v>
      </c>
      <c r="C170" s="16" t="s">
        <v>138</v>
      </c>
      <c r="D170" s="16" t="s">
        <v>139</v>
      </c>
      <c r="E170" s="6" t="n">
        <v>462.86</v>
      </c>
      <c r="F170" s="7" t="n">
        <v>1</v>
      </c>
      <c r="G170" s="6" t="n">
        <v>8.45</v>
      </c>
      <c r="H170" s="6" t="n">
        <v>1</v>
      </c>
      <c r="I170" s="6" t="n">
        <v>8.45</v>
      </c>
      <c r="J170" s="6" t="n">
        <v>7.45</v>
      </c>
    </row>
    <row collapsed="false" customFormat="false" customHeight="false" hidden="false" ht="12.1" outlineLevel="0" r="171">
      <c r="A171" s="39" t="n">
        <v>46057</v>
      </c>
      <c r="B171" s="16" t="s">
        <v>1247</v>
      </c>
      <c r="C171" s="16" t="s">
        <v>120</v>
      </c>
      <c r="D171" s="16" t="s">
        <v>121</v>
      </c>
      <c r="E171" s="6" t="n">
        <v>1000</v>
      </c>
      <c r="F171" s="7" t="n">
        <v>1</v>
      </c>
      <c r="G171" s="6" t="n">
        <v>22.19</v>
      </c>
      <c r="H171" s="6" t="n">
        <v>3</v>
      </c>
      <c r="I171" s="6" t="n">
        <v>22.19</v>
      </c>
      <c r="J171" s="6" t="n">
        <v>19.19</v>
      </c>
    </row>
    <row collapsed="false" customFormat="false" customHeight="false" hidden="false" ht="12.1" outlineLevel="0" r="172">
      <c r="A172" s="39" t="n">
        <v>46065</v>
      </c>
      <c r="B172" s="16" t="s">
        <v>1247</v>
      </c>
      <c r="C172" s="16" t="s">
        <v>114</v>
      </c>
      <c r="D172" s="16" t="s">
        <v>115</v>
      </c>
      <c r="E172" s="6" t="n">
        <v>1000</v>
      </c>
      <c r="F172" s="7" t="n">
        <v>1</v>
      </c>
      <c r="G172" s="6" t="n">
        <v>51.86</v>
      </c>
      <c r="H172" s="6" t="n">
        <v>7</v>
      </c>
      <c r="I172" s="6" t="n">
        <v>51.86</v>
      </c>
      <c r="J172" s="6" t="n">
        <v>44.86</v>
      </c>
    </row>
    <row collapsed="false" customFormat="false" customHeight="false" hidden="false" ht="12.1" outlineLevel="0" r="173">
      <c r="A173" s="39" t="n">
        <v>46073</v>
      </c>
      <c r="B173" s="16" t="s">
        <v>1247</v>
      </c>
      <c r="C173" s="16" t="s">
        <v>141</v>
      </c>
      <c r="D173" s="16" t="s">
        <v>142</v>
      </c>
      <c r="E173" s="6" t="n">
        <v>1000</v>
      </c>
      <c r="F173" s="7" t="n">
        <v>1</v>
      </c>
      <c r="G173" s="6" t="n">
        <v>27.12</v>
      </c>
      <c r="H173" s="6" t="n">
        <v>4</v>
      </c>
      <c r="I173" s="6" t="n">
        <v>27.12</v>
      </c>
      <c r="J173" s="6" t="n">
        <v>23.12</v>
      </c>
    </row>
    <row collapsed="false" customFormat="false" customHeight="false" hidden="false" ht="12.1" outlineLevel="0" r="174">
      <c r="A174" s="39" t="n">
        <v>46076</v>
      </c>
      <c r="B174" s="16" t="s">
        <v>1247</v>
      </c>
      <c r="C174" s="16" t="s">
        <v>123</v>
      </c>
      <c r="D174" s="16" t="s">
        <v>124</v>
      </c>
      <c r="E174" s="6" t="n">
        <v>1000</v>
      </c>
      <c r="F174" s="7" t="n">
        <v>1</v>
      </c>
      <c r="G174" s="6" t="n">
        <v>11.26</v>
      </c>
      <c r="H174" s="6" t="n">
        <v>1</v>
      </c>
      <c r="I174" s="6" t="n">
        <v>11.26</v>
      </c>
      <c r="J174" s="6" t="n">
        <v>10.26</v>
      </c>
    </row>
    <row collapsed="false" customFormat="false" customHeight="false" hidden="false" ht="12.1" outlineLevel="0" r="175">
      <c r="A175" s="39" t="n">
        <v>46079</v>
      </c>
      <c r="B175" s="16" t="s">
        <v>1247</v>
      </c>
      <c r="C175" s="16" t="s">
        <v>117</v>
      </c>
      <c r="D175" s="16" t="s">
        <v>118</v>
      </c>
      <c r="E175" s="6" t="n">
        <v>1000</v>
      </c>
      <c r="F175" s="7" t="n">
        <v>1</v>
      </c>
      <c r="G175" s="6" t="n">
        <v>26.3</v>
      </c>
      <c r="H175" s="6" t="n">
        <v>3</v>
      </c>
      <c r="I175" s="6" t="n">
        <v>26.3</v>
      </c>
      <c r="J175" s="6" t="n">
        <v>23.3</v>
      </c>
    </row>
    <row collapsed="false" customFormat="false" customHeight="false" hidden="false" ht="12.1" outlineLevel="0" r="176">
      <c r="A176" s="39" t="n">
        <v>46081</v>
      </c>
      <c r="B176" s="16" t="s">
        <v>1247</v>
      </c>
      <c r="C176" s="16" t="s">
        <v>138</v>
      </c>
      <c r="D176" s="16" t="s">
        <v>139</v>
      </c>
      <c r="E176" s="6" t="n">
        <v>425.57</v>
      </c>
      <c r="F176" s="7" t="n">
        <v>1</v>
      </c>
      <c r="G176" s="6" t="n">
        <v>7.02</v>
      </c>
      <c r="H176" s="6" t="n">
        <v>1</v>
      </c>
      <c r="I176" s="6" t="n">
        <v>7.02</v>
      </c>
      <c r="J176" s="6" t="n">
        <v>6.02</v>
      </c>
    </row>
    <row collapsed="false" customFormat="false" customHeight="false" hidden="false" ht="12.1" outlineLevel="0" r="177">
      <c r="A177" s="39" t="n">
        <v>46087</v>
      </c>
      <c r="B177" s="16" t="s">
        <v>1247</v>
      </c>
      <c r="C177" s="16" t="s">
        <v>120</v>
      </c>
      <c r="D177" s="16" t="s">
        <v>121</v>
      </c>
      <c r="E177" s="6" t="n">
        <v>1000</v>
      </c>
      <c r="F177" s="7" t="n">
        <v>1</v>
      </c>
      <c r="G177" s="6" t="n">
        <v>22.19</v>
      </c>
      <c r="H177" s="6" t="n">
        <v>3</v>
      </c>
      <c r="I177" s="6" t="n">
        <v>22.19</v>
      </c>
      <c r="J177" s="6" t="n">
        <v>19.19</v>
      </c>
    </row>
    <row collapsed="false" customFormat="false" customHeight="false" hidden="false" ht="12.1" outlineLevel="0" r="178">
      <c r="A178" s="39" t="n">
        <v>46103</v>
      </c>
      <c r="B178" s="16" t="s">
        <v>1247</v>
      </c>
      <c r="C178" s="16" t="s">
        <v>141</v>
      </c>
      <c r="D178" s="16" t="s">
        <v>142</v>
      </c>
      <c r="E178" s="6" t="n">
        <v>1000</v>
      </c>
      <c r="F178" s="7" t="n">
        <v>1</v>
      </c>
      <c r="G178" s="6" t="n">
        <v>27.12</v>
      </c>
      <c r="H178" s="6" t="n">
        <v>4</v>
      </c>
      <c r="I178" s="6" t="n">
        <v>27.12</v>
      </c>
      <c r="J178" s="6" t="n">
        <v>23.12</v>
      </c>
    </row>
    <row collapsed="false" customFormat="false" customHeight="false" hidden="false" ht="12.1" outlineLevel="0" r="179">
      <c r="A179" s="39" t="n">
        <v>46105</v>
      </c>
      <c r="B179" s="16" t="s">
        <v>1247</v>
      </c>
      <c r="C179" s="16" t="s">
        <v>126</v>
      </c>
      <c r="D179" s="16" t="s">
        <v>127</v>
      </c>
      <c r="E179" s="6" t="n">
        <v>1000</v>
      </c>
      <c r="F179" s="7" t="n">
        <v>1</v>
      </c>
      <c r="G179" s="6" t="n">
        <v>56.1</v>
      </c>
      <c r="H179" s="6" t="n">
        <v>7</v>
      </c>
      <c r="I179" s="6" t="n">
        <v>56.1</v>
      </c>
      <c r="J179" s="6" t="n">
        <v>49.1</v>
      </c>
    </row>
    <row collapsed="false" customFormat="false" customHeight="false" hidden="false" ht="12.1" outlineLevel="0" r="180">
      <c r="A180" s="39" t="n">
        <v>46106</v>
      </c>
      <c r="B180" s="16" t="s">
        <v>1247</v>
      </c>
      <c r="C180" s="16" t="s">
        <v>123</v>
      </c>
      <c r="D180" s="16" t="s">
        <v>124</v>
      </c>
      <c r="E180" s="6" t="n">
        <v>1000</v>
      </c>
      <c r="F180" s="7" t="n">
        <v>1</v>
      </c>
      <c r="G180" s="6" t="n">
        <v>11.26</v>
      </c>
      <c r="H180" s="6" t="n">
        <v>1</v>
      </c>
      <c r="I180" s="6" t="n">
        <v>11.26</v>
      </c>
      <c r="J180" s="6" t="n">
        <v>10.26</v>
      </c>
    </row>
    <row collapsed="false" customFormat="false" customHeight="false" hidden="false" ht="12.1" outlineLevel="0" r="181">
      <c r="A181" s="39" t="n">
        <v>46109</v>
      </c>
      <c r="B181" s="16" t="s">
        <v>1247</v>
      </c>
      <c r="C181" s="16" t="s">
        <v>117</v>
      </c>
      <c r="D181" s="16" t="s">
        <v>118</v>
      </c>
      <c r="E181" s="6" t="n">
        <v>1000</v>
      </c>
      <c r="F181" s="7" t="n">
        <v>1</v>
      </c>
      <c r="G181" s="6" t="n">
        <v>19.73</v>
      </c>
      <c r="H181" s="6" t="n">
        <v>3</v>
      </c>
      <c r="I181" s="6" t="n">
        <v>19.73</v>
      </c>
      <c r="J181" s="6" t="n">
        <v>16.73</v>
      </c>
    </row>
    <row collapsed="false" customFormat="false" customHeight="false" hidden="false" ht="12.1" outlineLevel="0" r="182">
      <c r="A182" s="39" t="n">
        <v>46112</v>
      </c>
      <c r="B182" s="16" t="s">
        <v>1247</v>
      </c>
      <c r="C182" s="16" t="s">
        <v>138</v>
      </c>
      <c r="D182" s="16" t="s">
        <v>139</v>
      </c>
      <c r="E182" s="6" t="n">
        <v>398.02</v>
      </c>
      <c r="F182" s="7" t="n">
        <v>1</v>
      </c>
      <c r="G182" s="6" t="n">
        <v>7.27</v>
      </c>
      <c r="H182" s="6" t="n">
        <v>1</v>
      </c>
      <c r="I182" s="6" t="n">
        <v>7.27</v>
      </c>
      <c r="J182" s="6" t="n">
        <v>6.27</v>
      </c>
    </row>
    <row collapsed="false" customFormat="false" customHeight="false" hidden="false" ht="12.1" outlineLevel="0" r="183">
      <c r="A183" s="39" t="n">
        <v>46117</v>
      </c>
      <c r="B183" s="16" t="s">
        <v>1247</v>
      </c>
      <c r="C183" s="16" t="s">
        <v>120</v>
      </c>
      <c r="D183" s="16" t="s">
        <v>121</v>
      </c>
      <c r="E183" s="6" t="n">
        <v>1000</v>
      </c>
      <c r="F183" s="7" t="n">
        <v>1</v>
      </c>
      <c r="G183" s="6" t="n">
        <v>22.19</v>
      </c>
      <c r="H183" s="6" t="n">
        <v>3</v>
      </c>
      <c r="I183" s="6" t="n">
        <v>22.19</v>
      </c>
      <c r="J183" s="6" t="n">
        <v>19.19</v>
      </c>
    </row>
    <row collapsed="false" customFormat="false" customHeight="false" hidden="false" ht="12.1" outlineLevel="0" r="184">
      <c r="A184" s="39" t="n">
        <v>46128</v>
      </c>
      <c r="B184" s="16" t="s">
        <v>1247</v>
      </c>
      <c r="C184" s="16" t="s">
        <v>744</v>
      </c>
      <c r="D184" s="16" t="s">
        <v>1257</v>
      </c>
      <c r="E184" s="6" t="n">
        <v>1000</v>
      </c>
      <c r="F184" s="7" t="n">
        <v>1</v>
      </c>
      <c r="G184" s="6" t="n">
        <v>62.33</v>
      </c>
      <c r="H184" s="6" t="n">
        <v>8</v>
      </c>
      <c r="I184" s="6" t="n">
        <v>62.33</v>
      </c>
      <c r="J184" s="6" t="n">
        <v>54.33</v>
      </c>
    </row>
    <row collapsed="false" customFormat="false" customHeight="false" hidden="false" ht="12.1" outlineLevel="0" r="185">
      <c r="A185" s="39" t="n">
        <v>46133</v>
      </c>
      <c r="B185" s="16" t="s">
        <v>1247</v>
      </c>
      <c r="C185" s="16" t="s">
        <v>141</v>
      </c>
      <c r="D185" s="16" t="s">
        <v>142</v>
      </c>
      <c r="E185" s="6" t="n">
        <v>1000</v>
      </c>
      <c r="F185" s="7" t="n">
        <v>1</v>
      </c>
      <c r="G185" s="6" t="n">
        <v>27.12</v>
      </c>
      <c r="H185" s="6" t="n">
        <v>4</v>
      </c>
      <c r="I185" s="6" t="n">
        <v>27.12</v>
      </c>
      <c r="J185" s="6" t="n">
        <v>23.12</v>
      </c>
    </row>
    <row collapsed="false" customFormat="false" customHeight="false" hidden="false" ht="12.1" outlineLevel="0" r="186">
      <c r="A186" s="39" t="n">
        <v>46136</v>
      </c>
      <c r="B186" s="16" t="s">
        <v>1247</v>
      </c>
      <c r="C186" s="16" t="s">
        <v>123</v>
      </c>
      <c r="D186" s="16" t="s">
        <v>124</v>
      </c>
      <c r="E186" s="6" t="n">
        <v>1000</v>
      </c>
      <c r="F186" s="7" t="n">
        <v>1</v>
      </c>
      <c r="G186" s="6" t="n">
        <v>11.26</v>
      </c>
      <c r="H186" s="6" t="n">
        <v>1</v>
      </c>
      <c r="I186" s="6" t="n">
        <v>11.26</v>
      </c>
      <c r="J186" s="6" t="n">
        <v>10.26</v>
      </c>
    </row>
    <row collapsed="false" customFormat="false" customHeight="false" hidden="false" ht="12.1" outlineLevel="0" r="187">
      <c r="A187" s="39" t="n">
        <v>46139</v>
      </c>
      <c r="B187" s="16" t="s">
        <v>1247</v>
      </c>
      <c r="C187" s="16" t="s">
        <v>132</v>
      </c>
      <c r="D187" s="16" t="s">
        <v>133</v>
      </c>
      <c r="E187" s="6" t="n">
        <v>875</v>
      </c>
      <c r="F187" s="7" t="n">
        <v>1</v>
      </c>
      <c r="G187" s="6" t="n">
        <v>25.52</v>
      </c>
      <c r="H187" s="6" t="n">
        <v>3</v>
      </c>
      <c r="I187" s="6" t="n">
        <v>25.52</v>
      </c>
      <c r="J187" s="6" t="n">
        <v>22.52</v>
      </c>
    </row>
    <row collapsed="false" customFormat="false" customHeight="false" hidden="false" ht="12.1" outlineLevel="0" r="188">
      <c r="A188" s="39" t="n">
        <v>46139</v>
      </c>
      <c r="B188" s="16" t="s">
        <v>1247</v>
      </c>
      <c r="C188" s="16" t="s">
        <v>117</v>
      </c>
      <c r="D188" s="16" t="s">
        <v>118</v>
      </c>
      <c r="E188" s="6" t="n">
        <v>1000</v>
      </c>
      <c r="F188" s="7" t="n">
        <v>1</v>
      </c>
      <c r="G188" s="6" t="n">
        <v>19.73</v>
      </c>
      <c r="H188" s="6" t="n">
        <v>3</v>
      </c>
      <c r="I188" s="6" t="n">
        <v>19.73</v>
      </c>
      <c r="J188" s="6" t="n">
        <v>16.73</v>
      </c>
    </row>
    <row collapsed="false" customFormat="false" customHeight="false" hidden="false" ht="12.1" outlineLevel="0" r="189">
      <c r="A189" s="39" t="n">
        <v>46142</v>
      </c>
      <c r="B189" s="16" t="s">
        <v>1247</v>
      </c>
      <c r="C189" s="16" t="s">
        <v>138</v>
      </c>
      <c r="D189" s="16" t="s">
        <v>139</v>
      </c>
      <c r="E189" s="6" t="n">
        <v>368.6</v>
      </c>
      <c r="F189" s="7" t="n">
        <v>1</v>
      </c>
      <c r="G189" s="6" t="n">
        <v>6.51</v>
      </c>
      <c r="H189" s="6" t="n">
        <v>1</v>
      </c>
      <c r="I189" s="6" t="n">
        <v>6.51</v>
      </c>
      <c r="J189" s="6" t="n">
        <v>5.51</v>
      </c>
    </row>
    <row collapsed="false" customFormat="false" customHeight="false" hidden="false" ht="12.1" outlineLevel="0" r="190">
      <c r="A190" s="39" t="n">
        <v>46147</v>
      </c>
      <c r="B190" s="16" t="s">
        <v>1247</v>
      </c>
      <c r="C190" s="16" t="s">
        <v>120</v>
      </c>
      <c r="D190" s="16" t="s">
        <v>121</v>
      </c>
      <c r="E190" s="6" t="n">
        <v>1000</v>
      </c>
      <c r="F190" s="7" t="n">
        <v>1</v>
      </c>
      <c r="G190" s="6" t="n">
        <v>22.19</v>
      </c>
      <c r="H190" s="6" t="n">
        <v>3</v>
      </c>
      <c r="I190" s="6" t="n">
        <v>22.19</v>
      </c>
      <c r="J190" s="6" t="n">
        <v>19.19</v>
      </c>
    </row>
    <row collapsed="false" customFormat="false" customHeight="false" hidden="false" ht="12.1" outlineLevel="0" r="191">
      <c r="A191" s="39" t="n">
        <v>46163</v>
      </c>
      <c r="B191" s="16" t="s">
        <v>1247</v>
      </c>
      <c r="C191" s="16" t="s">
        <v>141</v>
      </c>
      <c r="D191" s="16" t="s">
        <v>142</v>
      </c>
      <c r="E191" s="6" t="n">
        <v>1000</v>
      </c>
      <c r="F191" s="7" t="n">
        <v>1</v>
      </c>
      <c r="G191" s="6" t="n">
        <v>27.12</v>
      </c>
      <c r="H191" s="6" t="n">
        <v>4</v>
      </c>
      <c r="I191" s="6" t="n">
        <v>27.12</v>
      </c>
      <c r="J191" s="6" t="n">
        <v>23.12</v>
      </c>
    </row>
    <row collapsed="false" customFormat="false" customHeight="false" hidden="false" ht="12.1" outlineLevel="0" r="192">
      <c r="A192" s="39" t="n">
        <v>46166</v>
      </c>
      <c r="B192" s="16" t="s">
        <v>1247</v>
      </c>
      <c r="C192" s="16" t="s">
        <v>123</v>
      </c>
      <c r="D192" s="16" t="s">
        <v>124</v>
      </c>
      <c r="E192" s="6" t="n">
        <v>1000</v>
      </c>
      <c r="F192" s="7" t="n">
        <v>1</v>
      </c>
      <c r="G192" s="6" t="n">
        <v>11.26</v>
      </c>
      <c r="H192" s="6" t="n">
        <v>1</v>
      </c>
      <c r="I192" s="6" t="n">
        <v>11.26</v>
      </c>
      <c r="J192" s="6" t="n">
        <v>10.26</v>
      </c>
    </row>
    <row collapsed="false" customFormat="false" customHeight="false" hidden="false" ht="12.1" outlineLevel="0" r="193">
      <c r="A193" s="39" t="n">
        <v>46169</v>
      </c>
      <c r="B193" s="16" t="s">
        <v>1247</v>
      </c>
      <c r="C193" s="16" t="s">
        <v>117</v>
      </c>
      <c r="D193" s="16" t="s">
        <v>118</v>
      </c>
      <c r="E193" s="6" t="n">
        <v>1000</v>
      </c>
      <c r="F193" s="7" t="n">
        <v>1</v>
      </c>
      <c r="G193" s="6" t="n">
        <v>19.73</v>
      </c>
      <c r="H193" s="6" t="n">
        <v>3</v>
      </c>
      <c r="I193" s="6" t="n">
        <v>19.73</v>
      </c>
      <c r="J193" s="6" t="n">
        <v>16.73</v>
      </c>
    </row>
    <row collapsed="false" customFormat="false" customHeight="false" hidden="false" ht="12.1" outlineLevel="0" r="194">
      <c r="A194" s="39" t="n">
        <v>46173</v>
      </c>
      <c r="B194" s="16" t="s">
        <v>1247</v>
      </c>
      <c r="C194" s="16" t="s">
        <v>138</v>
      </c>
      <c r="D194" s="16" t="s">
        <v>139</v>
      </c>
      <c r="E194" s="6" t="n">
        <v>333.57</v>
      </c>
      <c r="F194" s="7" t="n">
        <v>1</v>
      </c>
      <c r="G194" s="6" t="n">
        <v>6.09</v>
      </c>
      <c r="H194" s="6" t="n">
        <v>1</v>
      </c>
      <c r="I194" s="6" t="n">
        <v>6.09</v>
      </c>
      <c r="J194" s="6" t="n">
        <v>5.09</v>
      </c>
    </row>
    <row collapsed="false" customFormat="false" customHeight="false" hidden="false" ht="12.1" outlineLevel="0" r="195">
      <c r="A195" s="39" t="n">
        <v>46174</v>
      </c>
      <c r="B195" s="16" t="s">
        <v>1247</v>
      </c>
      <c r="C195" s="16" t="s">
        <v>108</v>
      </c>
      <c r="D195" s="16" t="s">
        <v>109</v>
      </c>
      <c r="E195" s="6" t="n">
        <v>1000</v>
      </c>
      <c r="F195" s="7" t="n">
        <v>1</v>
      </c>
      <c r="G195" s="6" t="n">
        <v>56.1</v>
      </c>
      <c r="H195" s="6" t="n">
        <v>7</v>
      </c>
      <c r="I195" s="6" t="n">
        <v>56.1</v>
      </c>
      <c r="J195" s="6" t="n">
        <v>49.1</v>
      </c>
    </row>
    <row collapsed="false" customFormat="false" customHeight="false" hidden="false" ht="12.1" outlineLevel="0" r="196">
      <c r="A196" s="39" t="n">
        <v>46175</v>
      </c>
      <c r="B196" s="16" t="s">
        <v>1247</v>
      </c>
      <c r="C196" s="16" t="s">
        <v>111</v>
      </c>
      <c r="D196" s="16" t="s">
        <v>112</v>
      </c>
      <c r="E196" s="6" t="n">
        <v>1000</v>
      </c>
      <c r="F196" s="7" t="n">
        <v>1</v>
      </c>
      <c r="G196" s="6" t="n">
        <v>56.84</v>
      </c>
      <c r="H196" s="6" t="n">
        <v>7</v>
      </c>
      <c r="I196" s="6" t="n">
        <v>56.84</v>
      </c>
      <c r="J196" s="6" t="n">
        <v>49.84</v>
      </c>
    </row>
    <row collapsed="false" customFormat="false" customHeight="false" hidden="false" ht="12.1" outlineLevel="0" r="197">
      <c r="A197" s="39" t="n">
        <v>46175</v>
      </c>
      <c r="B197" s="16" t="s">
        <v>1247</v>
      </c>
      <c r="C197" s="16" t="s">
        <v>135</v>
      </c>
      <c r="D197" s="16" t="s">
        <v>136</v>
      </c>
      <c r="E197" s="6" t="n">
        <v>1000</v>
      </c>
      <c r="F197" s="7" t="n">
        <v>1</v>
      </c>
      <c r="G197" s="6" t="n">
        <v>35.4</v>
      </c>
      <c r="H197" s="6" t="n">
        <v>5</v>
      </c>
      <c r="I197" s="6" t="n">
        <v>35.4</v>
      </c>
      <c r="J197" s="6" t="n">
        <v>30.4</v>
      </c>
    </row>
    <row collapsed="false" customFormat="false" customHeight="false" hidden="false" ht="12.1" outlineLevel="0" r="198">
      <c r="A198" s="39" t="n">
        <v>46177</v>
      </c>
      <c r="B198" s="16" t="s">
        <v>1247</v>
      </c>
      <c r="C198" s="16" t="s">
        <v>120</v>
      </c>
      <c r="D198" s="16" t="s">
        <v>121</v>
      </c>
      <c r="E198" s="6" t="n">
        <v>1000</v>
      </c>
      <c r="F198" s="7" t="n">
        <v>1</v>
      </c>
      <c r="G198" s="6" t="n">
        <v>22.19</v>
      </c>
      <c r="H198" s="6" t="n">
        <v>3</v>
      </c>
      <c r="I198" s="6" t="n">
        <v>22.19</v>
      </c>
      <c r="J198" s="6" t="n">
        <v>19.19</v>
      </c>
    </row>
    <row collapsed="false" customFormat="false" customHeight="false" hidden="false" ht="12.1" outlineLevel="0" r="199">
      <c r="A199" s="39" t="n">
        <v>46193</v>
      </c>
      <c r="B199" s="16" t="s">
        <v>1247</v>
      </c>
      <c r="C199" s="16" t="s">
        <v>141</v>
      </c>
      <c r="D199" s="16" t="s">
        <v>142</v>
      </c>
      <c r="E199" s="6" t="n">
        <v>1000</v>
      </c>
      <c r="F199" s="7" t="n">
        <v>1</v>
      </c>
      <c r="G199" s="6" t="n">
        <v>27.12</v>
      </c>
      <c r="H199" s="6" t="n">
        <v>4</v>
      </c>
      <c r="I199" s="6" t="n">
        <v>27.12</v>
      </c>
      <c r="J199" s="6" t="n">
        <v>23.12</v>
      </c>
    </row>
    <row collapsed="false" customFormat="false" customHeight="false" hidden="false" ht="12.1" outlineLevel="0" r="200">
      <c r="A200" s="39" t="n">
        <v>46196</v>
      </c>
      <c r="B200" s="16" t="s">
        <v>1247</v>
      </c>
      <c r="C200" s="16" t="s">
        <v>123</v>
      </c>
      <c r="D200" s="16" t="s">
        <v>124</v>
      </c>
      <c r="E200" s="6" t="n">
        <v>1000</v>
      </c>
      <c r="F200" s="7" t="n">
        <v>1</v>
      </c>
      <c r="G200" s="6" t="n">
        <v>11.26</v>
      </c>
      <c r="H200" s="6" t="n">
        <v>1</v>
      </c>
      <c r="I200" s="6" t="n">
        <v>11.26</v>
      </c>
      <c r="J200" s="6" t="n">
        <v>10.26</v>
      </c>
    </row>
    <row collapsed="false" customFormat="false" customHeight="false" hidden="false" ht="12.1" outlineLevel="0" r="201">
      <c r="A201" s="39" t="n">
        <v>46199</v>
      </c>
      <c r="B201" s="16" t="s">
        <v>1247</v>
      </c>
      <c r="C201" s="16" t="s">
        <v>117</v>
      </c>
      <c r="D201" s="16" t="s">
        <v>118</v>
      </c>
      <c r="E201" s="6" t="n">
        <v>1000</v>
      </c>
      <c r="F201" s="7" t="n">
        <v>1</v>
      </c>
      <c r="G201" s="6" t="n">
        <v>19.73</v>
      </c>
      <c r="H201" s="6" t="n">
        <v>3</v>
      </c>
      <c r="I201" s="6" t="n">
        <v>19.73</v>
      </c>
      <c r="J201" s="6" t="n">
        <v>16.73</v>
      </c>
    </row>
    <row collapsed="false" customFormat="false" customHeight="false" hidden="false" ht="12.1" outlineLevel="0" r="202">
      <c r="A202" s="39" t="n">
        <v>46203</v>
      </c>
      <c r="B202" s="16" t="s">
        <v>1247</v>
      </c>
      <c r="C202" s="16" t="s">
        <v>138</v>
      </c>
      <c r="D202" s="16" t="s">
        <v>139</v>
      </c>
      <c r="E202" s="6" t="n">
        <v>303.67</v>
      </c>
      <c r="F202" s="7" t="n">
        <v>1</v>
      </c>
      <c r="G202" s="6" t="n">
        <v>5.37</v>
      </c>
      <c r="H202" s="6" t="n">
        <v>1</v>
      </c>
      <c r="I202" s="6" t="n">
        <v>5.37</v>
      </c>
      <c r="J202" s="6" t="n">
        <v>4.37</v>
      </c>
    </row>
    <row collapsed="false" customFormat="false" customHeight="false" hidden="false" ht="12.1" outlineLevel="0" r="203">
      <c r="A203" s="39" t="n">
        <v>46207</v>
      </c>
      <c r="B203" s="16" t="s">
        <v>1247</v>
      </c>
      <c r="C203" s="16" t="s">
        <v>120</v>
      </c>
      <c r="D203" s="16" t="s">
        <v>121</v>
      </c>
      <c r="E203" s="6" t="n">
        <v>1000</v>
      </c>
      <c r="F203" s="7" t="n">
        <v>1</v>
      </c>
      <c r="G203" s="6" t="n">
        <v>22.19</v>
      </c>
      <c r="H203" s="6" t="n">
        <v>3</v>
      </c>
      <c r="I203" s="6" t="n">
        <v>22.19</v>
      </c>
      <c r="J203" s="6" t="n">
        <v>19.19</v>
      </c>
    </row>
    <row collapsed="false" customFormat="false" customHeight="false" hidden="false" ht="12.1" outlineLevel="0" r="204">
      <c r="A204" s="39" t="n">
        <v>46209</v>
      </c>
      <c r="B204" s="16" t="s">
        <v>1247</v>
      </c>
      <c r="C204" s="16" t="s">
        <v>129</v>
      </c>
      <c r="D204" s="16" t="s">
        <v>130</v>
      </c>
      <c r="E204" s="6" t="n">
        <v>1000</v>
      </c>
      <c r="F204" s="7" t="n">
        <v>1</v>
      </c>
      <c r="G204" s="6" t="n">
        <v>54.1</v>
      </c>
      <c r="H204" s="6" t="n">
        <v>7</v>
      </c>
      <c r="I204" s="6" t="n">
        <v>54.1</v>
      </c>
      <c r="J204" s="6" t="n">
        <v>47.1</v>
      </c>
    </row>
    <row collapsed="false" customFormat="false" customHeight="false" hidden="false" ht="12.1" outlineLevel="0" r="205">
      <c r="A205" s="39" t="n">
        <v>46223</v>
      </c>
      <c r="B205" s="16" t="s">
        <v>1247</v>
      </c>
      <c r="C205" s="16" t="s">
        <v>141</v>
      </c>
      <c r="D205" s="16" t="s">
        <v>142</v>
      </c>
      <c r="E205" s="6" t="n">
        <v>1000</v>
      </c>
      <c r="F205" s="7" t="n">
        <v>1</v>
      </c>
      <c r="G205" s="6" t="n">
        <v>27.12</v>
      </c>
      <c r="H205" s="6" t="n">
        <v>4</v>
      </c>
      <c r="I205" s="6" t="n">
        <v>27.12</v>
      </c>
      <c r="J205" s="6" t="n">
        <v>23.12</v>
      </c>
    </row>
    <row collapsed="false" customFormat="false" customHeight="false" hidden="false" ht="12.1" outlineLevel="0" r="206">
      <c r="A206" s="39" t="n">
        <v>46226</v>
      </c>
      <c r="B206" s="16" t="s">
        <v>1247</v>
      </c>
      <c r="C206" s="16" t="s">
        <v>123</v>
      </c>
      <c r="D206" s="16" t="s">
        <v>124</v>
      </c>
      <c r="E206" s="6" t="n">
        <v>1000</v>
      </c>
      <c r="F206" s="7" t="n">
        <v>1</v>
      </c>
      <c r="G206" s="6" t="n">
        <v>11.26</v>
      </c>
      <c r="H206" s="6" t="n">
        <v>1</v>
      </c>
      <c r="I206" s="6" t="n">
        <v>11.26</v>
      </c>
      <c r="J206" s="6" t="n">
        <v>10.26</v>
      </c>
    </row>
    <row collapsed="false" customFormat="false" customHeight="false" hidden="false" ht="12.1" outlineLevel="0" r="207">
      <c r="A207" s="39" t="n">
        <v>46229</v>
      </c>
      <c r="B207" s="16" t="s">
        <v>1247</v>
      </c>
      <c r="C207" s="16" t="s">
        <v>117</v>
      </c>
      <c r="D207" s="16" t="s">
        <v>118</v>
      </c>
      <c r="E207" s="6" t="n">
        <v>1000</v>
      </c>
      <c r="F207" s="7" t="n">
        <v>1</v>
      </c>
      <c r="G207" s="6" t="n">
        <v>19.73</v>
      </c>
      <c r="H207" s="6" t="n">
        <v>3</v>
      </c>
      <c r="I207" s="6" t="n">
        <v>19.73</v>
      </c>
      <c r="J207" s="6" t="n">
        <v>16.73</v>
      </c>
    </row>
    <row collapsed="false" customFormat="false" customHeight="false" hidden="false" ht="12.1" outlineLevel="0" r="208">
      <c r="A208" s="39" t="n">
        <v>46230</v>
      </c>
      <c r="B208" s="16" t="s">
        <v>1247</v>
      </c>
      <c r="C208" s="16" t="s">
        <v>132</v>
      </c>
      <c r="D208" s="16" t="s">
        <v>133</v>
      </c>
      <c r="E208" s="6" t="n">
        <v>750</v>
      </c>
      <c r="F208" s="7" t="n">
        <v>1</v>
      </c>
      <c r="G208" s="6" t="n">
        <v>21.88</v>
      </c>
      <c r="H208" s="6" t="n">
        <v>3</v>
      </c>
      <c r="I208" s="6" t="n">
        <v>21.88</v>
      </c>
      <c r="J208" s="6" t="n">
        <v>18.88</v>
      </c>
    </row>
    <row collapsed="false" customFormat="false" customHeight="false" hidden="false" ht="12.1" outlineLevel="0" r="209">
      <c r="A209" s="39" t="n">
        <v>46231</v>
      </c>
      <c r="B209" s="16" t="s">
        <v>1247</v>
      </c>
      <c r="C209" s="16" t="s">
        <v>104</v>
      </c>
      <c r="D209" s="16" t="s">
        <v>106</v>
      </c>
      <c r="E209" s="6" t="n">
        <v>1000</v>
      </c>
      <c r="F209" s="7" t="n">
        <v>6</v>
      </c>
      <c r="G209" s="6" t="n">
        <v>30.42</v>
      </c>
      <c r="H209" s="6" t="n">
        <v>24</v>
      </c>
      <c r="I209" s="6" t="n">
        <v>182.52</v>
      </c>
      <c r="J209" s="6" t="n">
        <v>158.52</v>
      </c>
    </row>
    <row collapsed="false" customFormat="false" customHeight="false" hidden="false" ht="12.1" outlineLevel="0" r="210">
      <c r="A210" s="39" t="n">
        <v>46234</v>
      </c>
      <c r="B210" s="16" t="s">
        <v>1247</v>
      </c>
      <c r="C210" s="16" t="s">
        <v>138</v>
      </c>
      <c r="D210" s="16" t="s">
        <v>139</v>
      </c>
      <c r="E210" s="6" t="n">
        <v>276.54</v>
      </c>
      <c r="F210" s="7" t="n">
        <v>1</v>
      </c>
      <c r="G210" s="6" t="n">
        <v>5.05</v>
      </c>
      <c r="H210" s="6" t="n">
        <v>1</v>
      </c>
      <c r="I210" s="6" t="n">
        <v>5.05</v>
      </c>
      <c r="J210" s="6" t="n">
        <v>4.05</v>
      </c>
    </row>
    <row collapsed="false" customFormat="false" customHeight="false" hidden="false" ht="12.1" outlineLevel="0" r="211">
      <c r="A211" s="39" t="n">
        <v>46237</v>
      </c>
      <c r="B211" s="16" t="s">
        <v>1247</v>
      </c>
      <c r="C211" s="16" t="s">
        <v>120</v>
      </c>
      <c r="D211" s="16" t="s">
        <v>121</v>
      </c>
      <c r="E211" s="6" t="n">
        <v>900</v>
      </c>
      <c r="F211" s="7" t="n">
        <v>1</v>
      </c>
      <c r="G211" s="6" t="n">
        <v>19.97</v>
      </c>
      <c r="H211" s="6" t="n">
        <v>3</v>
      </c>
      <c r="I211" s="6" t="n">
        <v>19.97</v>
      </c>
      <c r="J211" s="6" t="n">
        <v>16.97</v>
      </c>
    </row>
    <row collapsed="false" customFormat="false" customHeight="false" hidden="false" ht="12.1" outlineLevel="0" r="212">
      <c r="A212" s="39" t="n">
        <v>46247</v>
      </c>
      <c r="B212" s="16" t="s">
        <v>1247</v>
      </c>
      <c r="C212" s="16" t="s">
        <v>114</v>
      </c>
      <c r="D212" s="16" t="s">
        <v>115</v>
      </c>
      <c r="E212" s="6" t="n">
        <v>1000</v>
      </c>
      <c r="F212" s="7" t="n">
        <v>1</v>
      </c>
      <c r="G212" s="6" t="n">
        <v>51.86</v>
      </c>
      <c r="H212" s="6" t="n">
        <v>7</v>
      </c>
      <c r="I212" s="6" t="n">
        <v>51.86</v>
      </c>
      <c r="J212" s="6" t="n">
        <v>44.86</v>
      </c>
    </row>
    <row collapsed="false" customFormat="false" customHeight="false" hidden="false" ht="12.1" outlineLevel="0" r="213">
      <c r="A213" s="39" t="n">
        <v>46256</v>
      </c>
      <c r="B213" s="16" t="s">
        <v>1247</v>
      </c>
      <c r="C213" s="16" t="s">
        <v>123</v>
      </c>
      <c r="D213" s="16" t="s">
        <v>124</v>
      </c>
      <c r="E213" s="6" t="n">
        <v>1000</v>
      </c>
      <c r="F213" s="7" t="n">
        <v>1</v>
      </c>
      <c r="G213" s="6" t="n">
        <v>11.26</v>
      </c>
      <c r="H213" s="6" t="n">
        <v>1</v>
      </c>
      <c r="I213" s="6" t="n">
        <v>11.26</v>
      </c>
      <c r="J213" s="6" t="n">
        <v>10.26</v>
      </c>
    </row>
    <row collapsed="false" customFormat="false" customHeight="false" hidden="false" ht="12.1" outlineLevel="0" r="214">
      <c r="A214" s="39"/>
      <c r="B214" s="16"/>
      <c r="C214" s="16"/>
      <c r="D214" s="16"/>
      <c r="E214" s="6"/>
      <c r="F214" s="7"/>
      <c r="G214" s="6"/>
      <c r="H214" s="6"/>
      <c r="I214" s="6"/>
      <c r="J214" s="6"/>
    </row>
    <row collapsed="false" customFormat="false" customHeight="false" hidden="false" ht="12.1" outlineLevel="0" r="215">
      <c r="A215" s="39" t="n">
        <v>46253</v>
      </c>
      <c r="B215" s="16" t="s">
        <v>1247</v>
      </c>
      <c r="C215" s="16" t="s">
        <v>141</v>
      </c>
      <c r="D215" s="16" t="s">
        <v>142</v>
      </c>
      <c r="E215" s="6" t="n">
        <v>1000</v>
      </c>
      <c r="F215" s="7" t="n">
        <v>1</v>
      </c>
      <c r="G215" s="6" t="n">
        <v>27.12</v>
      </c>
      <c r="H215" s="6" t="n">
        <v>4</v>
      </c>
      <c r="I215" s="6" t="n">
        <v>27.12</v>
      </c>
      <c r="J215" s="6" t="n">
        <v>23.12</v>
      </c>
    </row>
    <row collapsed="false" customFormat="false" customHeight="false" hidden="false" ht="12.1" outlineLevel="0" r="216">
      <c r="A216" s="39" t="n">
        <v>46259</v>
      </c>
      <c r="B216" s="16" t="s">
        <v>1247</v>
      </c>
      <c r="C216" s="16" t="s">
        <v>117</v>
      </c>
      <c r="D216" s="16" t="s">
        <v>118</v>
      </c>
      <c r="E216" s="6" t="n">
        <v>1000</v>
      </c>
      <c r="F216" s="7" t="n">
        <v>1</v>
      </c>
      <c r="G216" s="6" t="n">
        <v>19.73</v>
      </c>
      <c r="H216" s="6" t="n">
        <v>3</v>
      </c>
      <c r="I216" s="6" t="n">
        <v>19.73</v>
      </c>
      <c r="J216" s="6" t="n">
        <v>16.73</v>
      </c>
    </row>
    <row collapsed="false" customFormat="false" customHeight="false" hidden="false" ht="12.1" outlineLevel="0" r="217">
      <c r="A217" s="39" t="n">
        <v>46265</v>
      </c>
      <c r="B217" s="16" t="s">
        <v>1247</v>
      </c>
      <c r="C217" s="16" t="s">
        <v>138</v>
      </c>
      <c r="D217" s="16" t="s">
        <v>139</v>
      </c>
      <c r="E217" s="6" t="n">
        <v>248.21</v>
      </c>
      <c r="F217" s="7" t="n">
        <v>1</v>
      </c>
      <c r="G217" s="6" t="n">
        <v>4.53</v>
      </c>
      <c r="H217" s="6" t="n">
        <v>1</v>
      </c>
      <c r="I217" s="6" t="n">
        <v>4.53</v>
      </c>
      <c r="J217" s="6" t="n">
        <v>3.53</v>
      </c>
    </row>
    <row collapsed="false" customFormat="false" customHeight="false" hidden="false" ht="12.1" outlineLevel="0" r="218">
      <c r="A218" s="39" t="n">
        <v>46267</v>
      </c>
      <c r="B218" s="16" t="s">
        <v>1247</v>
      </c>
      <c r="C218" s="16" t="s">
        <v>120</v>
      </c>
      <c r="D218" s="16" t="s">
        <v>121</v>
      </c>
      <c r="E218" s="6" t="n">
        <v>900</v>
      </c>
      <c r="F218" s="7" t="n">
        <v>1</v>
      </c>
      <c r="G218" s="6" t="n">
        <v>19.97</v>
      </c>
      <c r="H218" s="6" t="n">
        <v>3</v>
      </c>
      <c r="I218" s="6" t="n">
        <v>19.97</v>
      </c>
      <c r="J218" s="6" t="n">
        <v>16.97</v>
      </c>
    </row>
    <row collapsed="false" customFormat="false" customHeight="false" hidden="false" ht="12.1" outlineLevel="0" r="219">
      <c r="A219" s="39" t="n">
        <v>46283</v>
      </c>
      <c r="B219" s="16" t="s">
        <v>1247</v>
      </c>
      <c r="C219" s="16" t="s">
        <v>141</v>
      </c>
      <c r="D219" s="16" t="s">
        <v>142</v>
      </c>
      <c r="E219" s="6" t="n">
        <v>1000</v>
      </c>
      <c r="F219" s="7" t="n">
        <v>1</v>
      </c>
      <c r="G219" s="6" t="n">
        <v>27.12</v>
      </c>
      <c r="H219" s="6" t="n">
        <v>4</v>
      </c>
      <c r="I219" s="6" t="n">
        <v>27.12</v>
      </c>
      <c r="J219" s="6" t="n">
        <v>23.12</v>
      </c>
    </row>
    <row collapsed="false" customFormat="false" customHeight="false" hidden="false" ht="12.1" outlineLevel="0" r="220">
      <c r="A220" s="39" t="n">
        <v>46286</v>
      </c>
      <c r="B220" s="16" t="s">
        <v>1247</v>
      </c>
      <c r="C220" s="16" t="s">
        <v>123</v>
      </c>
      <c r="D220" s="16" t="s">
        <v>124</v>
      </c>
      <c r="E220" s="6" t="n">
        <v>1000</v>
      </c>
      <c r="F220" s="7" t="n">
        <v>1</v>
      </c>
      <c r="G220" s="6" t="n">
        <v>11.26</v>
      </c>
      <c r="H220" s="6" t="n">
        <v>1</v>
      </c>
      <c r="I220" s="6" t="n">
        <v>11.26</v>
      </c>
      <c r="J220" s="6" t="n">
        <v>10.26</v>
      </c>
    </row>
    <row collapsed="false" customFormat="false" customHeight="false" hidden="false" ht="12.1" outlineLevel="0" r="221">
      <c r="A221" s="39" t="n">
        <v>46287</v>
      </c>
      <c r="B221" s="16" t="s">
        <v>1247</v>
      </c>
      <c r="C221" s="16" t="s">
        <v>126</v>
      </c>
      <c r="D221" s="16" t="s">
        <v>127</v>
      </c>
      <c r="E221" s="6" t="n">
        <v>1000</v>
      </c>
      <c r="F221" s="7" t="n">
        <v>1</v>
      </c>
      <c r="G221" s="6" t="n">
        <v>56.1</v>
      </c>
      <c r="H221" s="6" t="n">
        <v>7</v>
      </c>
      <c r="I221" s="6" t="n">
        <v>56.1</v>
      </c>
      <c r="J221" s="6" t="n">
        <v>49.1</v>
      </c>
    </row>
    <row collapsed="false" customFormat="false" customHeight="false" hidden="false" ht="12.1" outlineLevel="0" r="222">
      <c r="A222" s="39" t="n">
        <v>46289</v>
      </c>
      <c r="B222" s="16" t="s">
        <v>1247</v>
      </c>
      <c r="C222" s="16" t="s">
        <v>117</v>
      </c>
      <c r="D222" s="16" t="s">
        <v>118</v>
      </c>
      <c r="E222" s="6" t="n">
        <v>1000</v>
      </c>
      <c r="F222" s="7" t="n">
        <v>1</v>
      </c>
      <c r="G222" s="6" t="n">
        <v>19.73</v>
      </c>
      <c r="H222" s="6" t="n">
        <v>3</v>
      </c>
      <c r="I222" s="6" t="n">
        <v>19.73</v>
      </c>
      <c r="J222" s="6" t="n">
        <v>16.73</v>
      </c>
    </row>
    <row collapsed="false" customFormat="false" customHeight="false" hidden="false" ht="12.1" outlineLevel="0" r="223">
      <c r="A223" s="39" t="n">
        <v>46295</v>
      </c>
      <c r="B223" s="16" t="s">
        <v>1247</v>
      </c>
      <c r="C223" s="16" t="s">
        <v>138</v>
      </c>
      <c r="D223" s="16" t="s">
        <v>139</v>
      </c>
      <c r="E223" s="6" t="n">
        <v>248.21</v>
      </c>
      <c r="F223" s="7" t="n">
        <v>1</v>
      </c>
      <c r="G223" s="6" t="n">
        <v>3.93</v>
      </c>
      <c r="H223" s="6" t="n">
        <v>1</v>
      </c>
      <c r="I223" s="6" t="n">
        <v>3.93</v>
      </c>
      <c r="J223" s="6" t="n">
        <v>2.93</v>
      </c>
    </row>
    <row collapsed="false" customFormat="false" customHeight="false" hidden="false" ht="12.1" outlineLevel="0" r="224">
      <c r="A224" s="39" t="n">
        <v>46297</v>
      </c>
      <c r="B224" s="16" t="s">
        <v>1247</v>
      </c>
      <c r="C224" s="16" t="s">
        <v>120</v>
      </c>
      <c r="D224" s="16" t="s">
        <v>121</v>
      </c>
      <c r="E224" s="6" t="n">
        <v>900</v>
      </c>
      <c r="F224" s="7" t="n">
        <v>1</v>
      </c>
      <c r="G224" s="6" t="n">
        <v>19.97</v>
      </c>
      <c r="H224" s="6" t="n">
        <v>3</v>
      </c>
      <c r="I224" s="6" t="n">
        <v>19.97</v>
      </c>
      <c r="J224" s="6" t="n">
        <v>16.97</v>
      </c>
    </row>
    <row collapsed="false" customFormat="false" customHeight="false" hidden="false" ht="12.1" outlineLevel="0" r="225">
      <c r="A225" s="39" t="n">
        <v>46313</v>
      </c>
      <c r="B225" s="16" t="s">
        <v>1247</v>
      </c>
      <c r="C225" s="16" t="s">
        <v>141</v>
      </c>
      <c r="D225" s="16" t="s">
        <v>142</v>
      </c>
      <c r="E225" s="6" t="n">
        <v>1000</v>
      </c>
      <c r="F225" s="7" t="n">
        <v>1</v>
      </c>
      <c r="G225" s="6" t="n">
        <v>27.12</v>
      </c>
      <c r="H225" s="6" t="n">
        <v>4</v>
      </c>
      <c r="I225" s="6" t="n">
        <v>27.12</v>
      </c>
      <c r="J225" s="6" t="n">
        <v>23.12</v>
      </c>
    </row>
    <row collapsed="false" customFormat="false" customHeight="false" hidden="false" ht="12.1" outlineLevel="0" r="226">
      <c r="A226" s="39" t="n">
        <v>46316</v>
      </c>
      <c r="B226" s="16" t="s">
        <v>1247</v>
      </c>
      <c r="C226" s="16" t="s">
        <v>123</v>
      </c>
      <c r="D226" s="16" t="s">
        <v>124</v>
      </c>
      <c r="E226" s="6" t="n">
        <v>1000</v>
      </c>
      <c r="F226" s="7" t="n">
        <v>1</v>
      </c>
      <c r="G226" s="6" t="n">
        <v>11.26</v>
      </c>
      <c r="H226" s="6" t="n">
        <v>1</v>
      </c>
      <c r="I226" s="6" t="n">
        <v>11.26</v>
      </c>
      <c r="J226" s="6" t="n">
        <v>10.26</v>
      </c>
    </row>
    <row collapsed="false" customFormat="false" customHeight="false" hidden="false" ht="12.1" outlineLevel="0" r="227">
      <c r="A227" s="39" t="n">
        <v>46319</v>
      </c>
      <c r="B227" s="16" t="s">
        <v>1247</v>
      </c>
      <c r="C227" s="16" t="s">
        <v>117</v>
      </c>
      <c r="D227" s="16" t="s">
        <v>118</v>
      </c>
      <c r="E227" s="6" t="n">
        <v>1000</v>
      </c>
      <c r="F227" s="7" t="n">
        <v>1</v>
      </c>
      <c r="G227" s="6" t="n">
        <v>19.73</v>
      </c>
      <c r="H227" s="6" t="n">
        <v>3</v>
      </c>
      <c r="I227" s="6" t="n">
        <v>19.73</v>
      </c>
      <c r="J227" s="6" t="n">
        <v>16.73</v>
      </c>
    </row>
    <row collapsed="false" customFormat="false" customHeight="false" hidden="false" ht="12.1" outlineLevel="0" r="228">
      <c r="A228" s="39" t="n">
        <v>46321</v>
      </c>
      <c r="B228" s="16" t="s">
        <v>1247</v>
      </c>
      <c r="C228" s="16" t="s">
        <v>132</v>
      </c>
      <c r="D228" s="16" t="s">
        <v>133</v>
      </c>
      <c r="E228" s="6" t="n">
        <v>625</v>
      </c>
      <c r="F228" s="7" t="n">
        <v>1</v>
      </c>
      <c r="G228" s="6" t="n">
        <v>18.23</v>
      </c>
      <c r="H228" s="6" t="n">
        <v>2</v>
      </c>
      <c r="I228" s="6" t="n">
        <v>18.23</v>
      </c>
      <c r="J228" s="6" t="n">
        <v>16.23</v>
      </c>
    </row>
    <row collapsed="false" customFormat="false" customHeight="false" hidden="false" ht="12.1" outlineLevel="0" r="229">
      <c r="A229" s="39" t="n">
        <v>46326</v>
      </c>
      <c r="B229" s="16" t="s">
        <v>1247</v>
      </c>
      <c r="C229" s="16" t="s">
        <v>138</v>
      </c>
      <c r="D229" s="16" t="s">
        <v>139</v>
      </c>
      <c r="E229" s="6" t="n">
        <v>248.21</v>
      </c>
      <c r="F229" s="7" t="n">
        <v>1</v>
      </c>
      <c r="G229" s="6" t="n">
        <v>3.62</v>
      </c>
      <c r="H229" s="6" t="n">
        <v>0</v>
      </c>
      <c r="I229" s="6" t="n">
        <v>3.62</v>
      </c>
      <c r="J229" s="6" t="n">
        <v>3.62</v>
      </c>
    </row>
    <row collapsed="false" customFormat="false" customHeight="false" hidden="false" ht="12.1" outlineLevel="0" r="230">
      <c r="A230" s="39" t="n">
        <v>46327</v>
      </c>
      <c r="B230" s="16" t="s">
        <v>1247</v>
      </c>
      <c r="C230" s="16" t="s">
        <v>120</v>
      </c>
      <c r="D230" s="16" t="s">
        <v>121</v>
      </c>
      <c r="E230" s="6" t="n">
        <v>900</v>
      </c>
      <c r="F230" s="7" t="n">
        <v>1</v>
      </c>
      <c r="G230" s="6" t="n">
        <v>17.75</v>
      </c>
      <c r="H230" s="6" t="n">
        <v>2</v>
      </c>
      <c r="I230" s="6" t="n">
        <v>17.75</v>
      </c>
      <c r="J230" s="6" t="n">
        <v>15.75</v>
      </c>
    </row>
    <row collapsed="false" customFormat="false" customHeight="false" hidden="false" ht="12.1" outlineLevel="0" r="231">
      <c r="A231" s="39" t="n">
        <v>46343</v>
      </c>
      <c r="B231" s="16" t="s">
        <v>1247</v>
      </c>
      <c r="C231" s="16" t="s">
        <v>141</v>
      </c>
      <c r="D231" s="16" t="s">
        <v>142</v>
      </c>
      <c r="E231" s="6" t="n">
        <v>1000</v>
      </c>
      <c r="F231" s="7" t="n">
        <v>1</v>
      </c>
      <c r="G231" s="6" t="n">
        <v>27.12</v>
      </c>
      <c r="H231" s="6" t="n">
        <v>4</v>
      </c>
      <c r="I231" s="6" t="n">
        <v>27.12</v>
      </c>
      <c r="J231" s="6" t="n">
        <v>23.12</v>
      </c>
    </row>
    <row collapsed="false" customFormat="false" customHeight="false" hidden="false" ht="12.1" outlineLevel="0" r="232">
      <c r="A232" s="39" t="n">
        <v>46346</v>
      </c>
      <c r="B232" s="16" t="s">
        <v>1247</v>
      </c>
      <c r="C232" s="16" t="s">
        <v>123</v>
      </c>
      <c r="D232" s="16" t="s">
        <v>124</v>
      </c>
      <c r="E232" s="6" t="n">
        <v>1000</v>
      </c>
      <c r="F232" s="7" t="n">
        <v>1</v>
      </c>
      <c r="G232" s="6" t="n">
        <v>11.26</v>
      </c>
      <c r="H232" s="6" t="n">
        <v>1</v>
      </c>
      <c r="I232" s="6" t="n">
        <v>11.26</v>
      </c>
      <c r="J232" s="6" t="n">
        <v>10.26</v>
      </c>
    </row>
    <row collapsed="false" customFormat="false" customHeight="false" hidden="false" ht="12.1" outlineLevel="0" r="233">
      <c r="A233" s="39" t="n">
        <v>46349</v>
      </c>
      <c r="B233" s="16" t="s">
        <v>1247</v>
      </c>
      <c r="C233" s="16" t="s">
        <v>117</v>
      </c>
      <c r="D233" s="16" t="s">
        <v>118</v>
      </c>
      <c r="E233" s="6" t="n">
        <v>1000</v>
      </c>
      <c r="F233" s="7" t="n">
        <v>1</v>
      </c>
      <c r="G233" s="6" t="n">
        <v>19.73</v>
      </c>
      <c r="H233" s="6" t="n">
        <v>3</v>
      </c>
      <c r="I233" s="6" t="n">
        <v>19.73</v>
      </c>
      <c r="J233" s="6" t="n">
        <v>16.73</v>
      </c>
    </row>
    <row collapsed="false" customFormat="false" customHeight="false" hidden="false" ht="12.1" outlineLevel="0" r="234">
      <c r="A234" s="39" t="n">
        <v>46356</v>
      </c>
      <c r="B234" s="16" t="s">
        <v>1247</v>
      </c>
      <c r="C234" s="16" t="s">
        <v>108</v>
      </c>
      <c r="D234" s="16" t="s">
        <v>109</v>
      </c>
      <c r="E234" s="6" t="n">
        <v>1000</v>
      </c>
      <c r="F234" s="7" t="n">
        <v>1</v>
      </c>
      <c r="G234" s="6" t="n">
        <v>56.1</v>
      </c>
      <c r="H234" s="6" t="n">
        <v>7</v>
      </c>
      <c r="I234" s="6" t="n">
        <v>56.1</v>
      </c>
      <c r="J234" s="6" t="n">
        <v>49.1</v>
      </c>
    </row>
    <row collapsed="false" customFormat="false" customHeight="false" hidden="false" ht="12.1" outlineLevel="0" r="235">
      <c r="A235" s="39" t="n">
        <v>46356</v>
      </c>
      <c r="B235" s="16" t="s">
        <v>1247</v>
      </c>
      <c r="C235" s="16" t="s">
        <v>138</v>
      </c>
      <c r="D235" s="16" t="s">
        <v>139</v>
      </c>
      <c r="E235" s="6" t="n">
        <v>248.21</v>
      </c>
      <c r="F235" s="7" t="n">
        <v>1</v>
      </c>
      <c r="G235" s="6" t="n">
        <v>3.08</v>
      </c>
      <c r="H235" s="6" t="n">
        <v>0</v>
      </c>
      <c r="I235" s="6" t="n">
        <v>3.08</v>
      </c>
      <c r="J235" s="6" t="n">
        <v>3.08</v>
      </c>
    </row>
    <row collapsed="false" customFormat="false" customHeight="false" hidden="false" ht="12.1" outlineLevel="0" r="236">
      <c r="A236" s="39" t="n">
        <v>46357</v>
      </c>
      <c r="B236" s="16" t="s">
        <v>1247</v>
      </c>
      <c r="C236" s="16" t="s">
        <v>111</v>
      </c>
      <c r="D236" s="16" t="s">
        <v>112</v>
      </c>
      <c r="E236" s="6" t="n">
        <v>1000</v>
      </c>
      <c r="F236" s="7" t="n">
        <v>1</v>
      </c>
      <c r="G236" s="6" t="n">
        <v>56.84</v>
      </c>
      <c r="H236" s="6" t="n">
        <v>7</v>
      </c>
      <c r="I236" s="6" t="n">
        <v>56.84</v>
      </c>
      <c r="J236" s="6" t="n">
        <v>49.84</v>
      </c>
    </row>
    <row collapsed="false" customFormat="false" customHeight="false" hidden="false" ht="12.1" outlineLevel="0" r="237">
      <c r="A237" s="39" t="n">
        <v>46357</v>
      </c>
      <c r="B237" s="16" t="s">
        <v>1247</v>
      </c>
      <c r="C237" s="16" t="s">
        <v>135</v>
      </c>
      <c r="D237" s="16" t="s">
        <v>136</v>
      </c>
      <c r="E237" s="6" t="n">
        <v>1000</v>
      </c>
      <c r="F237" s="7" t="n">
        <v>1</v>
      </c>
      <c r="G237" s="6" t="n">
        <v>35.4</v>
      </c>
      <c r="H237" s="6" t="n">
        <v>5</v>
      </c>
      <c r="I237" s="6" t="n">
        <v>35.4</v>
      </c>
      <c r="J237" s="6" t="n">
        <v>30.4</v>
      </c>
    </row>
    <row collapsed="false" customFormat="false" customHeight="false" hidden="false" ht="12.1" outlineLevel="0" r="238">
      <c r="A238" s="39" t="n">
        <v>46357</v>
      </c>
      <c r="B238" s="16" t="s">
        <v>1247</v>
      </c>
      <c r="C238" s="16" t="s">
        <v>120</v>
      </c>
      <c r="D238" s="16" t="s">
        <v>121</v>
      </c>
      <c r="E238" s="6" t="n">
        <v>900</v>
      </c>
      <c r="F238" s="7" t="n">
        <v>1</v>
      </c>
      <c r="G238" s="6" t="n">
        <v>17.75</v>
      </c>
      <c r="H238" s="6" t="n">
        <v>2</v>
      </c>
      <c r="I238" s="6" t="n">
        <v>17.75</v>
      </c>
      <c r="J238" s="6" t="n">
        <v>15.75</v>
      </c>
    </row>
    <row collapsed="false" customFormat="false" customHeight="false" hidden="false" ht="12.1" outlineLevel="0" r="239">
      <c r="A239" s="39" t="n">
        <v>46373</v>
      </c>
      <c r="B239" s="16" t="s">
        <v>1247</v>
      </c>
      <c r="C239" s="16" t="s">
        <v>141</v>
      </c>
      <c r="D239" s="16" t="s">
        <v>142</v>
      </c>
      <c r="E239" s="6" t="n">
        <v>1000</v>
      </c>
      <c r="F239" s="7" t="n">
        <v>1</v>
      </c>
      <c r="G239" s="6" t="n">
        <v>27.12</v>
      </c>
      <c r="H239" s="6" t="n">
        <v>4</v>
      </c>
      <c r="I239" s="6" t="n">
        <v>27.12</v>
      </c>
      <c r="J239" s="6" t="n">
        <v>23.12</v>
      </c>
    </row>
    <row collapsed="false" customFormat="false" customHeight="false" hidden="false" ht="12.1" outlineLevel="0" r="240">
      <c r="A240" s="39" t="n">
        <v>46376</v>
      </c>
      <c r="B240" s="16" t="s">
        <v>1247</v>
      </c>
      <c r="C240" s="16" t="s">
        <v>123</v>
      </c>
      <c r="D240" s="16" t="s">
        <v>124</v>
      </c>
      <c r="E240" s="6" t="n">
        <v>1000</v>
      </c>
      <c r="F240" s="7" t="n">
        <v>1</v>
      </c>
      <c r="G240" s="6" t="n">
        <v>11.26</v>
      </c>
      <c r="H240" s="6" t="n">
        <v>1</v>
      </c>
      <c r="I240" s="6" t="n">
        <v>11.26</v>
      </c>
      <c r="J240" s="6" t="n">
        <v>10.26</v>
      </c>
    </row>
    <row collapsed="false" customFormat="false" customHeight="false" hidden="false" ht="12.1" outlineLevel="0" r="241">
      <c r="A241" s="39" t="n">
        <v>46379</v>
      </c>
      <c r="B241" s="16" t="s">
        <v>1247</v>
      </c>
      <c r="C241" s="16" t="s">
        <v>117</v>
      </c>
      <c r="D241" s="16" t="s">
        <v>118</v>
      </c>
      <c r="E241" s="6" t="n">
        <v>1000</v>
      </c>
      <c r="F241" s="7" t="n">
        <v>1</v>
      </c>
      <c r="G241" s="6" t="n">
        <v>19.73</v>
      </c>
      <c r="H241" s="6" t="n">
        <v>3</v>
      </c>
      <c r="I241" s="6" t="n">
        <v>19.73</v>
      </c>
      <c r="J241" s="6" t="n">
        <v>16.73</v>
      </c>
    </row>
    <row collapsed="false" customFormat="false" customHeight="false" hidden="false" ht="12.1" outlineLevel="0" r="242">
      <c r="A242" s="39" t="n">
        <v>46387</v>
      </c>
      <c r="B242" s="16" t="s">
        <v>1247</v>
      </c>
      <c r="C242" s="16" t="s">
        <v>138</v>
      </c>
      <c r="D242" s="16" t="s">
        <v>139</v>
      </c>
      <c r="E242" s="6" t="n">
        <v>248.21</v>
      </c>
      <c r="F242" s="7" t="n">
        <v>1</v>
      </c>
      <c r="G242" s="6" t="n">
        <v>2.78</v>
      </c>
      <c r="H242" s="6" t="n">
        <v>0</v>
      </c>
      <c r="I242" s="6" t="n">
        <v>2.78</v>
      </c>
      <c r="J242" s="6" t="n">
        <v>2.78</v>
      </c>
    </row>
    <row collapsed="false" customFormat="false" customHeight="false" hidden="false" ht="12.1" outlineLevel="0" r="243">
      <c r="A243" s="39" t="n">
        <v>46387</v>
      </c>
      <c r="B243" s="16" t="s">
        <v>1247</v>
      </c>
      <c r="C243" s="16" t="s">
        <v>120</v>
      </c>
      <c r="D243" s="16" t="s">
        <v>121</v>
      </c>
      <c r="E243" s="6" t="n">
        <v>900</v>
      </c>
      <c r="F243" s="7" t="n">
        <v>1</v>
      </c>
      <c r="G243" s="6" t="n">
        <v>17.75</v>
      </c>
      <c r="H243" s="6" t="n">
        <v>2</v>
      </c>
      <c r="I243" s="6" t="n">
        <v>17.75</v>
      </c>
      <c r="J243" s="6" t="n">
        <v>15.75</v>
      </c>
    </row>
    <row collapsed="false" customFormat="false" customHeight="false" hidden="false" ht="12.1" outlineLevel="0" r="244">
      <c r="A244" s="39" t="n">
        <v>46391</v>
      </c>
      <c r="B244" s="16" t="s">
        <v>1247</v>
      </c>
      <c r="C244" s="16" t="s">
        <v>129</v>
      </c>
      <c r="D244" s="16" t="s">
        <v>130</v>
      </c>
      <c r="E244" s="6" t="n">
        <v>750</v>
      </c>
      <c r="F244" s="7" t="n">
        <v>1</v>
      </c>
      <c r="G244" s="6" t="n">
        <v>40.58</v>
      </c>
      <c r="H244" s="6" t="n">
        <v>5</v>
      </c>
      <c r="I244" s="6" t="n">
        <v>40.58</v>
      </c>
      <c r="J244" s="6" t="n">
        <v>35.58</v>
      </c>
    </row>
    <row collapsed="false" customFormat="false" customHeight="false" hidden="false" ht="12.1" outlineLevel="0" r="245">
      <c r="A245" s="39" t="n">
        <v>46403</v>
      </c>
      <c r="B245" s="16" t="s">
        <v>1247</v>
      </c>
      <c r="C245" s="16" t="s">
        <v>141</v>
      </c>
      <c r="D245" s="16" t="s">
        <v>142</v>
      </c>
      <c r="E245" s="6" t="n">
        <v>1000</v>
      </c>
      <c r="F245" s="7" t="n">
        <v>1</v>
      </c>
      <c r="G245" s="6" t="n">
        <v>27.12</v>
      </c>
      <c r="H245" s="6" t="n">
        <v>4</v>
      </c>
      <c r="I245" s="6" t="n">
        <v>27.12</v>
      </c>
      <c r="J245" s="6" t="n">
        <v>23.12</v>
      </c>
    </row>
    <row collapsed="false" customFormat="false" customHeight="false" hidden="false" ht="12.1" outlineLevel="0" r="246">
      <c r="A246" s="39" t="n">
        <v>46406</v>
      </c>
      <c r="B246" s="16" t="s">
        <v>1247</v>
      </c>
      <c r="C246" s="16" t="s">
        <v>123</v>
      </c>
      <c r="D246" s="16" t="s">
        <v>124</v>
      </c>
      <c r="E246" s="6" t="n">
        <v>1000</v>
      </c>
      <c r="F246" s="7" t="n">
        <v>1</v>
      </c>
      <c r="G246" s="6" t="n">
        <v>11.26</v>
      </c>
      <c r="H246" s="6" t="n">
        <v>1</v>
      </c>
      <c r="I246" s="6" t="n">
        <v>11.26</v>
      </c>
      <c r="J246" s="6" t="n">
        <v>10.26</v>
      </c>
    </row>
    <row collapsed="false" customFormat="false" customHeight="false" hidden="false" ht="12.1" outlineLevel="0" r="247">
      <c r="A247" s="39" t="n">
        <v>46409</v>
      </c>
      <c r="B247" s="16" t="s">
        <v>1247</v>
      </c>
      <c r="C247" s="16" t="s">
        <v>117</v>
      </c>
      <c r="D247" s="16" t="s">
        <v>118</v>
      </c>
      <c r="E247" s="6" t="n">
        <v>1000</v>
      </c>
      <c r="F247" s="7" t="n">
        <v>1</v>
      </c>
      <c r="G247" s="6" t="n">
        <v>19.73</v>
      </c>
      <c r="H247" s="6" t="n">
        <v>3</v>
      </c>
      <c r="I247" s="6" t="n">
        <v>19.73</v>
      </c>
      <c r="J247" s="6" t="n">
        <v>16.73</v>
      </c>
    </row>
    <row collapsed="false" customFormat="false" customHeight="false" hidden="false" ht="12.1" outlineLevel="0" r="248">
      <c r="A248" s="39" t="n">
        <v>46412</v>
      </c>
      <c r="B248" s="16" t="s">
        <v>1247</v>
      </c>
      <c r="C248" s="16" t="s">
        <v>132</v>
      </c>
      <c r="D248" s="16" t="s">
        <v>133</v>
      </c>
      <c r="E248" s="6" t="n">
        <v>625</v>
      </c>
      <c r="F248" s="7" t="n">
        <v>1</v>
      </c>
      <c r="G248" s="6" t="n">
        <v>14.58</v>
      </c>
      <c r="H248" s="6" t="n">
        <v>2</v>
      </c>
      <c r="I248" s="6" t="n">
        <v>14.58</v>
      </c>
      <c r="J248" s="6" t="n">
        <v>12.58</v>
      </c>
    </row>
    <row collapsed="false" customFormat="false" customHeight="false" hidden="false" ht="12.1" outlineLevel="0" r="249">
      <c r="A249" s="39" t="n">
        <v>46413</v>
      </c>
      <c r="B249" s="16" t="s">
        <v>1247</v>
      </c>
      <c r="C249" s="16" t="s">
        <v>104</v>
      </c>
      <c r="D249" s="16" t="s">
        <v>106</v>
      </c>
      <c r="E249" s="6" t="n">
        <v>1000</v>
      </c>
      <c r="F249" s="7" t="n">
        <v>6</v>
      </c>
      <c r="G249" s="6" t="n">
        <v>30.42</v>
      </c>
      <c r="H249" s="6" t="n">
        <v>24</v>
      </c>
      <c r="I249" s="6" t="n">
        <v>182.52</v>
      </c>
      <c r="J249" s="6" t="n">
        <v>158.52</v>
      </c>
    </row>
    <row collapsed="false" customFormat="false" customHeight="false" hidden="false" ht="12.1" outlineLevel="0" r="250">
      <c r="A250" s="39" t="n">
        <v>46417</v>
      </c>
      <c r="B250" s="16" t="s">
        <v>1247</v>
      </c>
      <c r="C250" s="16" t="s">
        <v>120</v>
      </c>
      <c r="D250" s="16" t="s">
        <v>121</v>
      </c>
      <c r="E250" s="6" t="n">
        <v>900</v>
      </c>
      <c r="F250" s="7" t="n">
        <v>1</v>
      </c>
      <c r="G250" s="6" t="n">
        <v>15.53</v>
      </c>
      <c r="H250" s="6" t="n">
        <v>2</v>
      </c>
      <c r="I250" s="6" t="n">
        <v>15.53</v>
      </c>
      <c r="J250" s="6" t="n">
        <v>13.53</v>
      </c>
    </row>
    <row collapsed="false" customFormat="false" customHeight="false" hidden="false" ht="12.1" outlineLevel="0" r="251">
      <c r="A251" s="39" t="n">
        <v>46418</v>
      </c>
      <c r="B251" s="16" t="s">
        <v>1247</v>
      </c>
      <c r="C251" s="16" t="s">
        <v>138</v>
      </c>
      <c r="D251" s="16" t="s">
        <v>139</v>
      </c>
      <c r="E251" s="6" t="n">
        <v>248.21</v>
      </c>
      <c r="F251" s="7" t="n">
        <v>1</v>
      </c>
      <c r="G251" s="6" t="n">
        <v>2.38</v>
      </c>
      <c r="H251" s="6" t="n">
        <v>0</v>
      </c>
      <c r="I251" s="6" t="n">
        <v>2.38</v>
      </c>
      <c r="J251" s="6" t="n">
        <v>2.38</v>
      </c>
    </row>
    <row collapsed="false" customFormat="false" customHeight="false" hidden="false" ht="12.1" outlineLevel="0" r="252">
      <c r="A252" s="39" t="n">
        <v>46429</v>
      </c>
      <c r="B252" s="16" t="s">
        <v>1247</v>
      </c>
      <c r="C252" s="16" t="s">
        <v>114</v>
      </c>
      <c r="D252" s="16" t="s">
        <v>115</v>
      </c>
      <c r="E252" s="6" t="n">
        <v>1000</v>
      </c>
      <c r="F252" s="7" t="n">
        <v>1</v>
      </c>
      <c r="G252" s="6" t="n">
        <v>51.86</v>
      </c>
      <c r="H252" s="6" t="n">
        <v>7</v>
      </c>
      <c r="I252" s="6" t="n">
        <v>51.86</v>
      </c>
      <c r="J252" s="6" t="n">
        <v>44.86</v>
      </c>
    </row>
    <row collapsed="false" customFormat="false" customHeight="false" hidden="false" ht="12.1" outlineLevel="0" r="253">
      <c r="A253" s="39" t="n">
        <v>46433</v>
      </c>
      <c r="B253" s="16" t="s">
        <v>1247</v>
      </c>
      <c r="C253" s="16" t="s">
        <v>141</v>
      </c>
      <c r="D253" s="16" t="s">
        <v>142</v>
      </c>
      <c r="E253" s="6" t="n">
        <v>1000</v>
      </c>
      <c r="F253" s="7" t="n">
        <v>1</v>
      </c>
      <c r="G253" s="6" t="n">
        <v>27.12</v>
      </c>
      <c r="H253" s="6" t="n">
        <v>4</v>
      </c>
      <c r="I253" s="6" t="n">
        <v>27.12</v>
      </c>
      <c r="J253" s="6" t="n">
        <v>23.12</v>
      </c>
    </row>
    <row collapsed="false" customFormat="false" customHeight="false" hidden="false" ht="12.1" outlineLevel="0" r="254">
      <c r="A254" s="39" t="n">
        <v>46436</v>
      </c>
      <c r="B254" s="16" t="s">
        <v>1247</v>
      </c>
      <c r="C254" s="16" t="s">
        <v>123</v>
      </c>
      <c r="D254" s="16" t="s">
        <v>124</v>
      </c>
      <c r="E254" s="6" t="n">
        <v>1000</v>
      </c>
      <c r="F254" s="7" t="n">
        <v>1</v>
      </c>
      <c r="G254" s="6" t="n">
        <v>11.26</v>
      </c>
      <c r="H254" s="6" t="n">
        <v>1</v>
      </c>
      <c r="I254" s="6" t="n">
        <v>11.26</v>
      </c>
      <c r="J254" s="6" t="n">
        <v>10.26</v>
      </c>
    </row>
    <row collapsed="false" customFormat="false" customHeight="false" hidden="false" ht="12.1" outlineLevel="0" r="255">
      <c r="A255" s="39" t="n">
        <v>46439</v>
      </c>
      <c r="B255" s="16" t="s">
        <v>1247</v>
      </c>
      <c r="C255" s="16" t="s">
        <v>117</v>
      </c>
      <c r="D255" s="16" t="s">
        <v>118</v>
      </c>
      <c r="E255" s="6" t="n">
        <v>1000</v>
      </c>
      <c r="F255" s="7" t="n">
        <v>1</v>
      </c>
      <c r="G255" s="6" t="n">
        <v>19.73</v>
      </c>
      <c r="H255" s="6" t="n">
        <v>3</v>
      </c>
      <c r="I255" s="6" t="n">
        <v>19.73</v>
      </c>
      <c r="J255" s="6" t="n">
        <v>16.73</v>
      </c>
    </row>
    <row collapsed="false" customFormat="false" customHeight="false" hidden="false" ht="12.1" outlineLevel="0" r="256">
      <c r="A256" s="39" t="n">
        <v>46446</v>
      </c>
      <c r="B256" s="16" t="s">
        <v>1247</v>
      </c>
      <c r="C256" s="16" t="s">
        <v>138</v>
      </c>
      <c r="D256" s="16" t="s">
        <v>139</v>
      </c>
      <c r="E256" s="6" t="n">
        <v>248.21</v>
      </c>
      <c r="F256" s="7" t="n">
        <v>1</v>
      </c>
      <c r="G256" s="6" t="n">
        <v>1.81</v>
      </c>
      <c r="H256" s="6" t="n">
        <v>0</v>
      </c>
      <c r="I256" s="6" t="n">
        <v>1.81</v>
      </c>
      <c r="J256" s="6" t="n">
        <v>1.81</v>
      </c>
    </row>
    <row collapsed="false" customFormat="false" customHeight="false" hidden="false" ht="12.1" outlineLevel="0" r="257">
      <c r="A257" s="39" t="n">
        <v>46447</v>
      </c>
      <c r="B257" s="16" t="s">
        <v>1247</v>
      </c>
      <c r="C257" s="16" t="s">
        <v>120</v>
      </c>
      <c r="D257" s="16" t="s">
        <v>121</v>
      </c>
      <c r="E257" s="6" t="n">
        <v>900</v>
      </c>
      <c r="F257" s="7" t="n">
        <v>1</v>
      </c>
      <c r="G257" s="6" t="n">
        <v>15.53</v>
      </c>
      <c r="H257" s="6" t="n">
        <v>2</v>
      </c>
      <c r="I257" s="6" t="n">
        <v>15.53</v>
      </c>
      <c r="J257" s="6" t="n">
        <v>13.53</v>
      </c>
    </row>
    <row collapsed="false" customFormat="false" customHeight="false" hidden="false" ht="12.1" outlineLevel="0" r="258">
      <c r="A258" s="39" t="n">
        <v>46463</v>
      </c>
      <c r="B258" s="16" t="s">
        <v>1247</v>
      </c>
      <c r="C258" s="16" t="s">
        <v>141</v>
      </c>
      <c r="D258" s="16" t="s">
        <v>142</v>
      </c>
      <c r="E258" s="6" t="n">
        <v>1000</v>
      </c>
      <c r="F258" s="7" t="n">
        <v>1</v>
      </c>
      <c r="G258" s="6" t="n">
        <v>27.12</v>
      </c>
      <c r="H258" s="6" t="n">
        <v>4</v>
      </c>
      <c r="I258" s="6" t="n">
        <v>27.12</v>
      </c>
      <c r="J258" s="6" t="n">
        <v>23.12</v>
      </c>
    </row>
    <row collapsed="false" customFormat="false" customHeight="false" hidden="false" ht="12.1" outlineLevel="0" r="259">
      <c r="A259" s="39" t="n">
        <v>46466</v>
      </c>
      <c r="B259" s="16" t="s">
        <v>1247</v>
      </c>
      <c r="C259" s="16" t="s">
        <v>123</v>
      </c>
      <c r="D259" s="16" t="s">
        <v>124</v>
      </c>
      <c r="E259" s="6" t="n">
        <v>1000</v>
      </c>
      <c r="F259" s="7" t="n">
        <v>1</v>
      </c>
      <c r="G259" s="6" t="n">
        <v>11.26</v>
      </c>
      <c r="H259" s="6" t="n">
        <v>1</v>
      </c>
      <c r="I259" s="6" t="n">
        <v>11.26</v>
      </c>
      <c r="J259" s="6" t="n">
        <v>10.26</v>
      </c>
    </row>
    <row collapsed="false" customFormat="false" customHeight="false" hidden="false" ht="12.1" outlineLevel="0" r="260">
      <c r="A260" s="39" t="n">
        <v>46469</v>
      </c>
      <c r="B260" s="16" t="s">
        <v>1247</v>
      </c>
      <c r="C260" s="16" t="s">
        <v>126</v>
      </c>
      <c r="D260" s="16" t="s">
        <v>127</v>
      </c>
      <c r="E260" s="6" t="n">
        <v>1000</v>
      </c>
      <c r="F260" s="7" t="n">
        <v>1</v>
      </c>
      <c r="G260" s="6" t="n">
        <v>56.1</v>
      </c>
      <c r="H260" s="6" t="n">
        <v>7</v>
      </c>
      <c r="I260" s="6" t="n">
        <v>56.1</v>
      </c>
      <c r="J260" s="6" t="n">
        <v>49.1</v>
      </c>
    </row>
    <row collapsed="false" customFormat="false" customHeight="false" hidden="false" ht="12.1" outlineLevel="0" r="261">
      <c r="A261" s="39" t="n">
        <v>46469</v>
      </c>
      <c r="B261" s="16" t="s">
        <v>1247</v>
      </c>
      <c r="C261" s="16" t="s">
        <v>117</v>
      </c>
      <c r="D261" s="16" t="s">
        <v>118</v>
      </c>
      <c r="E261" s="6" t="n">
        <v>1000</v>
      </c>
      <c r="F261" s="7" t="n">
        <v>1</v>
      </c>
      <c r="G261" s="6" t="n">
        <v>19.73</v>
      </c>
      <c r="H261" s="6" t="n">
        <v>3</v>
      </c>
      <c r="I261" s="6" t="n">
        <v>19.73</v>
      </c>
      <c r="J261" s="6" t="n">
        <v>16.73</v>
      </c>
    </row>
    <row collapsed="false" customFormat="false" customHeight="false" hidden="false" ht="12.1" outlineLevel="0" r="262">
      <c r="A262" s="39" t="n">
        <v>46477</v>
      </c>
      <c r="B262" s="16" t="s">
        <v>1247</v>
      </c>
      <c r="C262" s="16" t="s">
        <v>138</v>
      </c>
      <c r="D262" s="16" t="s">
        <v>139</v>
      </c>
      <c r="E262" s="6" t="n">
        <v>248.21</v>
      </c>
      <c r="F262" s="7" t="n">
        <v>1</v>
      </c>
      <c r="G262" s="6" t="n">
        <v>1.64</v>
      </c>
      <c r="H262" s="6" t="n">
        <v>0</v>
      </c>
      <c r="I262" s="6" t="n">
        <v>1.64</v>
      </c>
      <c r="J262" s="6" t="n">
        <v>1.64</v>
      </c>
    </row>
    <row collapsed="false" customFormat="false" customHeight="false" hidden="false" ht="12.1" outlineLevel="0" r="263">
      <c r="A263" s="39" t="n">
        <v>46477</v>
      </c>
      <c r="B263" s="16" t="s">
        <v>1247</v>
      </c>
      <c r="C263" s="16" t="s">
        <v>120</v>
      </c>
      <c r="D263" s="16" t="s">
        <v>121</v>
      </c>
      <c r="E263" s="6" t="n">
        <v>900</v>
      </c>
      <c r="F263" s="7" t="n">
        <v>1</v>
      </c>
      <c r="G263" s="6" t="n">
        <v>15.53</v>
      </c>
      <c r="H263" s="6" t="n">
        <v>2</v>
      </c>
      <c r="I263" s="6" t="n">
        <v>15.53</v>
      </c>
      <c r="J263" s="6" t="n">
        <v>13.53</v>
      </c>
    </row>
    <row collapsed="false" customFormat="false" customHeight="false" hidden="false" ht="12.1" outlineLevel="0" r="264">
      <c r="A264" s="39" t="n">
        <v>46493</v>
      </c>
      <c r="B264" s="16" t="s">
        <v>1247</v>
      </c>
      <c r="C264" s="16" t="s">
        <v>141</v>
      </c>
      <c r="D264" s="16" t="s">
        <v>142</v>
      </c>
      <c r="E264" s="6" t="n">
        <v>1000</v>
      </c>
      <c r="F264" s="7" t="n">
        <v>1</v>
      </c>
      <c r="G264" s="6" t="n">
        <v>27.12</v>
      </c>
      <c r="H264" s="6" t="n">
        <v>4</v>
      </c>
      <c r="I264" s="6" t="n">
        <v>27.12</v>
      </c>
      <c r="J264" s="6" t="n">
        <v>23.12</v>
      </c>
    </row>
    <row collapsed="false" customFormat="false" customHeight="false" hidden="false" ht="12.1" outlineLevel="0" r="265">
      <c r="A265" s="39" t="n">
        <v>46496</v>
      </c>
      <c r="B265" s="16" t="s">
        <v>1247</v>
      </c>
      <c r="C265" s="16" t="s">
        <v>123</v>
      </c>
      <c r="D265" s="16" t="s">
        <v>124</v>
      </c>
      <c r="E265" s="6" t="n">
        <v>1000</v>
      </c>
      <c r="F265" s="7" t="n">
        <v>1</v>
      </c>
      <c r="G265" s="6" t="n">
        <v>11.26</v>
      </c>
      <c r="H265" s="6" t="n">
        <v>1</v>
      </c>
      <c r="I265" s="6" t="n">
        <v>11.26</v>
      </c>
      <c r="J265" s="6" t="n">
        <v>10.26</v>
      </c>
    </row>
    <row collapsed="false" customFormat="false" customHeight="false" hidden="false" ht="12.1" outlineLevel="0" r="266">
      <c r="A266" s="39" t="n">
        <v>46499</v>
      </c>
      <c r="B266" s="16" t="s">
        <v>1247</v>
      </c>
      <c r="C266" s="16" t="s">
        <v>117</v>
      </c>
      <c r="D266" s="16" t="s">
        <v>118</v>
      </c>
      <c r="E266" s="6" t="n">
        <v>1000</v>
      </c>
      <c r="F266" s="7" t="n">
        <v>1</v>
      </c>
      <c r="G266" s="6" t="n">
        <v>19.73</v>
      </c>
      <c r="H266" s="6" t="n">
        <v>3</v>
      </c>
      <c r="I266" s="6" t="n">
        <v>19.73</v>
      </c>
      <c r="J266" s="6" t="n">
        <v>16.73</v>
      </c>
    </row>
    <row collapsed="false" customFormat="false" customHeight="false" hidden="false" ht="12.1" outlineLevel="0" r="267">
      <c r="A267" s="39" t="n">
        <v>46503</v>
      </c>
      <c r="B267" s="16" t="s">
        <v>1247</v>
      </c>
      <c r="C267" s="16" t="s">
        <v>132</v>
      </c>
      <c r="D267" s="16" t="s">
        <v>133</v>
      </c>
      <c r="E267" s="6" t="n">
        <v>625</v>
      </c>
      <c r="F267" s="7" t="n">
        <v>1</v>
      </c>
      <c r="G267" s="6" t="n">
        <v>10.94</v>
      </c>
      <c r="H267" s="6" t="n">
        <v>1</v>
      </c>
      <c r="I267" s="6" t="n">
        <v>10.94</v>
      </c>
      <c r="J267" s="6" t="n">
        <v>9.94</v>
      </c>
    </row>
    <row collapsed="false" customFormat="false" customHeight="false" hidden="false" ht="12.1" outlineLevel="0" r="268">
      <c r="A268" s="39" t="n">
        <v>46507</v>
      </c>
      <c r="B268" s="16" t="s">
        <v>1247</v>
      </c>
      <c r="C268" s="16" t="s">
        <v>138</v>
      </c>
      <c r="D268" s="16" t="s">
        <v>139</v>
      </c>
      <c r="E268" s="6" t="n">
        <v>248.21</v>
      </c>
      <c r="F268" s="7" t="n">
        <v>1</v>
      </c>
      <c r="G268" s="6" t="n">
        <v>1.64</v>
      </c>
      <c r="H268" s="6" t="n">
        <v>0</v>
      </c>
      <c r="I268" s="6" t="n">
        <v>1.64</v>
      </c>
      <c r="J268" s="6" t="n">
        <v>1.64</v>
      </c>
    </row>
    <row collapsed="false" customFormat="false" customHeight="false" hidden="false" ht="12.1" outlineLevel="0" r="269">
      <c r="A269" s="39" t="n">
        <v>46507</v>
      </c>
      <c r="B269" s="16" t="s">
        <v>1247</v>
      </c>
      <c r="C269" s="16" t="s">
        <v>120</v>
      </c>
      <c r="D269" s="16" t="s">
        <v>121</v>
      </c>
      <c r="E269" s="6" t="n">
        <v>900</v>
      </c>
      <c r="F269" s="7" t="n">
        <v>1</v>
      </c>
      <c r="G269" s="6" t="n">
        <v>13.32</v>
      </c>
      <c r="H269" s="6" t="n">
        <v>2</v>
      </c>
      <c r="I269" s="6" t="n">
        <v>13.32</v>
      </c>
      <c r="J269" s="6" t="n">
        <v>11.32</v>
      </c>
    </row>
    <row collapsed="false" customFormat="false" customHeight="false" hidden="false" ht="12.1" outlineLevel="0" r="270">
      <c r="A270" s="39" t="n">
        <v>46523</v>
      </c>
      <c r="B270" s="16" t="s">
        <v>1247</v>
      </c>
      <c r="C270" s="16" t="s">
        <v>141</v>
      </c>
      <c r="D270" s="16" t="s">
        <v>142</v>
      </c>
      <c r="E270" s="6" t="n">
        <v>1000</v>
      </c>
      <c r="F270" s="7" t="n">
        <v>1</v>
      </c>
      <c r="G270" s="6" t="n">
        <v>27.12</v>
      </c>
      <c r="H270" s="6" t="n">
        <v>4</v>
      </c>
      <c r="I270" s="6" t="n">
        <v>27.12</v>
      </c>
      <c r="J270" s="6" t="n">
        <v>23.12</v>
      </c>
    </row>
    <row collapsed="false" customFormat="false" customHeight="false" hidden="false" ht="12.1" outlineLevel="0" r="271">
      <c r="A271" s="39" t="n">
        <v>46526</v>
      </c>
      <c r="B271" s="16" t="s">
        <v>1247</v>
      </c>
      <c r="C271" s="16" t="s">
        <v>123</v>
      </c>
      <c r="D271" s="16" t="s">
        <v>124</v>
      </c>
      <c r="E271" s="6" t="n">
        <v>1000</v>
      </c>
      <c r="F271" s="7" t="n">
        <v>1</v>
      </c>
      <c r="G271" s="6" t="n">
        <v>11.26</v>
      </c>
      <c r="H271" s="6" t="n">
        <v>1</v>
      </c>
      <c r="I271" s="6" t="n">
        <v>11.26</v>
      </c>
      <c r="J271" s="6" t="n">
        <v>10.26</v>
      </c>
    </row>
    <row collapsed="false" customFormat="false" customHeight="false" hidden="false" ht="12.1" outlineLevel="0" r="272">
      <c r="A272" s="39" t="n">
        <v>46529</v>
      </c>
      <c r="B272" s="16" t="s">
        <v>1247</v>
      </c>
      <c r="C272" s="16" t="s">
        <v>117</v>
      </c>
      <c r="D272" s="16" t="s">
        <v>118</v>
      </c>
      <c r="E272" s="6" t="n">
        <v>1000</v>
      </c>
      <c r="F272" s="7" t="n">
        <v>1</v>
      </c>
      <c r="G272" s="6" t="n">
        <v>19.73</v>
      </c>
      <c r="H272" s="6" t="n">
        <v>3</v>
      </c>
      <c r="I272" s="6" t="n">
        <v>19.73</v>
      </c>
      <c r="J272" s="6" t="n">
        <v>16.73</v>
      </c>
    </row>
    <row collapsed="false" customFormat="false" customHeight="false" hidden="false" ht="12.1" outlineLevel="0" r="273">
      <c r="A273" s="39" t="n">
        <v>46537</v>
      </c>
      <c r="B273" s="16" t="s">
        <v>1247</v>
      </c>
      <c r="C273" s="16" t="s">
        <v>120</v>
      </c>
      <c r="D273" s="16" t="s">
        <v>121</v>
      </c>
      <c r="E273" s="6" t="n">
        <v>900</v>
      </c>
      <c r="F273" s="7" t="n">
        <v>1</v>
      </c>
      <c r="G273" s="6" t="n">
        <v>13.32</v>
      </c>
      <c r="H273" s="6" t="n">
        <v>2</v>
      </c>
      <c r="I273" s="6" t="n">
        <v>13.32</v>
      </c>
      <c r="J273" s="6" t="n">
        <v>11.32</v>
      </c>
    </row>
    <row collapsed="false" customFormat="false" customHeight="false" hidden="false" ht="12.1" outlineLevel="0" r="274">
      <c r="A274" s="39" t="n">
        <v>46538</v>
      </c>
      <c r="B274" s="16" t="s">
        <v>1247</v>
      </c>
      <c r="C274" s="16" t="s">
        <v>108</v>
      </c>
      <c r="D274" s="16" t="s">
        <v>109</v>
      </c>
      <c r="E274" s="6" t="n">
        <v>1000</v>
      </c>
      <c r="F274" s="7" t="n">
        <v>1</v>
      </c>
      <c r="G274" s="6" t="n">
        <v>56.1</v>
      </c>
      <c r="H274" s="6" t="n">
        <v>7</v>
      </c>
      <c r="I274" s="6" t="n">
        <v>56.1</v>
      </c>
      <c r="J274" s="6" t="n">
        <v>49.1</v>
      </c>
    </row>
    <row collapsed="false" customFormat="false" customHeight="false" hidden="false" ht="12.1" outlineLevel="0" r="275">
      <c r="A275" s="39" t="n">
        <v>46538</v>
      </c>
      <c r="B275" s="16" t="s">
        <v>1247</v>
      </c>
      <c r="C275" s="16" t="s">
        <v>138</v>
      </c>
      <c r="D275" s="16" t="s">
        <v>139</v>
      </c>
      <c r="E275" s="6" t="n">
        <v>248.21</v>
      </c>
      <c r="F275" s="7" t="n">
        <v>1</v>
      </c>
      <c r="G275" s="6" t="n">
        <v>1.64</v>
      </c>
      <c r="H275" s="6" t="n">
        <v>0</v>
      </c>
      <c r="I275" s="6" t="n">
        <v>1.64</v>
      </c>
      <c r="J275" s="6" t="n">
        <v>1.64</v>
      </c>
    </row>
    <row collapsed="false" customFormat="false" customHeight="false" hidden="false" ht="12.1" outlineLevel="0" r="276">
      <c r="A276" s="39" t="n">
        <v>46539</v>
      </c>
      <c r="B276" s="16" t="s">
        <v>1247</v>
      </c>
      <c r="C276" s="16" t="s">
        <v>111</v>
      </c>
      <c r="D276" s="16" t="s">
        <v>112</v>
      </c>
      <c r="E276" s="6" t="n">
        <v>1000</v>
      </c>
      <c r="F276" s="7" t="n">
        <v>1</v>
      </c>
      <c r="G276" s="6" t="n">
        <v>56.84</v>
      </c>
      <c r="H276" s="6" t="n">
        <v>7</v>
      </c>
      <c r="I276" s="6" t="n">
        <v>56.84</v>
      </c>
      <c r="J276" s="6" t="n">
        <v>49.84</v>
      </c>
    </row>
    <row collapsed="false" customFormat="false" customHeight="false" hidden="false" ht="12.1" outlineLevel="0" r="277">
      <c r="A277" s="39" t="n">
        <v>46539</v>
      </c>
      <c r="B277" s="16" t="s">
        <v>1247</v>
      </c>
      <c r="C277" s="16" t="s">
        <v>135</v>
      </c>
      <c r="D277" s="16" t="s">
        <v>136</v>
      </c>
      <c r="E277" s="6" t="n">
        <v>1000</v>
      </c>
      <c r="F277" s="7" t="n">
        <v>1</v>
      </c>
      <c r="G277" s="6" t="n">
        <v>35.4</v>
      </c>
      <c r="H277" s="6" t="n">
        <v>5</v>
      </c>
      <c r="I277" s="6" t="n">
        <v>35.4</v>
      </c>
      <c r="J277" s="6" t="n">
        <v>30.4</v>
      </c>
    </row>
    <row collapsed="false" customFormat="false" customHeight="false" hidden="false" ht="12.1" outlineLevel="0" r="278">
      <c r="A278" s="39" t="n">
        <v>46553</v>
      </c>
      <c r="B278" s="16" t="s">
        <v>1247</v>
      </c>
      <c r="C278" s="16" t="s">
        <v>141</v>
      </c>
      <c r="D278" s="16" t="s">
        <v>142</v>
      </c>
      <c r="E278" s="6" t="n">
        <v>1000</v>
      </c>
      <c r="F278" s="7" t="n">
        <v>1</v>
      </c>
      <c r="G278" s="6" t="n">
        <v>27.12</v>
      </c>
      <c r="H278" s="6" t="n">
        <v>4</v>
      </c>
      <c r="I278" s="6" t="n">
        <v>27.12</v>
      </c>
      <c r="J278" s="6" t="n">
        <v>23.12</v>
      </c>
    </row>
    <row collapsed="false" customFormat="false" customHeight="false" hidden="false" ht="12.1" outlineLevel="0" r="279">
      <c r="A279" s="39" t="n">
        <v>46556</v>
      </c>
      <c r="B279" s="16" t="s">
        <v>1247</v>
      </c>
      <c r="C279" s="16" t="s">
        <v>123</v>
      </c>
      <c r="D279" s="16" t="s">
        <v>124</v>
      </c>
      <c r="E279" s="6" t="n">
        <v>1000</v>
      </c>
      <c r="F279" s="7" t="n">
        <v>1</v>
      </c>
      <c r="G279" s="6" t="n">
        <v>11.26</v>
      </c>
      <c r="H279" s="6" t="n">
        <v>1</v>
      </c>
      <c r="I279" s="6" t="n">
        <v>11.26</v>
      </c>
      <c r="J279" s="6" t="n">
        <v>10.26</v>
      </c>
    </row>
    <row collapsed="false" customFormat="false" customHeight="false" hidden="false" ht="12.1" outlineLevel="0" r="280">
      <c r="A280" s="39" t="n">
        <v>46559</v>
      </c>
      <c r="B280" s="16" t="s">
        <v>1247</v>
      </c>
      <c r="C280" s="16" t="s">
        <v>117</v>
      </c>
      <c r="D280" s="16" t="s">
        <v>118</v>
      </c>
      <c r="E280" s="6" t="n">
        <v>1000</v>
      </c>
      <c r="F280" s="7" t="n">
        <v>1</v>
      </c>
      <c r="G280" s="6" t="n">
        <v>19.73</v>
      </c>
      <c r="H280" s="6" t="n">
        <v>3</v>
      </c>
      <c r="I280" s="6" t="n">
        <v>19.73</v>
      </c>
      <c r="J280" s="6" t="n">
        <v>16.73</v>
      </c>
    </row>
    <row collapsed="false" customFormat="false" customHeight="false" hidden="false" ht="12.1" outlineLevel="0" r="281">
      <c r="A281" s="39" t="n">
        <v>46567</v>
      </c>
      <c r="B281" s="16" t="s">
        <v>1247</v>
      </c>
      <c r="C281" s="16" t="s">
        <v>120</v>
      </c>
      <c r="D281" s="16" t="s">
        <v>121</v>
      </c>
      <c r="E281" s="6" t="n">
        <v>900</v>
      </c>
      <c r="F281" s="7" t="n">
        <v>1</v>
      </c>
      <c r="G281" s="6" t="n">
        <v>13.32</v>
      </c>
      <c r="H281" s="6" t="n">
        <v>2</v>
      </c>
      <c r="I281" s="6" t="n">
        <v>13.32</v>
      </c>
      <c r="J281" s="6" t="n">
        <v>11.32</v>
      </c>
    </row>
    <row collapsed="false" customFormat="false" customHeight="false" hidden="false" ht="12.1" outlineLevel="0" r="282">
      <c r="A282" s="39" t="n">
        <v>46568</v>
      </c>
      <c r="B282" s="16" t="s">
        <v>1247</v>
      </c>
      <c r="C282" s="16" t="s">
        <v>138</v>
      </c>
      <c r="D282" s="16" t="s">
        <v>139</v>
      </c>
      <c r="E282" s="6" t="n">
        <v>248.21</v>
      </c>
      <c r="F282" s="7" t="n">
        <v>1</v>
      </c>
      <c r="G282" s="6" t="n">
        <v>1.64</v>
      </c>
      <c r="H282" s="6" t="n">
        <v>0</v>
      </c>
      <c r="I282" s="6" t="n">
        <v>1.64</v>
      </c>
      <c r="J282" s="6" t="n">
        <v>1.64</v>
      </c>
    </row>
    <row collapsed="false" customFormat="false" customHeight="false" hidden="false" ht="12.1" outlineLevel="0" r="283">
      <c r="A283" s="39" t="n">
        <v>46573</v>
      </c>
      <c r="B283" s="16" t="s">
        <v>1247</v>
      </c>
      <c r="C283" s="16" t="s">
        <v>129</v>
      </c>
      <c r="D283" s="16" t="s">
        <v>130</v>
      </c>
      <c r="E283" s="6" t="n">
        <v>750</v>
      </c>
      <c r="F283" s="7" t="n">
        <v>1</v>
      </c>
      <c r="G283" s="6" t="n">
        <v>27.05</v>
      </c>
      <c r="H283" s="6" t="n">
        <v>4</v>
      </c>
      <c r="I283" s="6" t="n">
        <v>27.05</v>
      </c>
      <c r="J283" s="6" t="n">
        <v>23.05</v>
      </c>
    </row>
    <row collapsed="false" customFormat="false" customHeight="false" hidden="false" ht="12.1" outlineLevel="0" r="284">
      <c r="A284" s="39" t="n">
        <v>46583</v>
      </c>
      <c r="B284" s="16" t="s">
        <v>1247</v>
      </c>
      <c r="C284" s="16" t="s">
        <v>141</v>
      </c>
      <c r="D284" s="16" t="s">
        <v>142</v>
      </c>
      <c r="E284" s="6" t="n">
        <v>1000</v>
      </c>
      <c r="F284" s="7" t="n">
        <v>1</v>
      </c>
      <c r="G284" s="6" t="n">
        <v>27.12</v>
      </c>
      <c r="H284" s="6" t="n">
        <v>4</v>
      </c>
      <c r="I284" s="6" t="n">
        <v>27.12</v>
      </c>
      <c r="J284" s="6" t="n">
        <v>23.12</v>
      </c>
    </row>
    <row collapsed="false" customFormat="false" customHeight="false" hidden="false" ht="12.1" outlineLevel="0" r="285">
      <c r="A285" s="39" t="n">
        <v>46586</v>
      </c>
      <c r="B285" s="16" t="s">
        <v>1247</v>
      </c>
      <c r="C285" s="16" t="s">
        <v>123</v>
      </c>
      <c r="D285" s="16" t="s">
        <v>124</v>
      </c>
      <c r="E285" s="6" t="n">
        <v>1000</v>
      </c>
      <c r="F285" s="7" t="n">
        <v>1</v>
      </c>
      <c r="G285" s="6" t="n">
        <v>11.26</v>
      </c>
      <c r="H285" s="6" t="n">
        <v>1</v>
      </c>
      <c r="I285" s="6" t="n">
        <v>11.26</v>
      </c>
      <c r="J285" s="6" t="n">
        <v>10.26</v>
      </c>
    </row>
    <row collapsed="false" customFormat="false" customHeight="false" hidden="false" ht="12.1" outlineLevel="0" r="286">
      <c r="A286" s="39" t="n">
        <v>46589</v>
      </c>
      <c r="B286" s="16" t="s">
        <v>1247</v>
      </c>
      <c r="C286" s="16" t="s">
        <v>117</v>
      </c>
      <c r="D286" s="16" t="s">
        <v>118</v>
      </c>
      <c r="E286" s="6" t="n">
        <v>1000</v>
      </c>
      <c r="F286" s="7" t="n">
        <v>1</v>
      </c>
      <c r="G286" s="6" t="n">
        <v>19.73</v>
      </c>
      <c r="H286" s="6" t="n">
        <v>3</v>
      </c>
      <c r="I286" s="6" t="n">
        <v>19.73</v>
      </c>
      <c r="J286" s="6" t="n">
        <v>16.73</v>
      </c>
    </row>
    <row collapsed="false" customFormat="false" customHeight="false" hidden="false" ht="12.1" outlineLevel="0" r="287">
      <c r="A287" s="39" t="n">
        <v>46594</v>
      </c>
      <c r="B287" s="16" t="s">
        <v>1247</v>
      </c>
      <c r="C287" s="16" t="s">
        <v>132</v>
      </c>
      <c r="D287" s="16" t="s">
        <v>133</v>
      </c>
      <c r="E287" s="6" t="n">
        <v>625</v>
      </c>
      <c r="F287" s="7" t="n">
        <v>1</v>
      </c>
      <c r="G287" s="6" t="n">
        <v>7.29</v>
      </c>
      <c r="H287" s="6" t="n">
        <v>1</v>
      </c>
      <c r="I287" s="6" t="n">
        <v>7.29</v>
      </c>
      <c r="J287" s="6" t="n">
        <v>6.29</v>
      </c>
    </row>
    <row collapsed="false" customFormat="false" customHeight="false" hidden="false" ht="12.1" outlineLevel="0" r="288">
      <c r="A288" s="39" t="n">
        <v>46595</v>
      </c>
      <c r="B288" s="16" t="s">
        <v>1247</v>
      </c>
      <c r="C288" s="16" t="s">
        <v>104</v>
      </c>
      <c r="D288" s="16" t="s">
        <v>106</v>
      </c>
      <c r="E288" s="6" t="n">
        <v>1000</v>
      </c>
      <c r="F288" s="7" t="n">
        <v>6</v>
      </c>
      <c r="G288" s="6" t="n">
        <v>30.42</v>
      </c>
      <c r="H288" s="6" t="n">
        <v>24</v>
      </c>
      <c r="I288" s="6" t="n">
        <v>182.52</v>
      </c>
      <c r="J288" s="6" t="n">
        <v>158.52</v>
      </c>
    </row>
    <row collapsed="false" customFormat="false" customHeight="false" hidden="false" ht="12.1" outlineLevel="0" r="289">
      <c r="A289" s="39" t="n">
        <v>46597</v>
      </c>
      <c r="B289" s="16" t="s">
        <v>1247</v>
      </c>
      <c r="C289" s="16" t="s">
        <v>120</v>
      </c>
      <c r="D289" s="16" t="s">
        <v>121</v>
      </c>
      <c r="E289" s="6" t="n">
        <v>900</v>
      </c>
      <c r="F289" s="7" t="n">
        <v>1</v>
      </c>
      <c r="G289" s="6" t="n">
        <v>11.76</v>
      </c>
      <c r="H289" s="6" t="n">
        <v>2</v>
      </c>
      <c r="I289" s="6" t="n">
        <v>11.76</v>
      </c>
      <c r="J289" s="6" t="n">
        <v>9.76</v>
      </c>
    </row>
    <row collapsed="false" customFormat="false" customHeight="false" hidden="false" ht="12.1" outlineLevel="0" r="290">
      <c r="A290" s="39" t="n">
        <v>46599</v>
      </c>
      <c r="B290" s="16" t="s">
        <v>1247</v>
      </c>
      <c r="C290" s="16" t="s">
        <v>138</v>
      </c>
      <c r="D290" s="16" t="s">
        <v>139</v>
      </c>
      <c r="E290" s="6" t="n">
        <v>248.21</v>
      </c>
      <c r="F290" s="7" t="n">
        <v>1</v>
      </c>
      <c r="G290" s="6" t="n">
        <v>1.64</v>
      </c>
      <c r="H290" s="6" t="n">
        <v>0</v>
      </c>
      <c r="I290" s="6" t="n">
        <v>1.64</v>
      </c>
      <c r="J290" s="6" t="n">
        <v>1.64</v>
      </c>
    </row>
    <row collapsed="false" customFormat="false" customHeight="false" hidden="false" ht="12.1" outlineLevel="0" r="291">
      <c r="A291" s="39" t="n">
        <v>46611</v>
      </c>
      <c r="B291" s="16" t="s">
        <v>1247</v>
      </c>
      <c r="C291" s="16" t="s">
        <v>114</v>
      </c>
      <c r="D291" s="16" t="s">
        <v>115</v>
      </c>
      <c r="E291" s="6" t="n">
        <v>1000</v>
      </c>
      <c r="F291" s="7" t="n">
        <v>1</v>
      </c>
      <c r="G291" s="6" t="n">
        <v>51.86</v>
      </c>
      <c r="H291" s="6" t="n">
        <v>7</v>
      </c>
      <c r="I291" s="6" t="n">
        <v>51.86</v>
      </c>
      <c r="J291" s="6" t="n">
        <v>44.86</v>
      </c>
    </row>
    <row collapsed="false" customFormat="false" customHeight="false" hidden="false" ht="12.1" outlineLevel="0" r="292">
      <c r="A292" s="39" t="n">
        <v>46613</v>
      </c>
      <c r="B292" s="16" t="s">
        <v>1247</v>
      </c>
      <c r="C292" s="16" t="s">
        <v>141</v>
      </c>
      <c r="D292" s="16" t="s">
        <v>142</v>
      </c>
      <c r="E292" s="6" t="n">
        <v>1000</v>
      </c>
      <c r="F292" s="7" t="n">
        <v>1</v>
      </c>
      <c r="G292" s="6" t="n">
        <v>27.12</v>
      </c>
      <c r="H292" s="6" t="n">
        <v>4</v>
      </c>
      <c r="I292" s="6" t="n">
        <v>27.12</v>
      </c>
      <c r="J292" s="6" t="n">
        <v>23.12</v>
      </c>
    </row>
    <row collapsed="false" customFormat="false" customHeight="false" hidden="false" ht="12.1" outlineLevel="0" r="293">
      <c r="A293" s="39" t="n">
        <v>46616</v>
      </c>
      <c r="B293" s="16" t="s">
        <v>1247</v>
      </c>
      <c r="C293" s="16" t="s">
        <v>123</v>
      </c>
      <c r="D293" s="16" t="s">
        <v>124</v>
      </c>
      <c r="E293" s="6" t="n">
        <v>1000</v>
      </c>
      <c r="F293" s="7" t="n">
        <v>1</v>
      </c>
      <c r="G293" s="6" t="n">
        <v>11.26</v>
      </c>
      <c r="H293" s="6" t="n">
        <v>1</v>
      </c>
      <c r="I293" s="6" t="n">
        <v>11.26</v>
      </c>
      <c r="J293" s="6" t="n">
        <v>10.26</v>
      </c>
    </row>
    <row collapsed="false" customFormat="false" customHeight="false" hidden="false" ht="12.1" outlineLevel="0" r="294">
      <c r="A294" s="39" t="n">
        <v>46619</v>
      </c>
      <c r="B294" s="16" t="s">
        <v>1247</v>
      </c>
      <c r="C294" s="16" t="s">
        <v>117</v>
      </c>
      <c r="D294" s="16" t="s">
        <v>118</v>
      </c>
      <c r="E294" s="6" t="n">
        <v>1000</v>
      </c>
      <c r="F294" s="7" t="n">
        <v>1</v>
      </c>
      <c r="G294" s="6" t="n">
        <v>19.73</v>
      </c>
      <c r="H294" s="6" t="n">
        <v>3</v>
      </c>
      <c r="I294" s="6" t="n">
        <v>19.73</v>
      </c>
      <c r="J294" s="6" t="n">
        <v>16.73</v>
      </c>
    </row>
    <row collapsed="false" customFormat="false" customHeight="false" hidden="false" ht="12.1" outlineLevel="0" r="295">
      <c r="A295" s="39" t="n">
        <v>46627</v>
      </c>
      <c r="B295" s="16" t="s">
        <v>1247</v>
      </c>
      <c r="C295" s="16" t="s">
        <v>120</v>
      </c>
      <c r="D295" s="16" t="s">
        <v>121</v>
      </c>
      <c r="E295" s="6" t="n">
        <v>900</v>
      </c>
      <c r="F295" s="7" t="n">
        <v>1</v>
      </c>
      <c r="G295" s="6" t="n">
        <v>11.76</v>
      </c>
      <c r="H295" s="6" t="n">
        <v>2</v>
      </c>
      <c r="I295" s="6" t="n">
        <v>11.76</v>
      </c>
      <c r="J295" s="6" t="n">
        <v>9.76</v>
      </c>
    </row>
    <row collapsed="false" customFormat="false" customHeight="false" hidden="false" ht="12.1" outlineLevel="0" r="296">
      <c r="A296" s="39" t="n">
        <v>46643</v>
      </c>
      <c r="B296" s="16" t="s">
        <v>1247</v>
      </c>
      <c r="C296" s="16" t="s">
        <v>141</v>
      </c>
      <c r="D296" s="16" t="s">
        <v>142</v>
      </c>
      <c r="E296" s="6" t="n">
        <v>1000</v>
      </c>
      <c r="F296" s="7" t="n">
        <v>1</v>
      </c>
      <c r="G296" s="6" t="n">
        <v>27.12</v>
      </c>
      <c r="H296" s="6" t="n">
        <v>4</v>
      </c>
      <c r="I296" s="6" t="n">
        <v>27.12</v>
      </c>
      <c r="J296" s="6" t="n">
        <v>23.12</v>
      </c>
    </row>
    <row collapsed="false" customFormat="false" customHeight="false" hidden="false" ht="12.1" outlineLevel="0" r="297">
      <c r="A297" s="39" t="n">
        <v>46651</v>
      </c>
      <c r="B297" s="16" t="s">
        <v>1247</v>
      </c>
      <c r="C297" s="16" t="s">
        <v>126</v>
      </c>
      <c r="D297" s="16" t="s">
        <v>127</v>
      </c>
      <c r="E297" s="6" t="n">
        <v>1000</v>
      </c>
      <c r="F297" s="7" t="n">
        <v>1</v>
      </c>
      <c r="G297" s="6" t="n">
        <v>56.1</v>
      </c>
      <c r="H297" s="6" t="n">
        <v>7</v>
      </c>
      <c r="I297" s="6" t="n">
        <v>56.1</v>
      </c>
      <c r="J297" s="6" t="n">
        <v>49.1</v>
      </c>
    </row>
    <row collapsed="false" customFormat="false" customHeight="false" hidden="false" ht="12.1" outlineLevel="0" r="298">
      <c r="A298" s="39" t="n">
        <v>46657</v>
      </c>
      <c r="B298" s="16" t="s">
        <v>1247</v>
      </c>
      <c r="C298" s="16" t="s">
        <v>120</v>
      </c>
      <c r="D298" s="16" t="s">
        <v>121</v>
      </c>
      <c r="E298" s="6" t="n">
        <v>900</v>
      </c>
      <c r="F298" s="7" t="n">
        <v>1</v>
      </c>
      <c r="G298" s="6" t="n">
        <v>11.76</v>
      </c>
      <c r="H298" s="6" t="n">
        <v>2</v>
      </c>
      <c r="I298" s="6" t="n">
        <v>11.76</v>
      </c>
      <c r="J298" s="6" t="n">
        <v>9.76</v>
      </c>
    </row>
    <row collapsed="false" customFormat="false" customHeight="false" hidden="false" ht="12.1" outlineLevel="0" r="299">
      <c r="A299" s="39" t="n">
        <v>46673</v>
      </c>
      <c r="B299" s="16" t="s">
        <v>1247</v>
      </c>
      <c r="C299" s="16" t="s">
        <v>141</v>
      </c>
      <c r="D299" s="16" t="s">
        <v>142</v>
      </c>
      <c r="E299" s="6" t="n">
        <v>1000</v>
      </c>
      <c r="F299" s="7" t="n">
        <v>1</v>
      </c>
      <c r="G299" s="6" t="n">
        <v>27.12</v>
      </c>
      <c r="H299" s="6" t="n">
        <v>4</v>
      </c>
      <c r="I299" s="6" t="n">
        <v>27.12</v>
      </c>
      <c r="J299" s="6" t="n">
        <v>23.12</v>
      </c>
    </row>
    <row collapsed="false" customFormat="false" customHeight="false" hidden="false" ht="12.1" outlineLevel="0" r="300">
      <c r="A300" s="39" t="n">
        <v>46685</v>
      </c>
      <c r="B300" s="16" t="s">
        <v>1247</v>
      </c>
      <c r="C300" s="16" t="s">
        <v>132</v>
      </c>
      <c r="D300" s="16" t="s">
        <v>133</v>
      </c>
      <c r="E300" s="6" t="n">
        <v>625</v>
      </c>
      <c r="F300" s="7" t="n">
        <v>1</v>
      </c>
      <c r="G300" s="6" t="n">
        <v>3.65</v>
      </c>
      <c r="H300" s="6" t="n">
        <v>0</v>
      </c>
      <c r="I300" s="6" t="n">
        <v>3.65</v>
      </c>
      <c r="J300" s="6" t="n">
        <v>3.65</v>
      </c>
    </row>
    <row collapsed="false" customFormat="false" customHeight="false" hidden="false" ht="12.1" outlineLevel="0" r="301">
      <c r="A301" s="39" t="n">
        <v>46687</v>
      </c>
      <c r="B301" s="16" t="s">
        <v>1247</v>
      </c>
      <c r="C301" s="16" t="s">
        <v>120</v>
      </c>
      <c r="D301" s="16" t="s">
        <v>121</v>
      </c>
      <c r="E301" s="6" t="n">
        <v>900</v>
      </c>
      <c r="F301" s="7" t="n">
        <v>1</v>
      </c>
      <c r="G301" s="6" t="n">
        <v>10.21</v>
      </c>
      <c r="H301" s="6" t="n">
        <v>1</v>
      </c>
      <c r="I301" s="6" t="n">
        <v>10.21</v>
      </c>
      <c r="J301" s="6" t="n">
        <v>9.21</v>
      </c>
    </row>
    <row collapsed="false" customFormat="false" customHeight="false" hidden="false" ht="12.1" outlineLevel="0" r="302">
      <c r="A302" s="39" t="n">
        <v>46703</v>
      </c>
      <c r="B302" s="16" t="s">
        <v>1247</v>
      </c>
      <c r="C302" s="16" t="s">
        <v>141</v>
      </c>
      <c r="D302" s="16" t="s">
        <v>142</v>
      </c>
      <c r="E302" s="6" t="n">
        <v>1000</v>
      </c>
      <c r="F302" s="7" t="n">
        <v>1</v>
      </c>
      <c r="G302" s="6" t="n">
        <v>27.12</v>
      </c>
      <c r="H302" s="6" t="n">
        <v>4</v>
      </c>
      <c r="I302" s="6" t="n">
        <v>27.12</v>
      </c>
      <c r="J302" s="6" t="n">
        <v>23.12</v>
      </c>
    </row>
    <row collapsed="false" customFormat="false" customHeight="false" hidden="false" ht="12.1" outlineLevel="0" r="303">
      <c r="A303" s="39" t="n">
        <v>46717</v>
      </c>
      <c r="B303" s="16" t="s">
        <v>1247</v>
      </c>
      <c r="C303" s="16" t="s">
        <v>120</v>
      </c>
      <c r="D303" s="16" t="s">
        <v>121</v>
      </c>
      <c r="E303" s="6" t="n">
        <v>900</v>
      </c>
      <c r="F303" s="7" t="n">
        <v>1</v>
      </c>
      <c r="G303" s="6" t="n">
        <v>10.21</v>
      </c>
      <c r="H303" s="6" t="n">
        <v>1</v>
      </c>
      <c r="I303" s="6" t="n">
        <v>10.21</v>
      </c>
      <c r="J303" s="6" t="n">
        <v>9.21</v>
      </c>
    </row>
    <row collapsed="false" customFormat="false" customHeight="false" hidden="false" ht="12.1" outlineLevel="0" r="304">
      <c r="A304" s="39" t="n">
        <v>46720</v>
      </c>
      <c r="B304" s="16" t="s">
        <v>1247</v>
      </c>
      <c r="C304" s="16" t="s">
        <v>108</v>
      </c>
      <c r="D304" s="16" t="s">
        <v>109</v>
      </c>
      <c r="E304" s="6" t="n">
        <v>1000</v>
      </c>
      <c r="F304" s="7" t="n">
        <v>1</v>
      </c>
      <c r="G304" s="6" t="n">
        <v>56.1</v>
      </c>
      <c r="H304" s="6" t="n">
        <v>7</v>
      </c>
      <c r="I304" s="6" t="n">
        <v>56.1</v>
      </c>
      <c r="J304" s="6" t="n">
        <v>49.1</v>
      </c>
    </row>
    <row collapsed="false" customFormat="false" customHeight="false" hidden="false" ht="12.1" outlineLevel="0" r="305">
      <c r="A305" s="39" t="n">
        <v>46721</v>
      </c>
      <c r="B305" s="16" t="s">
        <v>1247</v>
      </c>
      <c r="C305" s="16" t="s">
        <v>135</v>
      </c>
      <c r="D305" s="16" t="s">
        <v>136</v>
      </c>
      <c r="E305" s="6" t="n">
        <v>1000</v>
      </c>
      <c r="F305" s="7" t="n">
        <v>1</v>
      </c>
      <c r="G305" s="6" t="n">
        <v>35.4</v>
      </c>
      <c r="H305" s="6" t="n">
        <v>5</v>
      </c>
      <c r="I305" s="6" t="n">
        <v>35.4</v>
      </c>
      <c r="J305" s="6" t="n">
        <v>30.4</v>
      </c>
    </row>
    <row collapsed="false" customFormat="false" customHeight="false" hidden="false" ht="12.1" outlineLevel="0" r="306">
      <c r="A306" s="39" t="n">
        <v>46733</v>
      </c>
      <c r="B306" s="16" t="s">
        <v>1247</v>
      </c>
      <c r="C306" s="16" t="s">
        <v>141</v>
      </c>
      <c r="D306" s="16" t="s">
        <v>142</v>
      </c>
      <c r="E306" s="6" t="n">
        <v>1000</v>
      </c>
      <c r="F306" s="7" t="n">
        <v>1</v>
      </c>
      <c r="G306" s="6" t="n">
        <v>27.12</v>
      </c>
      <c r="H306" s="6" t="n">
        <v>4</v>
      </c>
      <c r="I306" s="6" t="n">
        <v>27.12</v>
      </c>
      <c r="J306" s="6" t="n">
        <v>23.12</v>
      </c>
    </row>
    <row collapsed="false" customFormat="false" customHeight="false" hidden="false" ht="12.1" outlineLevel="0" r="307">
      <c r="A307" s="39" t="n">
        <v>46747</v>
      </c>
      <c r="B307" s="16" t="s">
        <v>1247</v>
      </c>
      <c r="C307" s="16" t="s">
        <v>120</v>
      </c>
      <c r="D307" s="16" t="s">
        <v>121</v>
      </c>
      <c r="E307" s="6" t="n">
        <v>900</v>
      </c>
      <c r="F307" s="7" t="n">
        <v>1</v>
      </c>
      <c r="G307" s="6" t="n">
        <v>10.21</v>
      </c>
      <c r="H307" s="6" t="n">
        <v>1</v>
      </c>
      <c r="I307" s="6" t="n">
        <v>10.21</v>
      </c>
      <c r="J307" s="6" t="n">
        <v>9.21</v>
      </c>
    </row>
    <row collapsed="false" customFormat="false" customHeight="false" hidden="false" ht="12.1" outlineLevel="0" r="308">
      <c r="A308" s="39" t="n">
        <v>46763</v>
      </c>
      <c r="B308" s="16" t="s">
        <v>1247</v>
      </c>
      <c r="C308" s="16" t="s">
        <v>141</v>
      </c>
      <c r="D308" s="16" t="s">
        <v>142</v>
      </c>
      <c r="E308" s="6" t="n">
        <v>1000</v>
      </c>
      <c r="F308" s="7" t="n">
        <v>1</v>
      </c>
      <c r="G308" s="6" t="n">
        <v>27.12</v>
      </c>
      <c r="H308" s="6" t="n">
        <v>4</v>
      </c>
      <c r="I308" s="6" t="n">
        <v>27.12</v>
      </c>
      <c r="J308" s="6" t="n">
        <v>23.12</v>
      </c>
    </row>
    <row collapsed="false" customFormat="false" customHeight="false" hidden="false" ht="12.1" outlineLevel="0" r="309">
      <c r="A309" s="39" t="n">
        <v>46777</v>
      </c>
      <c r="B309" s="16" t="s">
        <v>1247</v>
      </c>
      <c r="C309" s="16" t="s">
        <v>104</v>
      </c>
      <c r="D309" s="16" t="s">
        <v>106</v>
      </c>
      <c r="E309" s="6" t="n">
        <v>1000</v>
      </c>
      <c r="F309" s="7" t="n">
        <v>6</v>
      </c>
      <c r="G309" s="6" t="n">
        <v>30.42</v>
      </c>
      <c r="H309" s="6" t="n">
        <v>24</v>
      </c>
      <c r="I309" s="6" t="n">
        <v>182.52</v>
      </c>
      <c r="J309" s="6" t="n">
        <v>158.52</v>
      </c>
    </row>
    <row collapsed="false" customFormat="false" customHeight="false" hidden="false" ht="12.1" outlineLevel="0" r="310">
      <c r="A310" s="39" t="n">
        <v>46777</v>
      </c>
      <c r="B310" s="16" t="s">
        <v>1247</v>
      </c>
      <c r="C310" s="16" t="s">
        <v>120</v>
      </c>
      <c r="D310" s="16" t="s">
        <v>121</v>
      </c>
      <c r="E310" s="6" t="n">
        <v>900</v>
      </c>
      <c r="F310" s="7" t="n">
        <v>1</v>
      </c>
      <c r="G310" s="6" t="n">
        <v>8.65</v>
      </c>
      <c r="H310" s="6" t="n">
        <v>1</v>
      </c>
      <c r="I310" s="6" t="n">
        <v>8.65</v>
      </c>
      <c r="J310" s="6" t="n">
        <v>7.65</v>
      </c>
    </row>
    <row collapsed="false" customFormat="false" customHeight="false" hidden="false" ht="12.1" outlineLevel="0" r="311">
      <c r="A311" s="39" t="n">
        <v>46793</v>
      </c>
      <c r="B311" s="16" t="s">
        <v>1247</v>
      </c>
      <c r="C311" s="16" t="s">
        <v>114</v>
      </c>
      <c r="D311" s="16" t="s">
        <v>115</v>
      </c>
      <c r="E311" s="6" t="n">
        <v>1000</v>
      </c>
      <c r="F311" s="7" t="n">
        <v>1</v>
      </c>
      <c r="G311" s="6" t="n">
        <v>51.86</v>
      </c>
      <c r="H311" s="6" t="n">
        <v>7</v>
      </c>
      <c r="I311" s="6" t="n">
        <v>51.86</v>
      </c>
      <c r="J311" s="6" t="n">
        <v>44.86</v>
      </c>
    </row>
    <row collapsed="false" customFormat="false" customHeight="false" hidden="false" ht="12.1" outlineLevel="0" r="312">
      <c r="A312" s="39" t="n">
        <v>46793</v>
      </c>
      <c r="B312" s="16" t="s">
        <v>1247</v>
      </c>
      <c r="C312" s="16" t="s">
        <v>141</v>
      </c>
      <c r="D312" s="16" t="s">
        <v>142</v>
      </c>
      <c r="E312" s="6" t="n">
        <v>1000</v>
      </c>
      <c r="F312" s="7" t="n">
        <v>1</v>
      </c>
      <c r="G312" s="6" t="n">
        <v>27.12</v>
      </c>
      <c r="H312" s="6" t="n">
        <v>4</v>
      </c>
      <c r="I312" s="6" t="n">
        <v>27.12</v>
      </c>
      <c r="J312" s="6" t="n">
        <v>23.12</v>
      </c>
    </row>
    <row collapsed="false" customFormat="false" customHeight="false" hidden="false" ht="12.1" outlineLevel="0" r="313">
      <c r="A313" s="39" t="n">
        <v>46807</v>
      </c>
      <c r="B313" s="16" t="s">
        <v>1247</v>
      </c>
      <c r="C313" s="16" t="s">
        <v>120</v>
      </c>
      <c r="D313" s="16" t="s">
        <v>121</v>
      </c>
      <c r="E313" s="6" t="n">
        <v>900</v>
      </c>
      <c r="F313" s="7" t="n">
        <v>1</v>
      </c>
      <c r="G313" s="6" t="n">
        <v>8.65</v>
      </c>
      <c r="H313" s="6" t="n">
        <v>1</v>
      </c>
      <c r="I313" s="6" t="n">
        <v>8.65</v>
      </c>
      <c r="J313" s="6" t="n">
        <v>7.65</v>
      </c>
    </row>
    <row collapsed="false" customFormat="false" customHeight="false" hidden="false" ht="12.1" outlineLevel="0" r="314">
      <c r="A314" s="39" t="n">
        <v>46823</v>
      </c>
      <c r="B314" s="16" t="s">
        <v>1247</v>
      </c>
      <c r="C314" s="16" t="s">
        <v>141</v>
      </c>
      <c r="D314" s="16" t="s">
        <v>142</v>
      </c>
      <c r="E314" s="6" t="n">
        <v>1000</v>
      </c>
      <c r="F314" s="7" t="n">
        <v>1</v>
      </c>
      <c r="G314" s="6" t="n">
        <v>27.12</v>
      </c>
      <c r="H314" s="6" t="n">
        <v>4</v>
      </c>
      <c r="I314" s="6" t="n">
        <v>27.12</v>
      </c>
      <c r="J314" s="6" t="n">
        <v>23.12</v>
      </c>
    </row>
    <row collapsed="false" customFormat="false" customHeight="false" hidden="false" ht="12.1" outlineLevel="0" r="315">
      <c r="A315" s="39" t="n">
        <v>46833</v>
      </c>
      <c r="B315" s="16" t="s">
        <v>1247</v>
      </c>
      <c r="C315" s="16" t="s">
        <v>126</v>
      </c>
      <c r="D315" s="16" t="s">
        <v>127</v>
      </c>
      <c r="E315" s="6" t="n">
        <v>1000</v>
      </c>
      <c r="F315" s="7" t="n">
        <v>1</v>
      </c>
      <c r="G315" s="6" t="n">
        <v>56.1</v>
      </c>
      <c r="H315" s="6" t="n">
        <v>7</v>
      </c>
      <c r="I315" s="6" t="n">
        <v>56.1</v>
      </c>
      <c r="J315" s="6" t="n">
        <v>49.1</v>
      </c>
    </row>
    <row collapsed="false" customFormat="false" customHeight="false" hidden="false" ht="12.1" outlineLevel="0" r="316">
      <c r="A316" s="39" t="n">
        <v>46837</v>
      </c>
      <c r="B316" s="16" t="s">
        <v>1247</v>
      </c>
      <c r="C316" s="16" t="s">
        <v>120</v>
      </c>
      <c r="D316" s="16" t="s">
        <v>121</v>
      </c>
      <c r="E316" s="6" t="n">
        <v>900</v>
      </c>
      <c r="F316" s="7" t="n">
        <v>1</v>
      </c>
      <c r="G316" s="6" t="n">
        <v>8.65</v>
      </c>
      <c r="H316" s="6" t="n">
        <v>1</v>
      </c>
      <c r="I316" s="6" t="n">
        <v>8.65</v>
      </c>
      <c r="J316" s="6" t="n">
        <v>7.65</v>
      </c>
    </row>
    <row collapsed="false" customFormat="false" customHeight="false" hidden="false" ht="12.1" outlineLevel="0" r="317">
      <c r="A317" s="39" t="n">
        <v>46853</v>
      </c>
      <c r="B317" s="16" t="s">
        <v>1247</v>
      </c>
      <c r="C317" s="16" t="s">
        <v>141</v>
      </c>
      <c r="D317" s="16" t="s">
        <v>142</v>
      </c>
      <c r="E317" s="6" t="n">
        <v>1000</v>
      </c>
      <c r="F317" s="7" t="n">
        <v>1</v>
      </c>
      <c r="G317" s="6" t="n">
        <v>27.12</v>
      </c>
      <c r="H317" s="6" t="n">
        <v>4</v>
      </c>
      <c r="I317" s="6" t="n">
        <v>27.12</v>
      </c>
      <c r="J317" s="6" t="n">
        <v>23.12</v>
      </c>
    </row>
    <row collapsed="false" customFormat="false" customHeight="false" hidden="false" ht="12.1" outlineLevel="0" r="318">
      <c r="A318" s="39" t="n">
        <v>46867</v>
      </c>
      <c r="B318" s="16" t="s">
        <v>1247</v>
      </c>
      <c r="C318" s="16" t="s">
        <v>120</v>
      </c>
      <c r="D318" s="16" t="s">
        <v>121</v>
      </c>
      <c r="E318" s="6" t="n">
        <v>900</v>
      </c>
      <c r="F318" s="7" t="n">
        <v>1</v>
      </c>
      <c r="G318" s="6" t="n">
        <v>7.1</v>
      </c>
      <c r="H318" s="6" t="n">
        <v>1</v>
      </c>
      <c r="I318" s="6" t="n">
        <v>7.1</v>
      </c>
      <c r="J318" s="6" t="n">
        <v>6.1</v>
      </c>
    </row>
    <row collapsed="false" customFormat="false" customHeight="false" hidden="false" ht="12.1" outlineLevel="0" r="319">
      <c r="A319" s="39" t="n">
        <v>46883</v>
      </c>
      <c r="B319" s="16" t="s">
        <v>1247</v>
      </c>
      <c r="C319" s="16" t="s">
        <v>141</v>
      </c>
      <c r="D319" s="16" t="s">
        <v>142</v>
      </c>
      <c r="E319" s="6" t="n">
        <v>1000</v>
      </c>
      <c r="F319" s="7" t="n">
        <v>1</v>
      </c>
      <c r="G319" s="6" t="n">
        <v>27.12</v>
      </c>
      <c r="H319" s="6" t="n">
        <v>4</v>
      </c>
      <c r="I319" s="6" t="n">
        <v>27.12</v>
      </c>
      <c r="J319" s="6" t="n">
        <v>23.12</v>
      </c>
    </row>
    <row collapsed="false" customFormat="false" customHeight="false" hidden="false" ht="12.1" outlineLevel="0" r="320">
      <c r="A320" s="39" t="n">
        <v>46897</v>
      </c>
      <c r="B320" s="16" t="s">
        <v>1247</v>
      </c>
      <c r="C320" s="16" t="s">
        <v>120</v>
      </c>
      <c r="D320" s="16" t="s">
        <v>121</v>
      </c>
      <c r="E320" s="6" t="n">
        <v>900</v>
      </c>
      <c r="F320" s="7" t="n">
        <v>1</v>
      </c>
      <c r="G320" s="6" t="n">
        <v>7.1</v>
      </c>
      <c r="H320" s="6" t="n">
        <v>1</v>
      </c>
      <c r="I320" s="6" t="n">
        <v>7.1</v>
      </c>
      <c r="J320" s="6" t="n">
        <v>6.1</v>
      </c>
    </row>
    <row collapsed="false" customFormat="false" customHeight="false" hidden="false" ht="12.1" outlineLevel="0" r="321">
      <c r="A321" s="39" t="n">
        <v>46903</v>
      </c>
      <c r="B321" s="16" t="s">
        <v>1247</v>
      </c>
      <c r="C321" s="16" t="s">
        <v>135</v>
      </c>
      <c r="D321" s="16" t="s">
        <v>136</v>
      </c>
      <c r="E321" s="6" t="n">
        <v>1000</v>
      </c>
      <c r="F321" s="7" t="n">
        <v>1</v>
      </c>
      <c r="G321" s="6" t="n">
        <v>35.4</v>
      </c>
      <c r="H321" s="6" t="n">
        <v>5</v>
      </c>
      <c r="I321" s="6" t="n">
        <v>35.4</v>
      </c>
      <c r="J321" s="6" t="n">
        <v>30.4</v>
      </c>
    </row>
    <row collapsed="false" customFormat="false" customHeight="false" hidden="false" ht="12.1" outlineLevel="0" r="322">
      <c r="A322" s="39" t="n">
        <v>46913</v>
      </c>
      <c r="B322" s="16" t="s">
        <v>1247</v>
      </c>
      <c r="C322" s="16" t="s">
        <v>141</v>
      </c>
      <c r="D322" s="16" t="s">
        <v>142</v>
      </c>
      <c r="E322" s="6" t="n">
        <v>1000</v>
      </c>
      <c r="F322" s="7" t="n">
        <v>1</v>
      </c>
      <c r="G322" s="6" t="n">
        <v>27.12</v>
      </c>
      <c r="H322" s="6" t="n">
        <v>4</v>
      </c>
      <c r="I322" s="6" t="n">
        <v>27.12</v>
      </c>
      <c r="J322" s="6" t="n">
        <v>23.12</v>
      </c>
    </row>
    <row collapsed="false" customFormat="false" customHeight="false" hidden="false" ht="12.1" outlineLevel="0" r="323">
      <c r="A323" s="39" t="n">
        <v>46927</v>
      </c>
      <c r="B323" s="16" t="s">
        <v>1247</v>
      </c>
      <c r="C323" s="16" t="s">
        <v>120</v>
      </c>
      <c r="D323" s="16" t="s">
        <v>121</v>
      </c>
      <c r="E323" s="6" t="n">
        <v>900</v>
      </c>
      <c r="F323" s="7" t="n">
        <v>1</v>
      </c>
      <c r="G323" s="6" t="n">
        <v>7.1</v>
      </c>
      <c r="H323" s="6" t="n">
        <v>1</v>
      </c>
      <c r="I323" s="6" t="n">
        <v>7.1</v>
      </c>
      <c r="J323" s="6" t="n">
        <v>6.1</v>
      </c>
    </row>
    <row collapsed="false" customFormat="false" customHeight="false" hidden="false" ht="12.1" outlineLevel="0" r="324">
      <c r="A324" s="39" t="n">
        <v>46943</v>
      </c>
      <c r="B324" s="16" t="s">
        <v>1247</v>
      </c>
      <c r="C324" s="16" t="s">
        <v>141</v>
      </c>
      <c r="D324" s="16" t="s">
        <v>142</v>
      </c>
      <c r="E324" s="6" t="n">
        <v>1000</v>
      </c>
      <c r="F324" s="7" t="n">
        <v>1</v>
      </c>
      <c r="G324" s="6" t="n">
        <v>27.12</v>
      </c>
      <c r="H324" s="6" t="n">
        <v>4</v>
      </c>
      <c r="I324" s="6" t="n">
        <v>27.12</v>
      </c>
      <c r="J324" s="6" t="n">
        <v>23.12</v>
      </c>
    </row>
    <row collapsed="false" customFormat="false" customHeight="false" hidden="false" ht="12.1" outlineLevel="0" r="325">
      <c r="A325" s="39" t="n">
        <v>46957</v>
      </c>
      <c r="B325" s="16" t="s">
        <v>1247</v>
      </c>
      <c r="C325" s="16" t="s">
        <v>120</v>
      </c>
      <c r="D325" s="16" t="s">
        <v>121</v>
      </c>
      <c r="E325" s="6" t="n">
        <v>900</v>
      </c>
      <c r="F325" s="7" t="n">
        <v>1</v>
      </c>
      <c r="G325" s="6" t="n">
        <v>5.99</v>
      </c>
      <c r="H325" s="6" t="n">
        <v>1</v>
      </c>
      <c r="I325" s="6" t="n">
        <v>5.99</v>
      </c>
      <c r="J325" s="6" t="n">
        <v>4.99</v>
      </c>
    </row>
    <row collapsed="false" customFormat="false" customHeight="false" hidden="false" ht="12.1" outlineLevel="0" r="326">
      <c r="A326" s="39" t="n">
        <v>46959</v>
      </c>
      <c r="B326" s="16" t="s">
        <v>1247</v>
      </c>
      <c r="C326" s="16" t="s">
        <v>104</v>
      </c>
      <c r="D326" s="16" t="s">
        <v>106</v>
      </c>
      <c r="E326" s="6" t="n">
        <v>1000</v>
      </c>
      <c r="F326" s="7" t="n">
        <v>6</v>
      </c>
      <c r="G326" s="6" t="n">
        <v>30.42</v>
      </c>
      <c r="H326" s="6" t="n">
        <v>24</v>
      </c>
      <c r="I326" s="6" t="n">
        <v>182.52</v>
      </c>
      <c r="J326" s="6" t="n">
        <v>158.52</v>
      </c>
    </row>
    <row collapsed="false" customFormat="false" customHeight="false" hidden="false" ht="12.1" outlineLevel="0" r="327">
      <c r="A327" s="39" t="n">
        <v>46973</v>
      </c>
      <c r="B327" s="16" t="s">
        <v>1247</v>
      </c>
      <c r="C327" s="16" t="s">
        <v>141</v>
      </c>
      <c r="D327" s="16" t="s">
        <v>142</v>
      </c>
      <c r="E327" s="6" t="n">
        <v>1000</v>
      </c>
      <c r="F327" s="7" t="n">
        <v>1</v>
      </c>
      <c r="G327" s="6" t="n">
        <v>27.12</v>
      </c>
      <c r="H327" s="6" t="n">
        <v>4</v>
      </c>
      <c r="I327" s="6" t="n">
        <v>27.12</v>
      </c>
      <c r="J327" s="6" t="n">
        <v>23.12</v>
      </c>
    </row>
    <row collapsed="false" customFormat="false" customHeight="false" hidden="false" ht="12.1" outlineLevel="0" r="328">
      <c r="A328" s="39" t="n">
        <v>46987</v>
      </c>
      <c r="B328" s="16" t="s">
        <v>1247</v>
      </c>
      <c r="C328" s="16" t="s">
        <v>120</v>
      </c>
      <c r="D328" s="16" t="s">
        <v>121</v>
      </c>
      <c r="E328" s="6" t="n">
        <v>900</v>
      </c>
      <c r="F328" s="7" t="n">
        <v>1</v>
      </c>
      <c r="G328" s="6" t="n">
        <v>5.99</v>
      </c>
      <c r="H328" s="6" t="n">
        <v>1</v>
      </c>
      <c r="I328" s="6" t="n">
        <v>5.99</v>
      </c>
      <c r="J328" s="6" t="n">
        <v>4.99</v>
      </c>
    </row>
    <row collapsed="false" customFormat="false" customHeight="false" hidden="false" ht="12.1" outlineLevel="0" r="329">
      <c r="A329" s="39" t="n">
        <v>47003</v>
      </c>
      <c r="B329" s="16" t="s">
        <v>1247</v>
      </c>
      <c r="C329" s="16" t="s">
        <v>141</v>
      </c>
      <c r="D329" s="16" t="s">
        <v>142</v>
      </c>
      <c r="E329" s="6" t="n">
        <v>1000</v>
      </c>
      <c r="F329" s="7" t="n">
        <v>1</v>
      </c>
      <c r="G329" s="6" t="n">
        <v>27.12</v>
      </c>
      <c r="H329" s="6" t="n">
        <v>4</v>
      </c>
      <c r="I329" s="6" t="n">
        <v>27.12</v>
      </c>
      <c r="J329" s="6" t="n">
        <v>23.12</v>
      </c>
    </row>
    <row collapsed="false" customFormat="false" customHeight="false" hidden="false" ht="12.1" outlineLevel="0" r="330">
      <c r="A330" s="39" t="n">
        <v>47015</v>
      </c>
      <c r="B330" s="16" t="s">
        <v>1247</v>
      </c>
      <c r="C330" s="16" t="s">
        <v>126</v>
      </c>
      <c r="D330" s="16" t="s">
        <v>127</v>
      </c>
      <c r="E330" s="6" t="n">
        <v>1000</v>
      </c>
      <c r="F330" s="7" t="n">
        <v>1</v>
      </c>
      <c r="G330" s="6" t="n">
        <v>56.1</v>
      </c>
      <c r="H330" s="6" t="n">
        <v>7</v>
      </c>
      <c r="I330" s="6" t="n">
        <v>56.1</v>
      </c>
      <c r="J330" s="6" t="n">
        <v>49.1</v>
      </c>
    </row>
    <row collapsed="false" customFormat="false" customHeight="false" hidden="false" ht="12.1" outlineLevel="0" r="331">
      <c r="A331" s="39" t="n">
        <v>47017</v>
      </c>
      <c r="B331" s="16" t="s">
        <v>1247</v>
      </c>
      <c r="C331" s="16" t="s">
        <v>120</v>
      </c>
      <c r="D331" s="16" t="s">
        <v>121</v>
      </c>
      <c r="E331" s="6" t="n">
        <v>900</v>
      </c>
      <c r="F331" s="7" t="n">
        <v>1</v>
      </c>
      <c r="G331" s="6" t="n">
        <v>5.99</v>
      </c>
      <c r="H331" s="6" t="n">
        <v>1</v>
      </c>
      <c r="I331" s="6" t="n">
        <v>5.99</v>
      </c>
      <c r="J331" s="6" t="n">
        <v>4.99</v>
      </c>
    </row>
    <row collapsed="false" customFormat="false" customHeight="false" hidden="false" ht="12.1" outlineLevel="0" r="332">
      <c r="A332" s="39" t="n">
        <v>47033</v>
      </c>
      <c r="B332" s="16" t="s">
        <v>1247</v>
      </c>
      <c r="C332" s="16" t="s">
        <v>141</v>
      </c>
      <c r="D332" s="16" t="s">
        <v>142</v>
      </c>
      <c r="E332" s="6" t="n">
        <v>1000</v>
      </c>
      <c r="F332" s="7" t="n">
        <v>1</v>
      </c>
      <c r="G332" s="6" t="n">
        <v>27.12</v>
      </c>
      <c r="H332" s="6" t="n">
        <v>4</v>
      </c>
      <c r="I332" s="6" t="n">
        <v>27.12</v>
      </c>
      <c r="J332" s="6" t="n">
        <v>23.12</v>
      </c>
    </row>
    <row collapsed="false" customFormat="false" customHeight="false" hidden="false" ht="12.1" outlineLevel="0" r="333">
      <c r="A333" s="39" t="n">
        <v>47047</v>
      </c>
      <c r="B333" s="16" t="s">
        <v>1247</v>
      </c>
      <c r="C333" s="16" t="s">
        <v>120</v>
      </c>
      <c r="D333" s="16" t="s">
        <v>121</v>
      </c>
      <c r="E333" s="6" t="n">
        <v>900</v>
      </c>
      <c r="F333" s="7" t="n">
        <v>1</v>
      </c>
      <c r="G333" s="6" t="n">
        <v>4.88</v>
      </c>
      <c r="H333" s="6" t="n">
        <v>1</v>
      </c>
      <c r="I333" s="6" t="n">
        <v>4.88</v>
      </c>
      <c r="J333" s="6" t="n">
        <v>3.88</v>
      </c>
    </row>
    <row collapsed="false" customFormat="false" customHeight="false" hidden="false" ht="12.1" outlineLevel="0" r="334">
      <c r="A334" s="39" t="n">
        <v>47063</v>
      </c>
      <c r="B334" s="16" t="s">
        <v>1247</v>
      </c>
      <c r="C334" s="16" t="s">
        <v>141</v>
      </c>
      <c r="D334" s="16" t="s">
        <v>142</v>
      </c>
      <c r="E334" s="6" t="n">
        <v>1000</v>
      </c>
      <c r="F334" s="7" t="n">
        <v>1</v>
      </c>
      <c r="G334" s="6" t="n">
        <v>27.12</v>
      </c>
      <c r="H334" s="6" t="n">
        <v>4</v>
      </c>
      <c r="I334" s="6" t="n">
        <v>27.12</v>
      </c>
      <c r="J334" s="6" t="n">
        <v>23.12</v>
      </c>
    </row>
    <row collapsed="false" customFormat="false" customHeight="false" hidden="false" ht="12.1" outlineLevel="0" r="335">
      <c r="A335" s="39" t="n">
        <v>47077</v>
      </c>
      <c r="B335" s="16" t="s">
        <v>1247</v>
      </c>
      <c r="C335" s="16" t="s">
        <v>120</v>
      </c>
      <c r="D335" s="16" t="s">
        <v>121</v>
      </c>
      <c r="E335" s="6" t="n">
        <v>900</v>
      </c>
      <c r="F335" s="7" t="n">
        <v>1</v>
      </c>
      <c r="G335" s="6" t="n">
        <v>4.88</v>
      </c>
      <c r="H335" s="6" t="n">
        <v>1</v>
      </c>
      <c r="I335" s="6" t="n">
        <v>4.88</v>
      </c>
      <c r="J335" s="6" t="n">
        <v>3.88</v>
      </c>
    </row>
    <row collapsed="false" customFormat="false" customHeight="false" hidden="false" ht="12.1" outlineLevel="0" r="336">
      <c r="A336" s="39" t="n">
        <v>47085</v>
      </c>
      <c r="B336" s="16" t="s">
        <v>1247</v>
      </c>
      <c r="C336" s="16" t="s">
        <v>135</v>
      </c>
      <c r="D336" s="16" t="s">
        <v>136</v>
      </c>
      <c r="E336" s="6" t="n">
        <v>1000</v>
      </c>
      <c r="F336" s="7" t="n">
        <v>1</v>
      </c>
      <c r="G336" s="6" t="n">
        <v>35.4</v>
      </c>
      <c r="H336" s="6" t="n">
        <v>5</v>
      </c>
      <c r="I336" s="6" t="n">
        <v>35.4</v>
      </c>
      <c r="J336" s="6" t="n">
        <v>30.4</v>
      </c>
    </row>
    <row collapsed="false" customFormat="false" customHeight="false" hidden="false" ht="12.1" outlineLevel="0" r="337">
      <c r="A337" s="39" t="n">
        <v>47093</v>
      </c>
      <c r="B337" s="16" t="s">
        <v>1247</v>
      </c>
      <c r="C337" s="16" t="s">
        <v>141</v>
      </c>
      <c r="D337" s="16" t="s">
        <v>142</v>
      </c>
      <c r="E337" s="6" t="n">
        <v>1000</v>
      </c>
      <c r="F337" s="7" t="n">
        <v>1</v>
      </c>
      <c r="G337" s="6" t="n">
        <v>27.12</v>
      </c>
      <c r="H337" s="6" t="n">
        <v>4</v>
      </c>
      <c r="I337" s="6" t="n">
        <v>27.12</v>
      </c>
      <c r="J337" s="6" t="n">
        <v>23.12</v>
      </c>
    </row>
    <row collapsed="false" customFormat="false" customHeight="false" hidden="false" ht="12.1" outlineLevel="0" r="338">
      <c r="A338" s="39" t="n">
        <v>47107</v>
      </c>
      <c r="B338" s="16" t="s">
        <v>1247</v>
      </c>
      <c r="C338" s="16" t="s">
        <v>120</v>
      </c>
      <c r="D338" s="16" t="s">
        <v>121</v>
      </c>
      <c r="E338" s="6" t="n">
        <v>900</v>
      </c>
      <c r="F338" s="7" t="n">
        <v>1</v>
      </c>
      <c r="G338" s="6" t="n">
        <v>4.88</v>
      </c>
      <c r="H338" s="6" t="n">
        <v>1</v>
      </c>
      <c r="I338" s="6" t="n">
        <v>4.88</v>
      </c>
      <c r="J338" s="6" t="n">
        <v>3.88</v>
      </c>
    </row>
    <row collapsed="false" customFormat="false" customHeight="false" hidden="false" ht="12.1" outlineLevel="0" r="339">
      <c r="A339" s="39" t="n">
        <v>47123</v>
      </c>
      <c r="B339" s="16" t="s">
        <v>1247</v>
      </c>
      <c r="C339" s="16" t="s">
        <v>141</v>
      </c>
      <c r="D339" s="16" t="s">
        <v>142</v>
      </c>
      <c r="E339" s="6" t="n">
        <v>1000</v>
      </c>
      <c r="F339" s="7" t="n">
        <v>1</v>
      </c>
      <c r="G339" s="6" t="n">
        <v>27.12</v>
      </c>
      <c r="H339" s="6" t="n">
        <v>4</v>
      </c>
      <c r="I339" s="6" t="n">
        <v>27.12</v>
      </c>
      <c r="J339" s="6" t="n">
        <v>23.12</v>
      </c>
    </row>
    <row collapsed="false" customFormat="false" customHeight="false" hidden="false" ht="12.1" outlineLevel="0" r="340">
      <c r="A340" s="39" t="n">
        <v>47137</v>
      </c>
      <c r="B340" s="16" t="s">
        <v>1247</v>
      </c>
      <c r="C340" s="16" t="s">
        <v>120</v>
      </c>
      <c r="D340" s="16" t="s">
        <v>121</v>
      </c>
      <c r="E340" s="6" t="n">
        <v>900</v>
      </c>
      <c r="F340" s="7" t="n">
        <v>1</v>
      </c>
      <c r="G340" s="6" t="n">
        <v>3.77</v>
      </c>
      <c r="H340" s="6" t="n">
        <v>0</v>
      </c>
      <c r="I340" s="6" t="n">
        <v>3.77</v>
      </c>
      <c r="J340" s="6" t="n">
        <v>3.77</v>
      </c>
    </row>
    <row collapsed="false" customFormat="false" customHeight="false" hidden="false" ht="12.1" outlineLevel="0" r="341">
      <c r="A341" s="39" t="n">
        <v>47141</v>
      </c>
      <c r="B341" s="16" t="s">
        <v>1247</v>
      </c>
      <c r="C341" s="16" t="s">
        <v>104</v>
      </c>
      <c r="D341" s="16" t="s">
        <v>106</v>
      </c>
      <c r="E341" s="6" t="n">
        <v>1000</v>
      </c>
      <c r="F341" s="7" t="n">
        <v>6</v>
      </c>
      <c r="G341" s="6" t="n">
        <v>30.42</v>
      </c>
      <c r="H341" s="6" t="n">
        <v>24</v>
      </c>
      <c r="I341" s="6" t="n">
        <v>182.52</v>
      </c>
      <c r="J341" s="6" t="n">
        <v>158.52</v>
      </c>
    </row>
    <row collapsed="false" customFormat="false" customHeight="false" hidden="false" ht="12.1" outlineLevel="0" r="342">
      <c r="A342" s="39" t="n">
        <v>47153</v>
      </c>
      <c r="B342" s="16" t="s">
        <v>1247</v>
      </c>
      <c r="C342" s="16" t="s">
        <v>141</v>
      </c>
      <c r="D342" s="16" t="s">
        <v>142</v>
      </c>
      <c r="E342" s="6" t="n">
        <v>1000</v>
      </c>
      <c r="F342" s="7" t="n">
        <v>1</v>
      </c>
      <c r="G342" s="6" t="n">
        <v>27.12</v>
      </c>
      <c r="H342" s="6" t="n">
        <v>4</v>
      </c>
      <c r="I342" s="6" t="n">
        <v>27.12</v>
      </c>
      <c r="J342" s="6" t="n">
        <v>23.12</v>
      </c>
    </row>
    <row collapsed="false" customFormat="false" customHeight="false" hidden="false" ht="12.1" outlineLevel="0" r="343">
      <c r="A343" s="39" t="n">
        <v>47167</v>
      </c>
      <c r="B343" s="16" t="s">
        <v>1247</v>
      </c>
      <c r="C343" s="16" t="s">
        <v>120</v>
      </c>
      <c r="D343" s="16" t="s">
        <v>121</v>
      </c>
      <c r="E343" s="6" t="n">
        <v>900</v>
      </c>
      <c r="F343" s="7" t="n">
        <v>1</v>
      </c>
      <c r="G343" s="6" t="n">
        <v>3.77</v>
      </c>
      <c r="H343" s="6" t="n">
        <v>0</v>
      </c>
      <c r="I343" s="6" t="n">
        <v>3.77</v>
      </c>
      <c r="J343" s="6" t="n">
        <v>3.77</v>
      </c>
    </row>
    <row collapsed="false" customFormat="false" customHeight="false" hidden="false" ht="12.1" outlineLevel="0" r="344">
      <c r="A344" s="39" t="n">
        <v>47183</v>
      </c>
      <c r="B344" s="16" t="s">
        <v>1247</v>
      </c>
      <c r="C344" s="16" t="s">
        <v>141</v>
      </c>
      <c r="D344" s="16" t="s">
        <v>142</v>
      </c>
      <c r="E344" s="6" t="n">
        <v>1000</v>
      </c>
      <c r="F344" s="7" t="n">
        <v>1</v>
      </c>
      <c r="G344" s="6" t="n">
        <v>27.12</v>
      </c>
      <c r="H344" s="6" t="n">
        <v>4</v>
      </c>
      <c r="I344" s="6" t="n">
        <v>27.12</v>
      </c>
      <c r="J344" s="6" t="n">
        <v>23.12</v>
      </c>
    </row>
    <row collapsed="false" customFormat="false" customHeight="false" hidden="false" ht="12.1" outlineLevel="0" r="345">
      <c r="A345" s="39" t="n">
        <v>47197</v>
      </c>
      <c r="B345" s="16" t="s">
        <v>1247</v>
      </c>
      <c r="C345" s="16" t="s">
        <v>126</v>
      </c>
      <c r="D345" s="16" t="s">
        <v>127</v>
      </c>
      <c r="E345" s="6" t="n">
        <v>1000</v>
      </c>
      <c r="F345" s="7" t="n">
        <v>1</v>
      </c>
      <c r="G345" s="6" t="n">
        <v>56.1</v>
      </c>
      <c r="H345" s="6" t="n">
        <v>7</v>
      </c>
      <c r="I345" s="6" t="n">
        <v>56.1</v>
      </c>
      <c r="J345" s="6" t="n">
        <v>49.1</v>
      </c>
    </row>
    <row collapsed="false" customFormat="false" customHeight="false" hidden="false" ht="12.1" outlineLevel="0" r="346">
      <c r="A346" s="39" t="n">
        <v>47197</v>
      </c>
      <c r="B346" s="16" t="s">
        <v>1247</v>
      </c>
      <c r="C346" s="16" t="s">
        <v>120</v>
      </c>
      <c r="D346" s="16" t="s">
        <v>121</v>
      </c>
      <c r="E346" s="6" t="n">
        <v>900</v>
      </c>
      <c r="F346" s="7" t="n">
        <v>1</v>
      </c>
      <c r="G346" s="6" t="n">
        <v>3.77</v>
      </c>
      <c r="H346" s="6" t="n">
        <v>0</v>
      </c>
      <c r="I346" s="6" t="n">
        <v>3.77</v>
      </c>
      <c r="J346" s="6" t="n">
        <v>3.77</v>
      </c>
    </row>
    <row collapsed="false" customFormat="false" customHeight="false" hidden="false" ht="12.1" outlineLevel="0" r="347">
      <c r="A347" s="39" t="n">
        <v>47213</v>
      </c>
      <c r="B347" s="16" t="s">
        <v>1247</v>
      </c>
      <c r="C347" s="16" t="s">
        <v>141</v>
      </c>
      <c r="D347" s="16" t="s">
        <v>142</v>
      </c>
      <c r="E347" s="6" t="n">
        <v>1000</v>
      </c>
      <c r="F347" s="7" t="n">
        <v>1</v>
      </c>
      <c r="G347" s="6" t="n">
        <v>27.12</v>
      </c>
      <c r="H347" s="6" t="n">
        <v>4</v>
      </c>
      <c r="I347" s="6" t="n">
        <v>27.12</v>
      </c>
      <c r="J347" s="6" t="n">
        <v>23.12</v>
      </c>
    </row>
    <row collapsed="false" customFormat="false" customHeight="false" hidden="false" ht="12.1" outlineLevel="0" r="348">
      <c r="A348" s="39" t="n">
        <v>47227</v>
      </c>
      <c r="B348" s="16" t="s">
        <v>1247</v>
      </c>
      <c r="C348" s="16" t="s">
        <v>120</v>
      </c>
      <c r="D348" s="16" t="s">
        <v>121</v>
      </c>
      <c r="E348" s="6" t="n">
        <v>900</v>
      </c>
      <c r="F348" s="7" t="n">
        <v>1</v>
      </c>
      <c r="G348" s="6" t="n">
        <v>2.66</v>
      </c>
      <c r="H348" s="6" t="n">
        <v>0</v>
      </c>
      <c r="I348" s="6" t="n">
        <v>2.66</v>
      </c>
      <c r="J348" s="6" t="n">
        <v>2.66</v>
      </c>
    </row>
    <row collapsed="false" customFormat="false" customHeight="false" hidden="false" ht="12.1" outlineLevel="0" r="349">
      <c r="A349" s="39" t="n">
        <v>47243</v>
      </c>
      <c r="B349" s="16" t="s">
        <v>1247</v>
      </c>
      <c r="C349" s="16" t="s">
        <v>141</v>
      </c>
      <c r="D349" s="16" t="s">
        <v>142</v>
      </c>
      <c r="E349" s="6" t="n">
        <v>1000</v>
      </c>
      <c r="F349" s="7" t="n">
        <v>1</v>
      </c>
      <c r="G349" s="6" t="n">
        <v>27.12</v>
      </c>
      <c r="H349" s="6" t="n">
        <v>4</v>
      </c>
      <c r="I349" s="6" t="n">
        <v>27.12</v>
      </c>
      <c r="J349" s="6" t="n">
        <v>23.12</v>
      </c>
    </row>
    <row collapsed="false" customFormat="false" customHeight="false" hidden="false" ht="12.1" outlineLevel="0" r="350">
      <c r="A350" s="39" t="n">
        <v>47257</v>
      </c>
      <c r="B350" s="16" t="s">
        <v>1247</v>
      </c>
      <c r="C350" s="16" t="s">
        <v>120</v>
      </c>
      <c r="D350" s="16" t="s">
        <v>121</v>
      </c>
      <c r="E350" s="6" t="n">
        <v>900</v>
      </c>
      <c r="F350" s="7" t="n">
        <v>1</v>
      </c>
      <c r="G350" s="6" t="n">
        <v>2.66</v>
      </c>
      <c r="H350" s="6" t="n">
        <v>0</v>
      </c>
      <c r="I350" s="6" t="n">
        <v>2.66</v>
      </c>
      <c r="J350" s="6" t="n">
        <v>2.66</v>
      </c>
    </row>
    <row collapsed="false" customFormat="false" customHeight="false" hidden="false" ht="12.1" outlineLevel="0" r="351">
      <c r="A351" s="39" t="n">
        <v>47267</v>
      </c>
      <c r="B351" s="16" t="s">
        <v>1247</v>
      </c>
      <c r="C351" s="16" t="s">
        <v>135</v>
      </c>
      <c r="D351" s="16" t="s">
        <v>136</v>
      </c>
      <c r="E351" s="6" t="n">
        <v>1000</v>
      </c>
      <c r="F351" s="7" t="n">
        <v>1</v>
      </c>
      <c r="G351" s="6" t="n">
        <v>35.4</v>
      </c>
      <c r="H351" s="6" t="n">
        <v>5</v>
      </c>
      <c r="I351" s="6" t="n">
        <v>35.4</v>
      </c>
      <c r="J351" s="6" t="n">
        <v>30.4</v>
      </c>
    </row>
    <row collapsed="false" customFormat="false" customHeight="false" hidden="false" ht="12.1" outlineLevel="0" r="352">
      <c r="A352" s="39" t="n">
        <v>47273</v>
      </c>
      <c r="B352" s="16" t="s">
        <v>1247</v>
      </c>
      <c r="C352" s="16" t="s">
        <v>141</v>
      </c>
      <c r="D352" s="16" t="s">
        <v>142</v>
      </c>
      <c r="E352" s="6" t="n">
        <v>1000</v>
      </c>
      <c r="F352" s="7" t="n">
        <v>1</v>
      </c>
      <c r="G352" s="6" t="n">
        <v>27.12</v>
      </c>
      <c r="H352" s="6" t="n">
        <v>4</v>
      </c>
      <c r="I352" s="6" t="n">
        <v>27.12</v>
      </c>
      <c r="J352" s="6" t="n">
        <v>23.12</v>
      </c>
    </row>
    <row collapsed="false" customFormat="false" customHeight="false" hidden="false" ht="12.1" outlineLevel="0" r="353">
      <c r="A353" s="39" t="n">
        <v>47287</v>
      </c>
      <c r="B353" s="16" t="s">
        <v>1247</v>
      </c>
      <c r="C353" s="16" t="s">
        <v>120</v>
      </c>
      <c r="D353" s="16" t="s">
        <v>121</v>
      </c>
      <c r="E353" s="6" t="n">
        <v>900</v>
      </c>
      <c r="F353" s="7" t="n">
        <v>1</v>
      </c>
      <c r="G353" s="6" t="n">
        <v>2.66</v>
      </c>
      <c r="H353" s="6" t="n">
        <v>0</v>
      </c>
      <c r="I353" s="6" t="n">
        <v>2.66</v>
      </c>
      <c r="J353" s="6" t="n">
        <v>2.66</v>
      </c>
    </row>
    <row collapsed="false" customFormat="false" customHeight="false" hidden="false" ht="12.1" outlineLevel="0" r="354">
      <c r="A354" s="39" t="n">
        <v>47303</v>
      </c>
      <c r="B354" s="16" t="s">
        <v>1247</v>
      </c>
      <c r="C354" s="16" t="s">
        <v>141</v>
      </c>
      <c r="D354" s="16" t="s">
        <v>142</v>
      </c>
      <c r="E354" s="6" t="n">
        <v>1000</v>
      </c>
      <c r="F354" s="7" t="n">
        <v>1</v>
      </c>
      <c r="G354" s="6" t="n">
        <v>27.12</v>
      </c>
      <c r="H354" s="6" t="n">
        <v>4</v>
      </c>
      <c r="I354" s="6" t="n">
        <v>27.12</v>
      </c>
      <c r="J354" s="6" t="n">
        <v>23.12</v>
      </c>
    </row>
    <row collapsed="false" customFormat="false" customHeight="false" hidden="false" ht="12.1" outlineLevel="0" r="355">
      <c r="A355" s="39" t="n">
        <v>47317</v>
      </c>
      <c r="B355" s="16" t="s">
        <v>1247</v>
      </c>
      <c r="C355" s="16" t="s">
        <v>120</v>
      </c>
      <c r="D355" s="16" t="s">
        <v>121</v>
      </c>
      <c r="E355" s="6" t="n">
        <v>900</v>
      </c>
      <c r="F355" s="7" t="n">
        <v>1</v>
      </c>
      <c r="G355" s="6" t="n">
        <v>2</v>
      </c>
      <c r="H355" s="6" t="n">
        <v>0</v>
      </c>
      <c r="I355" s="6" t="n">
        <v>2</v>
      </c>
      <c r="J355" s="6" t="n">
        <v>2</v>
      </c>
    </row>
    <row collapsed="false" customFormat="false" customHeight="false" hidden="false" ht="12.1" outlineLevel="0" r="356">
      <c r="A356" s="39" t="n">
        <v>47323</v>
      </c>
      <c r="B356" s="16" t="s">
        <v>1247</v>
      </c>
      <c r="C356" s="16" t="s">
        <v>104</v>
      </c>
      <c r="D356" s="16" t="s">
        <v>106</v>
      </c>
      <c r="E356" s="6" t="n">
        <v>1000</v>
      </c>
      <c r="F356" s="7" t="n">
        <v>6</v>
      </c>
      <c r="G356" s="6" t="n">
        <v>30.42</v>
      </c>
      <c r="H356" s="6" t="n">
        <v>24</v>
      </c>
      <c r="I356" s="6" t="n">
        <v>182.52</v>
      </c>
      <c r="J356" s="6" t="n">
        <v>158.52</v>
      </c>
    </row>
    <row collapsed="false" customFormat="false" customHeight="false" hidden="false" ht="12.1" outlineLevel="0" r="357">
      <c r="A357" s="39" t="n">
        <v>47333</v>
      </c>
      <c r="B357" s="16" t="s">
        <v>1247</v>
      </c>
      <c r="C357" s="16" t="s">
        <v>141</v>
      </c>
      <c r="D357" s="16" t="s">
        <v>142</v>
      </c>
      <c r="E357" s="6" t="n">
        <v>1000</v>
      </c>
      <c r="F357" s="7" t="n">
        <v>1</v>
      </c>
      <c r="G357" s="6" t="n">
        <v>27.12</v>
      </c>
      <c r="H357" s="6" t="n">
        <v>4</v>
      </c>
      <c r="I357" s="6" t="n">
        <v>27.12</v>
      </c>
      <c r="J357" s="6" t="n">
        <v>23.12</v>
      </c>
    </row>
    <row collapsed="false" customFormat="false" customHeight="false" hidden="false" ht="12.1" outlineLevel="0" r="358">
      <c r="A358" s="39" t="n">
        <v>47347</v>
      </c>
      <c r="B358" s="16" t="s">
        <v>1247</v>
      </c>
      <c r="C358" s="16" t="s">
        <v>120</v>
      </c>
      <c r="D358" s="16" t="s">
        <v>121</v>
      </c>
      <c r="E358" s="6" t="n">
        <v>900</v>
      </c>
      <c r="F358" s="7" t="n">
        <v>1</v>
      </c>
      <c r="G358" s="6" t="n">
        <v>2</v>
      </c>
      <c r="H358" s="6" t="n">
        <v>0</v>
      </c>
      <c r="I358" s="6" t="n">
        <v>2</v>
      </c>
      <c r="J358" s="6" t="n">
        <v>2</v>
      </c>
    </row>
    <row collapsed="false" customFormat="false" customHeight="false" hidden="false" ht="12.1" outlineLevel="0" r="359">
      <c r="A359" s="39" t="n">
        <v>47363</v>
      </c>
      <c r="B359" s="16" t="s">
        <v>1247</v>
      </c>
      <c r="C359" s="16" t="s">
        <v>141</v>
      </c>
      <c r="D359" s="16" t="s">
        <v>142</v>
      </c>
      <c r="E359" s="6" t="n">
        <v>1000</v>
      </c>
      <c r="F359" s="7" t="n">
        <v>1</v>
      </c>
      <c r="G359" s="6" t="n">
        <v>27.12</v>
      </c>
      <c r="H359" s="6" t="n">
        <v>4</v>
      </c>
      <c r="I359" s="6" t="n">
        <v>27.12</v>
      </c>
      <c r="J359" s="6" t="n">
        <v>23.12</v>
      </c>
    </row>
    <row collapsed="false" customFormat="false" customHeight="false" hidden="false" ht="12.1" outlineLevel="0" r="360">
      <c r="A360" s="39" t="n">
        <v>47377</v>
      </c>
      <c r="B360" s="16" t="s">
        <v>1247</v>
      </c>
      <c r="C360" s="16" t="s">
        <v>120</v>
      </c>
      <c r="D360" s="16" t="s">
        <v>121</v>
      </c>
      <c r="E360" s="6" t="n">
        <v>900</v>
      </c>
      <c r="F360" s="7" t="n">
        <v>1</v>
      </c>
      <c r="G360" s="6" t="n">
        <v>2</v>
      </c>
      <c r="H360" s="6" t="n">
        <v>0</v>
      </c>
      <c r="I360" s="6" t="n">
        <v>2</v>
      </c>
      <c r="J360" s="6" t="n">
        <v>2</v>
      </c>
    </row>
    <row collapsed="false" customFormat="false" customHeight="false" hidden="false" ht="12.1" outlineLevel="0" r="361">
      <c r="A361" s="39" t="n">
        <v>47379</v>
      </c>
      <c r="B361" s="16" t="s">
        <v>1247</v>
      </c>
      <c r="C361" s="16" t="s">
        <v>126</v>
      </c>
      <c r="D361" s="16" t="s">
        <v>127</v>
      </c>
      <c r="E361" s="6" t="n">
        <v>1000</v>
      </c>
      <c r="F361" s="7" t="n">
        <v>1</v>
      </c>
      <c r="G361" s="6" t="n">
        <v>56.1</v>
      </c>
      <c r="H361" s="6" t="n">
        <v>7</v>
      </c>
      <c r="I361" s="6" t="n">
        <v>56.1</v>
      </c>
      <c r="J361" s="6" t="n">
        <v>49.1</v>
      </c>
    </row>
    <row collapsed="false" customFormat="false" customHeight="false" hidden="false" ht="12.1" outlineLevel="0" r="362">
      <c r="A362" s="39" t="n">
        <v>47393</v>
      </c>
      <c r="B362" s="16" t="s">
        <v>1247</v>
      </c>
      <c r="C362" s="16" t="s">
        <v>141</v>
      </c>
      <c r="D362" s="16" t="s">
        <v>142</v>
      </c>
      <c r="E362" s="6" t="n">
        <v>1000</v>
      </c>
      <c r="F362" s="7" t="n">
        <v>1</v>
      </c>
      <c r="G362" s="6" t="n">
        <v>27.12</v>
      </c>
      <c r="H362" s="6" t="n">
        <v>4</v>
      </c>
      <c r="I362" s="6" t="n">
        <v>27.12</v>
      </c>
      <c r="J362" s="6" t="n">
        <v>23.12</v>
      </c>
    </row>
    <row collapsed="false" customFormat="false" customHeight="false" hidden="false" ht="12.1" outlineLevel="0" r="363">
      <c r="A363" s="39" t="n">
        <v>47407</v>
      </c>
      <c r="B363" s="16" t="s">
        <v>1247</v>
      </c>
      <c r="C363" s="16" t="s">
        <v>120</v>
      </c>
      <c r="D363" s="16" t="s">
        <v>121</v>
      </c>
      <c r="E363" s="6" t="n">
        <v>900</v>
      </c>
      <c r="F363" s="7" t="n">
        <v>1</v>
      </c>
      <c r="G363" s="6" t="n">
        <v>1.33</v>
      </c>
      <c r="H363" s="6" t="n">
        <v>0</v>
      </c>
      <c r="I363" s="6" t="n">
        <v>1.33</v>
      </c>
      <c r="J363" s="6" t="n">
        <v>1.33</v>
      </c>
    </row>
    <row collapsed="false" customFormat="false" customHeight="false" hidden="false" ht="12.1" outlineLevel="0" r="364">
      <c r="A364" s="39" t="n">
        <v>47423</v>
      </c>
      <c r="B364" s="16" t="s">
        <v>1247</v>
      </c>
      <c r="C364" s="16" t="s">
        <v>141</v>
      </c>
      <c r="D364" s="16" t="s">
        <v>142</v>
      </c>
      <c r="E364" s="6" t="n">
        <v>1000</v>
      </c>
      <c r="F364" s="7" t="n">
        <v>1</v>
      </c>
      <c r="G364" s="6" t="n">
        <v>27.12</v>
      </c>
      <c r="H364" s="6" t="n">
        <v>4</v>
      </c>
      <c r="I364" s="6" t="n">
        <v>27.12</v>
      </c>
      <c r="J364" s="6" t="n">
        <v>23.12</v>
      </c>
    </row>
    <row collapsed="false" customFormat="false" customHeight="false" hidden="false" ht="12.1" outlineLevel="0" r="365">
      <c r="A365" s="39" t="n">
        <v>47437</v>
      </c>
      <c r="B365" s="16" t="s">
        <v>1247</v>
      </c>
      <c r="C365" s="16" t="s">
        <v>120</v>
      </c>
      <c r="D365" s="16" t="s">
        <v>121</v>
      </c>
      <c r="E365" s="6" t="n">
        <v>900</v>
      </c>
      <c r="F365" s="7" t="n">
        <v>1</v>
      </c>
      <c r="G365" s="6" t="n">
        <v>1.33</v>
      </c>
      <c r="H365" s="6" t="n">
        <v>0</v>
      </c>
      <c r="I365" s="6" t="n">
        <v>1.33</v>
      </c>
      <c r="J365" s="6" t="n">
        <v>1.33</v>
      </c>
    </row>
    <row collapsed="false" customFormat="false" customHeight="false" hidden="false" ht="12.1" outlineLevel="0" r="366">
      <c r="A366" s="39" t="n">
        <v>47449</v>
      </c>
      <c r="B366" s="16" t="s">
        <v>1247</v>
      </c>
      <c r="C366" s="16" t="s">
        <v>135</v>
      </c>
      <c r="D366" s="16" t="s">
        <v>136</v>
      </c>
      <c r="E366" s="6" t="n">
        <v>1000</v>
      </c>
      <c r="F366" s="7" t="n">
        <v>1</v>
      </c>
      <c r="G366" s="6" t="n">
        <v>35.4</v>
      </c>
      <c r="H366" s="6" t="n">
        <v>5</v>
      </c>
      <c r="I366" s="6" t="n">
        <v>35.4</v>
      </c>
      <c r="J366" s="6" t="n">
        <v>30.4</v>
      </c>
    </row>
    <row collapsed="false" customFormat="false" customHeight="false" hidden="false" ht="12.1" outlineLevel="0" r="367">
      <c r="A367" s="39" t="n">
        <v>47453</v>
      </c>
      <c r="B367" s="16" t="s">
        <v>1247</v>
      </c>
      <c r="C367" s="16" t="s">
        <v>141</v>
      </c>
      <c r="D367" s="16" t="s">
        <v>142</v>
      </c>
      <c r="E367" s="6" t="n">
        <v>1000</v>
      </c>
      <c r="F367" s="7" t="n">
        <v>1</v>
      </c>
      <c r="G367" s="6" t="n">
        <v>27.12</v>
      </c>
      <c r="H367" s="6" t="n">
        <v>4</v>
      </c>
      <c r="I367" s="6" t="n">
        <v>27.12</v>
      </c>
      <c r="J367" s="6" t="n">
        <v>23.12</v>
      </c>
    </row>
    <row collapsed="false" customFormat="false" customHeight="false" hidden="false" ht="12.1" outlineLevel="0" r="368">
      <c r="A368" s="39" t="n">
        <v>47467</v>
      </c>
      <c r="B368" s="16" t="s">
        <v>1247</v>
      </c>
      <c r="C368" s="16" t="s">
        <v>120</v>
      </c>
      <c r="D368" s="16" t="s">
        <v>121</v>
      </c>
      <c r="E368" s="6" t="n">
        <v>900</v>
      </c>
      <c r="F368" s="7" t="n">
        <v>1</v>
      </c>
      <c r="G368" s="6" t="n">
        <v>1.33</v>
      </c>
      <c r="H368" s="6" t="n">
        <v>0</v>
      </c>
      <c r="I368" s="6" t="n">
        <v>1.33</v>
      </c>
      <c r="J368" s="6" t="n">
        <v>1.33</v>
      </c>
    </row>
    <row collapsed="false" customFormat="false" customHeight="false" hidden="false" ht="12.1" outlineLevel="0" r="369">
      <c r="A369" s="39" t="n">
        <v>47497</v>
      </c>
      <c r="B369" s="16" t="s">
        <v>1247</v>
      </c>
      <c r="C369" s="16" t="s">
        <v>120</v>
      </c>
      <c r="D369" s="16" t="s">
        <v>121</v>
      </c>
      <c r="E369" s="6" t="n">
        <v>900</v>
      </c>
      <c r="F369" s="7" t="n">
        <v>1</v>
      </c>
      <c r="G369" s="6" t="n">
        <v>0.67</v>
      </c>
      <c r="H369" s="6" t="n">
        <v>0</v>
      </c>
      <c r="I369" s="6" t="n">
        <v>0.67</v>
      </c>
      <c r="J369" s="6" t="n">
        <v>0.67</v>
      </c>
    </row>
    <row collapsed="false" customFormat="false" customHeight="false" hidden="false" ht="12.1" outlineLevel="0" r="370">
      <c r="A370" s="39" t="n">
        <v>47505</v>
      </c>
      <c r="B370" s="16" t="s">
        <v>1247</v>
      </c>
      <c r="C370" s="16" t="s">
        <v>104</v>
      </c>
      <c r="D370" s="16" t="s">
        <v>106</v>
      </c>
      <c r="E370" s="6" t="n">
        <v>1000</v>
      </c>
      <c r="F370" s="7" t="n">
        <v>6</v>
      </c>
      <c r="G370" s="6" t="n">
        <v>30.42</v>
      </c>
      <c r="H370" s="6" t="n">
        <v>24</v>
      </c>
      <c r="I370" s="6" t="n">
        <v>182.52</v>
      </c>
      <c r="J370" s="6" t="n">
        <v>158.52</v>
      </c>
    </row>
    <row collapsed="false" customFormat="false" customHeight="false" hidden="false" ht="12.1" outlineLevel="0" r="371">
      <c r="A371" s="39" t="n">
        <v>47527</v>
      </c>
      <c r="B371" s="16" t="s">
        <v>1247</v>
      </c>
      <c r="C371" s="16" t="s">
        <v>120</v>
      </c>
      <c r="D371" s="16" t="s">
        <v>121</v>
      </c>
      <c r="E371" s="6" t="n">
        <v>900</v>
      </c>
      <c r="F371" s="7" t="n">
        <v>1</v>
      </c>
      <c r="G371" s="6" t="n">
        <v>0.67</v>
      </c>
      <c r="H371" s="6" t="n">
        <v>0</v>
      </c>
      <c r="I371" s="6" t="n">
        <v>0.67</v>
      </c>
      <c r="J371" s="6" t="n">
        <v>0.67</v>
      </c>
    </row>
    <row collapsed="false" customFormat="false" customHeight="false" hidden="false" ht="12.1" outlineLevel="0" r="372">
      <c r="A372" s="39" t="n">
        <v>47557</v>
      </c>
      <c r="B372" s="16" t="s">
        <v>1247</v>
      </c>
      <c r="C372" s="16" t="s">
        <v>120</v>
      </c>
      <c r="D372" s="16" t="s">
        <v>121</v>
      </c>
      <c r="E372" s="6" t="n">
        <v>900</v>
      </c>
      <c r="F372" s="7" t="n">
        <v>1</v>
      </c>
      <c r="G372" s="6" t="n">
        <v>0.67</v>
      </c>
      <c r="H372" s="6" t="n">
        <v>0</v>
      </c>
      <c r="I372" s="6" t="n">
        <v>0.67</v>
      </c>
      <c r="J372" s="6" t="n">
        <v>0.67</v>
      </c>
    </row>
    <row collapsed="false" customFormat="false" customHeight="false" hidden="false" ht="12.1" outlineLevel="0" r="373">
      <c r="A373" s="39" t="n">
        <v>47561</v>
      </c>
      <c r="B373" s="16" t="s">
        <v>1247</v>
      </c>
      <c r="C373" s="16" t="s">
        <v>126</v>
      </c>
      <c r="D373" s="16" t="s">
        <v>127</v>
      </c>
      <c r="E373" s="6" t="n">
        <v>1000</v>
      </c>
      <c r="F373" s="7" t="n">
        <v>1</v>
      </c>
      <c r="G373" s="6" t="n">
        <v>56.1</v>
      </c>
      <c r="H373" s="6" t="n">
        <v>7</v>
      </c>
      <c r="I373" s="6" t="n">
        <v>56.1</v>
      </c>
      <c r="J373" s="6" t="n">
        <v>49.1</v>
      </c>
    </row>
    <row collapsed="false" customFormat="false" customHeight="false" hidden="false" ht="12.1" outlineLevel="0" r="374">
      <c r="A374" s="39" t="n">
        <v>47631</v>
      </c>
      <c r="B374" s="16" t="s">
        <v>1247</v>
      </c>
      <c r="C374" s="16" t="s">
        <v>135</v>
      </c>
      <c r="D374" s="16" t="s">
        <v>136</v>
      </c>
      <c r="E374" s="6" t="n">
        <v>1000</v>
      </c>
      <c r="F374" s="7" t="n">
        <v>1</v>
      </c>
      <c r="G374" s="6" t="n">
        <v>35.4</v>
      </c>
      <c r="H374" s="6" t="n">
        <v>5</v>
      </c>
      <c r="I374" s="6" t="n">
        <v>35.4</v>
      </c>
      <c r="J374" s="6" t="n">
        <v>30.4</v>
      </c>
    </row>
    <row collapsed="false" customFormat="false" customHeight="false" hidden="false" ht="12.1" outlineLevel="0" r="375">
      <c r="A375" s="39" t="n">
        <v>47687</v>
      </c>
      <c r="B375" s="16" t="s">
        <v>1247</v>
      </c>
      <c r="C375" s="16" t="s">
        <v>104</v>
      </c>
      <c r="D375" s="16" t="s">
        <v>106</v>
      </c>
      <c r="E375" s="6" t="n">
        <v>1000</v>
      </c>
      <c r="F375" s="7" t="n">
        <v>6</v>
      </c>
      <c r="G375" s="6" t="n">
        <v>30.42</v>
      </c>
      <c r="H375" s="6" t="n">
        <v>24</v>
      </c>
      <c r="I375" s="6" t="n">
        <v>182.52</v>
      </c>
      <c r="J375" s="6" t="n">
        <v>158.52</v>
      </c>
    </row>
    <row collapsed="false" customFormat="false" customHeight="false" hidden="false" ht="12.1" outlineLevel="0" r="376">
      <c r="A376" s="39" t="n">
        <v>47743</v>
      </c>
      <c r="B376" s="16" t="s">
        <v>1247</v>
      </c>
      <c r="C376" s="16" t="s">
        <v>126</v>
      </c>
      <c r="D376" s="16" t="s">
        <v>127</v>
      </c>
      <c r="E376" s="6" t="n">
        <v>1000</v>
      </c>
      <c r="F376" s="7" t="n">
        <v>1</v>
      </c>
      <c r="G376" s="6" t="n">
        <v>56.1</v>
      </c>
      <c r="H376" s="6" t="n">
        <v>7</v>
      </c>
      <c r="I376" s="6" t="n">
        <v>56.1</v>
      </c>
      <c r="J376" s="6" t="n">
        <v>49.1</v>
      </c>
    </row>
    <row collapsed="false" customFormat="false" customHeight="false" hidden="false" ht="12.1" outlineLevel="0" r="377">
      <c r="A377" s="39" t="n">
        <v>47813</v>
      </c>
      <c r="B377" s="16" t="s">
        <v>1247</v>
      </c>
      <c r="C377" s="16" t="s">
        <v>135</v>
      </c>
      <c r="D377" s="16" t="s">
        <v>136</v>
      </c>
      <c r="E377" s="6" t="n">
        <v>1000</v>
      </c>
      <c r="F377" s="7" t="n">
        <v>1</v>
      </c>
      <c r="G377" s="6" t="n">
        <v>35.4</v>
      </c>
      <c r="H377" s="6" t="n">
        <v>5</v>
      </c>
      <c r="I377" s="6" t="n">
        <v>35.4</v>
      </c>
      <c r="J377" s="6" t="n">
        <v>30.4</v>
      </c>
    </row>
    <row collapsed="false" customFormat="false" customHeight="false" hidden="false" ht="12.1" outlineLevel="0" r="378">
      <c r="A378" s="39" t="n">
        <v>47869</v>
      </c>
      <c r="B378" s="16" t="s">
        <v>1247</v>
      </c>
      <c r="C378" s="16" t="s">
        <v>104</v>
      </c>
      <c r="D378" s="16" t="s">
        <v>106</v>
      </c>
      <c r="E378" s="6" t="n">
        <v>1000</v>
      </c>
      <c r="F378" s="7" t="n">
        <v>6</v>
      </c>
      <c r="G378" s="6" t="n">
        <v>30.42</v>
      </c>
      <c r="H378" s="6" t="n">
        <v>24</v>
      </c>
      <c r="I378" s="6" t="n">
        <v>182.52</v>
      </c>
      <c r="J378" s="6" t="n">
        <v>158.52</v>
      </c>
    </row>
    <row collapsed="false" customFormat="false" customHeight="false" hidden="false" ht="12.1" outlineLevel="0" r="379">
      <c r="A379" s="39" t="n">
        <v>47925</v>
      </c>
      <c r="B379" s="16" t="s">
        <v>1247</v>
      </c>
      <c r="C379" s="16" t="s">
        <v>126</v>
      </c>
      <c r="D379" s="16" t="s">
        <v>127</v>
      </c>
      <c r="E379" s="6" t="n">
        <v>1000</v>
      </c>
      <c r="F379" s="7" t="n">
        <v>1</v>
      </c>
      <c r="G379" s="6" t="n">
        <v>56.1</v>
      </c>
      <c r="H379" s="6" t="n">
        <v>7</v>
      </c>
      <c r="I379" s="6" t="n">
        <v>56.1</v>
      </c>
      <c r="J379" s="6" t="n">
        <v>49.1</v>
      </c>
    </row>
    <row collapsed="false" customFormat="false" customHeight="false" hidden="false" ht="12.1" outlineLevel="0" r="380">
      <c r="A380" s="39" t="n">
        <v>47995</v>
      </c>
      <c r="B380" s="16" t="s">
        <v>1247</v>
      </c>
      <c r="C380" s="16" t="s">
        <v>135</v>
      </c>
      <c r="D380" s="16" t="s">
        <v>136</v>
      </c>
      <c r="E380" s="6" t="n">
        <v>1000</v>
      </c>
      <c r="F380" s="7" t="n">
        <v>1</v>
      </c>
      <c r="G380" s="6" t="n">
        <v>35.4</v>
      </c>
      <c r="H380" s="6" t="n">
        <v>5</v>
      </c>
      <c r="I380" s="6" t="n">
        <v>35.4</v>
      </c>
      <c r="J380" s="6" t="n">
        <v>30.4</v>
      </c>
    </row>
    <row collapsed="false" customFormat="false" customHeight="false" hidden="false" ht="12.1" outlineLevel="0" r="381">
      <c r="A381" s="39" t="n">
        <v>48051</v>
      </c>
      <c r="B381" s="16" t="s">
        <v>1247</v>
      </c>
      <c r="C381" s="16" t="s">
        <v>104</v>
      </c>
      <c r="D381" s="16" t="s">
        <v>106</v>
      </c>
      <c r="E381" s="6" t="n">
        <v>1000</v>
      </c>
      <c r="F381" s="7" t="n">
        <v>6</v>
      </c>
      <c r="G381" s="6" t="n">
        <v>30.42</v>
      </c>
      <c r="H381" s="6" t="n">
        <v>24</v>
      </c>
      <c r="I381" s="6" t="n">
        <v>182.52</v>
      </c>
      <c r="J381" s="6" t="n">
        <v>158.52</v>
      </c>
    </row>
    <row collapsed="false" customFormat="false" customHeight="false" hidden="false" ht="12.1" outlineLevel="0" r="382">
      <c r="A382" s="39" t="n">
        <v>48107</v>
      </c>
      <c r="B382" s="16" t="s">
        <v>1247</v>
      </c>
      <c r="C382" s="16" t="s">
        <v>126</v>
      </c>
      <c r="D382" s="16" t="s">
        <v>127</v>
      </c>
      <c r="E382" s="6" t="n">
        <v>1000</v>
      </c>
      <c r="F382" s="7" t="n">
        <v>1</v>
      </c>
      <c r="G382" s="6" t="n">
        <v>56.1</v>
      </c>
      <c r="H382" s="6" t="n">
        <v>7</v>
      </c>
      <c r="I382" s="6" t="n">
        <v>56.1</v>
      </c>
      <c r="J382" s="6" t="n">
        <v>49.1</v>
      </c>
    </row>
    <row collapsed="false" customFormat="false" customHeight="false" hidden="false" ht="12.1" outlineLevel="0" r="383">
      <c r="A383" s="39" t="n">
        <v>48177</v>
      </c>
      <c r="B383" s="16" t="s">
        <v>1247</v>
      </c>
      <c r="C383" s="16" t="s">
        <v>135</v>
      </c>
      <c r="D383" s="16" t="s">
        <v>136</v>
      </c>
      <c r="E383" s="6" t="n">
        <v>1000</v>
      </c>
      <c r="F383" s="7" t="n">
        <v>1</v>
      </c>
      <c r="G383" s="6" t="n">
        <v>35.4</v>
      </c>
      <c r="H383" s="6" t="n">
        <v>5</v>
      </c>
      <c r="I383" s="6" t="n">
        <v>35.4</v>
      </c>
      <c r="J383" s="6" t="n">
        <v>30.4</v>
      </c>
    </row>
    <row collapsed="false" customFormat="false" customHeight="false" hidden="false" ht="12.1" outlineLevel="0" r="384">
      <c r="A384" s="39" t="n">
        <v>48233</v>
      </c>
      <c r="B384" s="16" t="s">
        <v>1247</v>
      </c>
      <c r="C384" s="16" t="s">
        <v>104</v>
      </c>
      <c r="D384" s="16" t="s">
        <v>106</v>
      </c>
      <c r="E384" s="6" t="n">
        <v>1000</v>
      </c>
      <c r="F384" s="7" t="n">
        <v>6</v>
      </c>
      <c r="G384" s="6" t="n">
        <v>30.42</v>
      </c>
      <c r="H384" s="6" t="n">
        <v>24</v>
      </c>
      <c r="I384" s="6" t="n">
        <v>182.52</v>
      </c>
      <c r="J384" s="6" t="n">
        <v>158.52</v>
      </c>
    </row>
    <row collapsed="false" customFormat="false" customHeight="false" hidden="false" ht="12.1" outlineLevel="0" r="385">
      <c r="A385" s="39" t="n">
        <v>48289</v>
      </c>
      <c r="B385" s="16" t="s">
        <v>1247</v>
      </c>
      <c r="C385" s="16" t="s">
        <v>126</v>
      </c>
      <c r="D385" s="16" t="s">
        <v>127</v>
      </c>
      <c r="E385" s="6" t="n">
        <v>1000</v>
      </c>
      <c r="F385" s="7" t="n">
        <v>1</v>
      </c>
      <c r="G385" s="6" t="n">
        <v>56.1</v>
      </c>
      <c r="H385" s="6" t="n">
        <v>7</v>
      </c>
      <c r="I385" s="6" t="n">
        <v>56.1</v>
      </c>
      <c r="J385" s="6" t="n">
        <v>49.1</v>
      </c>
    </row>
    <row collapsed="false" customFormat="false" customHeight="false" hidden="false" ht="12.1" outlineLevel="0" r="386">
      <c r="A386" s="39" t="n">
        <v>48359</v>
      </c>
      <c r="B386" s="16" t="s">
        <v>1247</v>
      </c>
      <c r="C386" s="16" t="s">
        <v>135</v>
      </c>
      <c r="D386" s="16" t="s">
        <v>136</v>
      </c>
      <c r="E386" s="6" t="n">
        <v>1000</v>
      </c>
      <c r="F386" s="7" t="n">
        <v>1</v>
      </c>
      <c r="G386" s="6" t="n">
        <v>35.4</v>
      </c>
      <c r="H386" s="6" t="n">
        <v>5</v>
      </c>
      <c r="I386" s="6" t="n">
        <v>35.4</v>
      </c>
      <c r="J386" s="6" t="n">
        <v>30.4</v>
      </c>
    </row>
    <row collapsed="false" customFormat="false" customHeight="false" hidden="false" ht="12.1" outlineLevel="0" r="387">
      <c r="A387" s="39" t="n">
        <v>48415</v>
      </c>
      <c r="B387" s="16" t="s">
        <v>1247</v>
      </c>
      <c r="C387" s="16" t="s">
        <v>104</v>
      </c>
      <c r="D387" s="16" t="s">
        <v>106</v>
      </c>
      <c r="E387" s="6" t="n">
        <v>1000</v>
      </c>
      <c r="F387" s="7" t="n">
        <v>6</v>
      </c>
      <c r="G387" s="6" t="n">
        <v>30.42</v>
      </c>
      <c r="H387" s="6" t="n">
        <v>24</v>
      </c>
      <c r="I387" s="6" t="n">
        <v>182.52</v>
      </c>
      <c r="J387" s="6" t="n">
        <v>158.52</v>
      </c>
    </row>
    <row collapsed="false" customFormat="false" customHeight="false" hidden="false" ht="12.1" outlineLevel="0" r="388">
      <c r="A388" s="39" t="n">
        <v>48471</v>
      </c>
      <c r="B388" s="16" t="s">
        <v>1247</v>
      </c>
      <c r="C388" s="16" t="s">
        <v>126</v>
      </c>
      <c r="D388" s="16" t="s">
        <v>127</v>
      </c>
      <c r="E388" s="6" t="n">
        <v>1000</v>
      </c>
      <c r="F388" s="7" t="n">
        <v>1</v>
      </c>
      <c r="G388" s="6" t="n">
        <v>56.1</v>
      </c>
      <c r="H388" s="6" t="n">
        <v>7</v>
      </c>
      <c r="I388" s="6" t="n">
        <v>56.1</v>
      </c>
      <c r="J388" s="6" t="n">
        <v>49.1</v>
      </c>
    </row>
    <row collapsed="false" customFormat="false" customHeight="false" hidden="false" ht="12.1" outlineLevel="0" r="389">
      <c r="A389" s="39" t="n">
        <v>48541</v>
      </c>
      <c r="B389" s="16" t="s">
        <v>1247</v>
      </c>
      <c r="C389" s="16" t="s">
        <v>135</v>
      </c>
      <c r="D389" s="16" t="s">
        <v>136</v>
      </c>
      <c r="E389" s="6" t="n">
        <v>1000</v>
      </c>
      <c r="F389" s="7" t="n">
        <v>1</v>
      </c>
      <c r="G389" s="6" t="n">
        <v>35.4</v>
      </c>
      <c r="H389" s="6" t="n">
        <v>5</v>
      </c>
      <c r="I389" s="6" t="n">
        <v>35.4</v>
      </c>
      <c r="J389" s="6" t="n">
        <v>30.4</v>
      </c>
    </row>
    <row collapsed="false" customFormat="false" customHeight="false" hidden="false" ht="12.1" outlineLevel="0" r="390">
      <c r="A390" s="39" t="n">
        <v>48548</v>
      </c>
      <c r="B390" s="16" t="s">
        <v>1247</v>
      </c>
      <c r="C390" s="16" t="s">
        <v>138</v>
      </c>
      <c r="D390" s="16" t="s">
        <v>139</v>
      </c>
      <c r="E390" s="6" t="n">
        <v>248.21</v>
      </c>
      <c r="F390" s="7" t="n">
        <v>1</v>
      </c>
      <c r="G390" s="6" t="n">
        <v>1.64</v>
      </c>
      <c r="H390" s="6" t="n">
        <v>0</v>
      </c>
      <c r="I390" s="6" t="n">
        <v>1.64</v>
      </c>
      <c r="J390" s="6" t="n">
        <v>1.64</v>
      </c>
    </row>
    <row collapsed="false" customFormat="false" customHeight="false" hidden="false" ht="12.1" outlineLevel="0" r="391">
      <c r="A391" s="39" t="n">
        <v>48597</v>
      </c>
      <c r="B391" s="16" t="s">
        <v>1247</v>
      </c>
      <c r="C391" s="16" t="s">
        <v>104</v>
      </c>
      <c r="D391" s="16" t="s">
        <v>106</v>
      </c>
      <c r="E391" s="6" t="n">
        <v>1000</v>
      </c>
      <c r="F391" s="7" t="n">
        <v>6</v>
      </c>
      <c r="G391" s="6" t="n">
        <v>30.42</v>
      </c>
      <c r="H391" s="6" t="n">
        <v>24</v>
      </c>
      <c r="I391" s="6" t="n">
        <v>182.52</v>
      </c>
      <c r="J391" s="6" t="n">
        <v>158.52</v>
      </c>
    </row>
    <row collapsed="false" customFormat="false" customHeight="false" hidden="false" ht="12.1" outlineLevel="0" r="392">
      <c r="A392" s="39" t="n">
        <v>48653</v>
      </c>
      <c r="B392" s="16" t="s">
        <v>1247</v>
      </c>
      <c r="C392" s="16" t="s">
        <v>126</v>
      </c>
      <c r="D392" s="16" t="s">
        <v>127</v>
      </c>
      <c r="E392" s="6" t="n">
        <v>1000</v>
      </c>
      <c r="F392" s="7" t="n">
        <v>1</v>
      </c>
      <c r="G392" s="6" t="n">
        <v>56.1</v>
      </c>
      <c r="H392" s="6" t="n">
        <v>7</v>
      </c>
      <c r="I392" s="6" t="n">
        <v>56.1</v>
      </c>
      <c r="J392" s="6" t="n">
        <v>49.1</v>
      </c>
    </row>
    <row collapsed="false" customFormat="false" customHeight="false" hidden="false" ht="12.1" outlineLevel="0" r="393">
      <c r="A393" s="39" t="n">
        <v>48723</v>
      </c>
      <c r="B393" s="16" t="s">
        <v>1247</v>
      </c>
      <c r="C393" s="16" t="s">
        <v>135</v>
      </c>
      <c r="D393" s="16" t="s">
        <v>136</v>
      </c>
      <c r="E393" s="6" t="n">
        <v>1000</v>
      </c>
      <c r="F393" s="7" t="n">
        <v>1</v>
      </c>
      <c r="G393" s="6" t="n">
        <v>35.4</v>
      </c>
      <c r="H393" s="6" t="n">
        <v>5</v>
      </c>
      <c r="I393" s="6" t="n">
        <v>35.4</v>
      </c>
      <c r="J393" s="6" t="n">
        <v>30.4</v>
      </c>
    </row>
    <row collapsed="false" customFormat="false" customHeight="false" hidden="false" ht="12.1" outlineLevel="0" r="394">
      <c r="A394" s="39" t="n">
        <v>48779</v>
      </c>
      <c r="B394" s="16" t="s">
        <v>1247</v>
      </c>
      <c r="C394" s="16" t="s">
        <v>104</v>
      </c>
      <c r="D394" s="16" t="s">
        <v>106</v>
      </c>
      <c r="E394" s="6" t="n">
        <v>1000</v>
      </c>
      <c r="F394" s="7" t="n">
        <v>6</v>
      </c>
      <c r="G394" s="6" t="n">
        <v>30.42</v>
      </c>
      <c r="H394" s="6" t="n">
        <v>24</v>
      </c>
      <c r="I394" s="6" t="n">
        <v>182.52</v>
      </c>
      <c r="J394" s="6" t="n">
        <v>158.52</v>
      </c>
    </row>
    <row collapsed="false" customFormat="false" customHeight="false" hidden="false" ht="12.1" outlineLevel="0" r="395">
      <c r="A395" s="39" t="n">
        <v>48835</v>
      </c>
      <c r="B395" s="16" t="s">
        <v>1247</v>
      </c>
      <c r="C395" s="16" t="s">
        <v>126</v>
      </c>
      <c r="D395" s="16" t="s">
        <v>127</v>
      </c>
      <c r="E395" s="6" t="n">
        <v>1000</v>
      </c>
      <c r="F395" s="7" t="n">
        <v>1</v>
      </c>
      <c r="G395" s="6" t="n">
        <v>56.1</v>
      </c>
      <c r="H395" s="6" t="n">
        <v>7</v>
      </c>
      <c r="I395" s="6" t="n">
        <v>56.1</v>
      </c>
      <c r="J395" s="6" t="n">
        <v>49.1</v>
      </c>
    </row>
    <row collapsed="false" customFormat="false" customHeight="false" hidden="false" ht="12.1" outlineLevel="0" r="396">
      <c r="A396" s="39" t="n">
        <v>48905</v>
      </c>
      <c r="B396" s="16" t="s">
        <v>1247</v>
      </c>
      <c r="C396" s="16" t="s">
        <v>135</v>
      </c>
      <c r="D396" s="16" t="s">
        <v>136</v>
      </c>
      <c r="E396" s="6" t="n">
        <v>1000</v>
      </c>
      <c r="F396" s="7" t="n">
        <v>1</v>
      </c>
      <c r="G396" s="6" t="n">
        <v>35.4</v>
      </c>
      <c r="H396" s="6" t="n">
        <v>5</v>
      </c>
      <c r="I396" s="6" t="n">
        <v>35.4</v>
      </c>
      <c r="J396" s="6" t="n">
        <v>30.4</v>
      </c>
    </row>
    <row collapsed="false" customFormat="false" customHeight="false" hidden="false" ht="12.1" outlineLevel="0" r="397">
      <c r="A397" s="39" t="n">
        <v>48961</v>
      </c>
      <c r="B397" s="16" t="s">
        <v>1247</v>
      </c>
      <c r="C397" s="16" t="s">
        <v>104</v>
      </c>
      <c r="D397" s="16" t="s">
        <v>106</v>
      </c>
      <c r="E397" s="6" t="n">
        <v>1000</v>
      </c>
      <c r="F397" s="7" t="n">
        <v>6</v>
      </c>
      <c r="G397" s="6" t="n">
        <v>30.42</v>
      </c>
      <c r="H397" s="6" t="n">
        <v>24</v>
      </c>
      <c r="I397" s="6" t="n">
        <v>182.52</v>
      </c>
      <c r="J397" s="6" t="n">
        <v>158.52</v>
      </c>
    </row>
    <row collapsed="false" customFormat="false" customHeight="false" hidden="false" ht="12.1" outlineLevel="0" r="398">
      <c r="A398" s="39" t="n">
        <v>49017</v>
      </c>
      <c r="B398" s="16" t="s">
        <v>1247</v>
      </c>
      <c r="C398" s="16" t="s">
        <v>126</v>
      </c>
      <c r="D398" s="16" t="s">
        <v>127</v>
      </c>
      <c r="E398" s="6" t="n">
        <v>1000</v>
      </c>
      <c r="F398" s="7" t="n">
        <v>1</v>
      </c>
      <c r="G398" s="6" t="n">
        <v>56.1</v>
      </c>
      <c r="H398" s="6" t="n">
        <v>7</v>
      </c>
      <c r="I398" s="6" t="n">
        <v>56.1</v>
      </c>
      <c r="J398" s="6" t="n">
        <v>49.1</v>
      </c>
    </row>
    <row collapsed="false" customFormat="false" customHeight="false" hidden="false" ht="12.1" outlineLevel="0" r="399">
      <c r="A399" s="39" t="n">
        <v>49087</v>
      </c>
      <c r="B399" s="16" t="s">
        <v>1247</v>
      </c>
      <c r="C399" s="16" t="s">
        <v>135</v>
      </c>
      <c r="D399" s="16" t="s">
        <v>136</v>
      </c>
      <c r="E399" s="6" t="n">
        <v>1000</v>
      </c>
      <c r="F399" s="7" t="n">
        <v>1</v>
      </c>
      <c r="G399" s="6" t="n">
        <v>35.4</v>
      </c>
      <c r="H399" s="6" t="n">
        <v>5</v>
      </c>
      <c r="I399" s="6" t="n">
        <v>35.4</v>
      </c>
      <c r="J399" s="6" t="n">
        <v>30.4</v>
      </c>
    </row>
    <row collapsed="false" customFormat="false" customHeight="false" hidden="false" ht="12.1" outlineLevel="0" r="400">
      <c r="A400" s="39" t="n">
        <v>49143</v>
      </c>
      <c r="B400" s="16" t="s">
        <v>1247</v>
      </c>
      <c r="C400" s="16" t="s">
        <v>104</v>
      </c>
      <c r="D400" s="16" t="s">
        <v>106</v>
      </c>
      <c r="E400" s="6" t="n">
        <v>1000</v>
      </c>
      <c r="F400" s="7" t="n">
        <v>6</v>
      </c>
      <c r="G400" s="6" t="n">
        <v>30.42</v>
      </c>
      <c r="H400" s="6" t="n">
        <v>24</v>
      </c>
      <c r="I400" s="6" t="n">
        <v>182.52</v>
      </c>
      <c r="J400" s="6" t="n">
        <v>158.52</v>
      </c>
    </row>
    <row collapsed="false" customFormat="false" customHeight="false" hidden="false" ht="12.1" outlineLevel="0" r="401">
      <c r="A401" s="39" t="n">
        <v>49269</v>
      </c>
      <c r="B401" s="16" t="s">
        <v>1247</v>
      </c>
      <c r="C401" s="16" t="s">
        <v>135</v>
      </c>
      <c r="D401" s="16" t="s">
        <v>136</v>
      </c>
      <c r="E401" s="6" t="n">
        <v>1000</v>
      </c>
      <c r="F401" s="7" t="n">
        <v>1</v>
      </c>
      <c r="G401" s="6" t="n">
        <v>35.4</v>
      </c>
      <c r="H401" s="6" t="n">
        <v>5</v>
      </c>
      <c r="I401" s="6" t="n">
        <v>35.4</v>
      </c>
      <c r="J401" s="6" t="n">
        <v>30.4</v>
      </c>
    </row>
    <row collapsed="false" customFormat="false" customHeight="false" hidden="false" ht="12.1" outlineLevel="0" r="402">
      <c r="A402" s="39" t="n">
        <v>49325</v>
      </c>
      <c r="B402" s="16" t="s">
        <v>1247</v>
      </c>
      <c r="C402" s="16" t="s">
        <v>104</v>
      </c>
      <c r="D402" s="16" t="s">
        <v>106</v>
      </c>
      <c r="E402" s="6" t="n">
        <v>1000</v>
      </c>
      <c r="F402" s="7" t="n">
        <v>6</v>
      </c>
      <c r="G402" s="6" t="n">
        <v>30.42</v>
      </c>
      <c r="H402" s="6" t="n">
        <v>24</v>
      </c>
      <c r="I402" s="6" t="n">
        <v>182.52</v>
      </c>
      <c r="J402" s="6" t="n">
        <v>158.52</v>
      </c>
    </row>
    <row collapsed="false" customFormat="false" customHeight="false" hidden="false" ht="12.1" outlineLevel="0" r="403">
      <c r="A403" s="39" t="n">
        <v>49451</v>
      </c>
      <c r="B403" s="16" t="s">
        <v>1247</v>
      </c>
      <c r="C403" s="16" t="s">
        <v>135</v>
      </c>
      <c r="D403" s="16" t="s">
        <v>136</v>
      </c>
      <c r="E403" s="6" t="n">
        <v>1000</v>
      </c>
      <c r="F403" s="7" t="n">
        <v>1</v>
      </c>
      <c r="G403" s="6" t="n">
        <v>35.4</v>
      </c>
      <c r="H403" s="6" t="n">
        <v>5</v>
      </c>
      <c r="I403" s="6" t="n">
        <v>35.4</v>
      </c>
      <c r="J403" s="6" t="n">
        <v>30.4</v>
      </c>
    </row>
    <row collapsed="false" customFormat="false" customHeight="false" hidden="false" ht="12.1" outlineLevel="0" r="404">
      <c r="A404" s="39" t="n">
        <v>49507</v>
      </c>
      <c r="B404" s="16" t="s">
        <v>1247</v>
      </c>
      <c r="C404" s="16" t="s">
        <v>104</v>
      </c>
      <c r="D404" s="16" t="s">
        <v>106</v>
      </c>
      <c r="E404" s="6" t="n">
        <v>1000</v>
      </c>
      <c r="F404" s="7" t="n">
        <v>6</v>
      </c>
      <c r="G404" s="6" t="n">
        <v>30.42</v>
      </c>
      <c r="H404" s="6" t="n">
        <v>24</v>
      </c>
      <c r="I404" s="6" t="n">
        <v>182.52</v>
      </c>
      <c r="J404" s="6" t="n">
        <v>158.52</v>
      </c>
    </row>
    <row collapsed="false" customFormat="false" customHeight="false" hidden="false" ht="12.1" outlineLevel="0" r="405">
      <c r="A405" s="39" t="n">
        <v>49633</v>
      </c>
      <c r="B405" s="16" t="s">
        <v>1247</v>
      </c>
      <c r="C405" s="16" t="s">
        <v>135</v>
      </c>
      <c r="D405" s="16" t="s">
        <v>136</v>
      </c>
      <c r="E405" s="6" t="n">
        <v>1000</v>
      </c>
      <c r="F405" s="7" t="n">
        <v>1</v>
      </c>
      <c r="G405" s="6" t="n">
        <v>35.4</v>
      </c>
      <c r="H405" s="6" t="n">
        <v>5</v>
      </c>
      <c r="I405" s="6" t="n">
        <v>35.4</v>
      </c>
      <c r="J405" s="6" t="n">
        <v>30.4</v>
      </c>
    </row>
    <row collapsed="false" customFormat="false" customHeight="false" hidden="false" ht="12.1" outlineLevel="0" r="406">
      <c r="A406" s="39" t="n">
        <v>49815</v>
      </c>
      <c r="B406" s="16" t="s">
        <v>1247</v>
      </c>
      <c r="C406" s="16" t="s">
        <v>135</v>
      </c>
      <c r="D406" s="16" t="s">
        <v>136</v>
      </c>
      <c r="E406" s="6" t="n">
        <v>1000</v>
      </c>
      <c r="F406" s="7" t="n">
        <v>1</v>
      </c>
      <c r="G406" s="6" t="n">
        <v>35.4</v>
      </c>
      <c r="H406" s="6" t="n">
        <v>5</v>
      </c>
      <c r="I406" s="6" t="n">
        <v>35.4</v>
      </c>
      <c r="J406" s="6" t="n">
        <v>30.4</v>
      </c>
    </row>
    <row collapsed="false" customFormat="false" customHeight="false" hidden="false" ht="12.1" outlineLevel="0" r="407">
      <c r="A407" s="39" t="n">
        <v>49997</v>
      </c>
      <c r="B407" s="16" t="s">
        <v>1247</v>
      </c>
      <c r="C407" s="16" t="s">
        <v>135</v>
      </c>
      <c r="D407" s="16" t="s">
        <v>136</v>
      </c>
      <c r="E407" s="6" t="n">
        <v>1000</v>
      </c>
      <c r="F407" s="7" t="n">
        <v>1</v>
      </c>
      <c r="G407" s="6" t="n">
        <v>35.4</v>
      </c>
      <c r="H407" s="6" t="n">
        <v>5</v>
      </c>
      <c r="I407" s="6" t="n">
        <v>35.4</v>
      </c>
      <c r="J407" s="6" t="n">
        <v>30.4</v>
      </c>
    </row>
    <row collapsed="false" customFormat="false" customHeight="false" hidden="false" ht="12.1" outlineLevel="0" r="408">
      <c r="A408" s="39" t="n">
        <v>50179</v>
      </c>
      <c r="B408" s="16" t="s">
        <v>1247</v>
      </c>
      <c r="C408" s="16" t="s">
        <v>135</v>
      </c>
      <c r="D408" s="16" t="s">
        <v>136</v>
      </c>
      <c r="E408" s="6" t="n">
        <v>1000</v>
      </c>
      <c r="F408" s="7" t="n">
        <v>1</v>
      </c>
      <c r="G408" s="6" t="n">
        <v>35.4</v>
      </c>
      <c r="H408" s="6" t="n">
        <v>5</v>
      </c>
      <c r="I408" s="6" t="n">
        <v>35.4</v>
      </c>
      <c r="J408" s="6" t="n">
        <v>30.4</v>
      </c>
    </row>
    <row collapsed="false" customFormat="false" customHeight="false" hidden="false" ht="12.1" outlineLevel="0" r="409">
      <c r="A409" s="39" t="n">
        <v>50361</v>
      </c>
      <c r="B409" s="16" t="s">
        <v>1247</v>
      </c>
      <c r="C409" s="16" t="s">
        <v>135</v>
      </c>
      <c r="D409" s="16" t="s">
        <v>136</v>
      </c>
      <c r="E409" s="6" t="n">
        <v>1000</v>
      </c>
      <c r="F409" s="7" t="n">
        <v>1</v>
      </c>
      <c r="G409" s="6" t="n">
        <v>35.4</v>
      </c>
      <c r="H409" s="6" t="n">
        <v>5</v>
      </c>
      <c r="I409" s="6" t="n">
        <v>35.4</v>
      </c>
      <c r="J409" s="6" t="n">
        <v>30.4</v>
      </c>
    </row>
    <row collapsed="false" customFormat="false" customHeight="false" hidden="false" ht="12.1" outlineLevel="0" r="410">
      <c r="A410" s="39" t="n">
        <v>50543</v>
      </c>
      <c r="B410" s="16" t="s">
        <v>1247</v>
      </c>
      <c r="C410" s="16" t="s">
        <v>135</v>
      </c>
      <c r="D410" s="16" t="s">
        <v>136</v>
      </c>
      <c r="E410" s="6" t="n">
        <v>1000</v>
      </c>
      <c r="F410" s="7" t="n">
        <v>1</v>
      </c>
      <c r="G410" s="6" t="n">
        <v>35.4</v>
      </c>
      <c r="H410" s="6" t="n">
        <v>5</v>
      </c>
      <c r="I410" s="6" t="n">
        <v>35.4</v>
      </c>
      <c r="J410" s="6" t="n">
        <v>30.4</v>
      </c>
    </row>
    <row collapsed="false" customFormat="false" customHeight="false" hidden="false" ht="12.1" outlineLevel="0" r="411">
      <c r="A411" s="39" t="n">
        <v>50725</v>
      </c>
      <c r="B411" s="16" t="s">
        <v>1247</v>
      </c>
      <c r="C411" s="16" t="s">
        <v>135</v>
      </c>
      <c r="D411" s="16" t="s">
        <v>136</v>
      </c>
      <c r="E411" s="6" t="n">
        <v>1000</v>
      </c>
      <c r="F411" s="7" t="n">
        <v>1</v>
      </c>
      <c r="G411" s="6" t="n">
        <v>35.4</v>
      </c>
      <c r="H411" s="6" t="n">
        <v>5</v>
      </c>
      <c r="I411" s="6" t="n">
        <v>35.4</v>
      </c>
      <c r="J411" s="6" t="n">
        <v>30.4</v>
      </c>
    </row>
    <row collapsed="false" customFormat="false" customHeight="false" hidden="false" ht="12.1" outlineLevel="0" r="412">
      <c r="A412" s="39" t="n">
        <v>50907</v>
      </c>
      <c r="B412" s="16" t="s">
        <v>1247</v>
      </c>
      <c r="C412" s="16" t="s">
        <v>135</v>
      </c>
      <c r="D412" s="16" t="s">
        <v>136</v>
      </c>
      <c r="E412" s="6" t="n">
        <v>1000</v>
      </c>
      <c r="F412" s="7" t="n">
        <v>1</v>
      </c>
      <c r="G412" s="6" t="n">
        <v>35.4</v>
      </c>
      <c r="H412" s="6" t="n">
        <v>5</v>
      </c>
      <c r="I412" s="6" t="n">
        <v>35.4</v>
      </c>
      <c r="J412" s="6" t="n">
        <v>30.4</v>
      </c>
    </row>
    <row collapsed="false" customFormat="false" customHeight="false" hidden="false" ht="12.1" outlineLevel="0" r="413">
      <c r="A413" s="39" t="n">
        <v>51089</v>
      </c>
      <c r="B413" s="16" t="s">
        <v>1247</v>
      </c>
      <c r="C413" s="16" t="s">
        <v>135</v>
      </c>
      <c r="D413" s="16" t="s">
        <v>136</v>
      </c>
      <c r="E413" s="6" t="n">
        <v>1000</v>
      </c>
      <c r="F413" s="7" t="n">
        <v>1</v>
      </c>
      <c r="G413" s="6" t="n">
        <v>35.4</v>
      </c>
      <c r="H413" s="6" t="n">
        <v>5</v>
      </c>
      <c r="I413" s="6" t="n">
        <v>35.4</v>
      </c>
      <c r="J413" s="6" t="n">
        <v>30.4</v>
      </c>
    </row>
    <row collapsed="false" customFormat="false" customHeight="false" hidden="false" ht="12.1" outlineLevel="0" r="414">
      <c r="A414" s="39" t="n">
        <v>51271</v>
      </c>
      <c r="B414" s="16" t="s">
        <v>1247</v>
      </c>
      <c r="C414" s="16" t="s">
        <v>135</v>
      </c>
      <c r="D414" s="16" t="s">
        <v>136</v>
      </c>
      <c r="E414" s="6" t="n">
        <v>1000</v>
      </c>
      <c r="F414" s="7" t="n">
        <v>1</v>
      </c>
      <c r="G414" s="6" t="n">
        <v>35.4</v>
      </c>
      <c r="H414" s="6" t="n">
        <v>5</v>
      </c>
      <c r="I414" s="6" t="n">
        <v>35.4</v>
      </c>
      <c r="J414" s="6" t="n">
        <v>30.4</v>
      </c>
    </row>
    <row collapsed="false" customFormat="false" customHeight="false" hidden="false" ht="12.1" outlineLevel="0" r="415">
      <c r="A415" s="39" t="n">
        <v>51453</v>
      </c>
      <c r="B415" s="16" t="s">
        <v>1247</v>
      </c>
      <c r="C415" s="16" t="s">
        <v>135</v>
      </c>
      <c r="D415" s="16" t="s">
        <v>136</v>
      </c>
      <c r="E415" s="6" t="n">
        <v>1000</v>
      </c>
      <c r="F415" s="7" t="n">
        <v>1</v>
      </c>
      <c r="G415" s="6" t="n">
        <v>35.4</v>
      </c>
      <c r="H415" s="6" t="n">
        <v>5</v>
      </c>
      <c r="I415" s="6" t="n">
        <v>35.4</v>
      </c>
      <c r="J415" s="6" t="n">
        <v>30.4</v>
      </c>
    </row>
    <row collapsed="false" customFormat="false" customHeight="false" hidden="false" ht="12.1" outlineLevel="0" r="416">
      <c r="A416" s="39" t="n">
        <v>51635</v>
      </c>
      <c r="B416" s="16" t="s">
        <v>1247</v>
      </c>
      <c r="C416" s="16" t="s">
        <v>135</v>
      </c>
      <c r="D416" s="16" t="s">
        <v>136</v>
      </c>
      <c r="E416" s="6" t="n">
        <v>1000</v>
      </c>
      <c r="F416" s="7" t="n">
        <v>1</v>
      </c>
      <c r="G416" s="6" t="n">
        <v>35.4</v>
      </c>
      <c r="H416" s="6" t="n">
        <v>5</v>
      </c>
      <c r="I416" s="6" t="n">
        <v>35.4</v>
      </c>
      <c r="J416" s="6" t="n">
        <v>30.4</v>
      </c>
    </row>
  </sheetData>
  <autoFilter ref="A1:J4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16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38" t="s">
        <v>148</v>
      </c>
      <c r="B1" s="38" t="s">
        <v>1237</v>
      </c>
      <c r="C1" s="38" t="s">
        <v>0</v>
      </c>
      <c r="D1" s="38" t="s">
        <v>2</v>
      </c>
      <c r="E1" s="38" t="s">
        <v>1238</v>
      </c>
      <c r="F1" s="38" t="s">
        <v>1258</v>
      </c>
      <c r="G1" s="38" t="s">
        <v>1259</v>
      </c>
      <c r="H1" s="38" t="s">
        <v>152</v>
      </c>
      <c r="I1" s="38" t="s">
        <v>1260</v>
      </c>
      <c r="J1" s="38" t="s">
        <v>1261</v>
      </c>
      <c r="K1" s="38" t="s">
        <v>1262</v>
      </c>
      <c r="L1" s="38" t="s">
        <v>1263</v>
      </c>
      <c r="M1" s="38" t="s">
        <v>1264</v>
      </c>
      <c r="N1" s="38" t="s">
        <v>1265</v>
      </c>
      <c r="O1" s="38" t="s">
        <v>1266</v>
      </c>
    </row>
    <row collapsed="false" customFormat="false" customHeight="false" hidden="false" ht="12.1" outlineLevel="0" r="2">
      <c r="A2" s="40" t="n">
        <v>44473</v>
      </c>
      <c r="B2" s="16" t="s">
        <v>1247</v>
      </c>
      <c r="C2" s="16" t="s">
        <v>16</v>
      </c>
      <c r="D2" s="16" t="s">
        <v>18</v>
      </c>
      <c r="E2" s="17" t="n">
        <v>100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1788</v>
      </c>
      <c r="J2" s="17" t="n">
        <v>216.0295</v>
      </c>
      <c r="K2" s="6" t="s">
        <f>=Портфель!F2*Портфель!$Q$13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40" t="n">
        <v>45526</v>
      </c>
      <c r="B3" s="16" t="s">
        <v>1247</v>
      </c>
      <c r="C3" s="16" t="s">
        <v>16</v>
      </c>
      <c r="D3" s="16" t="s">
        <v>18</v>
      </c>
      <c r="E3" s="17" t="n">
        <v>10</v>
      </c>
      <c r="F3" s="7" t="s">
        <f>=DATEDIF(A3,$O$2,"y")</f>
      </c>
      <c r="G3" s="7" t="s">
        <f>=DATEDIF(A3,$O$2,"ym")</f>
      </c>
      <c r="H3" s="7" t="s">
        <f>=DATEDIF(A3,$O$2,"md")</f>
      </c>
      <c r="I3" s="7" t="n">
        <v>735</v>
      </c>
      <c r="J3" s="17" t="n">
        <v>120.572</v>
      </c>
      <c r="K3" s="6" t="s">
        <f>=Портфель!F2*Портфель!$Q$13</f>
      </c>
      <c r="L3" s="6" t="s">
        <f>=E3*K3</f>
      </c>
      <c r="M3" s="6" t="s">
        <f>=(K3-J3)*E3</f>
      </c>
      <c r="N3" s="6" t="s">
        <f>=MAX(0,M3*0.13)</f>
      </c>
    </row>
    <row collapsed="false" customFormat="false" customHeight="false" hidden="false" ht="12.1" outlineLevel="0" r="4">
      <c r="A4" s="40" t="n">
        <v>45575</v>
      </c>
      <c r="B4" s="16" t="s">
        <v>1247</v>
      </c>
      <c r="C4" s="16" t="s">
        <v>16</v>
      </c>
      <c r="D4" s="16" t="s">
        <v>18</v>
      </c>
      <c r="E4" s="17" t="n">
        <v>10</v>
      </c>
      <c r="F4" s="7" t="s">
        <f>=DATEDIF(A4,$O$2,"y")</f>
      </c>
      <c r="G4" s="7" t="s">
        <f>=DATEDIF(A4,$O$2,"ym")</f>
      </c>
      <c r="H4" s="7" t="s">
        <f>=DATEDIF(A4,$O$2,"md")</f>
      </c>
      <c r="I4" s="7" t="n">
        <v>686</v>
      </c>
      <c r="J4" s="17" t="n">
        <v>103.902</v>
      </c>
      <c r="K4" s="6" t="s">
        <f>=Портфель!F2*Портфель!$Q$13</f>
      </c>
      <c r="L4" s="6" t="s">
        <f>=E4*K4</f>
      </c>
      <c r="M4" s="6" t="s">
        <f>=(K4-J4)*E4</f>
      </c>
      <c r="N4" s="6" t="s">
        <f>=MAX(0,M4*0.13)</f>
      </c>
    </row>
    <row collapsed="false" customFormat="false" customHeight="false" hidden="false" ht="12.1" outlineLevel="0" r="5">
      <c r="A5" s="40" t="n">
        <v>45481</v>
      </c>
      <c r="B5" s="16" t="s">
        <v>1247</v>
      </c>
      <c r="C5" s="16" t="s">
        <v>21</v>
      </c>
      <c r="D5" s="16" t="s">
        <v>22</v>
      </c>
      <c r="E5" s="17" t="n">
        <v>1</v>
      </c>
      <c r="F5" s="7" t="s">
        <f>=DATEDIF(A5,$O$2,"y")</f>
      </c>
      <c r="G5" s="7" t="s">
        <f>=DATEDIF(A5,$O$2,"ym")</f>
      </c>
      <c r="H5" s="7" t="s">
        <f>=DATEDIF(A5,$O$2,"md")</f>
      </c>
      <c r="I5" s="7" t="n">
        <v>780</v>
      </c>
      <c r="J5" s="17" t="n">
        <v>4350</v>
      </c>
      <c r="K5" s="6" t="s">
        <f>=Портфель!F3*Портфель!$Q$13</f>
      </c>
      <c r="L5" s="6" t="s">
        <f>=E5*K5</f>
      </c>
      <c r="M5" s="6" t="s">
        <f>=(K5-J5)*E5</f>
      </c>
      <c r="N5" s="6" t="s">
        <f>=MAX(0,M5*0.13)</f>
      </c>
    </row>
    <row collapsed="false" customFormat="false" customHeight="false" hidden="false" ht="12.1" outlineLevel="0" r="6">
      <c r="A6" s="40" t="n">
        <v>45579</v>
      </c>
      <c r="B6" s="16" t="s">
        <v>1247</v>
      </c>
      <c r="C6" s="16" t="s">
        <v>21</v>
      </c>
      <c r="D6" s="16" t="s">
        <v>22</v>
      </c>
      <c r="E6" s="17" t="n">
        <v>1</v>
      </c>
      <c r="F6" s="7" t="s">
        <f>=DATEDIF(A6,$O$2,"y")</f>
      </c>
      <c r="G6" s="7" t="s">
        <f>=DATEDIF(A6,$O$2,"ym")</f>
      </c>
      <c r="H6" s="7" t="s">
        <f>=DATEDIF(A6,$O$2,"md")</f>
      </c>
      <c r="I6" s="7" t="n">
        <v>682</v>
      </c>
      <c r="J6" s="17" t="n">
        <v>4002</v>
      </c>
      <c r="K6" s="6" t="s">
        <f>=Портфель!F3*Портфель!$Q$13</f>
      </c>
      <c r="L6" s="6" t="s">
        <f>=E6*K6</f>
      </c>
      <c r="M6" s="6" t="s">
        <f>=(K6-J6)*E6</f>
      </c>
      <c r="N6" s="6" t="s">
        <f>=MAX(0,M6*0.13)</f>
      </c>
    </row>
    <row collapsed="false" customFormat="false" customHeight="false" hidden="false" ht="12.1" outlineLevel="0" r="7">
      <c r="A7" s="40" t="n">
        <v>44187</v>
      </c>
      <c r="B7" s="16" t="s">
        <v>1247</v>
      </c>
      <c r="C7" s="16" t="s">
        <v>24</v>
      </c>
      <c r="D7" s="16" t="s">
        <v>25</v>
      </c>
      <c r="E7" s="17" t="n">
        <v>10</v>
      </c>
      <c r="F7" s="7" t="s">
        <f>=DATEDIF(A7,$O$2,"y")</f>
      </c>
      <c r="G7" s="7" t="s">
        <f>=DATEDIF(A7,$O$2,"ym")</f>
      </c>
      <c r="H7" s="7" t="s">
        <f>=DATEDIF(A7,$O$2,"md")</f>
      </c>
      <c r="I7" s="7" t="n">
        <v>2074</v>
      </c>
      <c r="J7" s="17" t="n">
        <v>326.025</v>
      </c>
      <c r="K7" s="6" t="s">
        <f>=Портфель!F4*Портфель!$Q$13</f>
      </c>
      <c r="L7" s="6" t="s">
        <f>=E7*K7</f>
      </c>
      <c r="M7" s="6" t="s">
        <f>=(K7-J7)*E7</f>
      </c>
      <c r="N7" s="6" t="s">
        <f>=MAX(0,M7*0.13)</f>
      </c>
    </row>
    <row collapsed="false" customFormat="false" customHeight="false" hidden="false" ht="12.1" outlineLevel="0" r="8">
      <c r="A8" s="40" t="n">
        <v>44251</v>
      </c>
      <c r="B8" s="16" t="s">
        <v>1247</v>
      </c>
      <c r="C8" s="16" t="s">
        <v>24</v>
      </c>
      <c r="D8" s="16" t="s">
        <v>25</v>
      </c>
      <c r="E8" s="17" t="n">
        <v>10</v>
      </c>
      <c r="F8" s="7" t="s">
        <f>=DATEDIF(A8,$O$2,"y")</f>
      </c>
      <c r="G8" s="7" t="s">
        <f>=DATEDIF(A8,$O$2,"ym")</f>
      </c>
      <c r="H8" s="7" t="s">
        <f>=DATEDIF(A8,$O$2,"md")</f>
      </c>
      <c r="I8" s="7" t="n">
        <v>2010</v>
      </c>
      <c r="J8" s="17" t="n">
        <v>317.22</v>
      </c>
      <c r="K8" s="6" t="s">
        <f>=Портфель!F4*Портфель!$Q$13</f>
      </c>
      <c r="L8" s="6" t="s">
        <f>=E8*K8</f>
      </c>
      <c r="M8" s="6" t="s">
        <f>=(K8-J8)*E8</f>
      </c>
      <c r="N8" s="6" t="s">
        <f>=MAX(0,M8*0.13)</f>
      </c>
    </row>
    <row collapsed="false" customFormat="false" customHeight="false" hidden="false" ht="12.1" outlineLevel="0" r="9">
      <c r="A9" s="40" t="n">
        <v>45621</v>
      </c>
      <c r="B9" s="16" t="s">
        <v>1247</v>
      </c>
      <c r="C9" s="16" t="s">
        <v>24</v>
      </c>
      <c r="D9" s="16" t="s">
        <v>25</v>
      </c>
      <c r="E9" s="17" t="n">
        <v>10</v>
      </c>
      <c r="F9" s="7" t="s">
        <f>=DATEDIF(A9,$O$2,"y")</f>
      </c>
      <c r="G9" s="7" t="s">
        <f>=DATEDIF(A9,$O$2,"ym")</f>
      </c>
      <c r="H9" s="7" t="s">
        <f>=DATEDIF(A9,$O$2,"md")</f>
      </c>
      <c r="I9" s="7" t="n">
        <v>640</v>
      </c>
      <c r="J9" s="17" t="n">
        <v>174.355</v>
      </c>
      <c r="K9" s="6" t="s">
        <f>=Портфель!F4*Портфель!$Q$13</f>
      </c>
      <c r="L9" s="6" t="s">
        <f>=E9*K9</f>
      </c>
      <c r="M9" s="6" t="s">
        <f>=(K9-J9)*E9</f>
      </c>
      <c r="N9" s="6" t="s">
        <f>=MAX(0,M9*0.13)</f>
      </c>
    </row>
    <row collapsed="false" customFormat="false" customHeight="false" hidden="false" ht="12.1" outlineLevel="0" r="10">
      <c r="A10" s="40" t="n">
        <v>46056</v>
      </c>
      <c r="B10" s="16" t="s">
        <v>1247</v>
      </c>
      <c r="C10" s="16" t="s">
        <v>27</v>
      </c>
      <c r="D10" s="16" t="s">
        <v>28</v>
      </c>
      <c r="E10" s="17" t="n">
        <v>1</v>
      </c>
      <c r="F10" s="7" t="s">
        <f>=DATEDIF(A10,$O$2,"y")</f>
      </c>
      <c r="G10" s="7" t="s">
        <f>=DATEDIF(A10,$O$2,"ym")</f>
      </c>
      <c r="H10" s="7" t="s">
        <f>=DATEDIF(A10,$O$2,"md")</f>
      </c>
      <c r="I10" s="7" t="n">
        <v>205</v>
      </c>
      <c r="J10" s="17" t="n">
        <v>5231.21</v>
      </c>
      <c r="K10" s="6" t="s">
        <f>=Портфель!F5*Портфель!$Q$13</f>
      </c>
      <c r="L10" s="6" t="s">
        <f>=E10*K10</f>
      </c>
      <c r="M10" s="6" t="s">
        <f>=(K10-J10)*E10</f>
      </c>
      <c r="N10" s="6" t="s">
        <f>=MAX(0,M10*0.13)</f>
      </c>
    </row>
    <row collapsed="false" customFormat="false" customHeight="false" hidden="false" ht="12.1" outlineLevel="0" r="11">
      <c r="A11" s="40" t="n">
        <v>44187</v>
      </c>
      <c r="B11" s="16" t="s">
        <v>1247</v>
      </c>
      <c r="C11" s="16" t="s">
        <v>30</v>
      </c>
      <c r="D11" s="16" t="s">
        <v>31</v>
      </c>
      <c r="E11" s="17" t="n">
        <v>10</v>
      </c>
      <c r="F11" s="7" t="s">
        <f>=DATEDIF(A11,$O$2,"y")</f>
      </c>
      <c r="G11" s="7" t="s">
        <f>=DATEDIF(A11,$O$2,"ym")</f>
      </c>
      <c r="H11" s="7" t="s">
        <f>=DATEDIF(A11,$O$2,"md")</f>
      </c>
      <c r="I11" s="7" t="n">
        <v>2074</v>
      </c>
      <c r="J11" s="17" t="n">
        <v>238.025</v>
      </c>
      <c r="K11" s="6" t="s">
        <f>=Портфель!F6*Портфель!$Q$13</f>
      </c>
      <c r="L11" s="6" t="s">
        <f>=E11*K11</f>
      </c>
      <c r="M11" s="6" t="s">
        <f>=(K11-J11)*E11</f>
      </c>
      <c r="N11" s="6" t="s">
        <f>=MAX(0,M11*0.13)</f>
      </c>
    </row>
    <row collapsed="false" customFormat="false" customHeight="false" hidden="false" ht="12.1" outlineLevel="0" r="12">
      <c r="A12" s="40" t="n">
        <v>44187</v>
      </c>
      <c r="B12" s="16" t="s">
        <v>1247</v>
      </c>
      <c r="C12" s="16" t="s">
        <v>33</v>
      </c>
      <c r="D12" s="16" t="s">
        <v>34</v>
      </c>
      <c r="E12" s="17" t="n">
        <v>1</v>
      </c>
      <c r="F12" s="7" t="s">
        <f>=DATEDIF(A12,$O$2,"y")</f>
      </c>
      <c r="G12" s="7" t="s">
        <f>=DATEDIF(A12,$O$2,"ym")</f>
      </c>
      <c r="H12" s="7" t="s">
        <f>=DATEDIF(A12,$O$2,"md")</f>
      </c>
      <c r="I12" s="7" t="n">
        <v>2074</v>
      </c>
      <c r="J12" s="17" t="n">
        <v>856.59</v>
      </c>
      <c r="K12" s="6" t="s">
        <f>=Портфель!F7*Портфель!$Q$13</f>
      </c>
      <c r="L12" s="6" t="s">
        <f>=E12*K12</f>
      </c>
      <c r="M12" s="6" t="s">
        <f>=(K12-J12)*E12</f>
      </c>
      <c r="N12" s="6" t="s">
        <f>=MAX(0,M12*0.13)</f>
      </c>
    </row>
    <row collapsed="false" customFormat="false" customHeight="false" hidden="false" ht="12.1" outlineLevel="0" r="13">
      <c r="A13" s="40" t="n">
        <v>44267</v>
      </c>
      <c r="B13" s="16" t="s">
        <v>1247</v>
      </c>
      <c r="C13" s="16" t="s">
        <v>33</v>
      </c>
      <c r="D13" s="16" t="s">
        <v>34</v>
      </c>
      <c r="E13" s="17" t="n">
        <v>1</v>
      </c>
      <c r="F13" s="7" t="s">
        <f>=DATEDIF(A13,$O$2,"y")</f>
      </c>
      <c r="G13" s="7" t="s">
        <f>=DATEDIF(A13,$O$2,"ym")</f>
      </c>
      <c r="H13" s="7" t="s">
        <f>=DATEDIF(A13,$O$2,"md")</f>
      </c>
      <c r="I13" s="7" t="n">
        <v>1994</v>
      </c>
      <c r="J13" s="17" t="n">
        <v>858.6</v>
      </c>
      <c r="K13" s="6" t="s">
        <f>=Портфель!F7*Портфель!$Q$13</f>
      </c>
      <c r="L13" s="6" t="s">
        <f>=E13*K13</f>
      </c>
      <c r="M13" s="6" t="s">
        <f>=(K13-J13)*E13</f>
      </c>
      <c r="N13" s="6" t="s">
        <f>=MAX(0,M13*0.13)</f>
      </c>
    </row>
    <row collapsed="false" customFormat="false" customHeight="false" hidden="false" ht="12.1" outlineLevel="0" r="14">
      <c r="A14" s="40" t="n">
        <v>44330</v>
      </c>
      <c r="B14" s="16" t="s">
        <v>1247</v>
      </c>
      <c r="C14" s="16" t="s">
        <v>33</v>
      </c>
      <c r="D14" s="16" t="s">
        <v>34</v>
      </c>
      <c r="E14" s="17" t="n">
        <v>1</v>
      </c>
      <c r="F14" s="7" t="s">
        <f>=DATEDIF(A14,$O$2,"y")</f>
      </c>
      <c r="G14" s="7" t="s">
        <f>=DATEDIF(A14,$O$2,"ym")</f>
      </c>
      <c r="H14" s="7" t="s">
        <f>=DATEDIF(A14,$O$2,"md")</f>
      </c>
      <c r="I14" s="7" t="n">
        <v>1931</v>
      </c>
      <c r="J14" s="17" t="n">
        <v>750.52</v>
      </c>
      <c r="K14" s="6" t="s">
        <f>=Портфель!F7*Портфель!$Q$13</f>
      </c>
      <c r="L14" s="6" t="s">
        <f>=E14*K14</f>
      </c>
      <c r="M14" s="6" t="s">
        <f>=(K14-J14)*E14</f>
      </c>
      <c r="N14" s="6" t="s">
        <f>=MAX(0,M14*0.13)</f>
      </c>
    </row>
    <row collapsed="false" customFormat="false" customHeight="false" hidden="false" ht="12.1" outlineLevel="0" r="15">
      <c r="A15" s="40" t="n">
        <v>44543</v>
      </c>
      <c r="B15" s="16" t="s">
        <v>1247</v>
      </c>
      <c r="C15" s="16" t="s">
        <v>33</v>
      </c>
      <c r="D15" s="16" t="s">
        <v>34</v>
      </c>
      <c r="E15" s="17" t="n">
        <v>1</v>
      </c>
      <c r="F15" s="7" t="s">
        <f>=DATEDIF(A15,$O$2,"y")</f>
      </c>
      <c r="G15" s="7" t="s">
        <f>=DATEDIF(A15,$O$2,"ym")</f>
      </c>
      <c r="H15" s="7" t="s">
        <f>=DATEDIF(A15,$O$2,"md")</f>
      </c>
      <c r="I15" s="7" t="n">
        <v>1718</v>
      </c>
      <c r="J15" s="17" t="n">
        <v>688.48</v>
      </c>
      <c r="K15" s="6" t="s">
        <f>=Портфель!F7*Портфель!$Q$13</f>
      </c>
      <c r="L15" s="6" t="s">
        <f>=E15*K15</f>
      </c>
      <c r="M15" s="6" t="s">
        <f>=(K15-J15)*E15</f>
      </c>
      <c r="N15" s="6" t="s">
        <f>=MAX(0,M15*0.13)</f>
      </c>
    </row>
    <row collapsed="false" customFormat="false" customHeight="false" hidden="false" ht="12.1" outlineLevel="0" r="16">
      <c r="A16" s="40" t="n">
        <v>44547</v>
      </c>
      <c r="B16" s="16" t="s">
        <v>1247</v>
      </c>
      <c r="C16" s="16" t="s">
        <v>33</v>
      </c>
      <c r="D16" s="16" t="s">
        <v>34</v>
      </c>
      <c r="E16" s="17" t="n">
        <v>1</v>
      </c>
      <c r="F16" s="7" t="s">
        <f>=DATEDIF(A16,$O$2,"y")</f>
      </c>
      <c r="G16" s="7" t="s">
        <f>=DATEDIF(A16,$O$2,"ym")</f>
      </c>
      <c r="H16" s="7" t="s">
        <f>=DATEDIF(A16,$O$2,"md")</f>
      </c>
      <c r="I16" s="7" t="n">
        <v>1714</v>
      </c>
      <c r="J16" s="17" t="n">
        <v>590.4</v>
      </c>
      <c r="K16" s="6" t="s">
        <f>=Портфель!F7*Портфель!$Q$13</f>
      </c>
      <c r="L16" s="6" t="s">
        <f>=E16*K16</f>
      </c>
      <c r="M16" s="6" t="s">
        <f>=(K16-J16)*E16</f>
      </c>
      <c r="N16" s="6" t="s">
        <f>=MAX(0,M16*0.13)</f>
      </c>
    </row>
    <row collapsed="false" customFormat="false" customHeight="false" hidden="false" ht="12.1" outlineLevel="0" r="17">
      <c r="A17" s="40" t="n">
        <v>44245</v>
      </c>
      <c r="B17" s="16" t="s">
        <v>1247</v>
      </c>
      <c r="C17" s="16" t="s">
        <v>36</v>
      </c>
      <c r="D17" s="16" t="s">
        <v>37</v>
      </c>
      <c r="E17" s="17" t="n">
        <v>10</v>
      </c>
      <c r="F17" s="7" t="s">
        <f>=DATEDIF(A17,$O$2,"y")</f>
      </c>
      <c r="G17" s="7" t="s">
        <f>=DATEDIF(A17,$O$2,"ym")</f>
      </c>
      <c r="H17" s="7" t="s">
        <f>=DATEDIF(A17,$O$2,"md")</f>
      </c>
      <c r="I17" s="7" t="n">
        <v>2016</v>
      </c>
      <c r="J17" s="17" t="n">
        <v>224.656</v>
      </c>
      <c r="K17" s="6" t="s">
        <f>=Портфель!F8*Портфель!$Q$13</f>
      </c>
      <c r="L17" s="6" t="s">
        <f>=E17*K17</f>
      </c>
      <c r="M17" s="6" t="s">
        <f>=(K17-J17)*E17</f>
      </c>
      <c r="N17" s="6" t="s">
        <f>=MAX(0,M17*0.13)</f>
      </c>
    </row>
    <row collapsed="false" customFormat="false" customHeight="false" hidden="false" ht="12.1" outlineLevel="0" r="18">
      <c r="A18" s="40" t="n">
        <v>45195</v>
      </c>
      <c r="B18" s="16" t="s">
        <v>1247</v>
      </c>
      <c r="C18" s="16" t="s">
        <v>36</v>
      </c>
      <c r="D18" s="16" t="s">
        <v>37</v>
      </c>
      <c r="E18" s="17" t="n">
        <v>10</v>
      </c>
      <c r="F18" s="7" t="s">
        <f>=DATEDIF(A18,$O$2,"y")</f>
      </c>
      <c r="G18" s="7" t="s">
        <f>=DATEDIF(A18,$O$2,"ym")</f>
      </c>
      <c r="H18" s="7" t="s">
        <f>=DATEDIF(A18,$O$2,"md")</f>
      </c>
      <c r="I18" s="7" t="n">
        <v>1066</v>
      </c>
      <c r="J18" s="17" t="n">
        <v>163.868</v>
      </c>
      <c r="K18" s="6" t="s">
        <f>=Портфель!F8*Портфель!$Q$13</f>
      </c>
      <c r="L18" s="6" t="s">
        <f>=E18*K18</f>
      </c>
      <c r="M18" s="6" t="s">
        <f>=(K18-J18)*E18</f>
      </c>
      <c r="N18" s="6" t="s">
        <f>=MAX(0,M18*0.13)</f>
      </c>
    </row>
    <row collapsed="false" customFormat="false" customHeight="false" hidden="false" ht="12.1" outlineLevel="0" r="19">
      <c r="A19" s="40" t="n">
        <v>45453</v>
      </c>
      <c r="B19" s="16" t="s">
        <v>1247</v>
      </c>
      <c r="C19" s="16" t="s">
        <v>36</v>
      </c>
      <c r="D19" s="16" t="s">
        <v>37</v>
      </c>
      <c r="E19" s="17" t="n">
        <v>10</v>
      </c>
      <c r="F19" s="7" t="s">
        <f>=DATEDIF(A19,$O$2,"y")</f>
      </c>
      <c r="G19" s="7" t="s">
        <f>=DATEDIF(A19,$O$2,"ym")</f>
      </c>
      <c r="H19" s="7" t="s">
        <f>=DATEDIF(A19,$O$2,"md")</f>
      </c>
      <c r="I19" s="7" t="n">
        <v>808</v>
      </c>
      <c r="J19" s="17" t="n">
        <v>118.571</v>
      </c>
      <c r="K19" s="6" t="s">
        <f>=Портфель!F8*Портфель!$Q$13</f>
      </c>
      <c r="L19" s="6" t="s">
        <f>=E19*K19</f>
      </c>
      <c r="M19" s="6" t="s">
        <f>=(K19-J19)*E19</f>
      </c>
      <c r="N19" s="6" t="s">
        <f>=MAX(0,M19*0.13)</f>
      </c>
    </row>
    <row collapsed="false" customFormat="false" customHeight="false" hidden="false" ht="12.1" outlineLevel="0" r="20">
      <c r="A20" s="40" t="n">
        <v>44187</v>
      </c>
      <c r="B20" s="16" t="s">
        <v>1247</v>
      </c>
      <c r="C20" s="16" t="s">
        <v>39</v>
      </c>
      <c r="D20" s="16" t="s">
        <v>40</v>
      </c>
      <c r="E20" s="17" t="n">
        <v>10</v>
      </c>
      <c r="F20" s="7" t="s">
        <f>=DATEDIF(A20,$O$2,"y")</f>
      </c>
      <c r="G20" s="7" t="s">
        <f>=DATEDIF(A20,$O$2,"ym")</f>
      </c>
      <c r="H20" s="7" t="s">
        <f>=DATEDIF(A20,$O$2,"md")</f>
      </c>
      <c r="I20" s="7" t="n">
        <v>2074</v>
      </c>
      <c r="J20" s="17" t="n">
        <v>95.936</v>
      </c>
      <c r="K20" s="6" t="s">
        <f>=Портфель!F9*Портфель!$Q$13</f>
      </c>
      <c r="L20" s="6" t="s">
        <f>=E20*K20</f>
      </c>
      <c r="M20" s="6" t="s">
        <f>=(K20-J20)*E20</f>
      </c>
      <c r="N20" s="6" t="s">
        <f>=MAX(0,M20*0.13)</f>
      </c>
    </row>
    <row collapsed="false" customFormat="false" customHeight="false" hidden="false" ht="12.1" outlineLevel="0" r="21">
      <c r="A21" s="40" t="n">
        <v>44187</v>
      </c>
      <c r="B21" s="16" t="s">
        <v>1247</v>
      </c>
      <c r="C21" s="16" t="s">
        <v>39</v>
      </c>
      <c r="D21" s="16" t="s">
        <v>40</v>
      </c>
      <c r="E21" s="17" t="n">
        <v>10</v>
      </c>
      <c r="F21" s="7" t="s">
        <f>=DATEDIF(A21,$O$2,"y")</f>
      </c>
      <c r="G21" s="7" t="s">
        <f>=DATEDIF(A21,$O$2,"ym")</f>
      </c>
      <c r="H21" s="7" t="s">
        <f>=DATEDIF(A21,$O$2,"md")</f>
      </c>
      <c r="I21" s="7" t="n">
        <v>2074</v>
      </c>
      <c r="J21" s="17" t="n">
        <v>95.986</v>
      </c>
      <c r="K21" s="6" t="s">
        <f>=Портфель!F9*Портфель!$Q$13</f>
      </c>
      <c r="L21" s="6" t="s">
        <f>=E21*K21</f>
      </c>
      <c r="M21" s="6" t="s">
        <f>=(K21-J21)*E21</f>
      </c>
      <c r="N21" s="6" t="s">
        <f>=MAX(0,M21*0.13)</f>
      </c>
    </row>
    <row collapsed="false" customFormat="false" customHeight="false" hidden="false" ht="12.1" outlineLevel="0" r="22">
      <c r="A22" s="40" t="n">
        <v>44491</v>
      </c>
      <c r="B22" s="16" t="s">
        <v>1247</v>
      </c>
      <c r="C22" s="16" t="s">
        <v>39</v>
      </c>
      <c r="D22" s="16" t="s">
        <v>40</v>
      </c>
      <c r="E22" s="17" t="n">
        <v>10</v>
      </c>
      <c r="F22" s="7" t="s">
        <f>=DATEDIF(A22,$O$2,"y")</f>
      </c>
      <c r="G22" s="7" t="s">
        <f>=DATEDIF(A22,$O$2,"ym")</f>
      </c>
      <c r="H22" s="7" t="s">
        <f>=DATEDIF(A22,$O$2,"md")</f>
      </c>
      <c r="I22" s="7" t="n">
        <v>1770</v>
      </c>
      <c r="J22" s="17" t="n">
        <v>127.388</v>
      </c>
      <c r="K22" s="6" t="s">
        <f>=Портфель!F9*Портфель!$Q$13</f>
      </c>
      <c r="L22" s="6" t="s">
        <f>=E22*K22</f>
      </c>
      <c r="M22" s="6" t="s">
        <f>=(K22-J22)*E22</f>
      </c>
      <c r="N22" s="6" t="s">
        <f>=MAX(0,M22*0.13)</f>
      </c>
    </row>
    <row collapsed="false" customFormat="false" customHeight="false" hidden="false" ht="12.1" outlineLevel="0" r="23">
      <c r="A23" s="40" t="n">
        <v>45257</v>
      </c>
      <c r="B23" s="16" t="s">
        <v>1247</v>
      </c>
      <c r="C23" s="16" t="s">
        <v>39</v>
      </c>
      <c r="D23" s="16" t="s">
        <v>40</v>
      </c>
      <c r="E23" s="17" t="n">
        <v>10</v>
      </c>
      <c r="F23" s="7" t="s">
        <f>=DATEDIF(A23,$O$2,"y")</f>
      </c>
      <c r="G23" s="7" t="s">
        <f>=DATEDIF(A23,$O$2,"ym")</f>
      </c>
      <c r="H23" s="7" t="s">
        <f>=DATEDIF(A23,$O$2,"md")</f>
      </c>
      <c r="I23" s="7" t="n">
        <v>1004</v>
      </c>
      <c r="J23" s="17" t="n">
        <v>65.579</v>
      </c>
      <c r="K23" s="6" t="s">
        <f>=Портфель!F9*Портфель!$Q$13</f>
      </c>
      <c r="L23" s="6" t="s">
        <f>=E23*K23</f>
      </c>
      <c r="M23" s="6" t="s">
        <f>=(K23-J23)*E23</f>
      </c>
      <c r="N23" s="6" t="s">
        <f>=MAX(0,M23*0.13)</f>
      </c>
    </row>
    <row collapsed="false" customFormat="false" customHeight="false" hidden="false" ht="12.1" outlineLevel="0" r="24">
      <c r="A24" s="40" t="n">
        <v>45526</v>
      </c>
      <c r="B24" s="16" t="s">
        <v>1247</v>
      </c>
      <c r="C24" s="16" t="s">
        <v>39</v>
      </c>
      <c r="D24" s="16" t="s">
        <v>40</v>
      </c>
      <c r="E24" s="17" t="n">
        <v>10</v>
      </c>
      <c r="F24" s="7" t="s">
        <f>=DATEDIF(A24,$O$2,"y")</f>
      </c>
      <c r="G24" s="7" t="s">
        <f>=DATEDIF(A24,$O$2,"ym")</f>
      </c>
      <c r="H24" s="7" t="s">
        <f>=DATEDIF(A24,$O$2,"md")</f>
      </c>
      <c r="I24" s="7" t="n">
        <v>735</v>
      </c>
      <c r="J24" s="17" t="n">
        <v>54.573</v>
      </c>
      <c r="K24" s="6" t="s">
        <f>=Портфель!F9*Портфель!$Q$13</f>
      </c>
      <c r="L24" s="6" t="s">
        <f>=E24*K24</f>
      </c>
      <c r="M24" s="6" t="s">
        <f>=(K24-J24)*E24</f>
      </c>
      <c r="N24" s="6" t="s">
        <f>=MAX(0,M24*0.13)</f>
      </c>
    </row>
    <row collapsed="false" customFormat="false" customHeight="false" hidden="false" ht="12.1" outlineLevel="0" r="25">
      <c r="A25" s="40" t="n">
        <v>45575</v>
      </c>
      <c r="B25" s="16" t="s">
        <v>1247</v>
      </c>
      <c r="C25" s="16" t="s">
        <v>39</v>
      </c>
      <c r="D25" s="16" t="s">
        <v>40</v>
      </c>
      <c r="E25" s="17" t="n">
        <v>10</v>
      </c>
      <c r="F25" s="7" t="s">
        <f>=DATEDIF(A25,$O$2,"y")</f>
      </c>
      <c r="G25" s="7" t="s">
        <f>=DATEDIF(A25,$O$2,"ym")</f>
      </c>
      <c r="H25" s="7" t="s">
        <f>=DATEDIF(A25,$O$2,"md")</f>
      </c>
      <c r="I25" s="7" t="n">
        <v>686</v>
      </c>
      <c r="J25" s="17" t="n">
        <v>53.802</v>
      </c>
      <c r="K25" s="6" t="s">
        <f>=Портфель!F9*Портфель!$Q$13</f>
      </c>
      <c r="L25" s="6" t="s">
        <f>=E25*K25</f>
      </c>
      <c r="M25" s="6" t="s">
        <f>=(K25-J25)*E25</f>
      </c>
      <c r="N25" s="6" t="s">
        <f>=MAX(0,M25*0.13)</f>
      </c>
    </row>
    <row collapsed="false" customFormat="false" customHeight="false" hidden="false" ht="12.1" outlineLevel="0" r="26">
      <c r="A26" s="40" t="n">
        <v>45643</v>
      </c>
      <c r="B26" s="16" t="s">
        <v>1247</v>
      </c>
      <c r="C26" s="16" t="s">
        <v>39</v>
      </c>
      <c r="D26" s="16" t="s">
        <v>40</v>
      </c>
      <c r="E26" s="17" t="n">
        <v>10</v>
      </c>
      <c r="F26" s="7" t="s">
        <f>=DATEDIF(A26,$O$2,"y")</f>
      </c>
      <c r="G26" s="7" t="s">
        <f>=DATEDIF(A26,$O$2,"ym")</f>
      </c>
      <c r="H26" s="7" t="s">
        <f>=DATEDIF(A26,$O$2,"md")</f>
      </c>
      <c r="I26" s="7" t="n">
        <v>618</v>
      </c>
      <c r="J26" s="17" t="n">
        <v>45.577</v>
      </c>
      <c r="K26" s="6" t="s">
        <f>=Портфель!F9*Портфель!$Q$13</f>
      </c>
      <c r="L26" s="6" t="s">
        <f>=E26*K26</f>
      </c>
      <c r="M26" s="6" t="s">
        <f>=(K26-J26)*E26</f>
      </c>
      <c r="N26" s="6" t="s">
        <f>=MAX(0,M26*0.13)</f>
      </c>
    </row>
    <row collapsed="false" customFormat="false" customHeight="false" hidden="false" ht="12.1" outlineLevel="0" r="27">
      <c r="A27" s="40" t="n">
        <v>45849</v>
      </c>
      <c r="B27" s="16" t="s">
        <v>1247</v>
      </c>
      <c r="C27" s="16" t="s">
        <v>39</v>
      </c>
      <c r="D27" s="16" t="s">
        <v>40</v>
      </c>
      <c r="E27" s="17" t="n">
        <v>10</v>
      </c>
      <c r="F27" s="7" t="s">
        <f>=DATEDIF(A27,$O$2,"y")</f>
      </c>
      <c r="G27" s="7" t="s">
        <f>=DATEDIF(A27,$O$2,"ym")</f>
      </c>
      <c r="H27" s="7" t="s">
        <f>=DATEDIF(A27,$O$2,"md")</f>
      </c>
      <c r="I27" s="7" t="n">
        <v>412</v>
      </c>
      <c r="J27" s="17" t="n">
        <v>44.757</v>
      </c>
      <c r="K27" s="6" t="s">
        <f>=Портфель!F9*Портфель!$Q$13</f>
      </c>
      <c r="L27" s="6" t="s">
        <f>=E27*K27</f>
      </c>
      <c r="M27" s="6" t="s">
        <f>=(K27-J27)*E27</f>
      </c>
      <c r="N27" s="6" t="s">
        <f>=MAX(0,M27*0.13)</f>
      </c>
    </row>
    <row collapsed="false" customFormat="false" customHeight="false" hidden="false" ht="12.1" outlineLevel="0" r="28">
      <c r="A28" s="40" t="n">
        <v>45933</v>
      </c>
      <c r="B28" s="16" t="s">
        <v>1247</v>
      </c>
      <c r="C28" s="16" t="s">
        <v>39</v>
      </c>
      <c r="D28" s="16" t="s">
        <v>40</v>
      </c>
      <c r="E28" s="17" t="n">
        <v>10</v>
      </c>
      <c r="F28" s="7" t="s">
        <f>=DATEDIF(A28,$O$2,"y")</f>
      </c>
      <c r="G28" s="7" t="s">
        <f>=DATEDIF(A28,$O$2,"ym")</f>
      </c>
      <c r="H28" s="7" t="s">
        <f>=DATEDIF(A28,$O$2,"md")</f>
      </c>
      <c r="I28" s="7" t="n">
        <v>328</v>
      </c>
      <c r="J28" s="17" t="n">
        <v>41.545</v>
      </c>
      <c r="K28" s="6" t="s">
        <f>=Портфель!F9*Портфель!$Q$13</f>
      </c>
      <c r="L28" s="6" t="s">
        <f>=E28*K28</f>
      </c>
      <c r="M28" s="6" t="s">
        <f>=(K28-J28)*E28</f>
      </c>
      <c r="N28" s="6" t="s">
        <f>=MAX(0,M28*0.13)</f>
      </c>
    </row>
    <row collapsed="false" customFormat="false" customHeight="false" hidden="false" ht="12.1" outlineLevel="0" r="29">
      <c r="A29" s="40" t="n">
        <v>46077</v>
      </c>
      <c r="B29" s="16" t="s">
        <v>1247</v>
      </c>
      <c r="C29" s="16" t="s">
        <v>39</v>
      </c>
      <c r="D29" s="16" t="s">
        <v>40</v>
      </c>
      <c r="E29" s="17" t="n">
        <v>10</v>
      </c>
      <c r="F29" s="7" t="s">
        <f>=DATEDIF(A29,$O$2,"y")</f>
      </c>
      <c r="G29" s="7" t="s">
        <f>=DATEDIF(A29,$O$2,"ym")</f>
      </c>
      <c r="H29" s="7" t="s">
        <f>=DATEDIF(A29,$O$2,"md")</f>
      </c>
      <c r="I29" s="7" t="n">
        <v>184</v>
      </c>
      <c r="J29" s="17" t="n">
        <v>39.554</v>
      </c>
      <c r="K29" s="6" t="s">
        <f>=Портфель!F9*Портфель!$Q$13</f>
      </c>
      <c r="L29" s="6" t="s">
        <f>=E29*K29</f>
      </c>
      <c r="M29" s="6" t="s">
        <f>=(K29-J29)*E29</f>
      </c>
      <c r="N29" s="6" t="s">
        <f>=MAX(0,M29*0.13)</f>
      </c>
    </row>
    <row collapsed="false" customFormat="false" customHeight="false" hidden="false" ht="12.1" outlineLevel="0" r="30">
      <c r="A30" s="40" t="n">
        <v>46141</v>
      </c>
      <c r="B30" s="16" t="s">
        <v>1247</v>
      </c>
      <c r="C30" s="16" t="s">
        <v>39</v>
      </c>
      <c r="D30" s="16" t="s">
        <v>40</v>
      </c>
      <c r="E30" s="17" t="n">
        <v>10</v>
      </c>
      <c r="F30" s="7" t="s">
        <f>=DATEDIF(A30,$O$2,"y")</f>
      </c>
      <c r="G30" s="7" t="s">
        <f>=DATEDIF(A30,$O$2,"ym")</f>
      </c>
      <c r="H30" s="7" t="s">
        <f>=DATEDIF(A30,$O$2,"md")</f>
      </c>
      <c r="I30" s="7" t="n">
        <v>120</v>
      </c>
      <c r="J30" s="17" t="n">
        <v>28.297</v>
      </c>
      <c r="K30" s="6" t="s">
        <f>=Портфель!F9*Портфель!$Q$13</f>
      </c>
      <c r="L30" s="6" t="s">
        <f>=E30*K30</f>
      </c>
      <c r="M30" s="6" t="s">
        <f>=(K30-J30)*E30</f>
      </c>
      <c r="N30" s="6" t="s">
        <f>=MAX(0,M30*0.13)</f>
      </c>
    </row>
    <row collapsed="false" customFormat="false" customHeight="false" hidden="false" ht="12.1" outlineLevel="0" r="31">
      <c r="A31" s="40" t="n">
        <v>46141</v>
      </c>
      <c r="B31" s="16" t="s">
        <v>1247</v>
      </c>
      <c r="C31" s="16" t="s">
        <v>39</v>
      </c>
      <c r="D31" s="16" t="s">
        <v>40</v>
      </c>
      <c r="E31" s="17" t="n">
        <v>10</v>
      </c>
      <c r="F31" s="7" t="s">
        <f>=DATEDIF(A31,$O$2,"y")</f>
      </c>
      <c r="G31" s="7" t="s">
        <f>=DATEDIF(A31,$O$2,"ym")</f>
      </c>
      <c r="H31" s="7" t="s">
        <f>=DATEDIF(A31,$O$2,"md")</f>
      </c>
      <c r="I31" s="7" t="n">
        <v>120</v>
      </c>
      <c r="J31" s="17" t="n">
        <v>27.287</v>
      </c>
      <c r="K31" s="6" t="s">
        <f>=Портфель!F9*Портфель!$Q$13</f>
      </c>
      <c r="L31" s="6" t="s">
        <f>=E31*K31</f>
      </c>
      <c r="M31" s="6" t="s">
        <f>=(K31-J31)*E31</f>
      </c>
      <c r="N31" s="6" t="s">
        <f>=MAX(0,M31*0.13)</f>
      </c>
    </row>
    <row collapsed="false" customFormat="false" customHeight="false" hidden="false" ht="12.1" outlineLevel="0" r="32">
      <c r="A32" s="40" t="n">
        <v>46183</v>
      </c>
      <c r="B32" s="16" t="s">
        <v>1247</v>
      </c>
      <c r="C32" s="16" t="s">
        <v>39</v>
      </c>
      <c r="D32" s="16" t="s">
        <v>40</v>
      </c>
      <c r="E32" s="17" t="n">
        <v>10</v>
      </c>
      <c r="F32" s="7" t="s">
        <f>=DATEDIF(A32,$O$2,"y")</f>
      </c>
      <c r="G32" s="7" t="s">
        <f>=DATEDIF(A32,$O$2,"ym")</f>
      </c>
      <c r="H32" s="7" t="s">
        <f>=DATEDIF(A32,$O$2,"md")</f>
      </c>
      <c r="I32" s="7" t="n">
        <v>78</v>
      </c>
      <c r="J32" s="17" t="n">
        <v>23.014</v>
      </c>
      <c r="K32" s="6" t="s">
        <f>=Портфель!F9*Портфель!$Q$13</f>
      </c>
      <c r="L32" s="6" t="s">
        <f>=E32*K32</f>
      </c>
      <c r="M32" s="6" t="s">
        <f>=(K32-J32)*E32</f>
      </c>
      <c r="N32" s="6" t="s">
        <f>=MAX(0,M32*0.13)</f>
      </c>
    </row>
    <row collapsed="false" customFormat="false" customHeight="false" hidden="false" ht="12.1" outlineLevel="0" r="33">
      <c r="A33" s="40" t="n">
        <v>44187</v>
      </c>
      <c r="B33" s="16" t="s">
        <v>1247</v>
      </c>
      <c r="C33" s="16" t="s">
        <v>42</v>
      </c>
      <c r="D33" s="16" t="s">
        <v>43</v>
      </c>
      <c r="E33" s="17" t="n">
        <v>100</v>
      </c>
      <c r="F33" s="7" t="s">
        <f>=DATEDIF(A33,$O$2,"y")</f>
      </c>
      <c r="G33" s="7" t="s">
        <f>=DATEDIF(A33,$O$2,"ym")</f>
      </c>
      <c r="H33" s="7" t="s">
        <f>=DATEDIF(A33,$O$2,"md")</f>
      </c>
      <c r="I33" s="7" t="n">
        <v>2074</v>
      </c>
      <c r="J33" s="17" t="n">
        <v>8.1006</v>
      </c>
      <c r="K33" s="6" t="s">
        <f>=Портфель!F10*Портфель!$Q$13</f>
      </c>
      <c r="L33" s="6" t="s">
        <f>=E33*K33</f>
      </c>
      <c r="M33" s="6" t="s">
        <f>=(K33-J33)*E33</f>
      </c>
      <c r="N33" s="6" t="s">
        <f>=MAX(0,M33*0.13)</f>
      </c>
    </row>
    <row collapsed="false" customFormat="false" customHeight="false" hidden="false" ht="12.1" outlineLevel="0" r="34">
      <c r="A34" s="40" t="n">
        <v>44270</v>
      </c>
      <c r="B34" s="16" t="s">
        <v>1247</v>
      </c>
      <c r="C34" s="16" t="s">
        <v>42</v>
      </c>
      <c r="D34" s="16" t="s">
        <v>43</v>
      </c>
      <c r="E34" s="17" t="n">
        <v>100</v>
      </c>
      <c r="F34" s="7" t="s">
        <f>=DATEDIF(A34,$O$2,"y")</f>
      </c>
      <c r="G34" s="7" t="s">
        <f>=DATEDIF(A34,$O$2,"ym")</f>
      </c>
      <c r="H34" s="7" t="s">
        <f>=DATEDIF(A34,$O$2,"md")</f>
      </c>
      <c r="I34" s="7" t="n">
        <v>1991</v>
      </c>
      <c r="J34" s="17" t="n">
        <v>7.8054</v>
      </c>
      <c r="K34" s="6" t="s">
        <f>=Портфель!F10*Портфель!$Q$13</f>
      </c>
      <c r="L34" s="6" t="s">
        <f>=E34*K34</f>
      </c>
      <c r="M34" s="6" t="s">
        <f>=(K34-J34)*E34</f>
      </c>
      <c r="N34" s="6" t="s">
        <f>=MAX(0,M34*0.13)</f>
      </c>
    </row>
    <row collapsed="false" customFormat="false" customHeight="false" hidden="false" ht="12.1" outlineLevel="0" r="35">
      <c r="A35" s="40" t="n">
        <v>44362</v>
      </c>
      <c r="B35" s="16" t="s">
        <v>1247</v>
      </c>
      <c r="C35" s="16" t="s">
        <v>42</v>
      </c>
      <c r="D35" s="16" t="s">
        <v>43</v>
      </c>
      <c r="E35" s="17" t="n">
        <v>100</v>
      </c>
      <c r="F35" s="7" t="s">
        <f>=DATEDIF(A35,$O$2,"y")</f>
      </c>
      <c r="G35" s="7" t="s">
        <f>=DATEDIF(A35,$O$2,"ym")</f>
      </c>
      <c r="H35" s="7" t="s">
        <f>=DATEDIF(A35,$O$2,"md")</f>
      </c>
      <c r="I35" s="7" t="n">
        <v>1899</v>
      </c>
      <c r="J35" s="17" t="n">
        <v>7.0349</v>
      </c>
      <c r="K35" s="6" t="s">
        <f>=Портфель!F10*Портфель!$Q$13</f>
      </c>
      <c r="L35" s="6" t="s">
        <f>=E35*K35</f>
      </c>
      <c r="M35" s="6" t="s">
        <f>=(K35-J35)*E35</f>
      </c>
      <c r="N35" s="6" t="s">
        <f>=MAX(0,M35*0.13)</f>
      </c>
    </row>
    <row collapsed="false" customFormat="false" customHeight="false" hidden="false" ht="12.1" outlineLevel="0" r="36">
      <c r="A36" s="40" t="n">
        <v>44243</v>
      </c>
      <c r="B36" s="16" t="s">
        <v>1247</v>
      </c>
      <c r="C36" s="16" t="s">
        <v>45</v>
      </c>
      <c r="D36" s="16" t="s">
        <v>46</v>
      </c>
      <c r="E36" s="17" t="n">
        <v>10</v>
      </c>
      <c r="F36" s="7" t="s">
        <f>=DATEDIF(A36,$O$2,"y")</f>
      </c>
      <c r="G36" s="7" t="s">
        <f>=DATEDIF(A36,$O$2,"ym")</f>
      </c>
      <c r="H36" s="7" t="s">
        <f>=DATEDIF(A36,$O$2,"md")</f>
      </c>
      <c r="I36" s="7" t="n">
        <v>2018</v>
      </c>
      <c r="J36" s="17" t="n">
        <v>208.144</v>
      </c>
      <c r="K36" s="6" t="s">
        <f>=Портфель!F11*Портфель!$Q$13</f>
      </c>
      <c r="L36" s="6" t="s">
        <f>=E36*K36</f>
      </c>
      <c r="M36" s="6" t="s">
        <f>=(K36-J36)*E36</f>
      </c>
      <c r="N36" s="6" t="s">
        <f>=MAX(0,M36*0.13)</f>
      </c>
    </row>
    <row collapsed="false" customFormat="false" customHeight="false" hidden="false" ht="12.1" outlineLevel="0" r="37">
      <c r="A37" s="40" t="n">
        <v>45621</v>
      </c>
      <c r="B37" s="16" t="s">
        <v>1247</v>
      </c>
      <c r="C37" s="16" t="s">
        <v>45</v>
      </c>
      <c r="D37" s="16" t="s">
        <v>46</v>
      </c>
      <c r="E37" s="17" t="n">
        <v>10</v>
      </c>
      <c r="F37" s="7" t="s">
        <f>=DATEDIF(A37,$O$2,"y")</f>
      </c>
      <c r="G37" s="7" t="s">
        <f>=DATEDIF(A37,$O$2,"ym")</f>
      </c>
      <c r="H37" s="7" t="s">
        <f>=DATEDIF(A37,$O$2,"md")</f>
      </c>
      <c r="I37" s="7" t="n">
        <v>640</v>
      </c>
      <c r="J37" s="17" t="n">
        <v>119.031</v>
      </c>
      <c r="K37" s="6" t="s">
        <f>=Портфель!F11*Портфель!$Q$13</f>
      </c>
      <c r="L37" s="6" t="s">
        <f>=E37*K37</f>
      </c>
      <c r="M37" s="6" t="s">
        <f>=(K37-J37)*E37</f>
      </c>
      <c r="N37" s="6" t="s">
        <f>=MAX(0,M37*0.13)</f>
      </c>
    </row>
    <row collapsed="false" customFormat="false" customHeight="false" hidden="false" ht="12.1" outlineLevel="0" r="38">
      <c r="A38" s="40" t="n">
        <v>46183</v>
      </c>
      <c r="B38" s="16" t="s">
        <v>1247</v>
      </c>
      <c r="C38" s="16" t="s">
        <v>45</v>
      </c>
      <c r="D38" s="16" t="s">
        <v>46</v>
      </c>
      <c r="E38" s="17" t="n">
        <v>10</v>
      </c>
      <c r="F38" s="7" t="s">
        <f>=DATEDIF(A38,$O$2,"y")</f>
      </c>
      <c r="G38" s="7" t="s">
        <f>=DATEDIF(A38,$O$2,"ym")</f>
      </c>
      <c r="H38" s="7" t="s">
        <f>=DATEDIF(A38,$O$2,"md")</f>
      </c>
      <c r="I38" s="7" t="n">
        <v>78</v>
      </c>
      <c r="J38" s="17" t="n">
        <v>71.042</v>
      </c>
      <c r="K38" s="6" t="s">
        <f>=Портфель!F11*Портфель!$Q$13</f>
      </c>
      <c r="L38" s="6" t="s">
        <f>=E38*K38</f>
      </c>
      <c r="M38" s="6" t="s">
        <f>=(K38-J38)*E38</f>
      </c>
      <c r="N38" s="6" t="s">
        <f>=MAX(0,M38*0.13)</f>
      </c>
    </row>
    <row collapsed="false" customFormat="false" customHeight="false" hidden="false" ht="12.1" outlineLevel="0" r="39">
      <c r="A39" s="40" t="n">
        <v>45748</v>
      </c>
      <c r="B39" s="16" t="s">
        <v>1247</v>
      </c>
      <c r="C39" s="16" t="s">
        <v>48</v>
      </c>
      <c r="D39" s="16" t="s">
        <v>49</v>
      </c>
      <c r="E39" s="17" t="n">
        <v>3</v>
      </c>
      <c r="F39" s="7" t="s">
        <f>=DATEDIF(A39,$O$2,"y")</f>
      </c>
      <c r="G39" s="7" t="s">
        <f>=DATEDIF(A39,$O$2,"ym")</f>
      </c>
      <c r="H39" s="7" t="s">
        <f>=DATEDIF(A39,$O$2,"md")</f>
      </c>
      <c r="I39" s="7" t="n">
        <v>513</v>
      </c>
      <c r="J39" s="17" t="n">
        <v>489.39333333333</v>
      </c>
      <c r="K39" s="6" t="s">
        <f>=Портфель!F12*Портфель!$Q$13</f>
      </c>
      <c r="L39" s="6" t="s">
        <f>=E39*K39</f>
      </c>
      <c r="M39" s="6" t="s">
        <f>=(K39-J39)*E39</f>
      </c>
      <c r="N39" s="6" t="s">
        <f>=MAX(0,M39*0.13)</f>
      </c>
    </row>
    <row collapsed="false" customFormat="false" customHeight="false" hidden="false" ht="12.1" outlineLevel="0" r="40">
      <c r="A40" s="40" t="n">
        <v>46042</v>
      </c>
      <c r="B40" s="16" t="s">
        <v>1247</v>
      </c>
      <c r="C40" s="16" t="s">
        <v>48</v>
      </c>
      <c r="D40" s="16" t="s">
        <v>49</v>
      </c>
      <c r="E40" s="17" t="n">
        <v>1</v>
      </c>
      <c r="F40" s="7" t="s">
        <f>=DATEDIF(A40,$O$2,"y")</f>
      </c>
      <c r="G40" s="7" t="s">
        <f>=DATEDIF(A40,$O$2,"ym")</f>
      </c>
      <c r="H40" s="7" t="s">
        <f>=DATEDIF(A40,$O$2,"md")</f>
      </c>
      <c r="I40" s="7" t="n">
        <v>219</v>
      </c>
      <c r="J40" s="17" t="n">
        <v>392.37</v>
      </c>
      <c r="K40" s="6" t="s">
        <f>=Портфель!F12*Портфель!$Q$13</f>
      </c>
      <c r="L40" s="6" t="s">
        <f>=E40*K40</f>
      </c>
      <c r="M40" s="6" t="s">
        <f>=(K40-J40)*E40</f>
      </c>
      <c r="N40" s="6" t="s">
        <f>=MAX(0,M40*0.13)</f>
      </c>
    </row>
    <row collapsed="false" customFormat="false" customHeight="false" hidden="false" ht="12.1" outlineLevel="0" r="41">
      <c r="A41" s="40" t="n">
        <v>46078</v>
      </c>
      <c r="B41" s="16" t="s">
        <v>1247</v>
      </c>
      <c r="C41" s="16" t="s">
        <v>48</v>
      </c>
      <c r="D41" s="16" t="s">
        <v>49</v>
      </c>
      <c r="E41" s="17" t="n">
        <v>1</v>
      </c>
      <c r="F41" s="7" t="s">
        <f>=DATEDIF(A41,$O$2,"y")</f>
      </c>
      <c r="G41" s="7" t="s">
        <f>=DATEDIF(A41,$O$2,"ym")</f>
      </c>
      <c r="H41" s="7" t="s">
        <f>=DATEDIF(A41,$O$2,"md")</f>
      </c>
      <c r="I41" s="7" t="n">
        <v>183</v>
      </c>
      <c r="J41" s="17" t="n">
        <v>390.2</v>
      </c>
      <c r="K41" s="6" t="s">
        <f>=Портфель!F12*Портфель!$Q$13</f>
      </c>
      <c r="L41" s="6" t="s">
        <f>=E41*K41</f>
      </c>
      <c r="M41" s="6" t="s">
        <f>=(K41-J41)*E41</f>
      </c>
      <c r="N41" s="6" t="s">
        <f>=MAX(0,M41*0.13)</f>
      </c>
    </row>
    <row collapsed="false" customFormat="false" customHeight="false" hidden="false" ht="12.1" outlineLevel="0" r="42">
      <c r="A42" s="40" t="n">
        <v>46197</v>
      </c>
      <c r="B42" s="16" t="s">
        <v>1247</v>
      </c>
      <c r="C42" s="16" t="s">
        <v>48</v>
      </c>
      <c r="D42" s="16" t="s">
        <v>49</v>
      </c>
      <c r="E42" s="17" t="n">
        <v>1</v>
      </c>
      <c r="F42" s="7" t="s">
        <f>=DATEDIF(A42,$O$2,"y")</f>
      </c>
      <c r="G42" s="7" t="s">
        <f>=DATEDIF(A42,$O$2,"ym")</f>
      </c>
      <c r="H42" s="7" t="s">
        <f>=DATEDIF(A42,$O$2,"md")</f>
      </c>
      <c r="I42" s="7" t="n">
        <v>64</v>
      </c>
      <c r="J42" s="17" t="n">
        <v>306.15</v>
      </c>
      <c r="K42" s="6" t="s">
        <f>=Портфель!F12*Портфель!$Q$13</f>
      </c>
      <c r="L42" s="6" t="s">
        <f>=E42*K42</f>
      </c>
      <c r="M42" s="6" t="s">
        <f>=(K42-J42)*E42</f>
      </c>
      <c r="N42" s="6" t="s">
        <f>=MAX(0,M42*0.13)</f>
      </c>
    </row>
    <row collapsed="false" customFormat="false" customHeight="false" hidden="false" ht="12.1" outlineLevel="0" r="43">
      <c r="A43" s="40" t="n">
        <v>44187</v>
      </c>
      <c r="B43" s="16" t="s">
        <v>1247</v>
      </c>
      <c r="C43" s="16" t="s">
        <v>51</v>
      </c>
      <c r="D43" s="16" t="s">
        <v>52</v>
      </c>
      <c r="E43" s="17" t="n">
        <v>1000</v>
      </c>
      <c r="F43" s="7" t="s">
        <f>=DATEDIF(A43,$O$2,"y")</f>
      </c>
      <c r="G43" s="7" t="s">
        <f>=DATEDIF(A43,$O$2,"ym")</f>
      </c>
      <c r="H43" s="7" t="s">
        <f>=DATEDIF(A43,$O$2,"md")</f>
      </c>
      <c r="I43" s="7" t="n">
        <v>2074</v>
      </c>
      <c r="J43" s="17" t="n">
        <v>0.7139</v>
      </c>
      <c r="K43" s="6" t="s">
        <f>=Портфель!F13*Портфель!$Q$13</f>
      </c>
      <c r="L43" s="6" t="s">
        <f>=E43*K43</f>
      </c>
      <c r="M43" s="6" t="s">
        <f>=(K43-J43)*E43</f>
      </c>
      <c r="N43" s="6" t="s">
        <f>=MAX(0,M43*0.13)</f>
      </c>
    </row>
    <row collapsed="false" customFormat="false" customHeight="false" hidden="false" ht="12.1" outlineLevel="0" r="44">
      <c r="A44" s="40" t="n">
        <v>44368</v>
      </c>
      <c r="B44" s="16" t="s">
        <v>1247</v>
      </c>
      <c r="C44" s="16" t="s">
        <v>51</v>
      </c>
      <c r="D44" s="16" t="s">
        <v>52</v>
      </c>
      <c r="E44" s="17" t="n">
        <v>1000</v>
      </c>
      <c r="F44" s="7" t="s">
        <f>=DATEDIF(A44,$O$2,"y")</f>
      </c>
      <c r="G44" s="7" t="s">
        <f>=DATEDIF(A44,$O$2,"ym")</f>
      </c>
      <c r="H44" s="7" t="s">
        <f>=DATEDIF(A44,$O$2,"md")</f>
      </c>
      <c r="I44" s="7" t="n">
        <v>1893</v>
      </c>
      <c r="J44" s="17" t="n">
        <v>0.80065</v>
      </c>
      <c r="K44" s="6" t="s">
        <f>=Портфель!F13*Портфель!$Q$13</f>
      </c>
      <c r="L44" s="6" t="s">
        <f>=E44*K44</f>
      </c>
      <c r="M44" s="6" t="s">
        <f>=(K44-J44)*E44</f>
      </c>
      <c r="N44" s="6" t="s">
        <f>=MAX(0,M44*0.13)</f>
      </c>
    </row>
    <row collapsed="false" customFormat="false" customHeight="false" hidden="false" ht="12.1" outlineLevel="0" r="45">
      <c r="A45" s="40" t="n">
        <v>44411</v>
      </c>
      <c r="B45" s="16" t="s">
        <v>1247</v>
      </c>
      <c r="C45" s="16" t="s">
        <v>51</v>
      </c>
      <c r="D45" s="16" t="s">
        <v>52</v>
      </c>
      <c r="E45" s="17" t="n">
        <v>1000</v>
      </c>
      <c r="F45" s="7" t="s">
        <f>=DATEDIF(A45,$O$2,"y")</f>
      </c>
      <c r="G45" s="7" t="s">
        <f>=DATEDIF(A45,$O$2,"ym")</f>
      </c>
      <c r="H45" s="7" t="s">
        <f>=DATEDIF(A45,$O$2,"md")</f>
      </c>
      <c r="I45" s="7" t="n">
        <v>1850</v>
      </c>
      <c r="J45" s="17" t="n">
        <v>0.66707</v>
      </c>
      <c r="K45" s="6" t="s">
        <f>=Портфель!F13*Портфель!$Q$13</f>
      </c>
      <c r="L45" s="6" t="s">
        <f>=E45*K45</f>
      </c>
      <c r="M45" s="6" t="s">
        <f>=(K45-J45)*E45</f>
      </c>
      <c r="N45" s="6" t="s">
        <f>=MAX(0,M45*0.13)</f>
      </c>
    </row>
    <row collapsed="false" customFormat="false" customHeight="false" hidden="false" ht="12.1" outlineLevel="0" r="46">
      <c r="A46" s="40" t="n">
        <v>44529</v>
      </c>
      <c r="B46" s="16" t="s">
        <v>1247</v>
      </c>
      <c r="C46" s="16" t="s">
        <v>51</v>
      </c>
      <c r="D46" s="16" t="s">
        <v>52</v>
      </c>
      <c r="E46" s="17" t="n">
        <v>1000</v>
      </c>
      <c r="F46" s="7" t="s">
        <f>=DATEDIF(A46,$O$2,"y")</f>
      </c>
      <c r="G46" s="7" t="s">
        <f>=DATEDIF(A46,$O$2,"ym")</f>
      </c>
      <c r="H46" s="7" t="s">
        <f>=DATEDIF(A46,$O$2,"md")</f>
      </c>
      <c r="I46" s="7" t="n">
        <v>1732</v>
      </c>
      <c r="J46" s="17" t="n">
        <v>0.59631</v>
      </c>
      <c r="K46" s="6" t="s">
        <f>=Портфель!F13*Портфель!$Q$13</f>
      </c>
      <c r="L46" s="6" t="s">
        <f>=E46*K46</f>
      </c>
      <c r="M46" s="6" t="s">
        <f>=(K46-J46)*E46</f>
      </c>
      <c r="N46" s="6" t="s">
        <f>=MAX(0,M46*0.13)</f>
      </c>
    </row>
    <row collapsed="false" customFormat="false" customHeight="false" hidden="false" ht="12.1" outlineLevel="0" r="47">
      <c r="A47" s="40" t="n">
        <v>45427</v>
      </c>
      <c r="B47" s="16" t="s">
        <v>1247</v>
      </c>
      <c r="C47" s="16" t="s">
        <v>51</v>
      </c>
      <c r="D47" s="16" t="s">
        <v>52</v>
      </c>
      <c r="E47" s="17" t="n">
        <v>1000</v>
      </c>
      <c r="F47" s="7" t="s">
        <f>=DATEDIF(A47,$O$2,"y")</f>
      </c>
      <c r="G47" s="7" t="s">
        <f>=DATEDIF(A47,$O$2,"ym")</f>
      </c>
      <c r="H47" s="7" t="s">
        <f>=DATEDIF(A47,$O$2,"md")</f>
      </c>
      <c r="I47" s="7" t="n">
        <v>834</v>
      </c>
      <c r="J47" s="17" t="n">
        <v>0.56594</v>
      </c>
      <c r="K47" s="6" t="s">
        <f>=Портфель!F13*Портфель!$Q$13</f>
      </c>
      <c r="L47" s="6" t="s">
        <f>=E47*K47</f>
      </c>
      <c r="M47" s="6" t="s">
        <f>=(K47-J47)*E47</f>
      </c>
      <c r="N47" s="6" t="s">
        <f>=MAX(0,M47*0.13)</f>
      </c>
    </row>
    <row collapsed="false" customFormat="false" customHeight="false" hidden="false" ht="12.1" outlineLevel="0" r="48">
      <c r="A48" s="40" t="n">
        <v>45525</v>
      </c>
      <c r="B48" s="16" t="s">
        <v>1247</v>
      </c>
      <c r="C48" s="16" t="s">
        <v>51</v>
      </c>
      <c r="D48" s="16" t="s">
        <v>52</v>
      </c>
      <c r="E48" s="17" t="n">
        <v>1000</v>
      </c>
      <c r="F48" s="7" t="s">
        <f>=DATEDIF(A48,$O$2,"y")</f>
      </c>
      <c r="G48" s="7" t="s">
        <f>=DATEDIF(A48,$O$2,"ym")</f>
      </c>
      <c r="H48" s="7" t="s">
        <f>=DATEDIF(A48,$O$2,"md")</f>
      </c>
      <c r="I48" s="7" t="n">
        <v>736</v>
      </c>
      <c r="J48" s="17" t="n">
        <v>0.40274</v>
      </c>
      <c r="K48" s="6" t="s">
        <f>=Портфель!F13*Портфель!$Q$13</f>
      </c>
      <c r="L48" s="6" t="s">
        <f>=E48*K48</f>
      </c>
      <c r="M48" s="6" t="s">
        <f>=(K48-J48)*E48</f>
      </c>
      <c r="N48" s="6" t="s">
        <f>=MAX(0,M48*0.13)</f>
      </c>
    </row>
    <row collapsed="false" customFormat="false" customHeight="false" hidden="false" ht="12.1" outlineLevel="0" r="49">
      <c r="A49" s="40" t="n">
        <v>45575</v>
      </c>
      <c r="B49" s="16" t="s">
        <v>1247</v>
      </c>
      <c r="C49" s="16" t="s">
        <v>51</v>
      </c>
      <c r="D49" s="16" t="s">
        <v>52</v>
      </c>
      <c r="E49" s="17" t="n">
        <v>1000</v>
      </c>
      <c r="F49" s="7" t="s">
        <f>=DATEDIF(A49,$O$2,"y")</f>
      </c>
      <c r="G49" s="7" t="s">
        <f>=DATEDIF(A49,$O$2,"ym")</f>
      </c>
      <c r="H49" s="7" t="s">
        <f>=DATEDIF(A49,$O$2,"md")</f>
      </c>
      <c r="I49" s="7" t="n">
        <v>686</v>
      </c>
      <c r="J49" s="17" t="n">
        <v>0.34971</v>
      </c>
      <c r="K49" s="6" t="s">
        <f>=Портфель!F13*Портфель!$Q$13</f>
      </c>
      <c r="L49" s="6" t="s">
        <f>=E49*K49</f>
      </c>
      <c r="M49" s="6" t="s">
        <f>=(K49-J49)*E49</f>
      </c>
      <c r="N49" s="6" t="s">
        <f>=MAX(0,M49*0.13)</f>
      </c>
    </row>
    <row collapsed="false" customFormat="false" customHeight="false" hidden="false" ht="12.1" outlineLevel="0" r="50">
      <c r="A50" s="40" t="n">
        <v>45849</v>
      </c>
      <c r="B50" s="16" t="s">
        <v>1247</v>
      </c>
      <c r="C50" s="16" t="s">
        <v>51</v>
      </c>
      <c r="D50" s="16" t="s">
        <v>52</v>
      </c>
      <c r="E50" s="17" t="n">
        <v>1000</v>
      </c>
      <c r="F50" s="7" t="s">
        <f>=DATEDIF(A50,$O$2,"y")</f>
      </c>
      <c r="G50" s="7" t="s">
        <f>=DATEDIF(A50,$O$2,"ym")</f>
      </c>
      <c r="H50" s="7" t="s">
        <f>=DATEDIF(A50,$O$2,"md")</f>
      </c>
      <c r="I50" s="7" t="n">
        <v>412</v>
      </c>
      <c r="J50" s="17" t="n">
        <v>0.3324</v>
      </c>
      <c r="K50" s="6" t="s">
        <f>=Портфель!F13*Портфель!$Q$13</f>
      </c>
      <c r="L50" s="6" t="s">
        <f>=E50*K50</f>
      </c>
      <c r="M50" s="6" t="s">
        <f>=(K50-J50)*E50</f>
      </c>
      <c r="N50" s="6" t="s">
        <f>=MAX(0,M50*0.13)</f>
      </c>
    </row>
    <row collapsed="false" customFormat="false" customHeight="false" hidden="false" ht="12.1" outlineLevel="0" r="51">
      <c r="A51" s="40" t="n">
        <v>46197</v>
      </c>
      <c r="B51" s="16" t="s">
        <v>1247</v>
      </c>
      <c r="C51" s="16" t="s">
        <v>51</v>
      </c>
      <c r="D51" s="16" t="s">
        <v>52</v>
      </c>
      <c r="E51" s="17" t="n">
        <v>1000</v>
      </c>
      <c r="F51" s="7" t="s">
        <f>=DATEDIF(A51,$O$2,"y")</f>
      </c>
      <c r="G51" s="7" t="s">
        <f>=DATEDIF(A51,$O$2,"ym")</f>
      </c>
      <c r="H51" s="7" t="s">
        <f>=DATEDIF(A51,$O$2,"md")</f>
      </c>
      <c r="I51" s="7" t="n">
        <v>64</v>
      </c>
      <c r="J51" s="17" t="n">
        <v>0.20713</v>
      </c>
      <c r="K51" s="6" t="s">
        <f>=Портфель!F13*Портфель!$Q$13</f>
      </c>
      <c r="L51" s="6" t="s">
        <f>=E51*K51</f>
      </c>
      <c r="M51" s="6" t="s">
        <f>=(K51-J51)*E51</f>
      </c>
      <c r="N51" s="6" t="s">
        <f>=MAX(0,M51*0.13)</f>
      </c>
    </row>
    <row collapsed="false" customFormat="false" customHeight="false" hidden="false" ht="12.1" outlineLevel="0" r="52">
      <c r="A52" s="40" t="n">
        <v>44305</v>
      </c>
      <c r="B52" s="16" t="s">
        <v>1247</v>
      </c>
      <c r="C52" s="16" t="s">
        <v>53</v>
      </c>
      <c r="D52" s="16" t="s">
        <v>54</v>
      </c>
      <c r="E52" s="17" t="n">
        <v>1</v>
      </c>
      <c r="F52" s="7" t="s">
        <f>=DATEDIF(A52,$O$2,"y")</f>
      </c>
      <c r="G52" s="7" t="s">
        <f>=DATEDIF(A52,$O$2,"ym")</f>
      </c>
      <c r="H52" s="7" t="s">
        <f>=DATEDIF(A52,$O$2,"md")</f>
      </c>
      <c r="I52" s="7" t="n">
        <v>1956</v>
      </c>
      <c r="J52" s="17" t="n">
        <v>2387.65</v>
      </c>
      <c r="K52" s="6" t="s">
        <f>=Портфель!F14*Портфель!$Q$13</f>
      </c>
      <c r="L52" s="6" t="s">
        <f>=E52*K52</f>
      </c>
      <c r="M52" s="6" t="s">
        <f>=(K52-J52)*E52</f>
      </c>
      <c r="N52" s="6" t="s">
        <f>=MAX(0,M52*0.13)</f>
      </c>
    </row>
    <row collapsed="false" customFormat="false" customHeight="false" hidden="false" ht="12.1" outlineLevel="0" r="53">
      <c r="A53" s="40" t="n">
        <v>44267</v>
      </c>
      <c r="B53" s="16" t="s">
        <v>1247</v>
      </c>
      <c r="C53" s="16" t="s">
        <v>56</v>
      </c>
      <c r="D53" s="16" t="s">
        <v>57</v>
      </c>
      <c r="E53" s="17" t="n">
        <v>100000</v>
      </c>
      <c r="F53" s="7" t="s">
        <f>=DATEDIF(A53,$O$2,"y")</f>
      </c>
      <c r="G53" s="7" t="s">
        <f>=DATEDIF(A53,$O$2,"ym")</f>
      </c>
      <c r="H53" s="7" t="s">
        <f>=DATEDIF(A53,$O$2,"md")</f>
      </c>
      <c r="I53" s="7" t="n">
        <v>1994</v>
      </c>
      <c r="J53" s="17" t="n">
        <v>0.0114079</v>
      </c>
      <c r="K53" s="6" t="s">
        <f>=Портфель!F15*Портфель!$Q$13</f>
      </c>
      <c r="L53" s="6" t="s">
        <f>=E53*K53</f>
      </c>
      <c r="M53" s="6" t="s">
        <f>=(K53-J53)*E53</f>
      </c>
      <c r="N53" s="6" t="s">
        <f>=MAX(0,M53*0.13)</f>
      </c>
    </row>
    <row collapsed="false" customFormat="false" customHeight="false" hidden="false" ht="12.1" outlineLevel="0" r="54">
      <c r="A54" s="40" t="n">
        <v>44470</v>
      </c>
      <c r="B54" s="16" t="s">
        <v>1247</v>
      </c>
      <c r="C54" s="16" t="s">
        <v>56</v>
      </c>
      <c r="D54" s="16" t="s">
        <v>57</v>
      </c>
      <c r="E54" s="17" t="n">
        <v>100000</v>
      </c>
      <c r="F54" s="7" t="s">
        <f>=DATEDIF(A54,$O$2,"y")</f>
      </c>
      <c r="G54" s="7" t="s">
        <f>=DATEDIF(A54,$O$2,"ym")</f>
      </c>
      <c r="H54" s="7" t="s">
        <f>=DATEDIF(A54,$O$2,"md")</f>
      </c>
      <c r="I54" s="7" t="n">
        <v>1791</v>
      </c>
      <c r="J54" s="17" t="n">
        <v>0.0106794</v>
      </c>
      <c r="K54" s="6" t="s">
        <f>=Портфель!F15*Портфель!$Q$13</f>
      </c>
      <c r="L54" s="6" t="s">
        <f>=E54*K54</f>
      </c>
      <c r="M54" s="6" t="s">
        <f>=(K54-J54)*E54</f>
      </c>
      <c r="N54" s="6" t="s">
        <f>=MAX(0,M54*0.13)</f>
      </c>
    </row>
    <row collapsed="false" customFormat="false" customHeight="false" hidden="false" ht="12.1" outlineLevel="0" r="55">
      <c r="A55" s="40" t="n">
        <v>44543</v>
      </c>
      <c r="B55" s="16" t="s">
        <v>1247</v>
      </c>
      <c r="C55" s="16" t="s">
        <v>56</v>
      </c>
      <c r="D55" s="16" t="s">
        <v>57</v>
      </c>
      <c r="E55" s="17" t="n">
        <v>100000</v>
      </c>
      <c r="F55" s="7" t="s">
        <f>=DATEDIF(A55,$O$2,"y")</f>
      </c>
      <c r="G55" s="7" t="s">
        <f>=DATEDIF(A55,$O$2,"ym")</f>
      </c>
      <c r="H55" s="7" t="s">
        <f>=DATEDIF(A55,$O$2,"md")</f>
      </c>
      <c r="I55" s="7" t="n">
        <v>1718</v>
      </c>
      <c r="J55" s="17" t="n">
        <v>0.0096567</v>
      </c>
      <c r="K55" s="6" t="s">
        <f>=Портфель!F15*Портфель!$Q$13</f>
      </c>
      <c r="L55" s="6" t="s">
        <f>=E55*K55</f>
      </c>
      <c r="M55" s="6" t="s">
        <f>=(K55-J55)*E55</f>
      </c>
      <c r="N55" s="6" t="s">
        <f>=MAX(0,M55*0.13)</f>
      </c>
    </row>
    <row collapsed="false" customFormat="false" customHeight="false" hidden="false" ht="12.1" outlineLevel="0" r="56">
      <c r="A56" s="40" t="n">
        <v>45848</v>
      </c>
      <c r="B56" s="16" t="s">
        <v>1247</v>
      </c>
      <c r="C56" s="16" t="s">
        <v>56</v>
      </c>
      <c r="D56" s="16" t="s">
        <v>57</v>
      </c>
      <c r="E56" s="17" t="n">
        <v>100000</v>
      </c>
      <c r="F56" s="7" t="s">
        <f>=DATEDIF(A56,$O$2,"y")</f>
      </c>
      <c r="G56" s="7" t="s">
        <f>=DATEDIF(A56,$O$2,"ym")</f>
      </c>
      <c r="H56" s="7" t="s">
        <f>=DATEDIF(A56,$O$2,"md")</f>
      </c>
      <c r="I56" s="7" t="n">
        <v>413</v>
      </c>
      <c r="J56" s="17" t="n">
        <v>0.0059945</v>
      </c>
      <c r="K56" s="6" t="s">
        <f>=Портфель!F15*Портфель!$Q$13</f>
      </c>
      <c r="L56" s="6" t="s">
        <f>=E56*K56</f>
      </c>
      <c r="M56" s="6" t="s">
        <f>=(K56-J56)*E56</f>
      </c>
      <c r="N56" s="6" t="s">
        <f>=MAX(0,M56*0.13)</f>
      </c>
    </row>
    <row collapsed="false" customFormat="false" customHeight="false" hidden="false" ht="12.1" outlineLevel="0" r="57">
      <c r="A57" s="40" t="n">
        <v>44187</v>
      </c>
      <c r="B57" s="16" t="s">
        <v>1247</v>
      </c>
      <c r="C57" s="16" t="s">
        <v>59</v>
      </c>
      <c r="D57" s="16" t="s">
        <v>60</v>
      </c>
      <c r="E57" s="17" t="n">
        <v>1</v>
      </c>
      <c r="F57" s="7" t="s">
        <f>=DATEDIF(A57,$O$2,"y")</f>
      </c>
      <c r="G57" s="7" t="s">
        <f>=DATEDIF(A57,$O$2,"ym")</f>
      </c>
      <c r="H57" s="7" t="s">
        <f>=DATEDIF(A57,$O$2,"md")</f>
      </c>
      <c r="I57" s="7" t="n">
        <v>2074</v>
      </c>
      <c r="J57" s="17" t="n">
        <v>505.45</v>
      </c>
      <c r="K57" s="6" t="s">
        <f>=Портфель!F16*Портфель!$Q$13</f>
      </c>
      <c r="L57" s="6" t="s">
        <f>=E57*K57</f>
      </c>
      <c r="M57" s="6" t="s">
        <f>=(K57-J57)*E57</f>
      </c>
      <c r="N57" s="6" t="s">
        <f>=MAX(0,M57*0.13)</f>
      </c>
    </row>
    <row collapsed="false" customFormat="false" customHeight="false" hidden="false" ht="12.1" outlineLevel="0" r="58">
      <c r="A58" s="40" t="n">
        <v>44396</v>
      </c>
      <c r="B58" s="16" t="s">
        <v>1247</v>
      </c>
      <c r="C58" s="16" t="s">
        <v>59</v>
      </c>
      <c r="D58" s="16" t="s">
        <v>60</v>
      </c>
      <c r="E58" s="17" t="n">
        <v>1</v>
      </c>
      <c r="F58" s="7" t="s">
        <f>=DATEDIF(A58,$O$2,"y")</f>
      </c>
      <c r="G58" s="7" t="s">
        <f>=DATEDIF(A58,$O$2,"ym")</f>
      </c>
      <c r="H58" s="7" t="s">
        <f>=DATEDIF(A58,$O$2,"md")</f>
      </c>
      <c r="I58" s="7" t="n">
        <v>1865</v>
      </c>
      <c r="J58" s="17" t="n">
        <v>480.64</v>
      </c>
      <c r="K58" s="6" t="s">
        <f>=Портфель!F16*Портфель!$Q$13</f>
      </c>
      <c r="L58" s="6" t="s">
        <f>=E58*K58</f>
      </c>
      <c r="M58" s="6" t="s">
        <f>=(K58-J58)*E58</f>
      </c>
      <c r="N58" s="6" t="s">
        <f>=MAX(0,M58*0.13)</f>
      </c>
    </row>
    <row collapsed="false" customFormat="false" customHeight="false" hidden="false" ht="12.1" outlineLevel="0" r="59">
      <c r="A59" s="40" t="n">
        <v>44526</v>
      </c>
      <c r="B59" s="16" t="s">
        <v>1247</v>
      </c>
      <c r="C59" s="16" t="s">
        <v>59</v>
      </c>
      <c r="D59" s="16" t="s">
        <v>60</v>
      </c>
      <c r="E59" s="17" t="n">
        <v>1</v>
      </c>
      <c r="F59" s="7" t="s">
        <f>=DATEDIF(A59,$O$2,"y")</f>
      </c>
      <c r="G59" s="7" t="s">
        <f>=DATEDIF(A59,$O$2,"ym")</f>
      </c>
      <c r="H59" s="7" t="s">
        <f>=DATEDIF(A59,$O$2,"md")</f>
      </c>
      <c r="I59" s="7" t="n">
        <v>1735</v>
      </c>
      <c r="J59" s="17" t="n">
        <v>469.33</v>
      </c>
      <c r="K59" s="6" t="s">
        <f>=Портфель!F16*Портфель!$Q$13</f>
      </c>
      <c r="L59" s="6" t="s">
        <f>=E59*K59</f>
      </c>
      <c r="M59" s="6" t="s">
        <f>=(K59-J59)*E59</f>
      </c>
      <c r="N59" s="6" t="s">
        <f>=MAX(0,M59*0.13)</f>
      </c>
    </row>
    <row collapsed="false" customFormat="false" customHeight="false" hidden="false" ht="12.1" outlineLevel="0" r="60">
      <c r="A60" s="40" t="n">
        <v>44267</v>
      </c>
      <c r="B60" s="16" t="s">
        <v>1247</v>
      </c>
      <c r="C60" s="16" t="s">
        <v>62</v>
      </c>
      <c r="D60" s="16" t="s">
        <v>63</v>
      </c>
      <c r="E60" s="17" t="n">
        <v>2</v>
      </c>
      <c r="F60" s="7" t="s">
        <f>=DATEDIF(A60,$O$2,"y")</f>
      </c>
      <c r="G60" s="7" t="s">
        <f>=DATEDIF(A60,$O$2,"ym")</f>
      </c>
      <c r="H60" s="7" t="s">
        <f>=DATEDIF(A60,$O$2,"md")</f>
      </c>
      <c r="I60" s="7" t="n">
        <v>1994</v>
      </c>
      <c r="J60" s="17" t="n">
        <v>727.505</v>
      </c>
      <c r="K60" s="6" t="s">
        <f>=Портфель!F17*Портфель!$Q$13</f>
      </c>
      <c r="L60" s="6" t="s">
        <f>=E60*K60</f>
      </c>
      <c r="M60" s="6" t="s">
        <f>=(K60-J60)*E60</f>
      </c>
      <c r="N60" s="6" t="s">
        <f>=MAX(0,M60*0.13)</f>
      </c>
    </row>
    <row collapsed="false" customFormat="false" customHeight="false" hidden="false" ht="12.1" outlineLevel="0" r="61">
      <c r="A61" s="40" t="n">
        <v>44302</v>
      </c>
      <c r="B61" s="16" t="s">
        <v>1247</v>
      </c>
      <c r="C61" s="16" t="s">
        <v>62</v>
      </c>
      <c r="D61" s="16" t="s">
        <v>63</v>
      </c>
      <c r="E61" s="17" t="n">
        <v>1</v>
      </c>
      <c r="F61" s="7" t="s">
        <f>=DATEDIF(A61,$O$2,"y")</f>
      </c>
      <c r="G61" s="7" t="s">
        <f>=DATEDIF(A61,$O$2,"ym")</f>
      </c>
      <c r="H61" s="7" t="s">
        <f>=DATEDIF(A61,$O$2,"md")</f>
      </c>
      <c r="I61" s="7" t="n">
        <v>1959</v>
      </c>
      <c r="J61" s="17" t="n">
        <v>686.98</v>
      </c>
      <c r="K61" s="6" t="s">
        <f>=Портфель!F17*Портфель!$Q$13</f>
      </c>
      <c r="L61" s="6" t="s">
        <f>=E61*K61</f>
      </c>
      <c r="M61" s="6" t="s">
        <f>=(K61-J61)*E61</f>
      </c>
      <c r="N61" s="6" t="s">
        <f>=MAX(0,M61*0.13)</f>
      </c>
    </row>
    <row collapsed="false" customFormat="false" customHeight="false" hidden="false" ht="12.1" outlineLevel="0" r="62">
      <c r="A62" s="40" t="n">
        <v>44333</v>
      </c>
      <c r="B62" s="16" t="s">
        <v>1247</v>
      </c>
      <c r="C62" s="16" t="s">
        <v>62</v>
      </c>
      <c r="D62" s="16" t="s">
        <v>63</v>
      </c>
      <c r="E62" s="17" t="n">
        <v>1</v>
      </c>
      <c r="F62" s="7" t="s">
        <f>=DATEDIF(A62,$O$2,"y")</f>
      </c>
      <c r="G62" s="7" t="s">
        <f>=DATEDIF(A62,$O$2,"ym")</f>
      </c>
      <c r="H62" s="7" t="s">
        <f>=DATEDIF(A62,$O$2,"md")</f>
      </c>
      <c r="I62" s="7" t="n">
        <v>1928</v>
      </c>
      <c r="J62" s="17" t="n">
        <v>653.55</v>
      </c>
      <c r="K62" s="6" t="s">
        <f>=Портфель!F17*Портфель!$Q$13</f>
      </c>
      <c r="L62" s="6" t="s">
        <f>=E62*K62</f>
      </c>
      <c r="M62" s="6" t="s">
        <f>=(K62-J62)*E62</f>
      </c>
      <c r="N62" s="6" t="s">
        <f>=MAX(0,M62*0.13)</f>
      </c>
    </row>
    <row collapsed="false" customFormat="false" customHeight="false" hidden="false" ht="12.1" outlineLevel="0" r="63">
      <c r="A63" s="40" t="n">
        <v>44466</v>
      </c>
      <c r="B63" s="16" t="s">
        <v>1247</v>
      </c>
      <c r="C63" s="16" t="s">
        <v>62</v>
      </c>
      <c r="D63" s="16" t="s">
        <v>63</v>
      </c>
      <c r="E63" s="17" t="n">
        <v>1</v>
      </c>
      <c r="F63" s="7" t="s">
        <f>=DATEDIF(A63,$O$2,"y")</f>
      </c>
      <c r="G63" s="7" t="s">
        <f>=DATEDIF(A63,$O$2,"ym")</f>
      </c>
      <c r="H63" s="7" t="s">
        <f>=DATEDIF(A63,$O$2,"md")</f>
      </c>
      <c r="I63" s="7" t="n">
        <v>1795</v>
      </c>
      <c r="J63" s="17" t="n">
        <v>597.81</v>
      </c>
      <c r="K63" s="6" t="s">
        <f>=Портфель!F17*Портфель!$Q$13</f>
      </c>
      <c r="L63" s="6" t="s">
        <f>=E63*K63</f>
      </c>
      <c r="M63" s="6" t="s">
        <f>=(K63-J63)*E63</f>
      </c>
      <c r="N63" s="6" t="s">
        <f>=MAX(0,M63*0.13)</f>
      </c>
    </row>
    <row collapsed="false" customFormat="false" customHeight="false" hidden="false" ht="12.1" outlineLevel="0" r="64">
      <c r="A64" s="40" t="n">
        <v>44526</v>
      </c>
      <c r="B64" s="16" t="s">
        <v>1247</v>
      </c>
      <c r="C64" s="16" t="s">
        <v>62</v>
      </c>
      <c r="D64" s="16" t="s">
        <v>63</v>
      </c>
      <c r="E64" s="17" t="n">
        <v>1</v>
      </c>
      <c r="F64" s="7" t="s">
        <f>=DATEDIF(A64,$O$2,"y")</f>
      </c>
      <c r="G64" s="7" t="s">
        <f>=DATEDIF(A64,$O$2,"ym")</f>
      </c>
      <c r="H64" s="7" t="s">
        <f>=DATEDIF(A64,$O$2,"md")</f>
      </c>
      <c r="I64" s="7" t="n">
        <v>1735</v>
      </c>
      <c r="J64" s="17" t="n">
        <v>551.38</v>
      </c>
      <c r="K64" s="6" t="s">
        <f>=Портфель!F17*Портфель!$Q$13</f>
      </c>
      <c r="L64" s="6" t="s">
        <f>=E64*K64</f>
      </c>
      <c r="M64" s="6" t="s">
        <f>=(K64-J64)*E64</f>
      </c>
      <c r="N64" s="6" t="s">
        <f>=MAX(0,M64*0.13)</f>
      </c>
    </row>
    <row collapsed="false" customFormat="false" customHeight="false" hidden="false" ht="12.1" outlineLevel="0" r="65">
      <c r="A65" s="40" t="n">
        <v>44553</v>
      </c>
      <c r="B65" s="16" t="s">
        <v>1247</v>
      </c>
      <c r="C65" s="16" t="s">
        <v>62</v>
      </c>
      <c r="D65" s="16" t="s">
        <v>63</v>
      </c>
      <c r="E65" s="17" t="n">
        <v>1</v>
      </c>
      <c r="F65" s="7" t="s">
        <f>=DATEDIF(A65,$O$2,"y")</f>
      </c>
      <c r="G65" s="7" t="s">
        <f>=DATEDIF(A65,$O$2,"ym")</f>
      </c>
      <c r="H65" s="7" t="s">
        <f>=DATEDIF(A65,$O$2,"md")</f>
      </c>
      <c r="I65" s="7" t="n">
        <v>1708</v>
      </c>
      <c r="J65" s="17" t="n">
        <v>451.41</v>
      </c>
      <c r="K65" s="6" t="s">
        <f>=Портфель!F17*Портфель!$Q$13</f>
      </c>
      <c r="L65" s="6" t="s">
        <f>=E65*K65</f>
      </c>
      <c r="M65" s="6" t="s">
        <f>=(K65-J65)*E65</f>
      </c>
      <c r="N65" s="6" t="s">
        <f>=MAX(0,M65*0.13)</f>
      </c>
    </row>
    <row collapsed="false" customFormat="false" customHeight="false" hidden="false" ht="12.1" outlineLevel="0" r="66">
      <c r="A66" s="40" t="n">
        <v>44656</v>
      </c>
      <c r="B66" s="16" t="s">
        <v>1247</v>
      </c>
      <c r="C66" s="16" t="s">
        <v>62</v>
      </c>
      <c r="D66" s="16" t="s">
        <v>63</v>
      </c>
      <c r="E66" s="17" t="n">
        <v>1</v>
      </c>
      <c r="F66" s="7" t="s">
        <f>=DATEDIF(A66,$O$2,"y")</f>
      </c>
      <c r="G66" s="7" t="s">
        <f>=DATEDIF(A66,$O$2,"ym")</f>
      </c>
      <c r="H66" s="7" t="s">
        <f>=DATEDIF(A66,$O$2,"md")</f>
      </c>
      <c r="I66" s="7" t="n">
        <v>1605</v>
      </c>
      <c r="J66" s="17" t="n">
        <v>259.17</v>
      </c>
      <c r="K66" s="6" t="s">
        <f>=Портфель!F17*Портфель!$Q$13</f>
      </c>
      <c r="L66" s="6" t="s">
        <f>=E66*K66</f>
      </c>
      <c r="M66" s="6" t="s">
        <f>=(K66-J66)*E66</f>
      </c>
      <c r="N66" s="6" t="s">
        <f>=MAX(0,M66*0.13)</f>
      </c>
    </row>
    <row collapsed="false" customFormat="false" customHeight="false" hidden="false" ht="12.1" outlineLevel="0" r="67">
      <c r="A67" s="40" t="n">
        <v>44910</v>
      </c>
      <c r="B67" s="16" t="s">
        <v>1247</v>
      </c>
      <c r="C67" s="16" t="s">
        <v>62</v>
      </c>
      <c r="D67" s="16" t="s">
        <v>63</v>
      </c>
      <c r="E67" s="17" t="n">
        <v>1</v>
      </c>
      <c r="F67" s="7" t="s">
        <f>=DATEDIF(A67,$O$2,"y")</f>
      </c>
      <c r="G67" s="7" t="s">
        <f>=DATEDIF(A67,$O$2,"ym")</f>
      </c>
      <c r="H67" s="7" t="s">
        <f>=DATEDIF(A67,$O$2,"md")</f>
      </c>
      <c r="I67" s="7" t="n">
        <v>1351</v>
      </c>
      <c r="J67" s="17" t="n">
        <v>160.79</v>
      </c>
      <c r="K67" s="6" t="s">
        <f>=Портфель!F17*Портфель!$Q$13</f>
      </c>
      <c r="L67" s="6" t="s">
        <f>=E67*K67</f>
      </c>
      <c r="M67" s="6" t="s">
        <f>=(K67-J67)*E67</f>
      </c>
      <c r="N67" s="6" t="s">
        <f>=MAX(0,M67*0.13)</f>
      </c>
    </row>
    <row collapsed="false" customFormat="false" customHeight="false" hidden="false" ht="12.1" outlineLevel="0" r="68">
      <c r="A68" s="40" t="n">
        <v>45251</v>
      </c>
      <c r="B68" s="16" t="s">
        <v>1247</v>
      </c>
      <c r="C68" s="16" t="s">
        <v>62</v>
      </c>
      <c r="D68" s="16" t="s">
        <v>63</v>
      </c>
      <c r="E68" s="17" t="n">
        <v>1</v>
      </c>
      <c r="F68" s="7" t="s">
        <f>=DATEDIF(A68,$O$2,"y")</f>
      </c>
      <c r="G68" s="7" t="s">
        <f>=DATEDIF(A68,$O$2,"ym")</f>
      </c>
      <c r="H68" s="7" t="s">
        <f>=DATEDIF(A68,$O$2,"md")</f>
      </c>
      <c r="I68" s="7" t="n">
        <v>1010</v>
      </c>
      <c r="J68" s="17" t="n">
        <v>186.71</v>
      </c>
      <c r="K68" s="6" t="s">
        <f>=Портфель!F17*Портфель!$Q$13</f>
      </c>
      <c r="L68" s="6" t="s">
        <f>=E68*K68</f>
      </c>
      <c r="M68" s="6" t="s">
        <f>=(K68-J68)*E68</f>
      </c>
      <c r="N68" s="6" t="s">
        <f>=MAX(0,M68*0.13)</f>
      </c>
    </row>
    <row collapsed="false" customFormat="false" customHeight="false" hidden="false" ht="12.1" outlineLevel="0" r="69">
      <c r="A69" s="40" t="n">
        <v>45427</v>
      </c>
      <c r="B69" s="16" t="s">
        <v>1247</v>
      </c>
      <c r="C69" s="16" t="s">
        <v>62</v>
      </c>
      <c r="D69" s="16" t="s">
        <v>63</v>
      </c>
      <c r="E69" s="17" t="n">
        <v>1</v>
      </c>
      <c r="F69" s="7" t="s">
        <f>=DATEDIF(A69,$O$2,"y")</f>
      </c>
      <c r="G69" s="7" t="s">
        <f>=DATEDIF(A69,$O$2,"ym")</f>
      </c>
      <c r="H69" s="7" t="s">
        <f>=DATEDIF(A69,$O$2,"md")</f>
      </c>
      <c r="I69" s="7" t="n">
        <v>834</v>
      </c>
      <c r="J69" s="17" t="n">
        <v>188.71</v>
      </c>
      <c r="K69" s="6" t="s">
        <f>=Портфель!F17*Портфель!$Q$13</f>
      </c>
      <c r="L69" s="6" t="s">
        <f>=E69*K69</f>
      </c>
      <c r="M69" s="6" t="s">
        <f>=(K69-J69)*E69</f>
      </c>
      <c r="N69" s="6" t="s">
        <f>=MAX(0,M69*0.13)</f>
      </c>
    </row>
    <row collapsed="false" customFormat="false" customHeight="false" hidden="false" ht="12.1" outlineLevel="0" r="70">
      <c r="A70" s="40" t="n">
        <v>45483</v>
      </c>
      <c r="B70" s="16" t="s">
        <v>1247</v>
      </c>
      <c r="C70" s="16" t="s">
        <v>62</v>
      </c>
      <c r="D70" s="16" t="s">
        <v>63</v>
      </c>
      <c r="E70" s="17" t="n">
        <v>1</v>
      </c>
      <c r="F70" s="7" t="s">
        <f>=DATEDIF(A70,$O$2,"y")</f>
      </c>
      <c r="G70" s="7" t="s">
        <f>=DATEDIF(A70,$O$2,"ym")</f>
      </c>
      <c r="H70" s="7" t="s">
        <f>=DATEDIF(A70,$O$2,"md")</f>
      </c>
      <c r="I70" s="7" t="n">
        <v>778</v>
      </c>
      <c r="J70" s="17" t="n">
        <v>144.09</v>
      </c>
      <c r="K70" s="6" t="s">
        <f>=Портфель!F17*Портфель!$Q$13</f>
      </c>
      <c r="L70" s="6" t="s">
        <f>=E70*K70</f>
      </c>
      <c r="M70" s="6" t="s">
        <f>=(K70-J70)*E70</f>
      </c>
      <c r="N70" s="6" t="s">
        <f>=MAX(0,M70*0.13)</f>
      </c>
    </row>
    <row collapsed="false" customFormat="false" customHeight="false" hidden="false" ht="12.1" outlineLevel="0" r="71">
      <c r="A71" s="40" t="n">
        <v>45526</v>
      </c>
      <c r="B71" s="16" t="s">
        <v>1247</v>
      </c>
      <c r="C71" s="16" t="s">
        <v>62</v>
      </c>
      <c r="D71" s="16" t="s">
        <v>63</v>
      </c>
      <c r="E71" s="17" t="n">
        <v>1</v>
      </c>
      <c r="F71" s="7" t="s">
        <f>=DATEDIF(A71,$O$2,"y")</f>
      </c>
      <c r="G71" s="7" t="s">
        <f>=DATEDIF(A71,$O$2,"ym")</f>
      </c>
      <c r="H71" s="7" t="s">
        <f>=DATEDIF(A71,$O$2,"md")</f>
      </c>
      <c r="I71" s="7" t="n">
        <v>735</v>
      </c>
      <c r="J71" s="17" t="n">
        <v>140.08</v>
      </c>
      <c r="K71" s="6" t="s">
        <f>=Портфель!F17*Портфель!$Q$13</f>
      </c>
      <c r="L71" s="6" t="s">
        <f>=E71*K71</f>
      </c>
      <c r="M71" s="6" t="s">
        <f>=(K71-J71)*E71</f>
      </c>
      <c r="N71" s="6" t="s">
        <f>=MAX(0,M71*0.13)</f>
      </c>
    </row>
    <row collapsed="false" customFormat="false" customHeight="false" hidden="false" ht="12.1" outlineLevel="0" r="72">
      <c r="A72" s="40" t="n">
        <v>45526</v>
      </c>
      <c r="B72" s="16" t="s">
        <v>1247</v>
      </c>
      <c r="C72" s="16" t="s">
        <v>62</v>
      </c>
      <c r="D72" s="16" t="s">
        <v>63</v>
      </c>
      <c r="E72" s="17" t="n">
        <v>1</v>
      </c>
      <c r="F72" s="7" t="s">
        <f>=DATEDIF(A72,$O$2,"y")</f>
      </c>
      <c r="G72" s="7" t="s">
        <f>=DATEDIF(A72,$O$2,"ym")</f>
      </c>
      <c r="H72" s="7" t="s">
        <f>=DATEDIF(A72,$O$2,"md")</f>
      </c>
      <c r="I72" s="7" t="n">
        <v>735</v>
      </c>
      <c r="J72" s="17" t="n">
        <v>139.09</v>
      </c>
      <c r="K72" s="6" t="s">
        <f>=Портфель!F17*Портфель!$Q$13</f>
      </c>
      <c r="L72" s="6" t="s">
        <f>=E72*K72</f>
      </c>
      <c r="M72" s="6" t="s">
        <f>=(K72-J72)*E72</f>
      </c>
      <c r="N72" s="6" t="s">
        <f>=MAX(0,M72*0.13)</f>
      </c>
    </row>
    <row collapsed="false" customFormat="false" customHeight="false" hidden="false" ht="12.1" outlineLevel="0" r="73">
      <c r="A73" s="40" t="n">
        <v>45526</v>
      </c>
      <c r="B73" s="16" t="s">
        <v>1247</v>
      </c>
      <c r="C73" s="16" t="s">
        <v>62</v>
      </c>
      <c r="D73" s="16" t="s">
        <v>63</v>
      </c>
      <c r="E73" s="17" t="n">
        <v>1</v>
      </c>
      <c r="F73" s="7" t="s">
        <f>=DATEDIF(A73,$O$2,"y")</f>
      </c>
      <c r="G73" s="7" t="s">
        <f>=DATEDIF(A73,$O$2,"ym")</f>
      </c>
      <c r="H73" s="7" t="s">
        <f>=DATEDIF(A73,$O$2,"md")</f>
      </c>
      <c r="I73" s="7" t="n">
        <v>735</v>
      </c>
      <c r="J73" s="17" t="n">
        <v>137.08</v>
      </c>
      <c r="K73" s="6" t="s">
        <f>=Портфель!F17*Портфель!$Q$13</f>
      </c>
      <c r="L73" s="6" t="s">
        <f>=E73*K73</f>
      </c>
      <c r="M73" s="6" t="s">
        <f>=(K73-J73)*E73</f>
      </c>
      <c r="N73" s="6" t="s">
        <f>=MAX(0,M73*0.13)</f>
      </c>
    </row>
    <row collapsed="false" customFormat="false" customHeight="false" hidden="false" ht="12.1" outlineLevel="0" r="74">
      <c r="A74" s="40" t="n">
        <v>45533</v>
      </c>
      <c r="B74" s="16" t="s">
        <v>1247</v>
      </c>
      <c r="C74" s="16" t="s">
        <v>62</v>
      </c>
      <c r="D74" s="16" t="s">
        <v>63</v>
      </c>
      <c r="E74" s="17" t="n">
        <v>1</v>
      </c>
      <c r="F74" s="7" t="s">
        <f>=DATEDIF(A74,$O$2,"y")</f>
      </c>
      <c r="G74" s="7" t="s">
        <f>=DATEDIF(A74,$O$2,"ym")</f>
      </c>
      <c r="H74" s="7" t="s">
        <f>=DATEDIF(A74,$O$2,"md")</f>
      </c>
      <c r="I74" s="7" t="n">
        <v>728</v>
      </c>
      <c r="J74" s="17" t="n">
        <v>92.16</v>
      </c>
      <c r="K74" s="6" t="s">
        <f>=Портфель!F17*Портфель!$Q$13</f>
      </c>
      <c r="L74" s="6" t="s">
        <f>=E74*K74</f>
      </c>
      <c r="M74" s="6" t="s">
        <f>=(K74-J74)*E74</f>
      </c>
      <c r="N74" s="6" t="s">
        <f>=MAX(0,M74*0.13)</f>
      </c>
    </row>
    <row collapsed="false" customFormat="false" customHeight="false" hidden="false" ht="12.1" outlineLevel="0" r="75">
      <c r="A75" s="40" t="n">
        <v>45533</v>
      </c>
      <c r="B75" s="16" t="s">
        <v>1247</v>
      </c>
      <c r="C75" s="16" t="s">
        <v>62</v>
      </c>
      <c r="D75" s="16" t="s">
        <v>63</v>
      </c>
      <c r="E75" s="17" t="n">
        <v>1</v>
      </c>
      <c r="F75" s="7" t="s">
        <f>=DATEDIF(A75,$O$2,"y")</f>
      </c>
      <c r="G75" s="7" t="s">
        <f>=DATEDIF(A75,$O$2,"ym")</f>
      </c>
      <c r="H75" s="7" t="s">
        <f>=DATEDIF(A75,$O$2,"md")</f>
      </c>
      <c r="I75" s="7" t="n">
        <v>728</v>
      </c>
      <c r="J75" s="17" t="n">
        <v>91.25</v>
      </c>
      <c r="K75" s="6" t="s">
        <f>=Портфель!F17*Портфель!$Q$13</f>
      </c>
      <c r="L75" s="6" t="s">
        <f>=E75*K75</f>
      </c>
      <c r="M75" s="6" t="s">
        <f>=(K75-J75)*E75</f>
      </c>
      <c r="N75" s="6" t="s">
        <f>=MAX(0,M75*0.13)</f>
      </c>
    </row>
    <row collapsed="false" customFormat="false" customHeight="false" hidden="false" ht="12.1" outlineLevel="0" r="76">
      <c r="A76" s="40" t="n">
        <v>45533</v>
      </c>
      <c r="B76" s="16" t="s">
        <v>1247</v>
      </c>
      <c r="C76" s="16" t="s">
        <v>62</v>
      </c>
      <c r="D76" s="16" t="s">
        <v>63</v>
      </c>
      <c r="E76" s="17" t="n">
        <v>1</v>
      </c>
      <c r="F76" s="7" t="s">
        <f>=DATEDIF(A76,$O$2,"y")</f>
      </c>
      <c r="G76" s="7" t="s">
        <f>=DATEDIF(A76,$O$2,"ym")</f>
      </c>
      <c r="H76" s="7" t="s">
        <f>=DATEDIF(A76,$O$2,"md")</f>
      </c>
      <c r="I76" s="7" t="n">
        <v>728</v>
      </c>
      <c r="J76" s="17" t="n">
        <v>90.05</v>
      </c>
      <c r="K76" s="6" t="s">
        <f>=Портфель!F17*Портфель!$Q$13</f>
      </c>
      <c r="L76" s="6" t="s">
        <f>=E76*K76</f>
      </c>
      <c r="M76" s="6" t="s">
        <f>=(K76-J76)*E76</f>
      </c>
      <c r="N76" s="6" t="s">
        <f>=MAX(0,M76*0.13)</f>
      </c>
    </row>
    <row collapsed="false" customFormat="false" customHeight="false" hidden="false" ht="12.1" outlineLevel="0" r="77">
      <c r="A77" s="40" t="n">
        <v>45621</v>
      </c>
      <c r="B77" s="16" t="s">
        <v>1247</v>
      </c>
      <c r="C77" s="16" t="s">
        <v>62</v>
      </c>
      <c r="D77" s="16" t="s">
        <v>63</v>
      </c>
      <c r="E77" s="17" t="n">
        <v>2</v>
      </c>
      <c r="F77" s="7" t="s">
        <f>=DATEDIF(A77,$O$2,"y")</f>
      </c>
      <c r="G77" s="7" t="s">
        <f>=DATEDIF(A77,$O$2,"ym")</f>
      </c>
      <c r="H77" s="7" t="s">
        <f>=DATEDIF(A77,$O$2,"md")</f>
      </c>
      <c r="I77" s="7" t="n">
        <v>640</v>
      </c>
      <c r="J77" s="17" t="n">
        <v>84.45</v>
      </c>
      <c r="K77" s="6" t="s">
        <f>=Портфель!F17*Портфель!$Q$13</f>
      </c>
      <c r="L77" s="6" t="s">
        <f>=E77*K77</f>
      </c>
      <c r="M77" s="6" t="s">
        <f>=(K77-J77)*E77</f>
      </c>
      <c r="N77" s="6" t="s">
        <f>=MAX(0,M77*0.13)</f>
      </c>
    </row>
    <row collapsed="false" customFormat="false" customHeight="false" hidden="false" ht="12.1" outlineLevel="0" r="78">
      <c r="A78" s="40" t="n">
        <v>45621</v>
      </c>
      <c r="B78" s="16" t="s">
        <v>1247</v>
      </c>
      <c r="C78" s="16" t="s">
        <v>62</v>
      </c>
      <c r="D78" s="16" t="s">
        <v>63</v>
      </c>
      <c r="E78" s="17" t="n">
        <v>2</v>
      </c>
      <c r="F78" s="7" t="s">
        <f>=DATEDIF(A78,$O$2,"y")</f>
      </c>
      <c r="G78" s="7" t="s">
        <f>=DATEDIF(A78,$O$2,"ym")</f>
      </c>
      <c r="H78" s="7" t="s">
        <f>=DATEDIF(A78,$O$2,"md")</f>
      </c>
      <c r="I78" s="7" t="n">
        <v>640</v>
      </c>
      <c r="J78" s="17" t="n">
        <v>83.45</v>
      </c>
      <c r="K78" s="6" t="s">
        <f>=Портфель!F17*Портфель!$Q$13</f>
      </c>
      <c r="L78" s="6" t="s">
        <f>=E78*K78</f>
      </c>
      <c r="M78" s="6" t="s">
        <f>=(K78-J78)*E78</f>
      </c>
      <c r="N78" s="6" t="s">
        <f>=MAX(0,M78*0.13)</f>
      </c>
    </row>
    <row collapsed="false" customFormat="false" customHeight="false" hidden="false" ht="12.1" outlineLevel="0" r="79">
      <c r="A79" s="40" t="n">
        <v>45643</v>
      </c>
      <c r="B79" s="16" t="s">
        <v>1247</v>
      </c>
      <c r="C79" s="16" t="s">
        <v>62</v>
      </c>
      <c r="D79" s="16" t="s">
        <v>63</v>
      </c>
      <c r="E79" s="17" t="n">
        <v>2</v>
      </c>
      <c r="F79" s="7" t="s">
        <f>=DATEDIF(A79,$O$2,"y")</f>
      </c>
      <c r="G79" s="7" t="s">
        <f>=DATEDIF(A79,$O$2,"ym")</f>
      </c>
      <c r="H79" s="7" t="s">
        <f>=DATEDIF(A79,$O$2,"md")</f>
      </c>
      <c r="I79" s="7" t="n">
        <v>618</v>
      </c>
      <c r="J79" s="17" t="n">
        <v>76.045</v>
      </c>
      <c r="K79" s="6" t="s">
        <f>=Портфель!F17*Портфель!$Q$13</f>
      </c>
      <c r="L79" s="6" t="s">
        <f>=E79*K79</f>
      </c>
      <c r="M79" s="6" t="s">
        <f>=(K79-J79)*E79</f>
      </c>
      <c r="N79" s="6" t="s">
        <f>=MAX(0,M79*0.13)</f>
      </c>
    </row>
    <row collapsed="false" customFormat="false" customHeight="false" hidden="false" ht="12.1" outlineLevel="0" r="80">
      <c r="A80" s="40" t="n">
        <v>45922</v>
      </c>
      <c r="B80" s="16" t="s">
        <v>1247</v>
      </c>
      <c r="C80" s="16" t="s">
        <v>62</v>
      </c>
      <c r="D80" s="16" t="s">
        <v>63</v>
      </c>
      <c r="E80" s="17" t="n">
        <v>2</v>
      </c>
      <c r="F80" s="7" t="s">
        <f>=DATEDIF(A80,$O$2,"y")</f>
      </c>
      <c r="G80" s="7" t="s">
        <f>=DATEDIF(A80,$O$2,"ym")</f>
      </c>
      <c r="H80" s="7" t="s">
        <f>=DATEDIF(A80,$O$2,"md")</f>
      </c>
      <c r="I80" s="7" t="n">
        <v>339</v>
      </c>
      <c r="J80" s="17" t="n">
        <v>61.785</v>
      </c>
      <c r="K80" s="6" t="s">
        <f>=Портфель!F17*Портфель!$Q$13</f>
      </c>
      <c r="L80" s="6" t="s">
        <f>=E80*K80</f>
      </c>
      <c r="M80" s="6" t="s">
        <f>=(K80-J80)*E80</f>
      </c>
      <c r="N80" s="6" t="s">
        <f>=MAX(0,M80*0.13)</f>
      </c>
    </row>
    <row collapsed="false" customFormat="false" customHeight="false" hidden="false" ht="12.1" outlineLevel="0" r="81">
      <c r="A81" s="40" t="n">
        <v>45922</v>
      </c>
      <c r="B81" s="16" t="s">
        <v>1247</v>
      </c>
      <c r="C81" s="16" t="s">
        <v>62</v>
      </c>
      <c r="D81" s="16" t="s">
        <v>63</v>
      </c>
      <c r="E81" s="17" t="n">
        <v>2</v>
      </c>
      <c r="F81" s="7" t="s">
        <f>=DATEDIF(A81,$O$2,"y")</f>
      </c>
      <c r="G81" s="7" t="s">
        <f>=DATEDIF(A81,$O$2,"ym")</f>
      </c>
      <c r="H81" s="7" t="s">
        <f>=DATEDIF(A81,$O$2,"md")</f>
      </c>
      <c r="I81" s="7" t="n">
        <v>339</v>
      </c>
      <c r="J81" s="17" t="n">
        <v>61.54</v>
      </c>
      <c r="K81" s="6" t="s">
        <f>=Портфель!F17*Портфель!$Q$13</f>
      </c>
      <c r="L81" s="6" t="s">
        <f>=E81*K81</f>
      </c>
      <c r="M81" s="6" t="s">
        <f>=(K81-J81)*E81</f>
      </c>
      <c r="N81" s="6" t="s">
        <f>=MAX(0,M81*0.13)</f>
      </c>
    </row>
    <row collapsed="false" customFormat="false" customHeight="false" hidden="false" ht="12.1" outlineLevel="0" r="82">
      <c r="A82" s="40" t="n">
        <v>45922</v>
      </c>
      <c r="B82" s="16" t="s">
        <v>1247</v>
      </c>
      <c r="C82" s="16" t="s">
        <v>62</v>
      </c>
      <c r="D82" s="16" t="s">
        <v>63</v>
      </c>
      <c r="E82" s="17" t="n">
        <v>2</v>
      </c>
      <c r="F82" s="7" t="s">
        <f>=DATEDIF(A82,$O$2,"y")</f>
      </c>
      <c r="G82" s="7" t="s">
        <f>=DATEDIF(A82,$O$2,"ym")</f>
      </c>
      <c r="H82" s="7" t="s">
        <f>=DATEDIF(A82,$O$2,"md")</f>
      </c>
      <c r="I82" s="7" t="n">
        <v>339</v>
      </c>
      <c r="J82" s="17" t="n">
        <v>61.185</v>
      </c>
      <c r="K82" s="6" t="s">
        <f>=Портфель!F17*Портфель!$Q$13</f>
      </c>
      <c r="L82" s="6" t="s">
        <f>=E82*K82</f>
      </c>
      <c r="M82" s="6" t="s">
        <f>=(K82-J82)*E82</f>
      </c>
      <c r="N82" s="6" t="s">
        <f>=MAX(0,M82*0.13)</f>
      </c>
    </row>
    <row collapsed="false" customFormat="false" customHeight="false" hidden="false" ht="12.1" outlineLevel="0" r="83">
      <c r="A83" s="40" t="n">
        <v>45922</v>
      </c>
      <c r="B83" s="16" t="s">
        <v>1247</v>
      </c>
      <c r="C83" s="16" t="s">
        <v>62</v>
      </c>
      <c r="D83" s="16" t="s">
        <v>63</v>
      </c>
      <c r="E83" s="17" t="n">
        <v>2</v>
      </c>
      <c r="F83" s="7" t="s">
        <f>=DATEDIF(A83,$O$2,"y")</f>
      </c>
      <c r="G83" s="7" t="s">
        <f>=DATEDIF(A83,$O$2,"ym")</f>
      </c>
      <c r="H83" s="7" t="s">
        <f>=DATEDIF(A83,$O$2,"md")</f>
      </c>
      <c r="I83" s="7" t="n">
        <v>339</v>
      </c>
      <c r="J83" s="17" t="n">
        <v>60.085</v>
      </c>
      <c r="K83" s="6" t="s">
        <f>=Портфель!F17*Портфель!$Q$13</f>
      </c>
      <c r="L83" s="6" t="s">
        <f>=E83*K83</f>
      </c>
      <c r="M83" s="6" t="s">
        <f>=(K83-J83)*E83</f>
      </c>
      <c r="N83" s="6" t="s">
        <f>=MAX(0,M83*0.13)</f>
      </c>
    </row>
    <row collapsed="false" customFormat="false" customHeight="false" hidden="false" ht="12.1" outlineLevel="0" r="84">
      <c r="A84" s="40" t="n">
        <v>45922</v>
      </c>
      <c r="B84" s="16" t="s">
        <v>1247</v>
      </c>
      <c r="C84" s="16" t="s">
        <v>62</v>
      </c>
      <c r="D84" s="16" t="s">
        <v>63</v>
      </c>
      <c r="E84" s="17" t="n">
        <v>2</v>
      </c>
      <c r="F84" s="7" t="s">
        <f>=DATEDIF(A84,$O$2,"y")</f>
      </c>
      <c r="G84" s="7" t="s">
        <f>=DATEDIF(A84,$O$2,"ym")</f>
      </c>
      <c r="H84" s="7" t="s">
        <f>=DATEDIF(A84,$O$2,"md")</f>
      </c>
      <c r="I84" s="7" t="n">
        <v>339</v>
      </c>
      <c r="J84" s="17" t="n">
        <v>59.135</v>
      </c>
      <c r="K84" s="6" t="s">
        <f>=Портфель!F17*Портфель!$Q$13</f>
      </c>
      <c r="L84" s="6" t="s">
        <f>=E84*K84</f>
      </c>
      <c r="M84" s="6" t="s">
        <f>=(K84-J84)*E84</f>
      </c>
      <c r="N84" s="6" t="s">
        <f>=MAX(0,M84*0.13)</f>
      </c>
    </row>
    <row collapsed="false" customFormat="false" customHeight="false" hidden="false" ht="12.1" outlineLevel="0" r="85">
      <c r="A85" s="40" t="n">
        <v>45922</v>
      </c>
      <c r="B85" s="16" t="s">
        <v>1247</v>
      </c>
      <c r="C85" s="16" t="s">
        <v>62</v>
      </c>
      <c r="D85" s="16" t="s">
        <v>63</v>
      </c>
      <c r="E85" s="17" t="n">
        <v>2</v>
      </c>
      <c r="F85" s="7" t="s">
        <f>=DATEDIF(A85,$O$2,"y")</f>
      </c>
      <c r="G85" s="7" t="s">
        <f>=DATEDIF(A85,$O$2,"ym")</f>
      </c>
      <c r="H85" s="7" t="s">
        <f>=DATEDIF(A85,$O$2,"md")</f>
      </c>
      <c r="I85" s="7" t="n">
        <v>339</v>
      </c>
      <c r="J85" s="17" t="n">
        <v>58.035</v>
      </c>
      <c r="K85" s="6" t="s">
        <f>=Портфель!F17*Портфель!$Q$13</f>
      </c>
      <c r="L85" s="6" t="s">
        <f>=E85*K85</f>
      </c>
      <c r="M85" s="6" t="s">
        <f>=(K85-J85)*E85</f>
      </c>
      <c r="N85" s="6" t="s">
        <f>=MAX(0,M85*0.13)</f>
      </c>
    </row>
    <row collapsed="false" customFormat="false" customHeight="false" hidden="false" ht="12.1" outlineLevel="0" r="86">
      <c r="A86" s="40" t="n">
        <v>44187</v>
      </c>
      <c r="B86" s="16" t="s">
        <v>1247</v>
      </c>
      <c r="C86" s="16" t="s">
        <v>65</v>
      </c>
      <c r="D86" s="16" t="s">
        <v>66</v>
      </c>
      <c r="E86" s="17" t="n">
        <v>10</v>
      </c>
      <c r="F86" s="7" t="s">
        <f>=DATEDIF(A86,$O$2,"y")</f>
      </c>
      <c r="G86" s="7" t="s">
        <f>=DATEDIF(A86,$O$2,"ym")</f>
      </c>
      <c r="H86" s="7" t="s">
        <f>=DATEDIF(A86,$O$2,"md")</f>
      </c>
      <c r="I86" s="7" t="n">
        <v>2074</v>
      </c>
      <c r="J86" s="17" t="n">
        <v>162.032</v>
      </c>
      <c r="K86" s="6" t="s">
        <f>=Портфель!F18*Портфель!$Q$13</f>
      </c>
      <c r="L86" s="6" t="s">
        <f>=E86*K86</f>
      </c>
      <c r="M86" s="6" t="s">
        <f>=(K86-J86)*E86</f>
      </c>
      <c r="N86" s="6" t="s">
        <f>=MAX(0,M86*0.13)</f>
      </c>
    </row>
    <row collapsed="false" customFormat="false" customHeight="false" hidden="false" ht="12.1" outlineLevel="0" r="87">
      <c r="A87" s="40" t="n">
        <v>44302</v>
      </c>
      <c r="B87" s="16" t="s">
        <v>1247</v>
      </c>
      <c r="C87" s="16" t="s">
        <v>67</v>
      </c>
      <c r="D87" s="16" t="s">
        <v>68</v>
      </c>
      <c r="E87" s="17" t="n">
        <v>1000</v>
      </c>
      <c r="F87" s="7" t="s">
        <f>=DATEDIF(A87,$O$2,"y")</f>
      </c>
      <c r="G87" s="7" t="s">
        <f>=DATEDIF(A87,$O$2,"ym")</f>
      </c>
      <c r="H87" s="7" t="s">
        <f>=DATEDIF(A87,$O$2,"md")</f>
      </c>
      <c r="I87" s="7" t="n">
        <v>1959</v>
      </c>
      <c r="J87" s="17" t="n">
        <v>0.82657</v>
      </c>
      <c r="K87" s="6" t="s">
        <f>=Портфель!F19*Портфель!$Q$13</f>
      </c>
      <c r="L87" s="6" t="s">
        <f>=E87*K87</f>
      </c>
      <c r="M87" s="6" t="s">
        <f>=(K87-J87)*E87</f>
      </c>
      <c r="N87" s="6" t="s">
        <f>=MAX(0,M87*0.13)</f>
      </c>
    </row>
    <row collapsed="false" customFormat="false" customHeight="false" hidden="false" ht="12.1" outlineLevel="0" r="88">
      <c r="A88" s="40" t="n">
        <v>44396</v>
      </c>
      <c r="B88" s="16" t="s">
        <v>1247</v>
      </c>
      <c r="C88" s="16" t="s">
        <v>67</v>
      </c>
      <c r="D88" s="16" t="s">
        <v>68</v>
      </c>
      <c r="E88" s="17" t="n">
        <v>1000</v>
      </c>
      <c r="F88" s="7" t="s">
        <f>=DATEDIF(A88,$O$2,"y")</f>
      </c>
      <c r="G88" s="7" t="s">
        <f>=DATEDIF(A88,$O$2,"ym")</f>
      </c>
      <c r="H88" s="7" t="s">
        <f>=DATEDIF(A88,$O$2,"md")</f>
      </c>
      <c r="I88" s="7" t="n">
        <v>1865</v>
      </c>
      <c r="J88" s="17" t="n">
        <v>0.78124</v>
      </c>
      <c r="K88" s="6" t="s">
        <f>=Портфель!F19*Портфель!$Q$13</f>
      </c>
      <c r="L88" s="6" t="s">
        <f>=E88*K88</f>
      </c>
      <c r="M88" s="6" t="s">
        <f>=(K88-J88)*E88</f>
      </c>
      <c r="N88" s="6" t="s">
        <f>=MAX(0,M88*0.13)</f>
      </c>
    </row>
    <row collapsed="false" customFormat="false" customHeight="false" hidden="false" ht="12.1" outlineLevel="0" r="89">
      <c r="A89" s="40" t="n">
        <v>45588</v>
      </c>
      <c r="B89" s="16" t="s">
        <v>1247</v>
      </c>
      <c r="C89" s="16" t="s">
        <v>67</v>
      </c>
      <c r="D89" s="16" t="s">
        <v>68</v>
      </c>
      <c r="E89" s="17" t="n">
        <v>1000</v>
      </c>
      <c r="F89" s="7" t="s">
        <f>=DATEDIF(A89,$O$2,"y")</f>
      </c>
      <c r="G89" s="7" t="s">
        <f>=DATEDIF(A89,$O$2,"ym")</f>
      </c>
      <c r="H89" s="7" t="s">
        <f>=DATEDIF(A89,$O$2,"md")</f>
      </c>
      <c r="I89" s="7" t="n">
        <v>673</v>
      </c>
      <c r="J89" s="17" t="n">
        <v>0.51691</v>
      </c>
      <c r="K89" s="6" t="s">
        <f>=Портфель!F19*Портфель!$Q$13</f>
      </c>
      <c r="L89" s="6" t="s">
        <f>=E89*K89</f>
      </c>
      <c r="M89" s="6" t="s">
        <f>=(K89-J89)*E89</f>
      </c>
      <c r="N89" s="6" t="s">
        <f>=MAX(0,M89*0.13)</f>
      </c>
    </row>
    <row collapsed="false" customFormat="false" customHeight="false" hidden="false" ht="12.1" outlineLevel="0" r="90">
      <c r="A90" s="40" t="n">
        <v>45748</v>
      </c>
      <c r="B90" s="16" t="s">
        <v>1247</v>
      </c>
      <c r="C90" s="16" t="s">
        <v>67</v>
      </c>
      <c r="D90" s="16" t="s">
        <v>68</v>
      </c>
      <c r="E90" s="17" t="n">
        <v>1000</v>
      </c>
      <c r="F90" s="7" t="s">
        <f>=DATEDIF(A90,$O$2,"y")</f>
      </c>
      <c r="G90" s="7" t="s">
        <f>=DATEDIF(A90,$O$2,"ym")</f>
      </c>
      <c r="H90" s="7" t="s">
        <f>=DATEDIF(A90,$O$2,"md")</f>
      </c>
      <c r="I90" s="7" t="n">
        <v>513</v>
      </c>
      <c r="J90" s="17" t="n">
        <v>0.498</v>
      </c>
      <c r="K90" s="6" t="s">
        <f>=Портфель!F19*Портфель!$Q$13</f>
      </c>
      <c r="L90" s="6" t="s">
        <f>=E90*K90</f>
      </c>
      <c r="M90" s="6" t="s">
        <f>=(K90-J90)*E90</f>
      </c>
      <c r="N90" s="6" t="s">
        <f>=MAX(0,M90*0.13)</f>
      </c>
    </row>
    <row collapsed="false" customFormat="false" customHeight="false" hidden="false" ht="12.1" outlineLevel="0" r="91">
      <c r="A91" s="40" t="n">
        <v>44187</v>
      </c>
      <c r="B91" s="16" t="s">
        <v>1247</v>
      </c>
      <c r="C91" s="16" t="s">
        <v>69</v>
      </c>
      <c r="D91" s="16" t="s">
        <v>70</v>
      </c>
      <c r="E91" s="17" t="n">
        <v>10</v>
      </c>
      <c r="F91" s="7" t="s">
        <f>=DATEDIF(A91,$O$2,"y")</f>
      </c>
      <c r="G91" s="7" t="s">
        <f>=DATEDIF(A91,$O$2,"ym")</f>
      </c>
      <c r="H91" s="7" t="s">
        <f>=DATEDIF(A91,$O$2,"md")</f>
      </c>
      <c r="I91" s="7" t="n">
        <v>2074</v>
      </c>
      <c r="J91" s="17" t="n">
        <v>36</v>
      </c>
      <c r="K91" s="6" t="s">
        <f>=Портфель!F20*Портфель!$Q$13</f>
      </c>
      <c r="L91" s="6" t="s">
        <f>=E91*K91</f>
      </c>
      <c r="M91" s="6" t="s">
        <f>=(K91-J91)*E91</f>
      </c>
      <c r="N91" s="6" t="s">
        <f>=MAX(0,M91*0.13)</f>
      </c>
    </row>
    <row collapsed="false" customFormat="false" customHeight="false" hidden="false" ht="12.1" outlineLevel="0" r="92">
      <c r="A92" s="40" t="n">
        <v>44396</v>
      </c>
      <c r="B92" s="16" t="s">
        <v>1247</v>
      </c>
      <c r="C92" s="16" t="s">
        <v>69</v>
      </c>
      <c r="D92" s="16" t="s">
        <v>70</v>
      </c>
      <c r="E92" s="17" t="n">
        <v>10</v>
      </c>
      <c r="F92" s="7" t="s">
        <f>=DATEDIF(A92,$O$2,"y")</f>
      </c>
      <c r="G92" s="7" t="s">
        <f>=DATEDIF(A92,$O$2,"ym")</f>
      </c>
      <c r="H92" s="7" t="s">
        <f>=DATEDIF(A92,$O$2,"md")</f>
      </c>
      <c r="I92" s="7" t="n">
        <v>1865</v>
      </c>
      <c r="J92" s="17" t="n">
        <v>47.288</v>
      </c>
      <c r="K92" s="6" t="s">
        <f>=Портфель!F20*Портфель!$Q$13</f>
      </c>
      <c r="L92" s="6" t="s">
        <f>=E92*K92</f>
      </c>
      <c r="M92" s="6" t="s">
        <f>=(K92-J92)*E92</f>
      </c>
      <c r="N92" s="6" t="s">
        <f>=MAX(0,M92*0.13)</f>
      </c>
    </row>
    <row collapsed="false" customFormat="false" customHeight="false" hidden="false" ht="12.1" outlineLevel="0" r="93">
      <c r="A93" s="40" t="n">
        <v>45260</v>
      </c>
      <c r="B93" s="16" t="s">
        <v>1247</v>
      </c>
      <c r="C93" s="16" t="s">
        <v>69</v>
      </c>
      <c r="D93" s="16" t="s">
        <v>70</v>
      </c>
      <c r="E93" s="17" t="n">
        <v>10</v>
      </c>
      <c r="F93" s="7" t="s">
        <f>=DATEDIF(A93,$O$2,"y")</f>
      </c>
      <c r="G93" s="7" t="s">
        <f>=DATEDIF(A93,$O$2,"ym")</f>
      </c>
      <c r="H93" s="7" t="s">
        <f>=DATEDIF(A93,$O$2,"md")</f>
      </c>
      <c r="I93" s="7" t="n">
        <v>1001</v>
      </c>
      <c r="J93" s="17" t="n">
        <v>36.792</v>
      </c>
      <c r="K93" s="6" t="s">
        <f>=Портфель!F20*Портфель!$Q$13</f>
      </c>
      <c r="L93" s="6" t="s">
        <f>=E93*K93</f>
      </c>
      <c r="M93" s="6" t="s">
        <f>=(K93-J93)*E93</f>
      </c>
      <c r="N93" s="6" t="s">
        <f>=MAX(0,M93*0.13)</f>
      </c>
    </row>
    <row collapsed="false" customFormat="false" customHeight="false" hidden="false" ht="12.1" outlineLevel="0" r="94">
      <c r="A94" s="40" t="n">
        <v>45639</v>
      </c>
      <c r="B94" s="16" t="s">
        <v>1247</v>
      </c>
      <c r="C94" s="16" t="s">
        <v>69</v>
      </c>
      <c r="D94" s="16" t="s">
        <v>70</v>
      </c>
      <c r="E94" s="17" t="n">
        <v>10</v>
      </c>
      <c r="F94" s="7" t="s">
        <f>=DATEDIF(A94,$O$2,"y")</f>
      </c>
      <c r="G94" s="7" t="s">
        <f>=DATEDIF(A94,$O$2,"ym")</f>
      </c>
      <c r="H94" s="7" t="s">
        <f>=DATEDIF(A94,$O$2,"md")</f>
      </c>
      <c r="I94" s="7" t="n">
        <v>622</v>
      </c>
      <c r="J94" s="17" t="n">
        <v>30.523</v>
      </c>
      <c r="K94" s="6" t="s">
        <f>=Портфель!F20*Портфель!$Q$13</f>
      </c>
      <c r="L94" s="6" t="s">
        <f>=E94*K94</f>
      </c>
      <c r="M94" s="6" t="s">
        <f>=(K94-J94)*E94</f>
      </c>
      <c r="N94" s="6" t="s">
        <f>=MAX(0,M94*0.13)</f>
      </c>
    </row>
    <row collapsed="false" customFormat="false" customHeight="false" hidden="false" ht="12.1" outlineLevel="0" r="95">
      <c r="A95" s="40" t="n">
        <v>45848</v>
      </c>
      <c r="B95" s="16" t="s">
        <v>1247</v>
      </c>
      <c r="C95" s="16" t="s">
        <v>69</v>
      </c>
      <c r="D95" s="16" t="s">
        <v>70</v>
      </c>
      <c r="E95" s="17" t="n">
        <v>10</v>
      </c>
      <c r="F95" s="7" t="s">
        <f>=DATEDIF(A95,$O$2,"y")</f>
      </c>
      <c r="G95" s="7" t="s">
        <f>=DATEDIF(A95,$O$2,"ym")</f>
      </c>
      <c r="H95" s="7" t="s">
        <f>=DATEDIF(A95,$O$2,"md")</f>
      </c>
      <c r="I95" s="7" t="n">
        <v>413</v>
      </c>
      <c r="J95" s="17" t="n">
        <v>28.967</v>
      </c>
      <c r="K95" s="6" t="s">
        <f>=Портфель!F20*Портфель!$Q$13</f>
      </c>
      <c r="L95" s="6" t="s">
        <f>=E95*K95</f>
      </c>
      <c r="M95" s="6" t="s">
        <f>=(K95-J95)*E95</f>
      </c>
      <c r="N95" s="6" t="s">
        <f>=MAX(0,M95*0.13)</f>
      </c>
    </row>
    <row collapsed="false" customFormat="false" customHeight="false" hidden="false" ht="12.1" outlineLevel="0" r="96">
      <c r="A96" s="40" t="n">
        <v>44194</v>
      </c>
      <c r="B96" s="16" t="s">
        <v>1247</v>
      </c>
      <c r="C96" s="16" t="s">
        <v>71</v>
      </c>
      <c r="D96" s="16" t="s">
        <v>72</v>
      </c>
      <c r="E96" s="17" t="n">
        <v>10</v>
      </c>
      <c r="F96" s="7" t="s">
        <f>=DATEDIF(A96,$O$2,"y")</f>
      </c>
      <c r="G96" s="7" t="s">
        <f>=DATEDIF(A96,$O$2,"ym")</f>
      </c>
      <c r="H96" s="7" t="s">
        <f>=DATEDIF(A96,$O$2,"md")</f>
      </c>
      <c r="I96" s="7" t="n">
        <v>2067</v>
      </c>
      <c r="J96" s="17" t="n">
        <v>85.359</v>
      </c>
      <c r="K96" s="6" t="s">
        <f>=Портфель!F21*Портфель!$Q$13</f>
      </c>
      <c r="L96" s="6" t="s">
        <f>=E96*K96</f>
      </c>
      <c r="M96" s="6" t="s">
        <f>=(K96-J96)*E96</f>
      </c>
      <c r="N96" s="6" t="s">
        <f>=MAX(0,M96*0.13)</f>
      </c>
    </row>
    <row collapsed="false" customFormat="false" customHeight="false" hidden="false" ht="12.1" outlineLevel="0" r="97">
      <c r="A97" s="40" t="n">
        <v>45588</v>
      </c>
      <c r="B97" s="16" t="s">
        <v>1247</v>
      </c>
      <c r="C97" s="16" t="s">
        <v>71</v>
      </c>
      <c r="D97" s="16" t="s">
        <v>72</v>
      </c>
      <c r="E97" s="17" t="n">
        <v>10</v>
      </c>
      <c r="F97" s="7" t="s">
        <f>=DATEDIF(A97,$O$2,"y")</f>
      </c>
      <c r="G97" s="7" t="s">
        <f>=DATEDIF(A97,$O$2,"ym")</f>
      </c>
      <c r="H97" s="7" t="s">
        <f>=DATEDIF(A97,$O$2,"md")</f>
      </c>
      <c r="I97" s="7" t="n">
        <v>673</v>
      </c>
      <c r="J97" s="17" t="n">
        <v>63.988</v>
      </c>
      <c r="K97" s="6" t="s">
        <f>=Портфель!F21*Портфель!$Q$13</f>
      </c>
      <c r="L97" s="6" t="s">
        <f>=E97*K97</f>
      </c>
      <c r="M97" s="6" t="s">
        <f>=(K97-J97)*E97</f>
      </c>
      <c r="N97" s="6" t="s">
        <f>=MAX(0,M97*0.13)</f>
      </c>
    </row>
    <row collapsed="false" customFormat="false" customHeight="false" hidden="false" ht="12.1" outlineLevel="0" r="98">
      <c r="A98" s="40" t="n">
        <v>45621</v>
      </c>
      <c r="B98" s="16" t="s">
        <v>1247</v>
      </c>
      <c r="C98" s="16" t="s">
        <v>71</v>
      </c>
      <c r="D98" s="16" t="s">
        <v>72</v>
      </c>
      <c r="E98" s="17" t="n">
        <v>10</v>
      </c>
      <c r="F98" s="7" t="s">
        <f>=DATEDIF(A98,$O$2,"y")</f>
      </c>
      <c r="G98" s="7" t="s">
        <f>=DATEDIF(A98,$O$2,"ym")</f>
      </c>
      <c r="H98" s="7" t="s">
        <f>=DATEDIF(A98,$O$2,"md")</f>
      </c>
      <c r="I98" s="7" t="n">
        <v>640</v>
      </c>
      <c r="J98" s="17" t="n">
        <v>51.18</v>
      </c>
      <c r="K98" s="6" t="s">
        <f>=Портфель!F21*Портфель!$Q$13</f>
      </c>
      <c r="L98" s="6" t="s">
        <f>=E98*K98</f>
      </c>
      <c r="M98" s="6" t="s">
        <f>=(K98-J98)*E98</f>
      </c>
      <c r="N98" s="6" t="s">
        <f>=MAX(0,M98*0.13)</f>
      </c>
    </row>
    <row collapsed="false" customFormat="false" customHeight="false" hidden="false" ht="12.1" outlineLevel="0" r="99">
      <c r="A99" s="40" t="n">
        <v>44396</v>
      </c>
      <c r="B99" s="16" t="s">
        <v>1247</v>
      </c>
      <c r="C99" s="16" t="s">
        <v>73</v>
      </c>
      <c r="D99" s="16" t="s">
        <v>74</v>
      </c>
      <c r="E99" s="17" t="n">
        <v>2</v>
      </c>
      <c r="F99" s="7" t="s">
        <f>=DATEDIF(A99,$O$2,"y")</f>
      </c>
      <c r="G99" s="7" t="s">
        <f>=DATEDIF(A99,$O$2,"ym")</f>
      </c>
      <c r="H99" s="7" t="s">
        <f>=DATEDIF(A99,$O$2,"md")</f>
      </c>
      <c r="I99" s="7" t="n">
        <v>1865</v>
      </c>
      <c r="J99" s="17" t="n">
        <v>230.935</v>
      </c>
      <c r="K99" s="6" t="s">
        <f>=Портфель!F22*Портфель!$Q$13</f>
      </c>
      <c r="L99" s="6" t="s">
        <f>=E99*K99</f>
      </c>
      <c r="M99" s="6" t="s">
        <f>=(K99-J99)*E99</f>
      </c>
      <c r="N99" s="6" t="s">
        <f>=MAX(0,M99*0.13)</f>
      </c>
    </row>
    <row collapsed="false" customFormat="false" customHeight="false" hidden="false" ht="12.1" outlineLevel="0" r="100">
      <c r="A100" s="40" t="n">
        <v>44543</v>
      </c>
      <c r="B100" s="16" t="s">
        <v>1247</v>
      </c>
      <c r="C100" s="16" t="s">
        <v>73</v>
      </c>
      <c r="D100" s="16" t="s">
        <v>74</v>
      </c>
      <c r="E100" s="17" t="n">
        <v>2</v>
      </c>
      <c r="F100" s="7" t="s">
        <f>=DATEDIF(A100,$O$2,"y")</f>
      </c>
      <c r="G100" s="7" t="s">
        <f>=DATEDIF(A100,$O$2,"ym")</f>
      </c>
      <c r="H100" s="7" t="s">
        <f>=DATEDIF(A100,$O$2,"md")</f>
      </c>
      <c r="I100" s="7" t="n">
        <v>1718</v>
      </c>
      <c r="J100" s="17" t="n">
        <v>216.65</v>
      </c>
      <c r="K100" s="6" t="s">
        <f>=Портфель!F22*Портфель!$Q$13</f>
      </c>
      <c r="L100" s="6" t="s">
        <f>=E100*K100</f>
      </c>
      <c r="M100" s="6" t="s">
        <f>=(K100-J100)*E100</f>
      </c>
      <c r="N100" s="6" t="s">
        <f>=MAX(0,M100*0.13)</f>
      </c>
    </row>
    <row collapsed="false" customFormat="false" customHeight="false" hidden="false" ht="12.1" outlineLevel="0" r="101">
      <c r="A101" s="40" t="n">
        <v>44656</v>
      </c>
      <c r="B101" s="16" t="s">
        <v>1247</v>
      </c>
      <c r="C101" s="16" t="s">
        <v>73</v>
      </c>
      <c r="D101" s="16" t="s">
        <v>74</v>
      </c>
      <c r="E101" s="17" t="n">
        <v>2</v>
      </c>
      <c r="F101" s="7" t="s">
        <f>=DATEDIF(A101,$O$2,"y")</f>
      </c>
      <c r="G101" s="7" t="s">
        <f>=DATEDIF(A101,$O$2,"ym")</f>
      </c>
      <c r="H101" s="7" t="s">
        <f>=DATEDIF(A101,$O$2,"md")</f>
      </c>
      <c r="I101" s="7" t="n">
        <v>1605</v>
      </c>
      <c r="J101" s="17" t="n">
        <v>124.585</v>
      </c>
      <c r="K101" s="6" t="s">
        <f>=Портфель!F22*Портфель!$Q$13</f>
      </c>
      <c r="L101" s="6" t="s">
        <f>=E101*K101</f>
      </c>
      <c r="M101" s="6" t="s">
        <f>=(K101-J101)*E101</f>
      </c>
      <c r="N101" s="6" t="s">
        <f>=MAX(0,M101*0.13)</f>
      </c>
    </row>
    <row collapsed="false" customFormat="false" customHeight="false" hidden="false" ht="12.1" outlineLevel="0" r="102">
      <c r="A102" s="40" t="n">
        <v>44897</v>
      </c>
      <c r="B102" s="16" t="s">
        <v>1247</v>
      </c>
      <c r="C102" s="16" t="s">
        <v>73</v>
      </c>
      <c r="D102" s="16" t="s">
        <v>74</v>
      </c>
      <c r="E102" s="17" t="n">
        <v>2</v>
      </c>
      <c r="F102" s="7" t="s">
        <f>=DATEDIF(A102,$O$2,"y")</f>
      </c>
      <c r="G102" s="7" t="s">
        <f>=DATEDIF(A102,$O$2,"ym")</f>
      </c>
      <c r="H102" s="7" t="s">
        <f>=DATEDIF(A102,$O$2,"md")</f>
      </c>
      <c r="I102" s="7" t="n">
        <v>1364</v>
      </c>
      <c r="J102" s="17" t="n">
        <v>84.1</v>
      </c>
      <c r="K102" s="6" t="s">
        <f>=Портфель!F22*Портфель!$Q$13</f>
      </c>
      <c r="L102" s="6" t="s">
        <f>=E102*K102</f>
      </c>
      <c r="M102" s="6" t="s">
        <f>=(K102-J102)*E102</f>
      </c>
      <c r="N102" s="6" t="s">
        <f>=MAX(0,M102*0.13)</f>
      </c>
    </row>
    <row collapsed="false" customFormat="false" customHeight="false" hidden="false" ht="12.1" outlineLevel="0" r="103">
      <c r="A103" s="40" t="n">
        <v>44910</v>
      </c>
      <c r="B103" s="16" t="s">
        <v>1247</v>
      </c>
      <c r="C103" s="16" t="s">
        <v>73</v>
      </c>
      <c r="D103" s="16" t="s">
        <v>74</v>
      </c>
      <c r="E103" s="17" t="n">
        <v>2</v>
      </c>
      <c r="F103" s="7" t="s">
        <f>=DATEDIF(A103,$O$2,"y")</f>
      </c>
      <c r="G103" s="7" t="s">
        <f>=DATEDIF(A103,$O$2,"ym")</f>
      </c>
      <c r="H103" s="7" t="s">
        <f>=DATEDIF(A103,$O$2,"md")</f>
      </c>
      <c r="I103" s="7" t="n">
        <v>1351</v>
      </c>
      <c r="J103" s="17" t="n">
        <v>80.775</v>
      </c>
      <c r="K103" s="6" t="s">
        <f>=Портфель!F22*Портфель!$Q$13</f>
      </c>
      <c r="L103" s="6" t="s">
        <f>=E103*K103</f>
      </c>
      <c r="M103" s="6" t="s">
        <f>=(K103-J103)*E103</f>
      </c>
      <c r="N103" s="6" t="s">
        <f>=MAX(0,M103*0.13)</f>
      </c>
    </row>
    <row collapsed="false" customFormat="false" customHeight="false" hidden="false" ht="12.1" outlineLevel="0" r="104">
      <c r="A104" s="40" t="n">
        <v>45427</v>
      </c>
      <c r="B104" s="16" t="s">
        <v>1247</v>
      </c>
      <c r="C104" s="16" t="s">
        <v>73</v>
      </c>
      <c r="D104" s="16" t="s">
        <v>74</v>
      </c>
      <c r="E104" s="17" t="n">
        <v>2</v>
      </c>
      <c r="F104" s="7" t="s">
        <f>=DATEDIF(A104,$O$2,"y")</f>
      </c>
      <c r="G104" s="7" t="s">
        <f>=DATEDIF(A104,$O$2,"ym")</f>
      </c>
      <c r="H104" s="7" t="s">
        <f>=DATEDIF(A104,$O$2,"md")</f>
      </c>
      <c r="I104" s="7" t="n">
        <v>834</v>
      </c>
      <c r="J104" s="17" t="n">
        <v>115.67</v>
      </c>
      <c r="K104" s="6" t="s">
        <f>=Портфель!F22*Портфель!$Q$13</f>
      </c>
      <c r="L104" s="6" t="s">
        <f>=E104*K104</f>
      </c>
      <c r="M104" s="6" t="s">
        <f>=(K104-J104)*E104</f>
      </c>
      <c r="N104" s="6" t="s">
        <f>=MAX(0,M104*0.13)</f>
      </c>
    </row>
    <row collapsed="false" customFormat="false" customHeight="false" hidden="false" ht="12.1" outlineLevel="0" r="105">
      <c r="A105" s="40" t="n">
        <v>45454</v>
      </c>
      <c r="B105" s="16" t="s">
        <v>1247</v>
      </c>
      <c r="C105" s="16" t="s">
        <v>73</v>
      </c>
      <c r="D105" s="16" t="s">
        <v>74</v>
      </c>
      <c r="E105" s="17" t="n">
        <v>2</v>
      </c>
      <c r="F105" s="7" t="s">
        <f>=DATEDIF(A105,$O$2,"y")</f>
      </c>
      <c r="G105" s="7" t="s">
        <f>=DATEDIF(A105,$O$2,"ym")</f>
      </c>
      <c r="H105" s="7" t="s">
        <f>=DATEDIF(A105,$O$2,"md")</f>
      </c>
      <c r="I105" s="7" t="n">
        <v>807</v>
      </c>
      <c r="J105" s="17" t="n">
        <v>98.935</v>
      </c>
      <c r="K105" s="6" t="s">
        <f>=Портфель!F22*Портфель!$Q$13</f>
      </c>
      <c r="L105" s="6" t="s">
        <f>=E105*K105</f>
      </c>
      <c r="M105" s="6" t="s">
        <f>=(K105-J105)*E105</f>
      </c>
      <c r="N105" s="6" t="s">
        <f>=MAX(0,M105*0.13)</f>
      </c>
    </row>
    <row collapsed="false" customFormat="false" customHeight="false" hidden="false" ht="12.1" outlineLevel="0" r="106">
      <c r="A106" s="40" t="n">
        <v>45575</v>
      </c>
      <c r="B106" s="16" t="s">
        <v>1247</v>
      </c>
      <c r="C106" s="16" t="s">
        <v>73</v>
      </c>
      <c r="D106" s="16" t="s">
        <v>74</v>
      </c>
      <c r="E106" s="17" t="n">
        <v>2</v>
      </c>
      <c r="F106" s="7" t="s">
        <f>=DATEDIF(A106,$O$2,"y")</f>
      </c>
      <c r="G106" s="7" t="s">
        <f>=DATEDIF(A106,$O$2,"ym")</f>
      </c>
      <c r="H106" s="7" t="s">
        <f>=DATEDIF(A106,$O$2,"md")</f>
      </c>
      <c r="I106" s="7" t="n">
        <v>686</v>
      </c>
      <c r="J106" s="17" t="n">
        <v>86.165</v>
      </c>
      <c r="K106" s="6" t="s">
        <f>=Портфель!F22*Портфель!$Q$13</f>
      </c>
      <c r="L106" s="6" t="s">
        <f>=E106*K106</f>
      </c>
      <c r="M106" s="6" t="s">
        <f>=(K106-J106)*E106</f>
      </c>
      <c r="N106" s="6" t="s">
        <f>=MAX(0,M106*0.13)</f>
      </c>
    </row>
    <row collapsed="false" customFormat="false" customHeight="false" hidden="false" ht="12.1" outlineLevel="0" r="107">
      <c r="A107" s="40" t="n">
        <v>45621</v>
      </c>
      <c r="B107" s="16" t="s">
        <v>1247</v>
      </c>
      <c r="C107" s="16" t="s">
        <v>73</v>
      </c>
      <c r="D107" s="16" t="s">
        <v>74</v>
      </c>
      <c r="E107" s="17" t="n">
        <v>2</v>
      </c>
      <c r="F107" s="7" t="s">
        <f>=DATEDIF(A107,$O$2,"y")</f>
      </c>
      <c r="G107" s="7" t="s">
        <f>=DATEDIF(A107,$O$2,"ym")</f>
      </c>
      <c r="H107" s="7" t="s">
        <f>=DATEDIF(A107,$O$2,"md")</f>
      </c>
      <c r="I107" s="7" t="n">
        <v>640</v>
      </c>
      <c r="J107" s="17" t="n">
        <v>72.555</v>
      </c>
      <c r="K107" s="6" t="s">
        <f>=Портфель!F22*Портфель!$Q$13</f>
      </c>
      <c r="L107" s="6" t="s">
        <f>=E107*K107</f>
      </c>
      <c r="M107" s="6" t="s">
        <f>=(K107-J107)*E107</f>
      </c>
      <c r="N107" s="6" t="s">
        <f>=MAX(0,M107*0.13)</f>
      </c>
    </row>
    <row collapsed="false" customFormat="false" customHeight="false" hidden="false" ht="12.1" outlineLevel="0" r="108">
      <c r="A108" s="40" t="n">
        <v>45621</v>
      </c>
      <c r="B108" s="16" t="s">
        <v>1247</v>
      </c>
      <c r="C108" s="16" t="s">
        <v>73</v>
      </c>
      <c r="D108" s="16" t="s">
        <v>74</v>
      </c>
      <c r="E108" s="17" t="n">
        <v>2</v>
      </c>
      <c r="F108" s="7" t="s">
        <f>=DATEDIF(A108,$O$2,"y")</f>
      </c>
      <c r="G108" s="7" t="s">
        <f>=DATEDIF(A108,$O$2,"ym")</f>
      </c>
      <c r="H108" s="7" t="s">
        <f>=DATEDIF(A108,$O$2,"md")</f>
      </c>
      <c r="I108" s="7" t="n">
        <v>640</v>
      </c>
      <c r="J108" s="17" t="n">
        <v>71.585</v>
      </c>
      <c r="K108" s="6" t="s">
        <f>=Портфель!F22*Портфель!$Q$13</f>
      </c>
      <c r="L108" s="6" t="s">
        <f>=E108*K108</f>
      </c>
      <c r="M108" s="6" t="s">
        <f>=(K108-J108)*E108</f>
      </c>
      <c r="N108" s="6" t="s">
        <f>=MAX(0,M108*0.13)</f>
      </c>
    </row>
    <row collapsed="false" customFormat="false" customHeight="false" hidden="false" ht="12.1" outlineLevel="0" r="109">
      <c r="A109" s="40" t="n">
        <v>45621</v>
      </c>
      <c r="B109" s="16" t="s">
        <v>1247</v>
      </c>
      <c r="C109" s="16" t="s">
        <v>73</v>
      </c>
      <c r="D109" s="16" t="s">
        <v>74</v>
      </c>
      <c r="E109" s="17" t="n">
        <v>2</v>
      </c>
      <c r="F109" s="7" t="s">
        <f>=DATEDIF(A109,$O$2,"y")</f>
      </c>
      <c r="G109" s="7" t="s">
        <f>=DATEDIF(A109,$O$2,"ym")</f>
      </c>
      <c r="H109" s="7" t="s">
        <f>=DATEDIF(A109,$O$2,"md")</f>
      </c>
      <c r="I109" s="7" t="n">
        <v>640</v>
      </c>
      <c r="J109" s="17" t="n">
        <v>70.545</v>
      </c>
      <c r="K109" s="6" t="s">
        <f>=Портфель!F22*Портфель!$Q$13</f>
      </c>
      <c r="L109" s="6" t="s">
        <f>=E109*K109</f>
      </c>
      <c r="M109" s="6" t="s">
        <f>=(K109-J109)*E109</f>
      </c>
      <c r="N109" s="6" t="s">
        <f>=MAX(0,M109*0.13)</f>
      </c>
    </row>
    <row collapsed="false" customFormat="false" customHeight="false" hidden="false" ht="12.1" outlineLevel="0" r="110">
      <c r="A110" s="40" t="n">
        <v>45643</v>
      </c>
      <c r="B110" s="16" t="s">
        <v>1247</v>
      </c>
      <c r="C110" s="16" t="s">
        <v>73</v>
      </c>
      <c r="D110" s="16" t="s">
        <v>74</v>
      </c>
      <c r="E110" s="17" t="n">
        <v>2</v>
      </c>
      <c r="F110" s="7" t="s">
        <f>=DATEDIF(A110,$O$2,"y")</f>
      </c>
      <c r="G110" s="7" t="s">
        <f>=DATEDIF(A110,$O$2,"ym")</f>
      </c>
      <c r="H110" s="7" t="s">
        <f>=DATEDIF(A110,$O$2,"md")</f>
      </c>
      <c r="I110" s="7" t="n">
        <v>618</v>
      </c>
      <c r="J110" s="17" t="n">
        <v>64.26</v>
      </c>
      <c r="K110" s="6" t="s">
        <f>=Портфель!F22*Портфель!$Q$13</f>
      </c>
      <c r="L110" s="6" t="s">
        <f>=E110*K110</f>
      </c>
      <c r="M110" s="6" t="s">
        <f>=(K110-J110)*E110</f>
      </c>
      <c r="N110" s="6" t="s">
        <f>=MAX(0,M110*0.13)</f>
      </c>
    </row>
    <row collapsed="false" customFormat="false" customHeight="false" hidden="false" ht="12.1" outlineLevel="0" r="111">
      <c r="A111" s="40" t="n">
        <v>44232</v>
      </c>
      <c r="B111" s="16" t="s">
        <v>1247</v>
      </c>
      <c r="C111" s="16" t="s">
        <v>75</v>
      </c>
      <c r="D111" s="16" t="s">
        <v>76</v>
      </c>
      <c r="E111" s="17" t="n">
        <v>10</v>
      </c>
      <c r="F111" s="7" t="s">
        <f>=DATEDIF(A111,$O$2,"y")</f>
      </c>
      <c r="G111" s="7" t="s">
        <f>=DATEDIF(A111,$O$2,"ym")</f>
      </c>
      <c r="H111" s="7" t="s">
        <f>=DATEDIF(A111,$O$2,"md")</f>
      </c>
      <c r="I111" s="7" t="n">
        <v>2029</v>
      </c>
      <c r="J111" s="17" t="n">
        <v>51.681</v>
      </c>
      <c r="K111" s="6" t="s">
        <f>=Портфель!F23*Портфель!$Q$13</f>
      </c>
      <c r="L111" s="6" t="s">
        <f>=E111*K111</f>
      </c>
      <c r="M111" s="6" t="s">
        <f>=(K111-J111)*E111</f>
      </c>
      <c r="N111" s="6" t="s">
        <f>=MAX(0,M111*0.13)</f>
      </c>
    </row>
    <row collapsed="false" customFormat="false" customHeight="false" hidden="false" ht="12.1" outlineLevel="0" r="112">
      <c r="A112" s="40" t="n">
        <v>44897</v>
      </c>
      <c r="B112" s="16" t="s">
        <v>1247</v>
      </c>
      <c r="C112" s="16" t="s">
        <v>75</v>
      </c>
      <c r="D112" s="16" t="s">
        <v>76</v>
      </c>
      <c r="E112" s="17" t="n">
        <v>10</v>
      </c>
      <c r="F112" s="7" t="s">
        <f>=DATEDIF(A112,$O$2,"y")</f>
      </c>
      <c r="G112" s="7" t="s">
        <f>=DATEDIF(A112,$O$2,"ym")</f>
      </c>
      <c r="H112" s="7" t="s">
        <f>=DATEDIF(A112,$O$2,"md")</f>
      </c>
      <c r="I112" s="7" t="n">
        <v>1364</v>
      </c>
      <c r="J112" s="17" t="n">
        <v>31.184</v>
      </c>
      <c r="K112" s="6" t="s">
        <f>=Портфель!F23*Портфель!$Q$13</f>
      </c>
      <c r="L112" s="6" t="s">
        <f>=E112*K112</f>
      </c>
      <c r="M112" s="6" t="s">
        <f>=(K112-J112)*E112</f>
      </c>
      <c r="N112" s="6" t="s">
        <f>=MAX(0,M112*0.13)</f>
      </c>
    </row>
    <row collapsed="false" customFormat="false" customHeight="false" hidden="false" ht="12.1" outlineLevel="0" r="113">
      <c r="A113" s="40" t="n">
        <v>45588</v>
      </c>
      <c r="B113" s="16" t="s">
        <v>1247</v>
      </c>
      <c r="C113" s="16" t="s">
        <v>75</v>
      </c>
      <c r="D113" s="16" t="s">
        <v>76</v>
      </c>
      <c r="E113" s="17" t="n">
        <v>10</v>
      </c>
      <c r="F113" s="7" t="s">
        <f>=DATEDIF(A113,$O$2,"y")</f>
      </c>
      <c r="G113" s="7" t="s">
        <f>=DATEDIF(A113,$O$2,"ym")</f>
      </c>
      <c r="H113" s="7" t="s">
        <f>=DATEDIF(A113,$O$2,"md")</f>
      </c>
      <c r="I113" s="7" t="n">
        <v>673</v>
      </c>
      <c r="J113" s="17" t="n">
        <v>39.774</v>
      </c>
      <c r="K113" s="6" t="s">
        <f>=Портфель!F23*Портфель!$Q$13</f>
      </c>
      <c r="L113" s="6" t="s">
        <f>=E113*K113</f>
      </c>
      <c r="M113" s="6" t="s">
        <f>=(K113-J113)*E113</f>
      </c>
      <c r="N113" s="6" t="s">
        <f>=MAX(0,M113*0.13)</f>
      </c>
    </row>
    <row collapsed="false" customFormat="false" customHeight="false" hidden="false" ht="12.1" outlineLevel="0" r="114">
      <c r="A114" s="40" t="n">
        <v>45621</v>
      </c>
      <c r="B114" s="16" t="s">
        <v>1247</v>
      </c>
      <c r="C114" s="16" t="s">
        <v>75</v>
      </c>
      <c r="D114" s="16" t="s">
        <v>76</v>
      </c>
      <c r="E114" s="17" t="n">
        <v>10</v>
      </c>
      <c r="F114" s="7" t="s">
        <f>=DATEDIF(A114,$O$2,"y")</f>
      </c>
      <c r="G114" s="7" t="s">
        <f>=DATEDIF(A114,$O$2,"ym")</f>
      </c>
      <c r="H114" s="7" t="s">
        <f>=DATEDIF(A114,$O$2,"md")</f>
      </c>
      <c r="I114" s="7" t="n">
        <v>640</v>
      </c>
      <c r="J114" s="17" t="n">
        <v>32.449</v>
      </c>
      <c r="K114" s="6" t="s">
        <f>=Портфель!F23*Портфель!$Q$13</f>
      </c>
      <c r="L114" s="6" t="s">
        <f>=E114*K114</f>
      </c>
      <c r="M114" s="6" t="s">
        <f>=(K114-J114)*E114</f>
      </c>
      <c r="N114" s="6" t="s">
        <f>=MAX(0,M114*0.13)</f>
      </c>
    </row>
    <row collapsed="false" customFormat="false" customHeight="false" hidden="false" ht="12.1" outlineLevel="0" r="115">
      <c r="A115" s="40" t="n">
        <v>45933</v>
      </c>
      <c r="B115" s="16" t="s">
        <v>1247</v>
      </c>
      <c r="C115" s="16" t="s">
        <v>75</v>
      </c>
      <c r="D115" s="16" t="s">
        <v>76</v>
      </c>
      <c r="E115" s="17" t="n">
        <v>10</v>
      </c>
      <c r="F115" s="7" t="s">
        <f>=DATEDIF(A115,$O$2,"y")</f>
      </c>
      <c r="G115" s="7" t="s">
        <f>=DATEDIF(A115,$O$2,"ym")</f>
      </c>
      <c r="H115" s="7" t="s">
        <f>=DATEDIF(A115,$O$2,"md")</f>
      </c>
      <c r="I115" s="7" t="n">
        <v>328</v>
      </c>
      <c r="J115" s="17" t="n">
        <v>26.806</v>
      </c>
      <c r="K115" s="6" t="s">
        <f>=Портфель!F23*Портфель!$Q$13</f>
      </c>
      <c r="L115" s="6" t="s">
        <f>=E115*K115</f>
      </c>
      <c r="M115" s="6" t="s">
        <f>=(K115-J115)*E115</f>
      </c>
      <c r="N115" s="6" t="s">
        <f>=MAX(0,M115*0.13)</f>
      </c>
    </row>
    <row collapsed="false" customFormat="false" customHeight="false" hidden="false" ht="12.1" outlineLevel="0" r="116">
      <c r="A116" s="40" t="n">
        <v>46197</v>
      </c>
      <c r="B116" s="16" t="s">
        <v>1247</v>
      </c>
      <c r="C116" s="16" t="s">
        <v>75</v>
      </c>
      <c r="D116" s="16" t="s">
        <v>76</v>
      </c>
      <c r="E116" s="17" t="n">
        <v>10</v>
      </c>
      <c r="F116" s="7" t="s">
        <f>=DATEDIF(A116,$O$2,"y")</f>
      </c>
      <c r="G116" s="7" t="s">
        <f>=DATEDIF(A116,$O$2,"ym")</f>
      </c>
      <c r="H116" s="7" t="s">
        <f>=DATEDIF(A116,$O$2,"md")</f>
      </c>
      <c r="I116" s="7" t="n">
        <v>64</v>
      </c>
      <c r="J116" s="17" t="n">
        <v>18.711</v>
      </c>
      <c r="K116" s="6" t="s">
        <f>=Портфель!F23*Портфель!$Q$13</f>
      </c>
      <c r="L116" s="6" t="s">
        <f>=E116*K116</f>
      </c>
      <c r="M116" s="6" t="s">
        <f>=(K116-J116)*E116</f>
      </c>
      <c r="N116" s="6" t="s">
        <f>=MAX(0,M116*0.13)</f>
      </c>
    </row>
    <row collapsed="false" customFormat="false" customHeight="false" hidden="false" ht="12.1" outlineLevel="0" r="117">
      <c r="A117" s="40" t="n">
        <v>44272</v>
      </c>
      <c r="B117" s="16" t="s">
        <v>1247</v>
      </c>
      <c r="C117" s="16" t="s">
        <v>77</v>
      </c>
      <c r="D117" s="16" t="s">
        <v>78</v>
      </c>
      <c r="E117" s="17" t="n">
        <v>10</v>
      </c>
      <c r="F117" s="7" t="s">
        <f>=DATEDIF(A117,$O$2,"y")</f>
      </c>
      <c r="G117" s="7" t="s">
        <f>=DATEDIF(A117,$O$2,"ym")</f>
      </c>
      <c r="H117" s="7" t="s">
        <f>=DATEDIF(A117,$O$2,"md")</f>
      </c>
      <c r="I117" s="7" t="n">
        <v>1989</v>
      </c>
      <c r="J117" s="17" t="n">
        <v>61.692</v>
      </c>
      <c r="K117" s="6" t="s">
        <f>=Портфель!F24*Портфель!$Q$13</f>
      </c>
      <c r="L117" s="6" t="s">
        <f>=E117*K117</f>
      </c>
      <c r="M117" s="6" t="s">
        <f>=(K117-J117)*E117</f>
      </c>
      <c r="N117" s="6" t="s">
        <f>=MAX(0,M117*0.13)</f>
      </c>
    </row>
    <row collapsed="false" customFormat="false" customHeight="false" hidden="false" ht="12.1" outlineLevel="0" r="118">
      <c r="A118" s="40" t="n">
        <v>44187</v>
      </c>
      <c r="B118" s="16" t="s">
        <v>1247</v>
      </c>
      <c r="C118" s="16" t="s">
        <v>79</v>
      </c>
      <c r="D118" s="16" t="s">
        <v>80</v>
      </c>
      <c r="E118" s="17" t="n">
        <v>10</v>
      </c>
      <c r="F118" s="7" t="s">
        <f>=DATEDIF(A118,$O$2,"y")</f>
      </c>
      <c r="G118" s="7" t="s">
        <f>=DATEDIF(A118,$O$2,"ym")</f>
      </c>
      <c r="H118" s="7" t="s">
        <f>=DATEDIF(A118,$O$2,"md")</f>
      </c>
      <c r="I118" s="7" t="n">
        <v>2074</v>
      </c>
      <c r="J118" s="17" t="n">
        <v>69.248</v>
      </c>
      <c r="K118" s="6" t="s">
        <f>=Портфель!F25*Портфель!$Q$13</f>
      </c>
      <c r="L118" s="6" t="s">
        <f>=E118*K118</f>
      </c>
      <c r="M118" s="6" t="s">
        <f>=(K118-J118)*E118</f>
      </c>
      <c r="N118" s="6" t="s">
        <f>=MAX(0,M118*0.13)</f>
      </c>
    </row>
    <row collapsed="false" customFormat="false" customHeight="false" hidden="false" ht="12.1" outlineLevel="0" r="119">
      <c r="A119" s="40" t="n">
        <v>44526</v>
      </c>
      <c r="B119" s="16" t="s">
        <v>1247</v>
      </c>
      <c r="C119" s="16" t="s">
        <v>79</v>
      </c>
      <c r="D119" s="16" t="s">
        <v>80</v>
      </c>
      <c r="E119" s="17" t="n">
        <v>10</v>
      </c>
      <c r="F119" s="7" t="s">
        <f>=DATEDIF(A119,$O$2,"y")</f>
      </c>
      <c r="G119" s="7" t="s">
        <f>=DATEDIF(A119,$O$2,"ym")</f>
      </c>
      <c r="H119" s="7" t="s">
        <f>=DATEDIF(A119,$O$2,"md")</f>
      </c>
      <c r="I119" s="7" t="n">
        <v>1735</v>
      </c>
      <c r="J119" s="17" t="n">
        <v>60.642</v>
      </c>
      <c r="K119" s="6" t="s">
        <f>=Портфель!F25*Портфель!$Q$13</f>
      </c>
      <c r="L119" s="6" t="s">
        <f>=E119*K119</f>
      </c>
      <c r="M119" s="6" t="s">
        <f>=(K119-J119)*E119</f>
      </c>
      <c r="N119" s="6" t="s">
        <f>=MAX(0,M119*0.13)</f>
      </c>
    </row>
    <row collapsed="false" customFormat="false" customHeight="false" hidden="false" ht="12.1" outlineLevel="0" r="120">
      <c r="A120" s="40" t="n">
        <v>44656</v>
      </c>
      <c r="B120" s="16" t="s">
        <v>1247</v>
      </c>
      <c r="C120" s="16" t="s">
        <v>79</v>
      </c>
      <c r="D120" s="16" t="s">
        <v>80</v>
      </c>
      <c r="E120" s="17" t="n">
        <v>10</v>
      </c>
      <c r="F120" s="7" t="s">
        <f>=DATEDIF(A120,$O$2,"y")</f>
      </c>
      <c r="G120" s="7" t="s">
        <f>=DATEDIF(A120,$O$2,"ym")</f>
      </c>
      <c r="H120" s="7" t="s">
        <f>=DATEDIF(A120,$O$2,"md")</f>
      </c>
      <c r="I120" s="7" t="n">
        <v>1605</v>
      </c>
      <c r="J120" s="17" t="n">
        <v>38.027</v>
      </c>
      <c r="K120" s="6" t="s">
        <f>=Портфель!F25*Портфель!$Q$13</f>
      </c>
      <c r="L120" s="6" t="s">
        <f>=E120*K120</f>
      </c>
      <c r="M120" s="6" t="s">
        <f>=(K120-J120)*E120</f>
      </c>
      <c r="N120" s="6" t="s">
        <f>=MAX(0,M120*0.13)</f>
      </c>
    </row>
    <row collapsed="false" customFormat="false" customHeight="false" hidden="false" ht="12.1" outlineLevel="0" r="121">
      <c r="A121" s="40" t="n">
        <v>45643</v>
      </c>
      <c r="B121" s="16" t="s">
        <v>1247</v>
      </c>
      <c r="C121" s="16" t="s">
        <v>81</v>
      </c>
      <c r="D121" s="16" t="s">
        <v>82</v>
      </c>
      <c r="E121" s="17" t="n">
        <v>10</v>
      </c>
      <c r="F121" s="7" t="s">
        <f>=DATEDIF(A121,$O$2,"y")</f>
      </c>
      <c r="G121" s="7" t="s">
        <f>=DATEDIF(A121,$O$2,"ym")</f>
      </c>
      <c r="H121" s="7" t="s">
        <f>=DATEDIF(A121,$O$2,"md")</f>
      </c>
      <c r="I121" s="7" t="n">
        <v>618</v>
      </c>
      <c r="J121" s="17" t="n">
        <v>29.785</v>
      </c>
      <c r="K121" s="6" t="s">
        <f>=Портфель!F26*Портфель!$Q$13</f>
      </c>
      <c r="L121" s="6" t="s">
        <f>=E121*K121</f>
      </c>
      <c r="M121" s="6" t="s">
        <f>=(K121-J121)*E121</f>
      </c>
      <c r="N121" s="6" t="s">
        <f>=MAX(0,M121*0.13)</f>
      </c>
    </row>
    <row collapsed="false" customFormat="false" customHeight="false" hidden="false" ht="12.1" outlineLevel="0" r="122">
      <c r="A122" s="40" t="n">
        <v>45939</v>
      </c>
      <c r="B122" s="16" t="s">
        <v>1247</v>
      </c>
      <c r="C122" s="16" t="s">
        <v>81</v>
      </c>
      <c r="D122" s="16" t="s">
        <v>82</v>
      </c>
      <c r="E122" s="17" t="n">
        <v>10</v>
      </c>
      <c r="F122" s="7" t="s">
        <f>=DATEDIF(A122,$O$2,"y")</f>
      </c>
      <c r="G122" s="7" t="s">
        <f>=DATEDIF(A122,$O$2,"ym")</f>
      </c>
      <c r="H122" s="7" t="s">
        <f>=DATEDIF(A122,$O$2,"md")</f>
      </c>
      <c r="I122" s="7" t="n">
        <v>322</v>
      </c>
      <c r="J122" s="17" t="n">
        <v>48.524</v>
      </c>
      <c r="K122" s="6" t="s">
        <f>=Портфель!F26*Портфель!$Q$13</f>
      </c>
      <c r="L122" s="6" t="s">
        <f>=E122*K122</f>
      </c>
      <c r="M122" s="6" t="s">
        <f>=(K122-J122)*E122</f>
      </c>
      <c r="N122" s="6" t="s">
        <f>=MAX(0,M122*0.13)</f>
      </c>
    </row>
    <row collapsed="false" customFormat="false" customHeight="false" hidden="false" ht="12.1" outlineLevel="0" r="123">
      <c r="A123" s="40" t="n">
        <v>45870</v>
      </c>
      <c r="B123" s="16" t="s">
        <v>1247</v>
      </c>
      <c r="C123" s="16" t="s">
        <v>83</v>
      </c>
      <c r="D123" s="16" t="s">
        <v>84</v>
      </c>
      <c r="E123" s="17" t="n">
        <v>20</v>
      </c>
      <c r="F123" s="7" t="s">
        <f>=DATEDIF(A123,$O$2,"y")</f>
      </c>
      <c r="G123" s="7" t="s">
        <f>=DATEDIF(A123,$O$2,"ym")</f>
      </c>
      <c r="H123" s="7" t="s">
        <f>=DATEDIF(A123,$O$2,"md")</f>
      </c>
      <c r="I123" s="7" t="n">
        <v>391</v>
      </c>
      <c r="J123" s="17" t="n">
        <v>44.785</v>
      </c>
      <c r="K123" s="6" t="s">
        <f>=Портфель!F27*Портфель!$Q$13</f>
      </c>
      <c r="L123" s="6" t="s">
        <f>=E123*K123</f>
      </c>
      <c r="M123" s="6" t="s">
        <f>=(K123-J123)*E123</f>
      </c>
      <c r="N123" s="6" t="s">
        <f>=MAX(0,M123*0.13)</f>
      </c>
    </row>
    <row collapsed="false" customFormat="false" customHeight="false" hidden="false" ht="12.1" outlineLevel="0" r="124">
      <c r="A124" s="40" t="n">
        <v>45427</v>
      </c>
      <c r="B124" s="16" t="s">
        <v>1247</v>
      </c>
      <c r="C124" s="16" t="s">
        <v>85</v>
      </c>
      <c r="D124" s="16" t="s">
        <v>86</v>
      </c>
      <c r="E124" s="17" t="n">
        <v>100</v>
      </c>
      <c r="F124" s="7" t="s">
        <f>=DATEDIF(A124,$O$2,"y")</f>
      </c>
      <c r="G124" s="7" t="s">
        <f>=DATEDIF(A124,$O$2,"ym")</f>
      </c>
      <c r="H124" s="7" t="s">
        <f>=DATEDIF(A124,$O$2,"md")</f>
      </c>
      <c r="I124" s="7" t="n">
        <v>834</v>
      </c>
      <c r="J124" s="17" t="n">
        <v>3.7072</v>
      </c>
      <c r="K124" s="6" t="s">
        <f>=Портфель!F28*Портфель!$Q$13</f>
      </c>
      <c r="L124" s="6" t="s">
        <f>=E124*K124</f>
      </c>
      <c r="M124" s="6" t="s">
        <f>=(K124-J124)*E124</f>
      </c>
      <c r="N124" s="6" t="s">
        <f>=MAX(0,M124*0.13)</f>
      </c>
    </row>
    <row collapsed="false" customFormat="false" customHeight="false" hidden="false" ht="12.1" outlineLevel="0" r="125">
      <c r="A125" s="40" t="n">
        <v>45525</v>
      </c>
      <c r="B125" s="16" t="s">
        <v>1247</v>
      </c>
      <c r="C125" s="16" t="s">
        <v>85</v>
      </c>
      <c r="D125" s="16" t="s">
        <v>86</v>
      </c>
      <c r="E125" s="17" t="n">
        <v>100</v>
      </c>
      <c r="F125" s="7" t="s">
        <f>=DATEDIF(A125,$O$2,"y")</f>
      </c>
      <c r="G125" s="7" t="s">
        <f>=DATEDIF(A125,$O$2,"ym")</f>
      </c>
      <c r="H125" s="7" t="s">
        <f>=DATEDIF(A125,$O$2,"md")</f>
      </c>
      <c r="I125" s="7" t="n">
        <v>736</v>
      </c>
      <c r="J125" s="17" t="n">
        <v>2.0132</v>
      </c>
      <c r="K125" s="6" t="s">
        <f>=Портфель!F28*Портфель!$Q$13</f>
      </c>
      <c r="L125" s="6" t="s">
        <f>=E125*K125</f>
      </c>
      <c r="M125" s="6" t="s">
        <f>=(K125-J125)*E125</f>
      </c>
      <c r="N125" s="6" t="s">
        <f>=MAX(0,M125*0.13)</f>
      </c>
    </row>
    <row collapsed="false" customFormat="false" customHeight="false" hidden="false" ht="12.1" outlineLevel="0" r="126">
      <c r="A126" s="40" t="n">
        <v>45532</v>
      </c>
      <c r="B126" s="16" t="s">
        <v>1247</v>
      </c>
      <c r="C126" s="16" t="s">
        <v>85</v>
      </c>
      <c r="D126" s="16" t="s">
        <v>86</v>
      </c>
      <c r="E126" s="17" t="n">
        <v>200</v>
      </c>
      <c r="F126" s="7" t="s">
        <f>=DATEDIF(A126,$O$2,"y")</f>
      </c>
      <c r="G126" s="7" t="s">
        <f>=DATEDIF(A126,$O$2,"ym")</f>
      </c>
      <c r="H126" s="7" t="s">
        <f>=DATEDIF(A126,$O$2,"md")</f>
      </c>
      <c r="I126" s="7" t="n">
        <v>728</v>
      </c>
      <c r="J126" s="17" t="n">
        <v>1.28075</v>
      </c>
      <c r="K126" s="6" t="s">
        <f>=Портфель!F28*Портфель!$Q$13</f>
      </c>
      <c r="L126" s="6" t="s">
        <f>=E126*K126</f>
      </c>
      <c r="M126" s="6" t="s">
        <f>=(K126-J126)*E126</f>
      </c>
      <c r="N126" s="6" t="s">
        <f>=MAX(0,M126*0.13)</f>
      </c>
    </row>
    <row collapsed="false" customFormat="false" customHeight="false" hidden="false" ht="12.1" outlineLevel="0" r="127">
      <c r="A127" s="40" t="n">
        <v>45533</v>
      </c>
      <c r="B127" s="16" t="s">
        <v>1247</v>
      </c>
      <c r="C127" s="16" t="s">
        <v>85</v>
      </c>
      <c r="D127" s="16" t="s">
        <v>86</v>
      </c>
      <c r="E127" s="17" t="n">
        <v>100</v>
      </c>
      <c r="F127" s="7" t="s">
        <f>=DATEDIF(A127,$O$2,"y")</f>
      </c>
      <c r="G127" s="7" t="s">
        <f>=DATEDIF(A127,$O$2,"ym")</f>
      </c>
      <c r="H127" s="7" t="s">
        <f>=DATEDIF(A127,$O$2,"md")</f>
      </c>
      <c r="I127" s="7" t="n">
        <v>728</v>
      </c>
      <c r="J127" s="17" t="n">
        <v>1.1007</v>
      </c>
      <c r="K127" s="6" t="s">
        <f>=Портфель!F28*Портфель!$Q$13</f>
      </c>
      <c r="L127" s="6" t="s">
        <f>=E127*K127</f>
      </c>
      <c r="M127" s="6" t="s">
        <f>=(K127-J127)*E127</f>
      </c>
      <c r="N127" s="6" t="s">
        <f>=MAX(0,M127*0.13)</f>
      </c>
    </row>
    <row collapsed="false" customFormat="false" customHeight="false" hidden="false" ht="12.1" outlineLevel="0" r="128">
      <c r="A128" s="40" t="n">
        <v>46141</v>
      </c>
      <c r="B128" s="16" t="s">
        <v>1247</v>
      </c>
      <c r="C128" s="16" t="s">
        <v>85</v>
      </c>
      <c r="D128" s="16" t="s">
        <v>86</v>
      </c>
      <c r="E128" s="17" t="n">
        <v>100</v>
      </c>
      <c r="F128" s="7" t="s">
        <f>=DATEDIF(A128,$O$2,"y")</f>
      </c>
      <c r="G128" s="7" t="s">
        <f>=DATEDIF(A128,$O$2,"ym")</f>
      </c>
      <c r="H128" s="7" t="s">
        <f>=DATEDIF(A128,$O$2,"md")</f>
      </c>
      <c r="I128" s="7" t="n">
        <v>120</v>
      </c>
      <c r="J128" s="17" t="n">
        <v>0.8705</v>
      </c>
      <c r="K128" s="6" t="s">
        <f>=Портфель!F28*Портфель!$Q$13</f>
      </c>
      <c r="L128" s="6" t="s">
        <f>=E128*K128</f>
      </c>
      <c r="M128" s="6" t="s">
        <f>=(K128-J128)*E128</f>
      </c>
      <c r="N128" s="6" t="s">
        <f>=MAX(0,M128*0.13)</f>
      </c>
    </row>
    <row collapsed="false" customFormat="false" customHeight="false" hidden="false" ht="12.1" outlineLevel="0" r="129">
      <c r="A129" s="40" t="n">
        <v>46141</v>
      </c>
      <c r="B129" s="16" t="s">
        <v>1247</v>
      </c>
      <c r="C129" s="16" t="s">
        <v>85</v>
      </c>
      <c r="D129" s="16" t="s">
        <v>86</v>
      </c>
      <c r="E129" s="17" t="n">
        <v>100</v>
      </c>
      <c r="F129" s="7" t="s">
        <f>=DATEDIF(A129,$O$2,"y")</f>
      </c>
      <c r="G129" s="7" t="s">
        <f>=DATEDIF(A129,$O$2,"ym")</f>
      </c>
      <c r="H129" s="7" t="s">
        <f>=DATEDIF(A129,$O$2,"md")</f>
      </c>
      <c r="I129" s="7" t="n">
        <v>120</v>
      </c>
      <c r="J129" s="17" t="n">
        <v>0.8605</v>
      </c>
      <c r="K129" s="6" t="s">
        <f>=Портфель!F28*Портфель!$Q$13</f>
      </c>
      <c r="L129" s="6" t="s">
        <f>=E129*K129</f>
      </c>
      <c r="M129" s="6" t="s">
        <f>=(K129-J129)*E129</f>
      </c>
      <c r="N129" s="6" t="s">
        <f>=MAX(0,M129*0.13)</f>
      </c>
    </row>
    <row collapsed="false" customFormat="false" customHeight="false" hidden="false" ht="12.1" outlineLevel="0" r="130">
      <c r="A130" s="40" t="n">
        <v>46197</v>
      </c>
      <c r="B130" s="16" t="s">
        <v>1247</v>
      </c>
      <c r="C130" s="16" t="s">
        <v>85</v>
      </c>
      <c r="D130" s="16" t="s">
        <v>86</v>
      </c>
      <c r="E130" s="17" t="n">
        <v>100</v>
      </c>
      <c r="F130" s="7" t="s">
        <f>=DATEDIF(A130,$O$2,"y")</f>
      </c>
      <c r="G130" s="7" t="s">
        <f>=DATEDIF(A130,$O$2,"ym")</f>
      </c>
      <c r="H130" s="7" t="s">
        <f>=DATEDIF(A130,$O$2,"md")</f>
      </c>
      <c r="I130" s="7" t="n">
        <v>64</v>
      </c>
      <c r="J130" s="17" t="n">
        <v>0.6804</v>
      </c>
      <c r="K130" s="6" t="s">
        <f>=Портфель!F28*Портфель!$Q$13</f>
      </c>
      <c r="L130" s="6" t="s">
        <f>=E130*K130</f>
      </c>
      <c r="M130" s="6" t="s">
        <f>=(K130-J130)*E130</f>
      </c>
      <c r="N130" s="6" t="s">
        <f>=MAX(0,M130*0.13)</f>
      </c>
    </row>
    <row collapsed="false" customFormat="false" customHeight="false" hidden="false" ht="12.1" outlineLevel="0" r="131">
      <c r="A131" s="40" t="n">
        <v>46220</v>
      </c>
      <c r="B131" s="16" t="s">
        <v>1247</v>
      </c>
      <c r="C131" s="16" t="s">
        <v>85</v>
      </c>
      <c r="D131" s="16" t="s">
        <v>86</v>
      </c>
      <c r="E131" s="17" t="n">
        <v>300</v>
      </c>
      <c r="F131" s="7" t="s">
        <f>=DATEDIF(A131,$O$2,"y")</f>
      </c>
      <c r="G131" s="7" t="s">
        <f>=DATEDIF(A131,$O$2,"ym")</f>
      </c>
      <c r="H131" s="7" t="s">
        <f>=DATEDIF(A131,$O$2,"md")</f>
      </c>
      <c r="I131" s="7" t="n">
        <v>41</v>
      </c>
      <c r="J131" s="17" t="n">
        <v>0.38023333333333</v>
      </c>
      <c r="K131" s="6" t="s">
        <f>=Портфель!F28*Портфель!$Q$13</f>
      </c>
      <c r="L131" s="6" t="s">
        <f>=E131*K131</f>
      </c>
      <c r="M131" s="6" t="s">
        <f>=(K131-J131)*E131</f>
      </c>
      <c r="N131" s="6" t="s">
        <f>=MAX(0,M131*0.13)</f>
      </c>
    </row>
    <row collapsed="false" customFormat="false" customHeight="false" hidden="false" ht="12.1" outlineLevel="0" r="132">
      <c r="A132" s="40" t="n">
        <v>44329</v>
      </c>
      <c r="B132" s="16" t="s">
        <v>1247</v>
      </c>
      <c r="C132" s="16" t="s">
        <v>88</v>
      </c>
      <c r="D132" s="16" t="s">
        <v>90</v>
      </c>
      <c r="E132" s="17" t="n">
        <v>1</v>
      </c>
      <c r="F132" s="7" t="s">
        <f>=DATEDIF(A132,$O$2,"y")</f>
      </c>
      <c r="G132" s="7" t="s">
        <f>=DATEDIF(A132,$O$2,"ym")</f>
      </c>
      <c r="H132" s="7" t="s">
        <f>=DATEDIF(A132,$O$2,"md")</f>
      </c>
      <c r="I132" s="7" t="n">
        <v>1932</v>
      </c>
      <c r="J132" s="17" t="n">
        <v>3743.09</v>
      </c>
      <c r="K132" s="6" t="s">
        <f>=Портфель!F30*Портфель!$Q$13</f>
      </c>
      <c r="L132" s="6" t="s">
        <f>=E132*K132</f>
      </c>
      <c r="M132" s="6" t="s">
        <f>=(K132-J132)*E132</f>
      </c>
      <c r="N132" s="6" t="s">
        <f>=MAX(0,M132*0.13)</f>
      </c>
    </row>
    <row collapsed="false" customFormat="false" customHeight="false" hidden="false" ht="12.1" outlineLevel="0" r="133">
      <c r="A133" s="40" t="n">
        <v>44403</v>
      </c>
      <c r="B133" s="16" t="s">
        <v>1247</v>
      </c>
      <c r="C133" s="16" t="s">
        <v>88</v>
      </c>
      <c r="D133" s="16" t="s">
        <v>90</v>
      </c>
      <c r="E133" s="17" t="n">
        <v>1</v>
      </c>
      <c r="F133" s="7" t="s">
        <f>=DATEDIF(A133,$O$2,"y")</f>
      </c>
      <c r="G133" s="7" t="s">
        <f>=DATEDIF(A133,$O$2,"ym")</f>
      </c>
      <c r="H133" s="7" t="s">
        <f>=DATEDIF(A133,$O$2,"md")</f>
      </c>
      <c r="I133" s="7" t="n">
        <v>1858</v>
      </c>
      <c r="J133" s="17" t="n">
        <v>3333.31</v>
      </c>
      <c r="K133" s="6" t="s">
        <f>=Портфель!F30*Портфель!$Q$13</f>
      </c>
      <c r="L133" s="6" t="s">
        <f>=E133*K133</f>
      </c>
      <c r="M133" s="6" t="s">
        <f>=(K133-J133)*E133</f>
      </c>
      <c r="N133" s="6" t="s">
        <f>=MAX(0,M133*0.13)</f>
      </c>
    </row>
    <row collapsed="false" customFormat="false" customHeight="false" hidden="false" ht="12.1" outlineLevel="0" r="134">
      <c r="A134" s="40" t="n">
        <v>44243</v>
      </c>
      <c r="B134" s="16" t="s">
        <v>1247</v>
      </c>
      <c r="C134" s="16" t="s">
        <v>91</v>
      </c>
      <c r="D134" s="16" t="s">
        <v>92</v>
      </c>
      <c r="E134" s="17" t="n">
        <v>10</v>
      </c>
      <c r="F134" s="7" t="s">
        <f>=DATEDIF(A134,$O$2,"y")</f>
      </c>
      <c r="G134" s="7" t="s">
        <f>=DATEDIF(A134,$O$2,"ym")</f>
      </c>
      <c r="H134" s="7" t="s">
        <f>=DATEDIF(A134,$O$2,"md")</f>
      </c>
      <c r="I134" s="7" t="n">
        <v>2018</v>
      </c>
      <c r="J134" s="17" t="n">
        <v>90.063</v>
      </c>
      <c r="K134" s="6" t="s">
        <f>=Портфель!F31*Портфель!$Q$13</f>
      </c>
      <c r="L134" s="6" t="s">
        <f>=E134*K134</f>
      </c>
      <c r="M134" s="6" t="s">
        <f>=(K134-J134)*E134</f>
      </c>
      <c r="N134" s="6" t="s">
        <f>=MAX(0,M134*0.13)</f>
      </c>
    </row>
    <row collapsed="false" customFormat="false" customHeight="false" hidden="false" ht="12.1" outlineLevel="0" r="135">
      <c r="A135" s="40" t="n">
        <v>44467</v>
      </c>
      <c r="B135" s="16" t="s">
        <v>1247</v>
      </c>
      <c r="C135" s="16" t="s">
        <v>91</v>
      </c>
      <c r="D135" s="16" t="s">
        <v>92</v>
      </c>
      <c r="E135" s="17" t="n">
        <v>10</v>
      </c>
      <c r="F135" s="7" t="s">
        <f>=DATEDIF(A135,$O$2,"y")</f>
      </c>
      <c r="G135" s="7" t="s">
        <f>=DATEDIF(A135,$O$2,"ym")</f>
      </c>
      <c r="H135" s="7" t="s">
        <f>=DATEDIF(A135,$O$2,"md")</f>
      </c>
      <c r="I135" s="7" t="n">
        <v>1794</v>
      </c>
      <c r="J135" s="17" t="n">
        <v>84.988</v>
      </c>
      <c r="K135" s="6" t="s">
        <f>=Портфель!F31*Портфель!$Q$13</f>
      </c>
      <c r="L135" s="6" t="s">
        <f>=E135*K135</f>
      </c>
      <c r="M135" s="6" t="s">
        <f>=(K135-J135)*E135</f>
      </c>
      <c r="N135" s="6" t="s">
        <f>=MAX(0,M135*0.13)</f>
      </c>
    </row>
    <row collapsed="false" customFormat="false" customHeight="false" hidden="false" ht="12.1" outlineLevel="0" r="136">
      <c r="A136" s="40" t="n">
        <v>44187</v>
      </c>
      <c r="B136" s="16" t="s">
        <v>1247</v>
      </c>
      <c r="C136" s="16" t="s">
        <v>93</v>
      </c>
      <c r="D136" s="16" t="s">
        <v>94</v>
      </c>
      <c r="E136" s="17" t="n">
        <v>79</v>
      </c>
      <c r="F136" s="7" t="s">
        <f>=DATEDIF(A136,$O$2,"y")</f>
      </c>
      <c r="G136" s="7" t="s">
        <f>=DATEDIF(A136,$O$2,"ym")</f>
      </c>
      <c r="H136" s="7" t="s">
        <f>=DATEDIF(A136,$O$2,"md")</f>
      </c>
      <c r="I136" s="7" t="n">
        <v>2074</v>
      </c>
      <c r="J136" s="17" t="n">
        <v>27.8293</v>
      </c>
      <c r="K136" s="6" t="s">
        <f>=Портфель!F32*Портфель!$Q$13</f>
      </c>
      <c r="L136" s="6" t="s">
        <f>=E136*K136</f>
      </c>
      <c r="M136" s="6" t="s">
        <f>=(K136-J136)*E136</f>
      </c>
      <c r="N136" s="6" t="s">
        <f>=MAX(0,M136*0.13)</f>
      </c>
    </row>
    <row collapsed="false" customFormat="false" customHeight="false" hidden="false" ht="12.1" outlineLevel="0" r="137">
      <c r="A137" s="40" t="n">
        <v>44187</v>
      </c>
      <c r="B137" s="16" t="s">
        <v>1247</v>
      </c>
      <c r="C137" s="16" t="s">
        <v>95</v>
      </c>
      <c r="D137" s="16" t="s">
        <v>96</v>
      </c>
      <c r="E137" s="17" t="n">
        <v>40</v>
      </c>
      <c r="F137" s="7" t="s">
        <f>=DATEDIF(A137,$O$2,"y")</f>
      </c>
      <c r="G137" s="7" t="s">
        <f>=DATEDIF(A137,$O$2,"ym")</f>
      </c>
      <c r="H137" s="7" t="s">
        <f>=DATEDIF(A137,$O$2,"md")</f>
      </c>
      <c r="I137" s="7" t="n">
        <v>2074</v>
      </c>
      <c r="J137" s="17" t="n">
        <v>96.567</v>
      </c>
      <c r="K137" s="6" t="s">
        <f>=Портфель!F33*Портфель!$Q$13</f>
      </c>
      <c r="L137" s="6" t="s">
        <f>=E137*K137</f>
      </c>
      <c r="M137" s="6" t="s">
        <f>=(K137-J137)*E137</f>
      </c>
      <c r="N137" s="6" t="s">
        <f>=MAX(0,M137*0.13)</f>
      </c>
    </row>
    <row collapsed="false" customFormat="false" customHeight="false" hidden="false" ht="12.1" outlineLevel="0" r="138">
      <c r="A138" s="40" t="n">
        <v>44491</v>
      </c>
      <c r="B138" s="16" t="s">
        <v>1247</v>
      </c>
      <c r="C138" s="16" t="s">
        <v>95</v>
      </c>
      <c r="D138" s="16" t="s">
        <v>96</v>
      </c>
      <c r="E138" s="17" t="n">
        <v>10</v>
      </c>
      <c r="F138" s="7" t="s">
        <f>=DATEDIF(A138,$O$2,"y")</f>
      </c>
      <c r="G138" s="7" t="s">
        <f>=DATEDIF(A138,$O$2,"ym")</f>
      </c>
      <c r="H138" s="7" t="s">
        <f>=DATEDIF(A138,$O$2,"md")</f>
      </c>
      <c r="I138" s="7" t="n">
        <v>1770</v>
      </c>
      <c r="J138" s="17" t="n">
        <v>90.629</v>
      </c>
      <c r="K138" s="6" t="s">
        <f>=Портфель!F33*Портфель!$Q$13</f>
      </c>
      <c r="L138" s="6" t="s">
        <f>=E138*K138</f>
      </c>
      <c r="M138" s="6" t="s">
        <f>=(K138-J138)*E138</f>
      </c>
      <c r="N138" s="6" t="s">
        <f>=MAX(0,M138*0.13)</f>
      </c>
    </row>
    <row collapsed="false" customFormat="false" customHeight="false" hidden="false" ht="12.1" outlineLevel="0" r="139">
      <c r="A139" s="40" t="n">
        <v>44187</v>
      </c>
      <c r="B139" s="16" t="s">
        <v>1247</v>
      </c>
      <c r="C139" s="16" t="s">
        <v>97</v>
      </c>
      <c r="D139" s="16" t="s">
        <v>98</v>
      </c>
      <c r="E139" s="17" t="n">
        <v>6</v>
      </c>
      <c r="F139" s="7" t="s">
        <f>=DATEDIF(A139,$O$2,"y")</f>
      </c>
      <c r="G139" s="7" t="s">
        <f>=DATEDIF(A139,$O$2,"ym")</f>
      </c>
      <c r="H139" s="7" t="s">
        <f>=DATEDIF(A139,$O$2,"md")</f>
      </c>
      <c r="I139" s="7" t="n">
        <v>2074</v>
      </c>
      <c r="J139" s="17" t="n">
        <v>51.1454</v>
      </c>
      <c r="K139" s="6" t="s">
        <f>=Портфель!F34*Портфель!$Q$13</f>
      </c>
      <c r="L139" s="6" t="s">
        <f>=E139*K139</f>
      </c>
      <c r="M139" s="6" t="s">
        <f>=(K139-J139)*E139</f>
      </c>
      <c r="N139" s="6" t="s">
        <f>=MAX(0,M139*0.13)</f>
      </c>
    </row>
    <row collapsed="false" customFormat="false" customHeight="false" hidden="false" ht="12.1" outlineLevel="0" r="140">
      <c r="A140" s="40" t="n">
        <v>44473</v>
      </c>
      <c r="B140" s="16" t="s">
        <v>1247</v>
      </c>
      <c r="C140" s="16" t="s">
        <v>99</v>
      </c>
      <c r="D140" s="16" t="s">
        <v>100</v>
      </c>
      <c r="E140" s="17" t="n">
        <v>2</v>
      </c>
      <c r="F140" s="7" t="s">
        <f>=DATEDIF(A140,$O$2,"y")</f>
      </c>
      <c r="G140" s="7" t="s">
        <f>=DATEDIF(A140,$O$2,"ym")</f>
      </c>
      <c r="H140" s="7" t="s">
        <f>=DATEDIF(A140,$O$2,"md")</f>
      </c>
      <c r="I140" s="7" t="n">
        <v>1788</v>
      </c>
      <c r="J140" s="17" t="n">
        <v>64.646</v>
      </c>
      <c r="K140" s="6" t="s">
        <f>=Портфель!F35*Портфель!$Q$13</f>
      </c>
      <c r="L140" s="6" t="s">
        <f>=E140*K140</f>
      </c>
      <c r="M140" s="6" t="s">
        <f>=(K140-J140)*E140</f>
      </c>
      <c r="N140" s="6" t="s">
        <f>=MAX(0,M140*0.13)</f>
      </c>
    </row>
    <row collapsed="false" customFormat="false" customHeight="false" hidden="false" ht="12.1" outlineLevel="0" r="141">
      <c r="A141" s="40" t="n">
        <v>44473</v>
      </c>
      <c r="B141" s="16" t="s">
        <v>1247</v>
      </c>
      <c r="C141" s="16" t="s">
        <v>99</v>
      </c>
      <c r="D141" s="16" t="s">
        <v>100</v>
      </c>
      <c r="E141" s="17" t="n">
        <v>3</v>
      </c>
      <c r="F141" s="7" t="s">
        <f>=DATEDIF(A141,$O$2,"y")</f>
      </c>
      <c r="G141" s="7" t="s">
        <f>=DATEDIF(A141,$O$2,"ym")</f>
      </c>
      <c r="H141" s="7" t="s">
        <f>=DATEDIF(A141,$O$2,"md")</f>
      </c>
      <c r="I141" s="7" t="n">
        <v>1788</v>
      </c>
      <c r="J141" s="17" t="n">
        <v>64.306666666667</v>
      </c>
      <c r="K141" s="6" t="s">
        <f>=Портфель!F35*Портфель!$Q$13</f>
      </c>
      <c r="L141" s="6" t="s">
        <f>=E141*K141</f>
      </c>
      <c r="M141" s="6" t="s">
        <f>=(K141-J141)*E141</f>
      </c>
      <c r="N141" s="6" t="s">
        <f>=MAX(0,M141*0.13)</f>
      </c>
    </row>
    <row collapsed="false" customFormat="false" customHeight="false" hidden="false" ht="12.1" outlineLevel="0" r="142">
      <c r="A142" s="40" t="n">
        <v>46087</v>
      </c>
      <c r="B142" s="16" t="s">
        <v>1247</v>
      </c>
      <c r="C142" s="16" t="s">
        <v>101</v>
      </c>
      <c r="D142" s="16" t="s">
        <v>102</v>
      </c>
      <c r="E142" s="17" t="n">
        <v>8</v>
      </c>
      <c r="F142" s="7" t="s">
        <f>=DATEDIF(A142,$O$2,"y")</f>
      </c>
      <c r="G142" s="7" t="s">
        <f>=DATEDIF(A142,$O$2,"ym")</f>
      </c>
      <c r="H142" s="7" t="s">
        <f>=DATEDIF(A142,$O$2,"md")</f>
      </c>
      <c r="I142" s="7" t="n">
        <v>174</v>
      </c>
      <c r="J142" s="17" t="n">
        <v>6.38</v>
      </c>
      <c r="K142" s="6" t="s">
        <f>=Портфель!F36*Портфель!$Q$13</f>
      </c>
      <c r="L142" s="6" t="s">
        <f>=E142*K142</f>
      </c>
      <c r="M142" s="6" t="s">
        <f>=(K142-J142)*E142</f>
      </c>
      <c r="N142" s="6" t="s">
        <f>=MAX(0,M142*0.13)</f>
      </c>
    </row>
    <row collapsed="false" customFormat="false" customHeight="false" hidden="false" ht="12.1" outlineLevel="0" r="143">
      <c r="A143" s="40" t="n">
        <v>44187</v>
      </c>
      <c r="B143" s="16" t="s">
        <v>1247</v>
      </c>
      <c r="C143" s="16" t="s">
        <v>104</v>
      </c>
      <c r="D143" s="16" t="s">
        <v>106</v>
      </c>
      <c r="E143" s="17" t="n">
        <v>1</v>
      </c>
      <c r="F143" s="7" t="s">
        <f>=DATEDIF(A143,$O$2,"y")</f>
      </c>
      <c r="G143" s="7" t="s">
        <f>=DATEDIF(A143,$O$2,"ym")</f>
      </c>
      <c r="H143" s="7" t="s">
        <f>=DATEDIF(A143,$O$2,"md")</f>
      </c>
      <c r="I143" s="7" t="n">
        <v>2074</v>
      </c>
      <c r="J143" s="17" t="n">
        <v>1001.99</v>
      </c>
      <c r="K143" s="6" t="s">
        <f>=Портфель!F38*Портфель!G38/100*Портфель!$Q$13+Портфель!H38*Портфель!$Q$13</f>
      </c>
      <c r="L143" s="6" t="s">
        <f>=E143*K143</f>
      </c>
      <c r="M143" s="6" t="s">
        <f>=(K143-J143)*E143</f>
      </c>
      <c r="N143" s="6" t="s">
        <f>=MAX(0,M143*0.13)</f>
      </c>
    </row>
    <row collapsed="false" customFormat="false" customHeight="false" hidden="false" ht="12.1" outlineLevel="0" r="144">
      <c r="A144" s="40" t="n">
        <v>44201</v>
      </c>
      <c r="B144" s="16" t="s">
        <v>1247</v>
      </c>
      <c r="C144" s="16" t="s">
        <v>104</v>
      </c>
      <c r="D144" s="16" t="s">
        <v>106</v>
      </c>
      <c r="E144" s="17" t="n">
        <v>1</v>
      </c>
      <c r="F144" s="7" t="s">
        <f>=DATEDIF(A144,$O$2,"y")</f>
      </c>
      <c r="G144" s="7" t="s">
        <f>=DATEDIF(A144,$O$2,"ym")</f>
      </c>
      <c r="H144" s="7" t="s">
        <f>=DATEDIF(A144,$O$2,"md")</f>
      </c>
      <c r="I144" s="7" t="n">
        <v>2060</v>
      </c>
      <c r="J144" s="17" t="n">
        <v>1012.46</v>
      </c>
      <c r="K144" s="6" t="s">
        <f>=Портфель!F38*Портфель!G38/100*Портфель!$Q$13+Портфель!H38*Портфель!$Q$13</f>
      </c>
      <c r="L144" s="6" t="s">
        <f>=E144*K144</f>
      </c>
      <c r="M144" s="6" t="s">
        <f>=(K144-J144)*E144</f>
      </c>
      <c r="N144" s="6" t="s">
        <f>=MAX(0,M144*0.13)</f>
      </c>
    </row>
    <row collapsed="false" customFormat="false" customHeight="false" hidden="false" ht="12.1" outlineLevel="0" r="145">
      <c r="A145" s="40" t="n">
        <v>44306</v>
      </c>
      <c r="B145" s="16" t="s">
        <v>1247</v>
      </c>
      <c r="C145" s="16" t="s">
        <v>104</v>
      </c>
      <c r="D145" s="16" t="s">
        <v>106</v>
      </c>
      <c r="E145" s="17" t="n">
        <v>1</v>
      </c>
      <c r="F145" s="7" t="s">
        <f>=DATEDIF(A145,$O$2,"y")</f>
      </c>
      <c r="G145" s="7" t="s">
        <f>=DATEDIF(A145,$O$2,"ym")</f>
      </c>
      <c r="H145" s="7" t="s">
        <f>=DATEDIF(A145,$O$2,"md")</f>
      </c>
      <c r="I145" s="7" t="n">
        <v>1955</v>
      </c>
      <c r="J145" s="17" t="n">
        <v>922.11</v>
      </c>
      <c r="K145" s="6" t="s">
        <f>=Портфель!F38*Портфель!G38/100*Портфель!$Q$13+Портфель!H38*Портфель!$Q$13</f>
      </c>
      <c r="L145" s="6" t="s">
        <f>=E145*K145</f>
      </c>
      <c r="M145" s="6" t="s">
        <f>=(K145-J145)*E145</f>
      </c>
      <c r="N145" s="6" t="s">
        <f>=MAX(0,M145*0.13)</f>
      </c>
    </row>
    <row collapsed="false" customFormat="false" customHeight="false" hidden="false" ht="12.1" outlineLevel="0" r="146">
      <c r="A146" s="40" t="n">
        <v>44474</v>
      </c>
      <c r="B146" s="16" t="s">
        <v>1247</v>
      </c>
      <c r="C146" s="16" t="s">
        <v>104</v>
      </c>
      <c r="D146" s="16" t="s">
        <v>106</v>
      </c>
      <c r="E146" s="17" t="n">
        <v>1</v>
      </c>
      <c r="F146" s="7" t="s">
        <f>=DATEDIF(A146,$O$2,"y")</f>
      </c>
      <c r="G146" s="7" t="s">
        <f>=DATEDIF(A146,$O$2,"ym")</f>
      </c>
      <c r="H146" s="7" t="s">
        <f>=DATEDIF(A146,$O$2,"md")</f>
      </c>
      <c r="I146" s="7" t="n">
        <v>1787</v>
      </c>
      <c r="J146" s="17" t="n">
        <v>883.15</v>
      </c>
      <c r="K146" s="6" t="s">
        <f>=Портфель!F38*Портфель!G38/100*Портфель!$Q$13+Портфель!H38*Портфель!$Q$13</f>
      </c>
      <c r="L146" s="6" t="s">
        <f>=E146*K146</f>
      </c>
      <c r="M146" s="6" t="s">
        <f>=(K146-J146)*E146</f>
      </c>
      <c r="N146" s="6" t="s">
        <f>=MAX(0,M146*0.13)</f>
      </c>
    </row>
    <row collapsed="false" customFormat="false" customHeight="false" hidden="false" ht="12.1" outlineLevel="0" r="147">
      <c r="A147" s="40" t="n">
        <v>45141</v>
      </c>
      <c r="B147" s="16" t="s">
        <v>1247</v>
      </c>
      <c r="C147" s="16" t="s">
        <v>104</v>
      </c>
      <c r="D147" s="16" t="s">
        <v>106</v>
      </c>
      <c r="E147" s="17" t="n">
        <v>1</v>
      </c>
      <c r="F147" s="7" t="s">
        <f>=DATEDIF(A147,$O$2,"y")</f>
      </c>
      <c r="G147" s="7" t="s">
        <f>=DATEDIF(A147,$O$2,"ym")</f>
      </c>
      <c r="H147" s="7" t="s">
        <f>=DATEDIF(A147,$O$2,"md")</f>
      </c>
      <c r="I147" s="7" t="n">
        <v>1120</v>
      </c>
      <c r="J147" s="17" t="n">
        <v>690.74</v>
      </c>
      <c r="K147" s="6" t="s">
        <f>=Портфель!F38*Портфель!G38/100*Портфель!$Q$13+Портфель!H38*Портфель!$Q$13</f>
      </c>
      <c r="L147" s="6" t="s">
        <f>=E147*K147</f>
      </c>
      <c r="M147" s="6" t="s">
        <f>=(K147-J147)*E147</f>
      </c>
      <c r="N147" s="6" t="s">
        <f>=MAX(0,M147*0.13)</f>
      </c>
    </row>
    <row collapsed="false" customFormat="false" customHeight="false" hidden="false" ht="12.1" outlineLevel="0" r="148">
      <c r="A148" s="40" t="n">
        <v>45427</v>
      </c>
      <c r="B148" s="16" t="s">
        <v>1247</v>
      </c>
      <c r="C148" s="16" t="s">
        <v>104</v>
      </c>
      <c r="D148" s="16" t="s">
        <v>106</v>
      </c>
      <c r="E148" s="17" t="n">
        <v>1</v>
      </c>
      <c r="F148" s="7" t="s">
        <f>=DATEDIF(A148,$O$2,"y")</f>
      </c>
      <c r="G148" s="7" t="s">
        <f>=DATEDIF(A148,$O$2,"ym")</f>
      </c>
      <c r="H148" s="7" t="s">
        <f>=DATEDIF(A148,$O$2,"md")</f>
      </c>
      <c r="I148" s="7" t="n">
        <v>834</v>
      </c>
      <c r="J148" s="17" t="n">
        <v>593.16</v>
      </c>
      <c r="K148" s="6" t="s">
        <f>=Портфель!F38*Портфель!G38/100*Портфель!$Q$13+Портфель!H38*Портфель!$Q$13</f>
      </c>
      <c r="L148" s="6" t="s">
        <f>=E148*K148</f>
      </c>
      <c r="M148" s="6" t="s">
        <f>=(K148-J148)*E148</f>
      </c>
      <c r="N148" s="6" t="s">
        <f>=MAX(0,M148*0.13)</f>
      </c>
    </row>
    <row collapsed="false" customFormat="false" customHeight="false" hidden="false" ht="12.1" outlineLevel="0" r="149">
      <c r="A149" s="40" t="n">
        <v>45141</v>
      </c>
      <c r="B149" s="16" t="s">
        <v>1247</v>
      </c>
      <c r="C149" s="16" t="s">
        <v>108</v>
      </c>
      <c r="D149" s="16" t="s">
        <v>109</v>
      </c>
      <c r="E149" s="17" t="n">
        <v>1</v>
      </c>
      <c r="F149" s="7" t="s">
        <f>=DATEDIF(A149,$O$2,"y")</f>
      </c>
      <c r="G149" s="7" t="s">
        <f>=DATEDIF(A149,$O$2,"ym")</f>
      </c>
      <c r="H149" s="7" t="s">
        <f>=DATEDIF(A149,$O$2,"md")</f>
      </c>
      <c r="I149" s="7" t="n">
        <v>1120</v>
      </c>
      <c r="J149" s="17" t="n">
        <v>1028.84</v>
      </c>
      <c r="K149" s="6" t="s">
        <f>=Портфель!F39*Портфель!G39/100*Портфель!$Q$13+Портфель!H39*Портфель!$Q$13</f>
      </c>
      <c r="L149" s="6" t="s">
        <f>=E149*K149</f>
      </c>
      <c r="M149" s="6" t="s">
        <f>=(K149-J149)*E149</f>
      </c>
      <c r="N149" s="6" t="s">
        <f>=MAX(0,M149*0.13)</f>
      </c>
    </row>
    <row collapsed="false" customFormat="false" customHeight="false" hidden="false" ht="12.1" outlineLevel="0" r="150">
      <c r="A150" s="40" t="n">
        <v>45141</v>
      </c>
      <c r="B150" s="16" t="s">
        <v>1247</v>
      </c>
      <c r="C150" s="16" t="s">
        <v>111</v>
      </c>
      <c r="D150" s="16" t="s">
        <v>112</v>
      </c>
      <c r="E150" s="17" t="n">
        <v>1</v>
      </c>
      <c r="F150" s="7" t="s">
        <f>=DATEDIF(A150,$O$2,"y")</f>
      </c>
      <c r="G150" s="7" t="s">
        <f>=DATEDIF(A150,$O$2,"ym")</f>
      </c>
      <c r="H150" s="7" t="s">
        <f>=DATEDIF(A150,$O$2,"md")</f>
      </c>
      <c r="I150" s="7" t="n">
        <v>1120</v>
      </c>
      <c r="J150" s="17" t="n">
        <v>1050</v>
      </c>
      <c r="K150" s="6" t="s">
        <f>=Портфель!F40*Портфель!G40/100*Портфель!$Q$13+Портфель!H40*Портфель!$Q$13</f>
      </c>
      <c r="L150" s="6" t="s">
        <f>=E150*K150</f>
      </c>
      <c r="M150" s="6" t="s">
        <f>=(K150-J150)*E150</f>
      </c>
      <c r="N150" s="6" t="s">
        <f>=MAX(0,M150*0.13)</f>
      </c>
    </row>
    <row collapsed="false" customFormat="false" customHeight="false" hidden="false" ht="12.1" outlineLevel="0" r="151">
      <c r="A151" s="40" t="n">
        <v>45141</v>
      </c>
      <c r="B151" s="16" t="s">
        <v>1247</v>
      </c>
      <c r="C151" s="16" t="s">
        <v>114</v>
      </c>
      <c r="D151" s="16" t="s">
        <v>115</v>
      </c>
      <c r="E151" s="17" t="n">
        <v>1</v>
      </c>
      <c r="F151" s="7" t="s">
        <f>=DATEDIF(A151,$O$2,"y")</f>
      </c>
      <c r="G151" s="7" t="s">
        <f>=DATEDIF(A151,$O$2,"ym")</f>
      </c>
      <c r="H151" s="7" t="s">
        <f>=DATEDIF(A151,$O$2,"md")</f>
      </c>
      <c r="I151" s="7" t="n">
        <v>1120</v>
      </c>
      <c r="J151" s="17" t="n">
        <v>1054.22</v>
      </c>
      <c r="K151" s="6" t="s">
        <f>=Портфель!F41*Портфель!G41/100*Портфель!$Q$13+Портфель!H41*Портфель!$Q$13</f>
      </c>
      <c r="L151" s="6" t="s">
        <f>=E151*K151</f>
      </c>
      <c r="M151" s="6" t="s">
        <f>=(K151-J151)*E151</f>
      </c>
      <c r="N151" s="6" t="s">
        <f>=MAX(0,M151*0.13)</f>
      </c>
    </row>
    <row collapsed="false" customFormat="false" customHeight="false" hidden="false" ht="12.1" outlineLevel="0" r="152">
      <c r="A152" s="40" t="n">
        <v>45783</v>
      </c>
      <c r="B152" s="16" t="s">
        <v>1247</v>
      </c>
      <c r="C152" s="16" t="s">
        <v>117</v>
      </c>
      <c r="D152" s="16" t="s">
        <v>118</v>
      </c>
      <c r="E152" s="17" t="n">
        <v>1</v>
      </c>
      <c r="F152" s="7" t="s">
        <f>=DATEDIF(A152,$O$2,"y")</f>
      </c>
      <c r="G152" s="7" t="s">
        <f>=DATEDIF(A152,$O$2,"ym")</f>
      </c>
      <c r="H152" s="7" t="s">
        <f>=DATEDIF(A152,$O$2,"md")</f>
      </c>
      <c r="I152" s="7" t="n">
        <v>478</v>
      </c>
      <c r="J152" s="17" t="n">
        <v>1013.96</v>
      </c>
      <c r="K152" s="6" t="s">
        <f>=Портфель!F42*Портфель!G42/100*Портфель!$Q$13+Портфель!H42*Портфель!$Q$13</f>
      </c>
      <c r="L152" s="6" t="s">
        <f>=E152*K152</f>
      </c>
      <c r="M152" s="6" t="s">
        <f>=(K152-J152)*E152</f>
      </c>
      <c r="N152" s="6" t="s">
        <f>=MAX(0,M152*0.13)</f>
      </c>
    </row>
    <row collapsed="false" customFormat="false" customHeight="false" hidden="false" ht="12.1" outlineLevel="0" r="153">
      <c r="A153" s="40" t="n">
        <v>45783</v>
      </c>
      <c r="B153" s="16" t="s">
        <v>1247</v>
      </c>
      <c r="C153" s="16" t="s">
        <v>120</v>
      </c>
      <c r="D153" s="16" t="s">
        <v>121</v>
      </c>
      <c r="E153" s="17" t="n">
        <v>1</v>
      </c>
      <c r="F153" s="7" t="s">
        <f>=DATEDIF(A153,$O$2,"y")</f>
      </c>
      <c r="G153" s="7" t="s">
        <f>=DATEDIF(A153,$O$2,"ym")</f>
      </c>
      <c r="H153" s="7" t="s">
        <f>=DATEDIF(A153,$O$2,"md")</f>
      </c>
      <c r="I153" s="7" t="n">
        <v>478</v>
      </c>
      <c r="J153" s="17" t="n">
        <v>1020.48</v>
      </c>
      <c r="K153" s="6" t="s">
        <f>=Портфель!F43*Портфель!G43/100*Портфель!$Q$13+Портфель!H43*Портфель!$Q$13</f>
      </c>
      <c r="L153" s="6" t="s">
        <f>=E153*K153</f>
      </c>
      <c r="M153" s="6" t="s">
        <f>=(K153-J153)*E153</f>
      </c>
      <c r="N153" s="6" t="s">
        <f>=MAX(0,M153*0.13)</f>
      </c>
    </row>
    <row collapsed="false" customFormat="false" customHeight="false" hidden="false" ht="12.1" outlineLevel="0" r="154">
      <c r="A154" s="40" t="n">
        <v>45352</v>
      </c>
      <c r="B154" s="16" t="s">
        <v>1247</v>
      </c>
      <c r="C154" s="16" t="s">
        <v>123</v>
      </c>
      <c r="D154" s="16" t="s">
        <v>124</v>
      </c>
      <c r="E154" s="17" t="n">
        <v>1</v>
      </c>
      <c r="F154" s="7" t="s">
        <f>=DATEDIF(A154,$O$2,"y")</f>
      </c>
      <c r="G154" s="7" t="s">
        <f>=DATEDIF(A154,$O$2,"ym")</f>
      </c>
      <c r="H154" s="7" t="s">
        <f>=DATEDIF(A154,$O$2,"md")</f>
      </c>
      <c r="I154" s="7" t="n">
        <v>909</v>
      </c>
      <c r="J154" s="17" t="n">
        <v>995.44</v>
      </c>
      <c r="K154" s="6" t="s">
        <f>=Портфель!F44*Портфель!G44/100*Портфель!$Q$13+Портфель!H44*Портфель!$Q$13</f>
      </c>
      <c r="L154" s="6" t="s">
        <f>=E154*K154</f>
      </c>
      <c r="M154" s="6" t="s">
        <f>=(K154-J154)*E154</f>
      </c>
      <c r="N154" s="6" t="s">
        <f>=MAX(0,M154*0.13)</f>
      </c>
    </row>
    <row collapsed="false" customFormat="false" customHeight="false" hidden="false" ht="12.1" outlineLevel="0" r="155">
      <c r="A155" s="40" t="n">
        <v>45355</v>
      </c>
      <c r="B155" s="16" t="s">
        <v>1247</v>
      </c>
      <c r="C155" s="16" t="s">
        <v>126</v>
      </c>
      <c r="D155" s="16" t="s">
        <v>127</v>
      </c>
      <c r="E155" s="17" t="n">
        <v>1</v>
      </c>
      <c r="F155" s="7" t="s">
        <f>=DATEDIF(A155,$O$2,"y")</f>
      </c>
      <c r="G155" s="7" t="s">
        <f>=DATEDIF(A155,$O$2,"ym")</f>
      </c>
      <c r="H155" s="7" t="s">
        <f>=DATEDIF(A155,$O$2,"md")</f>
      </c>
      <c r="I155" s="7" t="n">
        <v>906</v>
      </c>
      <c r="J155" s="17" t="n">
        <v>980.3</v>
      </c>
      <c r="K155" s="6" t="s">
        <f>=Портфель!F45*Портфель!G45/100*Портфель!$Q$13+Портфель!H45*Портфель!$Q$13</f>
      </c>
      <c r="L155" s="6" t="s">
        <f>=E155*K155</f>
      </c>
      <c r="M155" s="6" t="s">
        <f>=(K155-J155)*E155</f>
      </c>
      <c r="N155" s="6" t="s">
        <f>=MAX(0,M155*0.13)</f>
      </c>
    </row>
    <row collapsed="false" customFormat="false" customHeight="false" hidden="false" ht="12.1" outlineLevel="0" r="156">
      <c r="A156" s="40" t="n">
        <v>45141</v>
      </c>
      <c r="B156" s="16" t="s">
        <v>1247</v>
      </c>
      <c r="C156" s="16" t="s">
        <v>129</v>
      </c>
      <c r="D156" s="16" t="s">
        <v>130</v>
      </c>
      <c r="E156" s="17" t="n">
        <v>1</v>
      </c>
      <c r="F156" s="7" t="s">
        <f>=DATEDIF(A156,$O$2,"y")</f>
      </c>
      <c r="G156" s="7" t="s">
        <f>=DATEDIF(A156,$O$2,"ym")</f>
      </c>
      <c r="H156" s="7" t="s">
        <f>=DATEDIF(A156,$O$2,"md")</f>
      </c>
      <c r="I156" s="7" t="n">
        <v>1120</v>
      </c>
      <c r="J156" s="17" t="n">
        <v>1017.89</v>
      </c>
      <c r="K156" s="6" t="s">
        <f>=Портфель!F46*Портфель!G46/100*Портфель!$Q$13+Портфель!H46*Портфель!$Q$13</f>
      </c>
      <c r="L156" s="6" t="s">
        <f>=E156*K156</f>
      </c>
      <c r="M156" s="6" t="s">
        <f>=(K156-J156)*E156</f>
      </c>
      <c r="N156" s="6" t="s">
        <f>=MAX(0,M156*0.13)</f>
      </c>
    </row>
    <row collapsed="false" customFormat="false" customHeight="false" hidden="false" ht="12.1" outlineLevel="0" r="157">
      <c r="A157" s="40" t="n">
        <v>45141</v>
      </c>
      <c r="B157" s="16" t="s">
        <v>1247</v>
      </c>
      <c r="C157" s="16" t="s">
        <v>132</v>
      </c>
      <c r="D157" s="16" t="s">
        <v>133</v>
      </c>
      <c r="E157" s="17" t="n">
        <v>1</v>
      </c>
      <c r="F157" s="7" t="s">
        <f>=DATEDIF(A157,$O$2,"y")</f>
      </c>
      <c r="G157" s="7" t="s">
        <f>=DATEDIF(A157,$O$2,"ym")</f>
      </c>
      <c r="H157" s="7" t="s">
        <f>=DATEDIF(A157,$O$2,"md")</f>
      </c>
      <c r="I157" s="7" t="n">
        <v>1120</v>
      </c>
      <c r="J157" s="17" t="n">
        <v>1022.93</v>
      </c>
      <c r="K157" s="6" t="s">
        <f>=Портфель!F47*Портфель!G47/100*Портфель!$Q$13+Портфель!H47*Портфель!$Q$13</f>
      </c>
      <c r="L157" s="6" t="s">
        <f>=E157*K157</f>
      </c>
      <c r="M157" s="6" t="s">
        <f>=(K157-J157)*E157</f>
      </c>
      <c r="N157" s="6" t="s">
        <f>=MAX(0,M157*0.13)</f>
      </c>
    </row>
    <row collapsed="false" customFormat="false" customHeight="false" hidden="false" ht="12.1" outlineLevel="0" r="158">
      <c r="A158" s="40" t="n">
        <v>45364</v>
      </c>
      <c r="B158" s="16" t="s">
        <v>1247</v>
      </c>
      <c r="C158" s="16" t="s">
        <v>135</v>
      </c>
      <c r="D158" s="16" t="s">
        <v>136</v>
      </c>
      <c r="E158" s="17" t="n">
        <v>1</v>
      </c>
      <c r="F158" s="7" t="s">
        <f>=DATEDIF(A158,$O$2,"y")</f>
      </c>
      <c r="G158" s="7" t="s">
        <f>=DATEDIF(A158,$O$2,"ym")</f>
      </c>
      <c r="H158" s="7" t="s">
        <f>=DATEDIF(A158,$O$2,"md")</f>
      </c>
      <c r="I158" s="7" t="n">
        <v>897</v>
      </c>
      <c r="J158" s="17" t="n">
        <v>643</v>
      </c>
      <c r="K158" s="6" t="s">
        <f>=Портфель!F48*Портфель!G48/100*Портфель!$Q$13+Портфель!H48*Портфель!$Q$13</f>
      </c>
      <c r="L158" s="6" t="s">
        <f>=E158*K158</f>
      </c>
      <c r="M158" s="6" t="s">
        <f>=(K158-J158)*E158</f>
      </c>
      <c r="N158" s="6" t="s">
        <f>=MAX(0,M158*0.13)</f>
      </c>
    </row>
    <row collapsed="false" customFormat="false" customHeight="false" hidden="false" ht="12.1" outlineLevel="0" r="159">
      <c r="A159" s="40" t="n">
        <v>45576</v>
      </c>
      <c r="B159" s="16" t="s">
        <v>1247</v>
      </c>
      <c r="C159" s="16" t="s">
        <v>138</v>
      </c>
      <c r="D159" s="16" t="s">
        <v>139</v>
      </c>
      <c r="E159" s="17" t="n">
        <v>1</v>
      </c>
      <c r="F159" s="7" t="s">
        <f>=DATEDIF(A159,$O$2,"y")</f>
      </c>
      <c r="G159" s="7" t="s">
        <f>=DATEDIF(A159,$O$2,"ym")</f>
      </c>
      <c r="H159" s="7" t="s">
        <f>=DATEDIF(A159,$O$2,"md")</f>
      </c>
      <c r="I159" s="7" t="n">
        <v>685</v>
      </c>
      <c r="J159" s="17" t="n">
        <v>1005.14</v>
      </c>
      <c r="K159" s="6" t="s">
        <f>=Портфель!F49*Портфель!G49/100*Портфель!$Q$13+Портфель!H49*Портфель!$Q$13</f>
      </c>
      <c r="L159" s="6" t="s">
        <f>=E159*K159</f>
      </c>
      <c r="M159" s="6" t="s">
        <f>=(K159-J159)*E159</f>
      </c>
      <c r="N159" s="6" t="s">
        <f>=MAX(0,M159*0.13)</f>
      </c>
    </row>
    <row collapsed="false" customFormat="false" customHeight="false" hidden="false" ht="12.1" outlineLevel="0" r="160">
      <c r="A160" s="40" t="n">
        <v>45783</v>
      </c>
      <c r="B160" s="16" t="s">
        <v>1247</v>
      </c>
      <c r="C160" s="16" t="s">
        <v>141</v>
      </c>
      <c r="D160" s="16" t="s">
        <v>142</v>
      </c>
      <c r="E160" s="17" t="n">
        <v>1</v>
      </c>
      <c r="F160" s="7" t="s">
        <f>=DATEDIF(A160,$O$2,"y")</f>
      </c>
      <c r="G160" s="7" t="s">
        <f>=DATEDIF(A160,$O$2,"ym")</f>
      </c>
      <c r="H160" s="7" t="s">
        <f>=DATEDIF(A160,$O$2,"md")</f>
      </c>
      <c r="I160" s="7" t="n">
        <v>478</v>
      </c>
      <c r="J160" s="17" t="n">
        <v>1057.93</v>
      </c>
      <c r="K160" s="6" t="s">
        <f>=Портфель!F50*Портфель!G50/100*Портфель!$Q$13+Портфель!H50*Портфель!$Q$13</f>
      </c>
      <c r="L160" s="6" t="s">
        <f>=E160*K160</f>
      </c>
      <c r="M160" s="6" t="s">
        <f>=(K160-J160)*E160</f>
      </c>
      <c r="N160" s="6" t="s">
        <f>=MAX(0,M160*0.13)</f>
      </c>
    </row>
    <row collapsed="false" customFormat="false" customHeight="false" hidden="false" ht="12.1" outlineLevel="0" r="161">
      <c r="A161" s="40"/>
      <c r="B161" s="16"/>
      <c r="C161" s="16"/>
      <c r="D161" s="16"/>
      <c r="E161" s="17"/>
      <c r="F161" s="7"/>
      <c r="G161" s="17"/>
      <c r="H161" s="16"/>
      <c r="I161" s="7"/>
      <c r="J161" s="17"/>
      <c r="K161" s="4" t="s">
        <v>147</v>
      </c>
      <c r="L161" s="8" t="s">
        <f>=SUBTOTAL(109,L2:L160)</f>
      </c>
      <c r="M161" s="8" t="s">
        <f>=SUBTOTAL(109,M2:M160)</f>
      </c>
      <c r="N161" s="8" t="s">
        <f>=MAX(0,M161*0.13)</f>
      </c>
    </row>
  </sheetData>
  <autoFilter ref="A1:O15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2026-08-26T22:50:32.00Z</dcterms:created>
  <dc:creator>izi-invest.ru</dc:creator>
  <cp:revision>0</cp:revision>
</cp:coreProperties>
</file>