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<sst xmlns="http://schemas.openxmlformats.org/spreadsheetml/2006/main" count="11374" uniqueCount="1036">
  <si>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</si>
  <si>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</si>
  <si>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</si>
  <si>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</si>
  <si>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</si>
  <si>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</si>
  <si>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</si>
  <si>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</si>
  <si>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</si>
  <si>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</si>
  <si>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</si>
  <si>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</si>
  <si>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</si>
  <si>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</si>
  <si>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</si>
  <si>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</si>
  <si>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</si>
  <si>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</si>
  <si>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</si>
  <si>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</si>
  <si>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</si>
  <si>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</si>
  <si>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</si>
  <si>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</si>
  <si>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TATN</t>
  </si>
  <si>
    <t>Татнфт 3ао</t>
  </si>
  <si>
    <t>CAD</t>
  </si>
  <si>
    <t>ROSN</t>
  </si>
  <si>
    <t>Роснефть</t>
  </si>
  <si>
    <t>CHF</t>
  </si>
  <si>
    <t>TATNP</t>
  </si>
  <si>
    <t>Татнфт 3ап</t>
  </si>
  <si>
    <t>CNY</t>
  </si>
  <si>
    <t>MGNT</t>
  </si>
  <si>
    <t>Магнит ао</t>
  </si>
  <si>
    <t>EUR</t>
  </si>
  <si>
    <t>MTSS</t>
  </si>
  <si>
    <t>МТС-ао</t>
  </si>
  <si>
    <t>GBP</t>
  </si>
  <si>
    <t>SBERP</t>
  </si>
  <si>
    <t>Сбербанк-п</t>
  </si>
  <si>
    <t>GLD</t>
  </si>
  <si>
    <t>TRNFP</t>
  </si>
  <si>
    <t>Транснф ап</t>
  </si>
  <si>
    <t>HKD</t>
  </si>
  <si>
    <t>Сумма по акциям:</t>
  </si>
  <si>
    <t>JPY</t>
  </si>
  <si>
    <t>CNYM</t>
  </si>
  <si>
    <t>etf</t>
  </si>
  <si>
    <t>CNYM ETF</t>
  </si>
  <si>
    <t>KZT</t>
  </si>
  <si>
    <t>TSPX</t>
  </si>
  <si>
    <t>TSPX ETF</t>
  </si>
  <si>
    <t>USD</t>
  </si>
  <si>
    <t>GOLD</t>
  </si>
  <si>
    <t>GOLD ETF</t>
  </si>
  <si>
    <t>SLV</t>
  </si>
  <si>
    <t>TPAS</t>
  </si>
  <si>
    <t>TPAS ETF</t>
  </si>
  <si>
    <t>TRY</t>
  </si>
  <si>
    <t>Сумма по фондам:</t>
  </si>
  <si>
    <t>UAH</t>
  </si>
  <si>
    <t>RU000A108G70</t>
  </si>
  <si>
    <t>bond</t>
  </si>
  <si>
    <t>НОВАТЭК1Р2</t>
  </si>
  <si>
    <t>2029-05-16</t>
  </si>
  <si>
    <t>RU000A109098</t>
  </si>
  <si>
    <t>iПозитивР1</t>
  </si>
  <si>
    <t>2027-07-04</t>
  </si>
  <si>
    <t>RU000A109B33</t>
  </si>
  <si>
    <t>Газпн3P13R</t>
  </si>
  <si>
    <t>2028-02-09</t>
  </si>
  <si>
    <t>RU000A1060Y4</t>
  </si>
  <si>
    <t>ВИС Ф БП03</t>
  </si>
  <si>
    <t>2026-03-31</t>
  </si>
  <si>
    <t>SU26242RMFS6</t>
  </si>
  <si>
    <t>ОФЗ 26242</t>
  </si>
  <si>
    <t>2029-08-29</t>
  </si>
  <si>
    <t>RU000A109VL8</t>
  </si>
  <si>
    <t>СовкомБОП5</t>
  </si>
  <si>
    <t>2027-10-10</t>
  </si>
  <si>
    <t>RU000A10A7C4</t>
  </si>
  <si>
    <t>Европлн1Р8</t>
  </si>
  <si>
    <t>2027-11-18</t>
  </si>
  <si>
    <t>RU000A108G05</t>
  </si>
  <si>
    <t>ЕврХол3P01</t>
  </si>
  <si>
    <t>2026-11-07</t>
  </si>
  <si>
    <t>RU000A1094F2</t>
  </si>
  <si>
    <t>ЧеркизБ1P7</t>
  </si>
  <si>
    <t>2027-07-15</t>
  </si>
  <si>
    <t>RU000A108JV4</t>
  </si>
  <si>
    <t>ГазпКап3P2</t>
  </si>
  <si>
    <t>2028-05-07</t>
  </si>
  <si>
    <t>RU000A108UJ6</t>
  </si>
  <si>
    <t>NSKATD-01</t>
  </si>
  <si>
    <t>2026-06-27</t>
  </si>
  <si>
    <t>RU000A108Q94</t>
  </si>
  <si>
    <t>Мегафон2P5</t>
  </si>
  <si>
    <t>2027-02-13</t>
  </si>
  <si>
    <t>RU000A109JW0</t>
  </si>
  <si>
    <t>КАМАЗ БП12</t>
  </si>
  <si>
    <t>2027-09-14</t>
  </si>
  <si>
    <t>RU000A109SZ4</t>
  </si>
  <si>
    <t>Мегафон2P7</t>
  </si>
  <si>
    <t>2027-04-15</t>
  </si>
  <si>
    <t>RU000A109XR1</t>
  </si>
  <si>
    <t>Акрон Б1P5</t>
  </si>
  <si>
    <t>2027-10-14</t>
  </si>
  <si>
    <t>RU000A1099V8</t>
  </si>
  <si>
    <t>СовкмЛ П07</t>
  </si>
  <si>
    <t>2027-08-08</t>
  </si>
  <si>
    <t>RU000A106ZL5</t>
  </si>
  <si>
    <t>РЖД 1Р-28R</t>
  </si>
  <si>
    <t>2030-09-20</t>
  </si>
  <si>
    <t>RU000A109VM6</t>
  </si>
  <si>
    <t>КАМАЗ БП13</t>
  </si>
  <si>
    <t>2026-10-15</t>
  </si>
  <si>
    <t>RU000A105YQ9</t>
  </si>
  <si>
    <t>АЛЬЯНС 1P1</t>
  </si>
  <si>
    <t>2026-03-12</t>
  </si>
  <si>
    <t>RU000A105ZX2</t>
  </si>
  <si>
    <t>БорецК1Р01</t>
  </si>
  <si>
    <t>2026-03-19</t>
  </si>
  <si>
    <t>RU000A105X64</t>
  </si>
  <si>
    <t>СэтлГрБ2P2</t>
  </si>
  <si>
    <t>2026-03-05</t>
  </si>
  <si>
    <t>RU000A102TR4</t>
  </si>
  <si>
    <t>РитйлБФ1P2</t>
  </si>
  <si>
    <t>SU26207RMFS9</t>
  </si>
  <si>
    <t>ОФЗ 26207</t>
  </si>
  <si>
    <t>2027-02-03</t>
  </si>
  <si>
    <t>SU26219RMFS4</t>
  </si>
  <si>
    <t>ОФЗ 26219</t>
  </si>
  <si>
    <t>2026-09-16</t>
  </si>
  <si>
    <t>SU26226RMFS9</t>
  </si>
  <si>
    <t>ОФЗ 26226</t>
  </si>
  <si>
    <t>2026-10-07</t>
  </si>
  <si>
    <t>RU000A1078Y6</t>
  </si>
  <si>
    <t>ЭконЛиз1Р6</t>
  </si>
  <si>
    <t>2026-11-19</t>
  </si>
  <si>
    <t>RU000A109551</t>
  </si>
  <si>
    <t>БалтЛизП12</t>
  </si>
  <si>
    <t>2027-08-25</t>
  </si>
  <si>
    <t>RU000A1066J2</t>
  </si>
  <si>
    <t>ТГК-14 1Р1</t>
  </si>
  <si>
    <t>2026-04-30</t>
  </si>
  <si>
    <t>RU000A106EZ0</t>
  </si>
  <si>
    <t>ВИС Ф БП04</t>
  </si>
  <si>
    <t>2026-08-25</t>
  </si>
  <si>
    <t>RU000A106HB4</t>
  </si>
  <si>
    <t>iВУШ 1P2</t>
  </si>
  <si>
    <t>2026-07-02</t>
  </si>
  <si>
    <t>RU000A104362</t>
  </si>
  <si>
    <t>ВСК 1P-02R</t>
  </si>
  <si>
    <t>2026-11-17</t>
  </si>
  <si>
    <t>RU000A103G00</t>
  </si>
  <si>
    <t>СТМ 1P2</t>
  </si>
  <si>
    <t>2026-07-22</t>
  </si>
  <si>
    <t>RU000A108Q78</t>
  </si>
  <si>
    <t>Кеарли 1Р1</t>
  </si>
  <si>
    <t>2027-06-03</t>
  </si>
  <si>
    <t>RU000A103QK3</t>
  </si>
  <si>
    <t>МэйлБ1Р1</t>
  </si>
  <si>
    <t>2026-09-15</t>
  </si>
  <si>
    <t>RU000A1034X1</t>
  </si>
  <si>
    <t>ЛТрейд 1P3</t>
  </si>
  <si>
    <t>RU000A103133</t>
  </si>
  <si>
    <t>Новотр 1Р2</t>
  </si>
  <si>
    <t>2026-04-16</t>
  </si>
  <si>
    <t>RU000A103PX8</t>
  </si>
  <si>
    <t>ЛСР БО 1Р7</t>
  </si>
  <si>
    <t>2026-09-11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</si>
  <si>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</si>
  <si>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</si>
  <si>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</si>
  <si>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</si>
  <si>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</si>
  <si>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</si>
  <si>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</si>
  <si>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</si>
  <si>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</si>
  <si>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</si>
  <si>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</si>
  <si>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</si>
  <si>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Амортизация Пионер 1P5: 5 шт. по 165 RUR.  (данные из БД)</t>
  </si>
  <si>
    <t>Част.погаш.номин. обл. АО ГК Пионер 4B02-05-67750-H-001P, частичное досроч. погашение . Вел.погаш. части ном.на 1 обл. 165 руб.  (данные из сделок)</t>
  </si>
  <si>
    <t>Амортизация РитйлБФ1P1: 5 шт. по 250 RUR.  (данные из БД)</t>
  </si>
  <si>
    <t>Част.погаш.номин. обл. ООО Ритейл Бел Финанс 4B02-01-00482-R-001P, Е022430, частичное досроч. погашение . Вел.погаш. части ном.н (данные из сделок)</t>
  </si>
  <si>
    <t>Амортизация Пионер 1P5: 6 шт. по 165 RUR.  (данные из БД)</t>
  </si>
  <si>
    <t>Част.погаш.номин. обл. АО ГК Пионер 4B02-05-67750-H-001P, Е022430, частичное досроч. погашение . Вел.погаш. части ном.на 1 обл.  (данные из сделок)</t>
  </si>
  <si>
    <t>Амортизация ФабрФав1P1: 5 шт. по 250 RUR.  (данные из БД)</t>
  </si>
  <si>
    <t>Част.погаш.номин. обл. ООО Фабрика ФАВОРИТ 4B02-01-00607-R-001P, Е022430, частичное досроч. погашение . Вел.погаш. части ном.на  (данные из сделок)</t>
  </si>
  <si>
    <t>Амортизация Самолет1P9: 5 шт. по 1000 RUR.  (данные из БД)</t>
  </si>
  <si>
    <t>Ден.ср-ва от погаш. номин.ст-ти обл. ПАО ГК Самолет 4B02-09-16493-A-001P, Е022430.   НДС не обл. Налог не удерживается. (данные из сделок)</t>
  </si>
  <si>
    <t>Амортизация iСелктлР1R: 5 шт. по 1000 RUR.  (данные из БД)</t>
  </si>
  <si>
    <t>Ден.ср-ва от погаш. номин.ст-ти обл. ООО Селектел 4B02-01-00575-R-001P, Е022430.   НДС не обл. Налог не удерживается. (данные из сделок)</t>
  </si>
  <si>
    <t>Амортизация Пионер 1P5: 7 шт. по 165 RUR.  (данные из БД)</t>
  </si>
  <si>
    <t>Амортизация Брус 1P02: 5 шт. по 1000 RUR.  (данные из БД)</t>
  </si>
  <si>
    <t>Ден.ср-ва от погаш. номин.ст-ти обл. ООО Брусника. Строительство и девелопмент 4B02-02-00492-R-001P, Е022430.   НДС не обл. Нало (данные из сделок)</t>
  </si>
  <si>
    <t>Амортизация ТелХолПБО5: 5 шт. по 1000 RUR.  (данные из БД)</t>
  </si>
  <si>
    <t>Ден.ср-ва от погаш. номин.ст-ти обл. АО ЭР-Телеком Холдинг 4B02-05-53015-K-001P, Е022430.   НДС не обл. Налог не удерживается. (данные из сделок)</t>
  </si>
  <si>
    <t>Амортизация СэтлГрБ1P3: 5 шт. по 1000 RUR.  (данные из БД)</t>
  </si>
  <si>
    <t>Ден.ср-ва от погаш. номин.ст-ти обл. ООО Сэтл Групп 4B02-03-36160-R-001P, Е022430.   НДС не обл. Налог не удерживается. (данные из сделок)</t>
  </si>
  <si>
    <t>Амортизация ЭконЛиз1Р3: 5 шт. по 1000 RUR.  (данные из БД)</t>
  </si>
  <si>
    <t>Ден.ср-ва от погаш. номин.ст-ти обл. ООО ЭкономЛизинг 4B02-03-00461-R-001P, Е022430.   НДС не обл. Налог не удерживается. (данные из сделок)</t>
  </si>
  <si>
    <t>Амортизация РитйлБФ1P1: 7 шт. по 250 RUR.  (данные из БД)</t>
  </si>
  <si>
    <t>Амортизация РКСЭталон2: 17 шт. по 45.94 RUR.  (данные из БД)</t>
  </si>
  <si>
    <t>Част.погаш.номин. обл. ООО СФО ВТБ РКС Эталон 4-02-00668-R-001P, Е022430, частичное досроч. погашение . Вел.погаш. части ном.на  (данные из сделок)</t>
  </si>
  <si>
    <t>Амортизация Пионер 1P5: 8 шт. по 165 RUR.  (данные из БД)</t>
  </si>
  <si>
    <t>Амортизация ВТБРКС01: 13 шт. по 57.73 RUR.  (данные из БД)</t>
  </si>
  <si>
    <t>Част.погаш.номин. обл. ООО СФО ВТБ РКС-1 4-01-00586-R, Е022430, частичное досроч. погашение . Вел.погаш. части ном.на 1 обл. 57. (данные из сделок)</t>
  </si>
  <si>
    <t>Амортизация РКСЭталон2: 17 шт. по 56.31 RUR.  (данные из БД)</t>
  </si>
  <si>
    <t>Амортизация Новотр 1Р2: 5 шт. по 125 RUR.  (данные из БД)</t>
  </si>
  <si>
    <t>Част.погаш.номин. обл. АО ХК Новотранс 4B02-02-12414-F-001P, Е022430, частичное досроч. погашение . Вел.погаш. части ном.на 1 об (данные из сделок)</t>
  </si>
  <si>
    <t>Амортизация ВТБРКС01: 13 шт. по 50.5 RUR.  (данные из БД)</t>
  </si>
  <si>
    <t>Част.погаш.номин. обл. ООО СФО ВТБ РКС-1 4-01-00586-R, Е022430, частичное досроч. погашение . Вел.погаш. части ном.на 1 обл. 50. (данные из сделок)</t>
  </si>
  <si>
    <t>Амортизация РКСЭталон2: 17 шт. по 45.65 RUR.  (данные из БД)</t>
  </si>
  <si>
    <t>Амортизация МВ ФИН 1Р2: 10 шт. по 1000 RUR.  (данные из БД)</t>
  </si>
  <si>
    <t>Ден.ср-ва от погаш. номин.ст-ти обл. ООО МВ ФИНАНС 4B02-02-00590-R-001P, Е022430.   НДС не обл. Налог не удерживается. (данные из сделок)</t>
  </si>
  <si>
    <t>Амортизация СамолетP10: 5 шт. по 1000 RUR.  (данные из БД)</t>
  </si>
  <si>
    <t>Ден.ср-ва от погаш. номин.ст-ти обл. ПАО ГК Самолет 4B02-10-16493-A-001P, Е022430.   НДС не обл. Налог не удерживается. (данные из сделок)</t>
  </si>
  <si>
    <t>Амортизация ВТБРКС01: 15 шт. по 55.24 RUR.  (данные из БД)</t>
  </si>
  <si>
    <t>Амортизация РКСЭталон2: 17 шт. по 48.65 RUR.  (данные из БД)</t>
  </si>
  <si>
    <t>Част.погаш.номин. обл. ООО СФО ВТБ РКС-1 4-01-00586-R, Е022430, частичное досроч. погашение . Вел.погаш. части ном.на 1 обл. 55. (данные из сделок)</t>
  </si>
  <si>
    <t>Амортизация Брус 2P01: 10 шт. по 250 RUR.  (данные из БД)</t>
  </si>
  <si>
    <t>Част.погаш.номин. обл. ООО Брусника. Строительство и девелопмент 4B02-01-00492-R-002P, Е022430, частичное досроч. погашение . Ве (данные из сделок)</t>
  </si>
  <si>
    <t>Амортизация ЛСР БО 1Р7: 5 шт. по 200 RUR.  (данные из БД)</t>
  </si>
  <si>
    <t>Част.погаш.номин. обл. ПАО Группа ЛСР 4B02-07-55234-E-001P, Е022430, частичное досроч. погашение . Вел.погаш. части ном.на 1 обл (данные из сделок)</t>
  </si>
  <si>
    <t>Амортизация Пионер 1P5: 10 шт. по 165 RUR.  (данные из БД)</t>
  </si>
  <si>
    <t>Амортизация Экспо1П01: 5 шт. по 1000 RUR.  (данные из БД)</t>
  </si>
  <si>
    <t>Амортизация Атомстр 01: 5 шт. по 1000 RUR.  (данные из БД)</t>
  </si>
  <si>
    <t>Ден.ср-ва от погаш. номин.ст-ти обл. ООО Атомстройкомплекс-Строительство 4-01-00313-R, Е022430.   НДС не обл. Налог не удерживае (данные из сделок)</t>
  </si>
  <si>
    <t>Амортизация ВТБРКС01: 15 шт. по 48.49 RUR.  (данные из БД)</t>
  </si>
  <si>
    <t>Амортизация РКСЭталон2: 17 шт. по 43.68 RUR.  (данные из БД)</t>
  </si>
  <si>
    <t>Част.погаш.номин. обл. ООО СФО ВТБ РКС-1 4-01-00586-R, Е022430, частичное досроч. погашение . Вел.погаш. части ном.на 1 обл. 48. (данные из сделок)</t>
  </si>
  <si>
    <t>Амортизация РЕСОЛизБП7: 5 шт. по 1000 RUR.  (данные из БД)</t>
  </si>
  <si>
    <t>Ден.ср-ва от погаш. номин.ст-ти обл. ООО РЕСО-Лизинг 4B02-07-36419-R-001P, Е022430.   НДС не обл. Налог не удерживается. (данные из сделок)</t>
  </si>
  <si>
    <t>Амортизация Новотр 1Р2: 9 шт. по 125 RUR.  (данные из БД)</t>
  </si>
  <si>
    <t>Амортизация ВТБРКС01: 16 шт. по 46.91 RUR.  (данные из БД)</t>
  </si>
  <si>
    <t>Част.погаш.номин. обл. ООО СФО ВТБ РКС-1 4-01-00586-R, Е022430, частичное досроч. погашение . Вел.погаш. части ном.на 1 обл. 46. (данные из сделок)</t>
  </si>
  <si>
    <t>Амортизация РКСЭталон2: 17 шт. по 40.52 RUR.  (данные из БД)</t>
  </si>
  <si>
    <t>Амортизация ВТБРКС01: 16 шт. по 45.52 RUR.  (данные из БД)</t>
  </si>
  <si>
    <t>Амортизация РКСЭталон2: 17 шт. по 39.73 RUR.  (данные из БД)</t>
  </si>
  <si>
    <t>Част.погаш.номин. обл. ООО СФО ВТБ РКС-1 4-01-00586-R, Е022430, частичное досроч. погашение . Вел.погаш. части ном.на 1 обл. 45. (данные из сделок)</t>
  </si>
  <si>
    <t>Амортизация Пионер 1P5: 12 шт. по 175 RUR.  (данные из БД)</t>
  </si>
  <si>
    <t>Ден.ср-ва от погаш. номин.ст-ти обл. АО ГК Пионер 4B02-05-67750-H-001P, Е022430.   НДС не обл. Налог не удерживается. (данные из сделок)</t>
  </si>
  <si>
    <t>Амортизация ГЛОРАКС1Р1: 10 шт. по 1000 RUR.  (данные из БД)</t>
  </si>
  <si>
    <t>Амортизация Брус 2P01: 21 шт. по 250 RUR.  (данные из БД)</t>
  </si>
  <si>
    <t>Амортизация Новотр 1Р2: 10 шт. по 125 RUR.  (данные из БД)</t>
  </si>
  <si>
    <t>Амортизация РитйлБФ1P1: 11 шт. по 250 RUR.  (данные из БД)</t>
  </si>
  <si>
    <t>Амортизация ЛТрейд 1P3: 10 шт. по 83.3 RUR.  (данные из БД)</t>
  </si>
  <si>
    <t>Амортизация ТелХолБ2-3: 10 шт. по 1000 RUR.  (данные из БД)</t>
  </si>
  <si>
    <t>Амортизация МТС-Банк02: 5 шт. по 1000 RUR.  (данные из БД)</t>
  </si>
  <si>
    <t>Амортизация КарРус 1P1: 10 шт. по 1000 RUR.  (данные из БД)</t>
  </si>
  <si>
    <t>Амортизация ЛСР БО 1Р7: 5 шт. по 400 RUR. 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</si>
  <si>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</si>
  <si>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</si>
  <si>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</si>
  <si>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</si>
  <si>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</si>
  <si>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</si>
  <si>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Дивиденд по TRNFP - Транснф ап 1шт. по 177.2 RUR (данные из БД)</t>
  </si>
  <si>
    <t>Стоимость сейчас</t>
  </si>
  <si>
    <t>Купон по RU000A108G70 - НОВАТЭК1Р2 3шт. по 142.49 RUR (данные из БД)</t>
  </si>
  <si>
    <t>Купон по RU000A109098 - iПозитивР1 20шт. по 18.66 RUR (данные из БД)</t>
  </si>
  <si>
    <t>Купон по RU000A109B33 - Газпн3P13R 15шт. по 18.33 RUR (данные из БД)</t>
  </si>
  <si>
    <t>Купон по RU000A1060Y4 - ВИС Ф БП03 10шт. по 32.16 RUR (данные из БД)</t>
  </si>
  <si>
    <t>Купон по SU26242RMFS6 - ОФЗ 26242 15шт. по 55.23 RUR (данные из БД)</t>
  </si>
  <si>
    <t>Купон по RU000A10A7C4 - Европлн1Р8 14шт. по 20.55 RUR (данные из БД)</t>
  </si>
  <si>
    <t>Купон по RU000A108G05 - ЕврХол3P01 5шт. по 17.34 RUR (данные из БД)</t>
  </si>
  <si>
    <t>Купон по RU000A108JV4 - ГазпКап3P2 5шт. по 16.64 RUR (данные из БД)</t>
  </si>
  <si>
    <t>Купон по RU000A109JW0 - КАМАЗ БП12 10шт. по 56.1 RUR (данные из БД)</t>
  </si>
  <si>
    <t>Купон по RU000A1099V8 - СовкмЛ П07 5шт. по 18.25 RUR (данные из БД)</t>
  </si>
  <si>
    <t>Купон по RU000A106ZL5 - РЖД 1Р-28R 10шт. по 18.63 RUR (данные из БД)</t>
  </si>
  <si>
    <t>Купон по RU000A105ZX2 - БорецК1Р01 10шт. по 29.54 RUR (данные из БД)</t>
  </si>
  <si>
    <t>Купон по RU000A105X64 - СэтлГрБ2P2 5шт. по 30.42 RUR (данные из БД)</t>
  </si>
  <si>
    <t>Купон по SU26219RMFS4 - ОФЗ 26219 10шт. по 38.64 RUR (данные из БД)</t>
  </si>
  <si>
    <t>Купон по SU26226RMFS9 - ОФЗ 26226 10шт. по 39.64 RUR (данные из БД)</t>
  </si>
  <si>
    <t>Купон по RU000A106EZ0 - ВИС Ф БП04 6шт. по 32.16 RUR (данные из БД)</t>
  </si>
  <si>
    <t>Купон по RU000A106HB4 - iВУШ 1P2 5шт. по 29.42 RUR (данные из БД)</t>
  </si>
  <si>
    <t>Купон по RU000A104362 - ВСК 1P-02R 5шт. по 47.62 RUR (данные из БД)</t>
  </si>
  <si>
    <t>Купон по RU000A103G00 - СТМ 1P2 5шт. по 43.38 RUR (данные из БД)</t>
  </si>
  <si>
    <t>Купон по RU000A108Q78 - Кеарли 1Р1 5шт. по 17.26 RUR (данные из БД)</t>
  </si>
  <si>
    <t>Купон по RU000A103QK3 - МэйлБ1Р1 5шт. по 39.39 RUR (данные из БД)</t>
  </si>
  <si>
    <t>Купон по RU000A1034X1 - ЛТрейд 1P3 10шт. по 9.04 RUR (данные из БД)</t>
  </si>
  <si>
    <t>Купон по RU000A103133 - Новотр 1Р2 5шт. по 22.81 RUR (данные из БД)</t>
  </si>
  <si>
    <t>Купон по RU000A103PX8 - ЛСР БО 1Р7 5шт. по 21.57 RUR (данные из БД)</t>
  </si>
  <si>
    <t>Дивиденд по MGNT - Магнит ао 2шт. по 412.13 RUR (данные из БД)</t>
  </si>
  <si>
    <t>Дивиденд по MTSS - МТС-ао 30шт. по 35 RUR (данные из БД)</t>
  </si>
  <si>
    <t>Дивиденд по SBERP - Сбербанк-п 20шт. по 34.84 RUR (данные из БД)</t>
  </si>
  <si>
    <t>Купон по RU000A108G70 - НОВАТЭК1Р2 3шт. по 125.28 RUR (данные из БД)</t>
  </si>
  <si>
    <t>Купон по RU000A109VL8 - СовкомБОП5 15шт. по 18.9 RUR (данные из БД)</t>
  </si>
  <si>
    <t>Купон по RU000A108G05 - ЕврХол3P01 5шт. по 18.33 RUR (данные из БД)</t>
  </si>
  <si>
    <t>Купон по RU000A1094F2 - ЧеркизБ1P7 7шт. по 16.73 RUR (данные из БД)</t>
  </si>
  <si>
    <t>Купон по RU000A109JW0 - КАМАЗ БП12 10шт. по 56.04 RUR (данные из БД)</t>
  </si>
  <si>
    <t>Купон по RU000A109SZ4 - Мегафон2P7 10шт. по 54.78 RUR (данные из БД)</t>
  </si>
  <si>
    <t>Купон по RU000A109XR1 - Акрон Б1P5 10шт. по 18.7 RUR (данные из БД)</t>
  </si>
  <si>
    <t>Купон по RU000A106ZL5 - РЖД 1Р-28R 10шт. по 18.83 RUR (данные из БД)</t>
  </si>
  <si>
    <t>Купон по RU000A109VM6 - КАМАЗ БП13 10шт. по 18.7 RUR (данные из БД)</t>
  </si>
  <si>
    <t>Купон по RU000A102TR4 - РитйлБФ1P2 5шт. по 25.8 RUR (данные из БД)</t>
  </si>
  <si>
    <t>Купон по SU26207RMFS9 - ОФЗ 26207 10шт. по 40.64 RUR (данные из БД)</t>
  </si>
  <si>
    <t>Купон по RU000A1078Y6 - ЭконЛиз1Р6 10шт. по 49.86 RUR (данные из БД)</t>
  </si>
  <si>
    <t>Купон по RU000A1066J2 - ТГК-14 1Р1 5шт. по 34.9 RUR (данные из БД)</t>
  </si>
  <si>
    <t>Дивиденд по LKOH - ЛУКОЙЛ 15шт. по 498 RUR (данные из БД)</t>
  </si>
  <si>
    <t>Дивиденд по ROSN - Роснефть 25шт. по 29.01 RUR (данные из БД)</t>
  </si>
  <si>
    <t>Дивиденд по TRNFP - Транснф ап 2шт. по 198.25 RUR (данные из БД)</t>
  </si>
  <si>
    <t>Полный доход</t>
  </si>
  <si>
    <t>Купон по RU000A108G70 - НОВАТЭК1Р2 3шт. по 125.34 RUR (данные из БД)</t>
  </si>
  <si>
    <t>Купон по RU000A1094F2 - ЧеркизБ1P7 7шт. по 18.04 RUR (данные из БД)</t>
  </si>
  <si>
    <t>Купон по RU000A108JV4 - ГазпКап3P2 11шт. по 17.79 RUR (данные из БД)</t>
  </si>
  <si>
    <t>Купон по RU000A108UJ6 - NSKATD-01 10шт. по 47.37 RUR (данные из БД)</t>
  </si>
  <si>
    <t>Купон по RU000A109JW0 - КАМАЗ БП12 10шт. по 51.19 RUR (данные из БД)</t>
  </si>
  <si>
    <t>Купон по RU000A109SZ4 - Мегафон2P7 10шт. по 55.6 RUR (данные из БД)</t>
  </si>
  <si>
    <t>Купон по RU000A1099V8 - СовкмЛ П07 9шт. по 18.9 RUR (данные из БД)</t>
  </si>
  <si>
    <t>Купон по RU000A105YQ9 - АЛЬЯНС 1P1 10шт. по 37.02 RUR (данные из БД)</t>
  </si>
  <si>
    <t>Купон по RU000A105X64 - СэтлГрБ2P2 7шт. по 30.42 RUR (данные из БД)</t>
  </si>
  <si>
    <t>Купон по RU000A102TR4 - РитйлБФ1P2 10шт. по 25.8 RUR (данные из БД)</t>
  </si>
  <si>
    <t>Купон по RU000A1078Y6 - ЭконЛиз1Р6 10шт. по 42.38 RUR (данные из БД)</t>
  </si>
  <si>
    <t>Купон по RU000A109551 - БалтЛизП12 10шт. по 19.15 RUR (данные из БД)</t>
  </si>
  <si>
    <t>Купон по RU000A106EZ0 - ВИС Ф БП04 7шт. по 32.16 RUR (данные из БД)</t>
  </si>
  <si>
    <t>Дивиденд по ROSN - Роснефть 25шт. по 36.47 RUR (данные из БД)</t>
  </si>
  <si>
    <t>Дивиденд по TATNP - Татнфт 3ап 10шт. по 25.17 RUR (данные из БД)</t>
  </si>
  <si>
    <t>Купон по RU000A108G70 - НОВАТЭК1Р2 3шт. по 126.45 RUR (данные из БД)</t>
  </si>
  <si>
    <t>Купон по RU000A109B33 - Газпн3P13R 20шт. по 18.33 RUR (данные из БД)</t>
  </si>
  <si>
    <t>Купон по RU000A1060Y4 - ВИС Ф БП03 16шт. по 32.16 RUR (данные из БД)</t>
  </si>
  <si>
    <t>Купон по SU26242RMFS6 - ОФЗ 26242 18шт. по 44.88 RUR (данные из БД)</t>
  </si>
  <si>
    <t>Купон по RU000A108JV4 - ГазпКап3P2 11шт. по 18.29 RUR (данные из БД)</t>
  </si>
  <si>
    <t>Купон по RU000A109SZ4 - Мегафон2P7 10шт. по 54.67 RUR (данные из БД)</t>
  </si>
  <si>
    <t>Купон по RU000A106ZL5 - РЖД 1Р-28R 10шт. по 18.84 RUR (данные из БД)</t>
  </si>
  <si>
    <t>Купон по RU000A104362 - ВСК 1P-02R 6шт. по 47.62 RUR (данные из БД)</t>
  </si>
  <si>
    <t>Купон по RU000A10A7C4 - Европлн1Р8 14шт. по 20.11 RUR (данные из БД)</t>
  </si>
  <si>
    <t>Купон по RU000A1094F2 - ЧеркизБ1P7 12шт. по 18.37 RUR (данные из БД)</t>
  </si>
  <si>
    <t>Купон по RU000A108Q94 - Мегафон2P5 10шт. по 52.55 RUR (данные из БД)</t>
  </si>
  <si>
    <t>Купон по RU000A109SZ4 - Мегафон2P7 10шт. по 48.2 RUR (данные из БД)</t>
  </si>
  <si>
    <t>Купон по RU000A106ZL5 - РЖД 1Р-28R 10шт. по 19.21 RUR (данные из БД)</t>
  </si>
  <si>
    <t>Купон по RU000A1078Y6 - ЭконЛиз1Р6 10шт. по 39.89 RUR (данные из БД)</t>
  </si>
  <si>
    <t>Купон по RU000A1066J2 - ТГК-14 1Р1 8шт. по 34.9 RUR (данные из БД)</t>
  </si>
  <si>
    <t>Дивиденд по LKOH - ЛУКОЙЛ 17шт. по 514 RUR (данные из БД)</t>
  </si>
  <si>
    <t>Купон по RU000A109VL8 - СовкомБОП5 15шт. по 18.71 RUR (данные из БД)</t>
  </si>
  <si>
    <t>Купон по RU000A10A7C4 - Европлн1Р8 14шт. по 19.73 RUR (данные из БД)</t>
  </si>
  <si>
    <t>Купон по RU000A108G05 - ЕврХол3P01 10шт. по 18.33 RUR (данные из БД)</t>
  </si>
  <si>
    <t>Купон по RU000A108Q94 - Мегафон2P5 10шт. по 55.1 RUR (данные из БД)</t>
  </si>
  <si>
    <t>Купон по RU000A109XR1 - Акрон Б1P5 10шт. по 18.4 RUR (данные из БД)</t>
  </si>
  <si>
    <t>Купон по RU000A1099V8 - СовкмЛ П07 10шт. по 18.9 RUR (данные из БД)</t>
  </si>
  <si>
    <t>Купон по RU000A106ZL5 - РЖД 1Р-28R 10шт. по 18.75 RUR (данные из БД)</t>
  </si>
  <si>
    <t>Купон по RU000A109VM6 - КАМАЗ БП13 10шт. по 18.51 RUR (данные из БД)</t>
  </si>
  <si>
    <t>Купон по RU000A105X64 - СэтлГрБ2P2 10шт. по 30.42 RUR (данные из БД)</t>
  </si>
  <si>
    <t>Дивиденд по SBER - Сбербанк 430шт. по 33.3 RUR (данные из БД)</t>
  </si>
  <si>
    <t>Дивиденд по TATN - Татнфт 3ао 18шт. по 25.17 RUR (данные из БД)</t>
  </si>
  <si>
    <t>Дивиденд по ROSN - Роснефть 37шт. по 14.68 RUR (данные из БД)</t>
  </si>
  <si>
    <t>Дивиденд по TATNP - Татнфт 3ап 13шт. по 38.2 RUR (данные из БД)</t>
  </si>
  <si>
    <t>Купон по RU000A109098 - iПозитивР1 20шт. по 17.86 RUR (данные из БД)</t>
  </si>
  <si>
    <t>Купон по RU000A109VL8 - СовкомБОП5 15шт. по 18.08 RUR (данные из БД)</t>
  </si>
  <si>
    <t>Купон по RU000A10A7C4 - Европлн1Р8 14шт. по 18.25 RUR (данные из БД)</t>
  </si>
  <si>
    <t>Купон по RU000A108Q94 - Мегафон2P5 10шт. по 54.99 RUR (данные из БД)</t>
  </si>
  <si>
    <t>Купон по RU000A109XR1 - Акрон Б1P5 10шт. по 17.88 RUR (данные из БД)</t>
  </si>
  <si>
    <t>Купон по RU000A106ZL5 - РЖД 1Р-28R 10шт. по 18.68 RUR (данные из БД)</t>
  </si>
  <si>
    <t>Купон по RU000A109VM6 - КАМАЗ БП13 10шт. по 17.88 RUR (данные из БД)</t>
  </si>
  <si>
    <t>Купон по RU000A106HB4 - iВУШ 1P2 7шт. по 29.42 RUR (данные из БД)</t>
  </si>
  <si>
    <t>Купон по RU000A109098 - iПозитивР1 20шт. по 17.29 RUR (данные из БД)</t>
  </si>
  <si>
    <t>Купон по RU000A109B33 - Газпн3P13R 20шт. по 18.08 RUR (данные из БД)</t>
  </si>
  <si>
    <t>Купон по RU000A109VL8 - СовкомБОП5 15шт. по 17.1 RUR (данные из БД)</t>
  </si>
  <si>
    <t>Купон по RU000A10A7C4 - Европлн1Р8 14шт. по 17.86 RUR (данные из БД)</t>
  </si>
  <si>
    <t>Купон по RU000A108Q94 - Мегафон2P5 10шт. по 50.08 RUR (данные из БД)</t>
  </si>
  <si>
    <t>Купон по RU000A109XR1 - Акрон Б1P5 10шт. по 16.67 RUR (данные из БД)</t>
  </si>
  <si>
    <t>Купон по RU000A106ZL5 - РЖД 1Р-28R 10шт. по 17.87 RUR (данные из БД)</t>
  </si>
  <si>
    <t>Купон по RU000A109VM6 - КАМАЗ БП13 10шт. по 16.89 RUR (данные из БД)</t>
  </si>
  <si>
    <t>Купон по RU000A103PX8 - ЛСР БО 1Р7 5шт. по 17.25 RUR (данные из БД)</t>
  </si>
  <si>
    <t>Дивиденд по TATNP - Татнфт 3ап 14шт. по 17.39 RUR (данные из БД)</t>
  </si>
  <si>
    <t>Купон по RU000A109098 - iПозитивР1 20шт. по 16.19 RUR (данные из БД)</t>
  </si>
  <si>
    <t>Купон по RU000A109B33 - Газпн3P13R 20шт. по 17.51 RUR (данные из БД)</t>
  </si>
  <si>
    <t>Купон по RU000A109VL8 - СовкомБОП5 15шт. по 16.44 RUR (данные из БД)</t>
  </si>
  <si>
    <t>Купон по RU000A10A7C4 - Европлн1Р8 14шт. по 17.26 RUR (данные из БД)</t>
  </si>
  <si>
    <t>Купон по RU000A108G05 - ЕврХол3P01 12шт. по 18.33 RUR (данные из БД)</t>
  </si>
  <si>
    <t>Купон по RU000A109XR1 - Акрон Б1P5 10шт. по 16.15 RUR (данные из БД)</t>
  </si>
  <si>
    <t>Купон по RU000A106ZL5 - РЖД 1Р-28R 10шт. по 16.86 RUR (данные из БД)</t>
  </si>
  <si>
    <t>Купон по RU000A109VM6 - КАМАЗ БП13 10шт. по 16.23 RUR (данные из БД)</t>
  </si>
  <si>
    <t>Купон по RU000A109551 - БалтЛизП12 10шт. по 18.58 RUR (данные из БД)</t>
  </si>
  <si>
    <t>Дивиденд по SBER - Сбербанк 620шт. по 34.84 RUR (данные из БД)</t>
  </si>
  <si>
    <t>Дивиденд по LKOH - ЛУКОЙЛ 23шт. по 541 RUR (данные из БД)</t>
  </si>
  <si>
    <t>Купон по RU000A109098 - iПозитивР1 20шт. по 15.62 RUR (данные из БД)</t>
  </si>
  <si>
    <t>Купон по RU000A109B33 - Газпн3P13R 20шт. по 16.41 RUR (данные из БД)</t>
  </si>
  <si>
    <t>Купон по RU000A109VL8 - СовкомБОП5 15шт. по 15.64 RUR (данные из БД)</t>
  </si>
  <si>
    <t>Купон по RU000A10A7C4 - Европлн1Р8 14шт. по 16.9 RUR (данные из БД)</t>
  </si>
  <si>
    <t>Купон по RU000A108JV4 - ГазпКап3P2 11шт. по 18.1 RUR (данные из БД)</t>
  </si>
  <si>
    <t>Купон по RU000A109XR1 - Акрон Б1P5 10шт. по 15.41 RUR (данные из БД)</t>
  </si>
  <si>
    <t>Купон по RU000A1099V8 - СовкмЛ П07 10шт. по 18.79 RUR (данные из БД)</t>
  </si>
  <si>
    <t>Купон по RU000A106ZL5 - РЖД 1Р-28R 10шт. по 16.05 RUR (данные из БД)</t>
  </si>
  <si>
    <t>Купон по RU000A109VM6 - КАМАЗ БП13 10шт. по 15.44 RUR (данные из БД)</t>
  </si>
  <si>
    <t>Купон по RU000A109551 - БалтЛизП12 10шт. по 18.22 RUR (данные из БД)</t>
  </si>
  <si>
    <t>Купон по RU000A109098 - iПозитивР1 20шт. по 15.25 RUR (данные из БД)</t>
  </si>
  <si>
    <t>Купон по RU000A109B33 - Газпн3P13R 20шт. по 15.84 RUR (данные из БД)</t>
  </si>
  <si>
    <t>Купон по RU000A109VL8 - СовкомБОП5 15шт. по 15.38 RUR (данные из БД)</t>
  </si>
  <si>
    <t>Купон по RU000A1094F2 - ЧеркизБ1P7 12шт. по 18.1 RUR (данные из БД)</t>
  </si>
  <si>
    <t>Купон по RU000A108JV4 - ГазпКап3P2 11шт. по 17.47 RUR (данные из БД)</t>
  </si>
  <si>
    <t>Купон по RU000A109XR1 - Акрон Б1P5 10шт. по 15.12 RUR (данные из БД)</t>
  </si>
  <si>
    <t>Купон по RU000A1099V8 - СовкмЛ П07 10шт. по 18.08 RUR (данные из БД)</t>
  </si>
  <si>
    <t>Купон по RU000A106ZL5 - РЖД 1Р-28R 10шт. по 15.35 RUR (данные из БД)</t>
  </si>
  <si>
    <t>Купон по RU000A109VM6 - КАМАЗ БП13 10шт. по 15.18 RUR (данные из БД)</t>
  </si>
  <si>
    <t>Купон по RU000A109551 - БалтЛизП12 10шт. по 16.68 RUR (данные из БД)</t>
  </si>
  <si>
    <t>Дивиденд по TATNP - Татнфт 3ап 22шт. по 43.11 RUR (данные из БД)</t>
  </si>
  <si>
    <t>Купон по RU000A109B33 - Газпн3P13R 20шт. по 15.04 RUR (данные из БД)</t>
  </si>
  <si>
    <t>Купон по RU000A1094F2 - ЧеркизБ1P7 12шт. по 17.55 RUR (данные из БД)</t>
  </si>
  <si>
    <t>Купон по RU000A108JV4 - ГазпКап3P2 11шт. по 16.48 RUR (данные из БД)</t>
  </si>
  <si>
    <t>Купон по RU000A1099V8 - СовкмЛ П07 10шт. по 17.26 RUR (данные из БД)</t>
  </si>
  <si>
    <t>Купон по RU000A109551 - БалтЛизП12 10шт. по 16.33 RUR (данные из БД)</t>
  </si>
  <si>
    <t>Купон по RU000A103133 - Новотр 1Р2 9шт. по 19.96 RUR (данные из БД)</t>
  </si>
  <si>
    <t>Дивиденд по TATN - Татнфт 3ао 27шт. по 38.2 RUR (данные из БД)</t>
  </si>
  <si>
    <t>Дивиденд по TATNP - Татнфт 3ап 22шт. по 14.35 RUR (данные из БД)</t>
  </si>
  <si>
    <t>Купон по RU000A109B33 - Газпн3P13R 20шт. по 14.78 RUR (данные из БД)</t>
  </si>
  <si>
    <t>Купон по RU000A108G05 - ЕврХол3P01 12шт. по 17.62 RUR (данные из БД)</t>
  </si>
  <si>
    <t>Купон по RU000A1094F2 - ЧеркизБ1P7 12шт. по 16.4 RUR (данные из БД)</t>
  </si>
  <si>
    <t>Купон по RU000A108JV4 - ГазпКап3P2 11шт. по 15.82 RUR (данные из БД)</t>
  </si>
  <si>
    <t>Купон по RU000A1099V8 - СовкмЛ П07 10шт. по 16.44 RUR (данные из БД)</t>
  </si>
  <si>
    <t>Купон по RU000A109551 - БалтЛизП12 10шт. по 15.85 RUR (данные из БД)</t>
  </si>
  <si>
    <t>Купон по RU000A108G05 - ЕврХол3P01 12шт. по 17.01 RUR (данные из БД)</t>
  </si>
  <si>
    <t>Купон по RU000A1094F2 - ЧеркизБ1P7 12шт. по 15.85 RUR (данные из БД)</t>
  </si>
  <si>
    <t>Купон по RU000A108JV4 - ГазпКап3P2 11шт. по 15.03 RUR (данные из БД)</t>
  </si>
  <si>
    <t>Купон по RU000A1099V8 - СовкмЛ П07 10шт. по 15.73 RUR (данные из БД)</t>
  </si>
  <si>
    <t>Купон по RU000A109551 - БалтЛизП12 10шт. по 15.45 RUR (данные из БД)</t>
  </si>
  <si>
    <t>Купон по RU000A103133 - Новотр 1Р2 9шт. по 17.11 RUR (данные из БД)</t>
  </si>
  <si>
    <t>Купон по RU000A108G05 - ЕврХол3P01 12шт. по 15.86 RUR (данные из БД)</t>
  </si>
  <si>
    <t>Купон по RU000A1094F2 - ЧеркизБ1P7 12шт. по 15.08 RUR (данные из БД)</t>
  </si>
  <si>
    <t>Купон по RU000A108JV4 - ГазпКап3P2 11шт. по 14.77 RUR (данные из БД)</t>
  </si>
  <si>
    <t>Купон по RU000A1099V8 - СовкмЛ П07 10шт. по 15.42 RUR (данные из БД)</t>
  </si>
  <si>
    <t>Купон по RU000A108G05 - ЕврХол3P01 12шт. по 15.32 RUR (данные из БД)</t>
  </si>
  <si>
    <t>Купон по RU000A1094F2 - ЧеркизБ1P7 12шт. по 14.81 RUR (данные из БД)</t>
  </si>
  <si>
    <t>Купон по RU000A108G05 - ЕврХол3P01 12шт. по 14.95 RUR (данные из БД)</t>
  </si>
  <si>
    <t>Купон по RU000A103133 - Новотр 1Р2 10шт. по 14.26 RUR (данные из БД)</t>
  </si>
  <si>
    <t>Купон по RU000A1034X1 - ЛТрейд 1P3 10шт. по 8.29 RUR (данные из БД)</t>
  </si>
  <si>
    <t>Купон по RU000A103133 - Новотр 1Р2 10шт. по 11.41 RUR (данные из БД)</t>
  </si>
  <si>
    <t>Дивиденд по TATN - Татнфт 3ао 48шт. по 17.39 RUR (данные из БД)</t>
  </si>
  <si>
    <t>Купон по RU000A1034X1 - ЛТрейд 1P3 10шт. по 7.53 RUR (данные из БД)</t>
  </si>
  <si>
    <t>Купон по RU000A103133 - Новотр 1Р2 10шт. по 8.55 RUR (данные из БД)</t>
  </si>
  <si>
    <t>Купон по RU000A1034X1 - ЛТрейд 1P3 10шт. по 6.78 RUR (данные из БД)</t>
  </si>
  <si>
    <t>Дивиденд по TATN - Татнфт 3ао 60шт. по 43.11 RUR (данные из БД)</t>
  </si>
  <si>
    <t>Дивиденд по TATN - Татнфт 3ао 60шт. по 14.35 RUR (данные из БД)</t>
  </si>
  <si>
    <t>Купон по RU000A1034X1 - ЛТрейд 1P3 10шт. по 6.03 RUR (данные из БД)</t>
  </si>
  <si>
    <t>Купон по RU000A1034X1 - ЛТрейд 1P3 10шт. по 5.28 RUR (данные из БД)</t>
  </si>
  <si>
    <t>Купон по RU000A1034X1 - ЛТрейд 1P3 10шт. по 4.52 RUR (данные из БД)</t>
  </si>
  <si>
    <t>sell</t>
  </si>
  <si>
    <t>RU000A103L03</t>
  </si>
  <si>
    <t>LQDT</t>
  </si>
  <si>
    <t>RU000A1030K6</t>
  </si>
  <si>
    <t>RU000A1030X9</t>
  </si>
  <si>
    <t>SU26218RMFS6</t>
  </si>
  <si>
    <t>RU000A1051U1</t>
  </si>
  <si>
    <t>RU000A1007Z2</t>
  </si>
  <si>
    <t>RU000A100XU4</t>
  </si>
  <si>
    <t>RU000A103HT3</t>
  </si>
  <si>
    <t>RU000A1032P1</t>
  </si>
  <si>
    <t>RU000A1030U5</t>
  </si>
  <si>
    <t>RU000A103RT2</t>
  </si>
  <si>
    <t>SU26241RMFS8</t>
  </si>
  <si>
    <t>RU000A102SG9</t>
  </si>
  <si>
    <t>RU000A102Y58</t>
  </si>
  <si>
    <t>RU000A102RX6</t>
  </si>
  <si>
    <t>RU000A103G91</t>
  </si>
  <si>
    <t>RU000A100VS2</t>
  </si>
  <si>
    <t>RU000A103X74</t>
  </si>
  <si>
    <t>EQMX</t>
  </si>
  <si>
    <t>RU000A101QF7</t>
  </si>
  <si>
    <t>OBLG</t>
  </si>
  <si>
    <t>RU000A102KG6</t>
  </si>
  <si>
    <t>DIVD</t>
  </si>
  <si>
    <t>TMOS</t>
  </si>
  <si>
    <t>RU000A106JV8</t>
  </si>
  <si>
    <t>RU000A1062J1</t>
  </si>
  <si>
    <t>NVTK</t>
  </si>
  <si>
    <t>FLOT</t>
  </si>
  <si>
    <t>RU000A105XF4</t>
  </si>
  <si>
    <t>RU000A1048A9</t>
  </si>
  <si>
    <t>RU000A1052T1</t>
  </si>
  <si>
    <t>RU000A105EP3</t>
  </si>
  <si>
    <t>RU000A105M59</t>
  </si>
  <si>
    <t>RU000A104YT6</t>
  </si>
  <si>
    <t>Купон по RU000A103L03 - СамолетP10 5шт. по 22.81 RUR (данные из БД)</t>
  </si>
  <si>
    <t>Купон по RU000A1030X9 - СэтлГрБ1P3 5шт. по 21.19 RUR (данные из БД)</t>
  </si>
  <si>
    <t>Купон по RU000A1051U1 - МТС-Банк02 5шт. по 23.81 RUR (данные из БД)</t>
  </si>
  <si>
    <t>Купон по RU000A1007Z2 - РЖД 1Р-13R 10шт. по 45.38 RUR (данные из БД)</t>
  </si>
  <si>
    <t>Купон по RU000A100XU4 - РЕСОЛизБП7 5шт. по 43.13 RUR (данные из БД)</t>
  </si>
  <si>
    <t>Купон по RU000A1032P1 - ВТБРКС01 6шт. по 6.58 RUR (данные из БД)</t>
  </si>
  <si>
    <t>Купон по RU000A103RT2 - Экспо1П01 5шт. по 22.44 RUR (данные из БД)</t>
  </si>
  <si>
    <t>Купон по RU000A102Y58 - Брус 1P02 5шт. по 23.93 RUR (данные из БД)</t>
  </si>
  <si>
    <t>Купон по RU000A102RX6 - Самолет1P9 5шт. по 45.13 RUR (данные из БД)</t>
  </si>
  <si>
    <t>Купон по RU000A103G91 - iПМЕДДМ1Р2 5шт. по 47.12 RUR (данные из БД)</t>
  </si>
  <si>
    <t>Купон по RU000A100VS2 - Атомстр 01 5шт. по 47.37 RUR (данные из БД)</t>
  </si>
  <si>
    <t>Купон по RU000A103X74 - ФабрФав1P1 5шт. по 10.27 RUR (данные из БД)</t>
  </si>
  <si>
    <t>Купон по RU000A102KG6 - Пионер 1P5 5шт. по 24.31 RUR (данные из БД)</t>
  </si>
  <si>
    <t>Купон по RU000A106JV8 - ТелХолБ2-3 5шт. по 29.92 RUR (данные из БД)</t>
  </si>
  <si>
    <t>Купон по RU000A105EP3 - ГрупПро1P2 5шт. по 12.33 RUR (данные из БД)</t>
  </si>
  <si>
    <t>Купон по RU000A105M59 - Роделен1P3 1шт. по 12.33 RUR (данные из БД)</t>
  </si>
  <si>
    <t>Купон по RU000A104YT6 - СамолетP12 6шт. по 33.03 RUR (данные из БД)</t>
  </si>
  <si>
    <t>Купон по RU000A1030K6 - ТелХолПБО5 5шт. по 20.94 RUR (данные из БД)</t>
  </si>
  <si>
    <t>Купон по SU26218RMFS6 - ОФЗ 26218 15шт. по 42.38 RUR (данные из БД)</t>
  </si>
  <si>
    <t>Купон по RU000A103HT3 - МВ ФИН 1Р2 5шт. по 20.19 RUR (данные из БД)</t>
  </si>
  <si>
    <t>Купон по RU000A1030U5 - ЭконЛиз1Р3 5шт. по 28.67 RUR (данные из БД)</t>
  </si>
  <si>
    <t>Купон по RU000A102SG9 - iСелктлР1R 5шт. по 42.38 RUR (данные из БД)</t>
  </si>
  <si>
    <t>Купон по RU000A101QF7 - РитйлБФ1P1 5шт. по 23.56 RUR (данные из БД)</t>
  </si>
  <si>
    <t>Купон по RU000A1062J1 - РКСЭталон2 17шт. по 9.34 RUR (данные из БД)</t>
  </si>
  <si>
    <t>Дивиденд по NVTK - Новатэк ао 13шт. по 44.09 RUR (данные из БД)</t>
  </si>
  <si>
    <t>Купон по RU000A105XF4 - ГЛОРАКС1Р1 6шт. по 37.4 RUR (данные из БД)</t>
  </si>
  <si>
    <t>Купон по RU000A1032P1 - ВТБРКС01 11шт. по 6.79 RUR (данные из БД)</t>
  </si>
  <si>
    <t>Купон по SU26241RMFS8 - ОФЗ 26241 10шт. по 51.01 RUR (данные из БД)</t>
  </si>
  <si>
    <t>Купон по RU000A1048A9 - Брус 2P01 7шт. по 29.54 RUR (данные из БД)</t>
  </si>
  <si>
    <t>Купон по RU000A1052T1 - КарРус 1P1 10шт. по 32.41 RUR (данные из БД)</t>
  </si>
  <si>
    <t>Купон по RU000A105EP3 - ГрупПро1P2 5шт. по 11.51 RUR (данные из БД)</t>
  </si>
  <si>
    <t>Купон по RU000A105M59 - Роделен1P3 6шт. по 12.33 RUR (данные из БД)</t>
  </si>
  <si>
    <t>Купон по RU000A104YT6 - СамолетP12 8шт. по 33.03 RUR (данные из БД)</t>
  </si>
  <si>
    <t>Купон по SU26218RMFS6 - ОФЗ 26218 16шт. по 42.38 RUR (данные из БД)</t>
  </si>
  <si>
    <t>Купон по SU26241RMFS8 - ОФЗ 26241 10шт. по 47.37 RUR (данные из БД)</t>
  </si>
  <si>
    <t>Купон по RU000A106JV8 - ТелХолБ2-3 10шт. по 29.92 RUR (данные из БД)</t>
  </si>
  <si>
    <t>Купон по RU000A1062J1 - РКСЭталон2 17шт. по 8.74 RUR (данные из БД)</t>
  </si>
  <si>
    <t>Купон по RU000A105XF4 - ГЛОРАКС1Р1 10шт. по 37.4 RUR (данные из БД)</t>
  </si>
  <si>
    <t>Купон по RU000A103HT3 - МВ ФИН 1Р2 10шт. по 20.19 RUR (данные из БД)</t>
  </si>
  <si>
    <t>Купон по RU000A1032P1 - ВТБРКС01 11шт. по 6.14 RUR (данные из БД)</t>
  </si>
  <si>
    <t>Купон по RU000A102KG6 - Пионер 1P5 6шт. по 20.3 RUR (данные из БД)</t>
  </si>
  <si>
    <t>Купон по RU000A1062J1 - РКСЭталон2 17шт. по 9.04 RUR (данные из БД)</t>
  </si>
  <si>
    <t>Купон по RU000A1048A9 - Брус 2P01 10шт. по 29.54 RUR (данные из БД)</t>
  </si>
  <si>
    <t>Купон по RU000A1032P1 - ВТБРКС01 12шт. по 6.79 RUR (данные из БД)</t>
  </si>
  <si>
    <t>Купон по RU000A101QF7 - РитйлБФ1P1 7шт. по 17.67 RUR (данные из БД)</t>
  </si>
  <si>
    <t>Купон по RU000A1032P1 - ВТБРКС01 12шт. по 6.58 RUR (данные из БД)</t>
  </si>
  <si>
    <t>Купон по RU000A102KG6 - Пионер 1P5 7шт. по 16.29 RUR (данные из БД)</t>
  </si>
  <si>
    <t>Купон по RU000A1048A9 - Брус 2P01 10шт. по 22.16 RUR (данные из БД)</t>
  </si>
  <si>
    <t>Купон по RU000A1062J1 - РКСЭталон2 17шт. по 8.63 RUR (данные из БД)</t>
  </si>
  <si>
    <t>Купон по RU000A101QF7 - РитйлБФ1P1 7шт. по 11.78 RUR (данные из БД)</t>
  </si>
  <si>
    <t>Купон по RU000A1032P1 - ВТБРКС01 13шт. по 6.58 RUR (данные из БД)</t>
  </si>
  <si>
    <t>Купон по RU000A103X74 - ФабрФав1P1 5шт. по 7.71 RUR (данные из БД)</t>
  </si>
  <si>
    <t>Купон по RU000A102KG6 - Пионер 1P5 8шт. по 12.28 RUR (данные из БД)</t>
  </si>
  <si>
    <t>Купон по RU000A1062J1 - РКСЭталон2 17шт. по 8.39 RUR (данные из БД)</t>
  </si>
  <si>
    <t>Купон по RU000A1032P1 - ВТБРКС01 13шт. по 6.79 RUR (данные из БД)</t>
  </si>
  <si>
    <t>Купон по RU000A1062J1 - РКСЭталон2 17шт. по 7.96 RUR (данные из БД)</t>
  </si>
  <si>
    <t>Купон по RU000A101QF7 - РитйлБФ1P1 11шт. по 5.89 RUR (данные из БД)</t>
  </si>
  <si>
    <t>Купон по RU000A102KG6 - Пионер 1P5 10шт. по 8.26 RUR (данные из БД)</t>
  </si>
  <si>
    <t>Купон по RU000A103X74 - ФабрФав1P1 5шт. по 5.14 RUR (данные из БД)</t>
  </si>
  <si>
    <t>Купон по RU000A1062J1 - РКСЭталон2 17шт. по 7.26 RUR (данные из БД)</t>
  </si>
  <si>
    <t>Купон по RU000A1048A9 - Брус 2P01 21шт. по 14.77 RUR (данные из БД)</t>
  </si>
  <si>
    <t>Купон по RU000A102KG6 - Пионер 1P5 12шт. по 4.25 RUR (данные из БД)</t>
  </si>
  <si>
    <t>Купон по RU000A1062J1 - РКСЭталон2 17шт. по 7.1 RUR (данные из БД)</t>
  </si>
  <si>
    <t>Купон по RU000A1048A9 - Брус 2P01 21шт. по 7.39 RUR (данные из БД)</t>
  </si>
  <si>
    <t>Купон по RU000A1032P1 - ВТБРКС01 13шт. по 6.36 RUR (данные из БД)</t>
  </si>
  <si>
    <t>Купон по RU000A1062J1 - РКСЭталон2 17шт. по 6.5 RUR (данные из БД)</t>
  </si>
  <si>
    <t>Купон по RU000A103X74 - ФабрФав1P1 6шт. по 2.57 RUR (данные из БД)</t>
  </si>
  <si>
    <t>Купон по RU000A1032P1 - ВТБРКС01 13шт. по 6.4 RUR (данные из БД)</t>
  </si>
  <si>
    <t>Купон по RU000A1032P1 - ВТБРКС01 15шт. по 6.06 RUR (данные из БД)</t>
  </si>
  <si>
    <t>Купон по RU000A1032P1 - ВТБРКС01 15шт. по 5.5 RUR (данные из БД)</t>
  </si>
  <si>
    <t>Купон по RU000A1032P1 - ВТБРКС01 16шт. по 5.35 RUR (данные из БД)</t>
  </si>
  <si>
    <t>Купон по RU000A1032P1 - ВТБРКС01 16шт. по 4.87 RUR (данные из БД)</t>
  </si>
  <si>
    <t>SBER
Сбербанк</t>
  </si>
  <si>
    <t>LKOH
ЛУКОЙЛ</t>
  </si>
  <si>
    <t>TATN
Татнфт 3ао</t>
  </si>
  <si>
    <t>ROSN
Роснефть</t>
  </si>
  <si>
    <t>TATNP
Татнфт 3ап</t>
  </si>
  <si>
    <t>MGNT
Магнит ао</t>
  </si>
  <si>
    <t>MTSS
МТС-ао</t>
  </si>
  <si>
    <t>SBERP
Сбербанк-п</t>
  </si>
  <si>
    <t>TRNFP
Транснф ап</t>
  </si>
  <si>
    <t>CNYM
CNYM ETF</t>
  </si>
  <si>
    <t>TSPX
TSPX ETF</t>
  </si>
  <si>
    <t>GOLD
GOLD ETF</t>
  </si>
  <si>
    <t>TPAS
TPAS ETF</t>
  </si>
  <si>
    <t>RU000A108G70
НОВАТЭК1Р2</t>
  </si>
  <si>
    <t>RU000A109098
iПозитивР1</t>
  </si>
  <si>
    <t>RU000A109B33
Газпн3P13R</t>
  </si>
  <si>
    <t>RU000A1060Y4
ВИС Ф БП03</t>
  </si>
  <si>
    <t>SU26242RMFS6
ОФЗ 26242</t>
  </si>
  <si>
    <t>RU000A109VL8
СовкомБОП5</t>
  </si>
  <si>
    <t>RU000A10A7C4
Европлн1Р8</t>
  </si>
  <si>
    <t>RU000A108G05
ЕврХол3P01</t>
  </si>
  <si>
    <t>RU000A1094F2
ЧеркизБ1P7</t>
  </si>
  <si>
    <t>RU000A108JV4
ГазпКап3P2</t>
  </si>
  <si>
    <t>RU000A108UJ6
NSKATD-01</t>
  </si>
  <si>
    <t>RU000A108Q94
Мегафон2P5</t>
  </si>
  <si>
    <t>RU000A109JW0
КАМАЗ БП12</t>
  </si>
  <si>
    <t>RU000A109SZ4
Мегафон2P7</t>
  </si>
  <si>
    <t>RU000A109XR1
Акрон Б1P5</t>
  </si>
  <si>
    <t>RU000A1099V8
СовкмЛ П07</t>
  </si>
  <si>
    <t>RU000A106ZL5
РЖД 1Р-28R</t>
  </si>
  <si>
    <t>RU000A109VM6
КАМАЗ БП13</t>
  </si>
  <si>
    <t>RU000A105YQ9
АЛЬЯНС 1P1</t>
  </si>
  <si>
    <t>RU000A105ZX2
БорецК1Р01</t>
  </si>
  <si>
    <t>RU000A105X64
СэтлГрБ2P2</t>
  </si>
  <si>
    <t>RU000A102TR4
РитйлБФ1P2</t>
  </si>
  <si>
    <t>SU26207RMFS9
ОФЗ 26207</t>
  </si>
  <si>
    <t>SU26219RMFS4
ОФЗ 26219</t>
  </si>
  <si>
    <t>SU26226RMFS9
ОФЗ 26226</t>
  </si>
  <si>
    <t>RU000A1078Y6
ЭконЛиз1Р6</t>
  </si>
  <si>
    <t>RU000A109551
БалтЛизП12</t>
  </si>
  <si>
    <t>RU000A1066J2
ТГК-14 1Р1</t>
  </si>
  <si>
    <t>RU000A106EZ0
ВИС Ф БП04</t>
  </si>
  <si>
    <t>RU000A106HB4
iВУШ 1P2</t>
  </si>
  <si>
    <t>RU000A104362
ВСК 1P-02R</t>
  </si>
  <si>
    <t>RU000A103G00
СТМ 1P2</t>
  </si>
  <si>
    <t>RU000A108Q78
Кеарли 1Р1</t>
  </si>
  <si>
    <t>RU000A103QK3
МэйлБ1Р1</t>
  </si>
  <si>
    <t>RU000A1034X1
ЛТрейд 1P3</t>
  </si>
  <si>
    <t>RU000A103133
Новотр 1Р2</t>
  </si>
  <si>
    <t>RU000A103PX8
ЛСР БО 1Р7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</si>
  <si>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</si>
  <si>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</si>
  <si>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</si>
  <si>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</si>
  <si>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</si>
  <si>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</si>
  <si>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</si>
  <si>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</si>
  <si>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ГК Самолет БО-П10</t>
  </si>
  <si>
    <t>БПИФ Ликвидность УК ВИМ</t>
  </si>
  <si>
    <t>Синара Транспортные Машины 1P2</t>
  </si>
  <si>
    <t>АО ЭР-Телеком Холдинг ПБО-05</t>
  </si>
  <si>
    <t>ОФЗ-ПД 26207 03/02/27</t>
  </si>
  <si>
    <t>"Сэтл-Групп" ООО БО-001P-03</t>
  </si>
  <si>
    <t>ОФЗ-ПД 26218 17/09/31</t>
  </si>
  <si>
    <t>МТС-Банк ПАО 001P-02</t>
  </si>
  <si>
    <t>РЖД ОАО БО 001Р-13R</t>
  </si>
  <si>
    <t>ОФЗ-ПД 26219 16/09/26</t>
  </si>
  <si>
    <t>ОФЗ-ПД 26226 07/10/26</t>
  </si>
  <si>
    <t>РЕСО-Лизинг ООО БО-П-07</t>
  </si>
  <si>
    <t>МВ ФИНАНС 001Р-02</t>
  </si>
  <si>
    <t>dohod</t>
  </si>
  <si>
    <t>Купон по RU000A1051U1(5 шт. по 23.81 RUR) (Данные из БД)</t>
  </si>
  <si>
    <t>Повлияла настройка "Все купоны и дивиденды приходят на брокерский счёт"</t>
  </si>
  <si>
    <t>Купон по RU000A103HT3(5 шт. по 20.19 RUR) (Данные из БД)</t>
  </si>
  <si>
    <t>ООО «СФО ВТБ РКС-1 »</t>
  </si>
  <si>
    <t>Купон по RU000A103L03(5 шт. по 22.81 RUR) (Данные из БД)</t>
  </si>
  <si>
    <t>Купон по RU000A1032P1(6 шт. по 6.58 RUR) (Данные из БД)</t>
  </si>
  <si>
    <t>БПИФ Тинькофф США 500</t>
  </si>
  <si>
    <t>ЭкономЛизинг 001Р-03</t>
  </si>
  <si>
    <t>Купон по RU000A1032P1(11 шт. по 6.79 RUR) (Данные из БД)</t>
  </si>
  <si>
    <t>Экспобанк 001P-01</t>
  </si>
  <si>
    <t>ТИНЬКОФФ ИНДЕКС ПАН АЗИИ</t>
  </si>
  <si>
    <t>Купон по RU000A1030K6(5 шт. по 20.94 RUR) (Данные из БД)</t>
  </si>
  <si>
    <t>Купон по RU000A1030X9(5 шт. по 21.19 RUR) (Данные из БД)</t>
  </si>
  <si>
    <t>Купон по RU000A1030U5(5 шт. по 28.67 RUR) (Данные из БД)</t>
  </si>
  <si>
    <t>Купон по RU000A103G00(5 шт. по 43.38 RUR) (Данные из БД)</t>
  </si>
  <si>
    <t>ОФЗ-ПД 26241 17/11/32</t>
  </si>
  <si>
    <t>Купон по SU26207RMFS9(10 шт. по 40.64 RUR) (Данные из БД)</t>
  </si>
  <si>
    <t>Купон по RU000A1032P1(11 шт. по 6.14 RUR) (Данные из БД)</t>
  </si>
  <si>
    <t>ХК Новотранс 001P-02</t>
  </si>
  <si>
    <t>Селектел 001P-01R</t>
  </si>
  <si>
    <t>Купон по SU26219RMFS4(10 шт. по 38.64 RUR) (Данные из БД)</t>
  </si>
  <si>
    <t>ОФЗ-ПД 26242 29/08/29</t>
  </si>
  <si>
    <t>Брусника 001P-02</t>
  </si>
  <si>
    <t>ГК Самолет БО-П09</t>
  </si>
  <si>
    <t>Ритейл Бел Финанс 001P-02</t>
  </si>
  <si>
    <t>ПРОМОМЕД ДМ 001P-02</t>
  </si>
  <si>
    <t>Атомстройкомплекс 01</t>
  </si>
  <si>
    <t>Группа ЛСР ПАО БО 001Р-07</t>
  </si>
  <si>
    <t>Фабрика ФАВОРИТ БО-П01</t>
  </si>
  <si>
    <t>Купон по RU000A1007Z2(10 шт. по 45.38 RUR) (Данные из БД)</t>
  </si>
  <si>
    <t>Купон по RU000A100VS2(5 шт. по 47.37 RUR) (Данные из БД)</t>
  </si>
  <si>
    <t>Купон по RU000A103RT2(5 шт. по 22.44 RUR) (Данные из БД)</t>
  </si>
  <si>
    <t>БПИФ Индекс МосБиржи УК ВИМ</t>
  </si>
  <si>
    <t>Купон по SU26218RMFS6(15 шт. по 42.38 RUR) (Данные из БД)</t>
  </si>
  <si>
    <t>Купон по RU000A1032P1(12 шт. по 6.79 RUR) (Данные из БД)</t>
  </si>
  <si>
    <t>Купон по RU000A102Y58(5 шт. по 23.93 RUR) (Данные из БД)</t>
  </si>
  <si>
    <t>Ритейл Бел Финанс 001P-01</t>
  </si>
  <si>
    <t>Купон по SU26226RMFS9(10 шт. по 39.64 RUR) (Данные из БД)</t>
  </si>
  <si>
    <t>Купон по RU000A100XU4(5 шт. по 43.13 RUR) (Данные из БД)</t>
  </si>
  <si>
    <t>БПИФ Российскиеоблигации УКВИМ</t>
  </si>
  <si>
    <t>Купон по RU000A103X74(5 шт. по 10.27 RUR) (Данные из БД)</t>
  </si>
  <si>
    <t>Купон по RU000A103133(5 шт. по 22.81 RUR) (Данные из БД)</t>
  </si>
  <si>
    <t>ГК Пионер БО 001P-05</t>
  </si>
  <si>
    <t>Купон по RU000A1032P1(12 шт. по 6.58 RUR) (Данные из БД)</t>
  </si>
  <si>
    <t>Купон по RU000A103HT3(10 шт. по 20.19 RUR) (Данные из БД)</t>
  </si>
  <si>
    <t>Мэйл.Ру Финанс 001P-01</t>
  </si>
  <si>
    <t>Восточная Стивидор.Ком 1P-02R</t>
  </si>
  <si>
    <t>Купон по SU26241RMFS8(10 шт. по 51.01 RUR) (Данные из БД)</t>
  </si>
  <si>
    <t>Купон по RU000A101QF7(5 шт. по 23.56 RUR) (Данные из БД)</t>
  </si>
  <si>
    <t>Купон по RU000A102TR4(5 шт. по 25.8 RUR) (Данные из БД)</t>
  </si>
  <si>
    <t>БПИФ ДОХОДЪ Инд дивид акций РФ</t>
  </si>
  <si>
    <t>Купон по RU000A103PX8(5 шт. по 21.57 RUR) (Данные из БД)</t>
  </si>
  <si>
    <t>Купон по RU000A102KG6(5 шт. по 24.31 RUR) (Данные из БД)</t>
  </si>
  <si>
    <t>Купон по RU000A1032P1(13 шт. по 6.58 RUR) (Данные из БД)</t>
  </si>
  <si>
    <t>ВУШ БО 001P-02</t>
  </si>
  <si>
    <t>БПИФ ТИНЬКОФФ ИНДЕКС МОСБИРЖИ</t>
  </si>
  <si>
    <t>БПИФ Золото.Биржевой УК ВИМ</t>
  </si>
  <si>
    <t>Купон по RU000A103G91(5 шт. по 47.12 RUR) (Данные из БД)</t>
  </si>
  <si>
    <t>Купон по RU000A1032P1(13 шт. по 6.79 RUR) (Данные из БД)</t>
  </si>
  <si>
    <t>Купон по RU000A102RX6(5 шт. по 45.13 RUR) (Данные из БД)</t>
  </si>
  <si>
    <t>Купон по RU000A102SG9(5 шт. по 42.38 RUR) (Данные из БД)</t>
  </si>
  <si>
    <t>Купон по SU26242RMFS6(15 шт. по 55.23 RUR) (Данные из БД)</t>
  </si>
  <si>
    <t>Купон по RU000A102TR4(10 шт. по 25.8 RUR) (Данные из БД)</t>
  </si>
  <si>
    <t>Купон по RU000A103QK3(5 шт. по 39.39 RUR) (Данные из БД)</t>
  </si>
  <si>
    <t>amort</t>
  </si>
  <si>
    <t>Част.погаш.номин. обл. АО ГК Пионер 4B02-05-67750-H-001P, частичное досроч. погашение . Вел.погаш. части ном.на 1 обл. 165 руб. </t>
  </si>
  <si>
    <t>Купон по SU26218RMFS6(16 шт. по 42.38 RUR) (Данные из БД)</t>
  </si>
  <si>
    <t>Купон по RU000A106HB4(5 шт. по 29.42 RUR) (Данные из БД)</t>
  </si>
  <si>
    <t>ЭР-Телеком Холдинг ПБО-02-03</t>
  </si>
  <si>
    <t>Купон по RU000A104362(5 шт. по 47.62 RUR) (Данные из БД)</t>
  </si>
  <si>
    <t>Купон по SU26241RMFS8(10 шт. по 47.37 RUR) (Данные из БД)</t>
  </si>
  <si>
    <t>Част.погаш.номин. обл. ООО Ритейл Бел Финанс 4B02-01-00482-R-001P, Е022430, частичное досроч. погашение . Вел.погаш. части ном.н</t>
  </si>
  <si>
    <t>Купон по RU000A102KG6(6 шт. по 20.3 RUR) (Данные из БД)</t>
  </si>
  <si>
    <t>Част.погаш.номин. обл. АО ГК Пионер 4B02-05-67750-H-001P, Е022430, частичное досроч. погашение . Вел.погаш. части ном.на 1 обл. </t>
  </si>
  <si>
    <t>СФО ВТБ РКС Эталон 02</t>
  </si>
  <si>
    <t>Сбербанк России ПАО ао</t>
  </si>
  <si>
    <t>ПАО "НОВАТЭК" ао</t>
  </si>
  <si>
    <t>Купон по RU000A1062J1(17 шт. по 9.34 RUR) (Данные из БД)</t>
  </si>
  <si>
    <t>nalog</t>
  </si>
  <si>
    <t>Уплата/возврат налога за предыдущий год КБК207</t>
  </si>
  <si>
    <t>Купон по RU000A106JV8(5 шт. по 29.92 RUR) (Данные из БД)</t>
  </si>
  <si>
    <t>Част.погаш.номин. обл. ООО Фабрика ФАВОРИТ 4B02-01-00607-R-001P, Е022430, частичное досроч. погашение . Вел.погаш. части ном.на </t>
  </si>
  <si>
    <t>Совкомфлот ао</t>
  </si>
  <si>
    <t>НК ЛУКОЙЛ (ПАО) - ао</t>
  </si>
  <si>
    <t>ПАО "Татнефть" ап 3 вып.</t>
  </si>
  <si>
    <t>ПАО НК Роснефть</t>
  </si>
  <si>
    <t>Купон по RU000A103X74(5 шт. по 7.71 RUR) (Данные из БД)</t>
  </si>
  <si>
    <t>"Магнит" ПАО ао</t>
  </si>
  <si>
    <t>Мобильные ТелеСистемы ПАО ао</t>
  </si>
  <si>
    <t>Ден.ср-ва от погаш. номин.ст-ти обл. ПАО ГК Самолет 4B02-09-16493-A-001P, Е022430.   НДС не обл. Налог не удерживается.</t>
  </si>
  <si>
    <t>ГЛОРАКС 001Р-01</t>
  </si>
  <si>
    <t>Транснефть ПАО акц.пр.</t>
  </si>
  <si>
    <t>Ден.ср-ва от погаш. номин.ст-ти обл. ООО Селектел 4B02-01-00575-R-001P, Е022430.   НДС не обл. Налог не удерживается.</t>
  </si>
  <si>
    <t>ЭкономЛизинг 001Р-06</t>
  </si>
  <si>
    <t>Купон по RU000A101QF7(7 шт. по 17.67 RUR) (Данные из БД)</t>
  </si>
  <si>
    <t>Купон по RU000A1032P1(13 шт. по 6.36 RUR) (Данные из БД)</t>
  </si>
  <si>
    <t>Купон по RU000A1062J1(17 шт. по 8.74 RUR) (Данные из БД)</t>
  </si>
  <si>
    <t>Купон по SU26242RMFS6(18 шт. по 44.88 RUR) (Данные из БД)</t>
  </si>
  <si>
    <t>Купон по RU000A105XF4(6 шт. по 37.4 RUR) (Данные из БД)</t>
  </si>
  <si>
    <t>ВИС ФИНАНС БО-П03</t>
  </si>
  <si>
    <t>БИЗНЕС АЛЬЯНС 001P-01</t>
  </si>
  <si>
    <t>Купон по RU000A1060Y4(10 шт. по 32.16 RUR) (Данные из БД)</t>
  </si>
  <si>
    <t>Купон по RU000A102KG6(7 шт. по 16.29 RUR) (Данные из БД)</t>
  </si>
  <si>
    <t>Брусника 002Р-01</t>
  </si>
  <si>
    <t>Каршеринг Руссия 001P-01</t>
  </si>
  <si>
    <t>Дивиденд по NVTK(13 шт. по 44.09 RUR) (Данные из БД)</t>
  </si>
  <si>
    <t>Лизинг-Трейд 001P-03</t>
  </si>
  <si>
    <t>Группа Продовольствие 001P-02</t>
  </si>
  <si>
    <t>Купон по RU000A105EP3(5 шт. по 12.33 RUR) (Данные из БД)</t>
  </si>
  <si>
    <t>Ден.ср-ва от погаш. номин.ст-ти обл. ООО Брусника. Строительство и девелопмент 4B02-02-00492-R-001P, Е022430.   НДС не обл. Нало</t>
  </si>
  <si>
    <t>ЛК Роделен БО 001Р-03</t>
  </si>
  <si>
    <t>Купон по RU000A105M59(1 шт. по 12.33 RUR) (Данные из БД)</t>
  </si>
  <si>
    <t>Купон по RU000A1034X1(10 шт. по 9.04 RUR) (Данные из БД)</t>
  </si>
  <si>
    <t>ПАО "Татнефть" ао</t>
  </si>
  <si>
    <t>Ден.ср-ва от погаш. номин.ст-ти обл. АО ЭР-Телеком Холдинг 4B02-05-53015-K-001P, Е022430.   НДС не обл. Налог не удерживается.</t>
  </si>
  <si>
    <t>Ден.ср-ва от погаш. номин.ст-ти обл. ООО Сэтл Групп 4B02-03-36160-R-001P, Е022430.   НДС не обл. Налог не удерживается.</t>
  </si>
  <si>
    <t>"Сэтл-Групп" ООО БО 002P-02</t>
  </si>
  <si>
    <t>Ден.ср-ва от погаш. номин.ст-ти обл. ООО ЭкономЛизинг 4B02-03-00461-R-001P, Е022430.   НДС не обл. Налог не удерживается.</t>
  </si>
  <si>
    <t>Купон по RU000A1062J1(17 шт. по 9.04 RUR) (Данные из БД)</t>
  </si>
  <si>
    <t>Дивиденд по LKOH(15 шт. по 498 RUR) (Данные из БД)</t>
  </si>
  <si>
    <t>Купон по RU000A105M59(6 шт. по 12.33 RUR) (Данные из БД)</t>
  </si>
  <si>
    <t>Купон по RU000A1052T1(10 шт. по 32.41 RUR) (Данные из БД)</t>
  </si>
  <si>
    <t>Купон по RU000A103X74(5 шт. по 5.14 RUR) (Данные из БД)</t>
  </si>
  <si>
    <t>Купон по RU000A1078Y6(10 шт. по 49.86 RUR) (Данные из БД)</t>
  </si>
  <si>
    <t>Купон по RU000A105EP3(5 шт. по 11.51 RUR) (Данные из БД)</t>
  </si>
  <si>
    <t>Част.погаш.номин. обл. ООО СФО ВТБ РКС Эталон 4-02-00668-R-001P, Е022430, частичное досроч. погашение . Вел.погаш. части ном.на </t>
  </si>
  <si>
    <t>Купон по RU000A105X64(5 шт. по 30.42 RUR) (Данные из БД)</t>
  </si>
  <si>
    <t>Купон по RU000A1048A9(7 шт. по 29.54 RUR) (Данные из БД)</t>
  </si>
  <si>
    <t>Купон по RU000A105XF4(10 шт. по 37.4 RUR) (Данные из БД)</t>
  </si>
  <si>
    <t>Купон по RU000A105YQ9(10 шт. по 37.02 RUR) (Данные из БД)</t>
  </si>
  <si>
    <t>Купон по RU000A102KG6(8 шт. по 12.28 RUR) (Данные из БД)</t>
  </si>
  <si>
    <t>Купон по RU000A1060Y4(16 шт. по 32.16 RUR) (Данные из БД)</t>
  </si>
  <si>
    <t>Част.погаш.номин. обл. ООО СФО ВТБ РКС-1 4-01-00586-R, Е022430, частичное досроч. погашение . Вел.погаш. части ном.на 1 обл. 57.</t>
  </si>
  <si>
    <t>Купон по RU000A1062J1(17 шт. по 8.63 RUR) (Данные из БД)</t>
  </si>
  <si>
    <t>Дивиденд по ROSN(25 шт. по 29.01 RUR) (Данные из БД)</t>
  </si>
  <si>
    <t>Дивиденд по TATNP(10 шт. по 25.17 RUR) (Данные из БД)</t>
  </si>
  <si>
    <t>Дивиденд по TATN(18 шт. по 25.17 RUR) (Данные из БД)</t>
  </si>
  <si>
    <t>Купон по RU000A106JV8(10 шт. по 29.92 RUR) (Данные из БД)</t>
  </si>
  <si>
    <t>Дивиденд по SBER(430 шт. по 33.3 RUR) (Данные из БД)</t>
  </si>
  <si>
    <t>Дивиденд по MGNT(2 шт. по 412.13 RUR) (Данные из БД)</t>
  </si>
  <si>
    <t>Дивиденд по MTSS(30 шт. по 35 RUR) (Данные из БД)</t>
  </si>
  <si>
    <t>Дивиденд по TRNFP(1 шт. по 177.2 RUR) (Данные из БД)</t>
  </si>
  <si>
    <t>Част.погаш.номин. обл. АО ХК Новотранс 4B02-02-12414-F-001P, Е022430, частичное досроч. погашение . Вел.погаш. части ном.на 1 об</t>
  </si>
  <si>
    <t>Сбербанк России ПАО ап</t>
  </si>
  <si>
    <t>Купон по RU000A1032P1(13 шт. по 6.4 RUR) (Данные из БД)</t>
  </si>
  <si>
    <t>Част.погаш.номин. обл. ООО СФО ВТБ РКС-1 4-01-00586-R, Е022430, частичное досроч. погашение . Вел.погаш. части ном.на 1 обл. 50.</t>
  </si>
  <si>
    <t>Купон по RU000A1062J1(17 шт. по 8.39 RUR) (Данные из БД)</t>
  </si>
  <si>
    <t>Ден.ср-ва от погаш. номин.ст-ти обл. ООО МВ ФИНАНС 4B02-02-00590-R-001P, Е022430.   НДС не обл. Налог не удерживается.</t>
  </si>
  <si>
    <t>Кеарли Групп 001Р-01</t>
  </si>
  <si>
    <t>ВИС ФИНАНС БО-П04</t>
  </si>
  <si>
    <t>Купон по RU000A103X74(6 шт. по 2.57 RUR) (Данные из БД)</t>
  </si>
  <si>
    <t>Купон по RU000A108Q78(5 шт. по 17.26 RUR) (Данные из БД)</t>
  </si>
  <si>
    <t>Купон по RU000A106EZ0(6 шт. по 32.16 RUR) (Данные из БД)</t>
  </si>
  <si>
    <t>Купон по RU000A1078Y6(10 шт. по 42.38 RUR) (Данные из БД)</t>
  </si>
  <si>
    <t>Ден.ср-ва от погаш. номин.ст-ти обл. ПАО ГК Самолет 4B02-10-16493-A-001P, Е022430.   НДС не обл. Налог не удерживается.</t>
  </si>
  <si>
    <t>ГК Самолет БО-П12</t>
  </si>
  <si>
    <t>Купон по RU000A101QF7(7 шт. по 11.78 RUR) (Данные из БД)</t>
  </si>
  <si>
    <t>НСКАТД БО-01</t>
  </si>
  <si>
    <t>Купон по RU000A1032P1(15 шт. по 6.06 RUR) (Данные из БД)</t>
  </si>
  <si>
    <t>Част.погаш.номин. обл. ООО СФО ВТБ РКС-1 4-01-00586-R, Е022430, частичное досроч. погашение . Вел.погаш. части ном.на 1 обл. 55.</t>
  </si>
  <si>
    <t>Купон по RU000A1062J1(17 шт. по 7.96 RUR) (Данные из БД)</t>
  </si>
  <si>
    <t>Купон по RU000A105X64(7 шт. по 30.42 RUR) (Данные из БД)</t>
  </si>
  <si>
    <t>Купон по RU000A1048A9(10 шт. по 29.54 RUR) (Данные из БД)</t>
  </si>
  <si>
    <t>Част.погаш.номин. обл. ООО Брусника. Строительство и девелопмент 4B02-01-00492-R-002P, Е022430, частичное досроч. погашение . Ве</t>
  </si>
  <si>
    <t>ПАО "ТГК-14" 001Р-01</t>
  </si>
  <si>
    <t>Част.погаш.номин. обл. ПАО Группа ЛСР 4B02-07-55234-E-001P, Е022430, частичное досроч. погашение . Вел.погаш. части ном.на 1 обл</t>
  </si>
  <si>
    <t>Купон по RU000A102KG6(10 шт. по 8.26 RUR) (Данные из БД)</t>
  </si>
  <si>
    <t>Купон по RU000A108UJ6(10 шт. по 47.37 RUR) (Данные из БД)</t>
  </si>
  <si>
    <t>Ден.ср-ва от погаш. номин.ст-ти обл. ООО Атомстройкомплекс-Строительство 4-01-00313-R, Е022430.   НДС не обл. Налог не удерживае</t>
  </si>
  <si>
    <t>Борец Капитал 001Р-01</t>
  </si>
  <si>
    <t>Купон по RU000A1032P1(15 шт. по 5.5 RUR) (Данные из БД)</t>
  </si>
  <si>
    <t>Част.погаш.номин. обл. ООО СФО ВТБ РКС-1 4-01-00586-R, Е022430, частичное досроч. погашение . Вел.погаш. части ном.на 1 обл. 48.</t>
  </si>
  <si>
    <t>Купон по RU000A106HB4(7 шт. по 29.42 RUR) (Данные из БД)</t>
  </si>
  <si>
    <t>Купон по RU000A1062J1(17 шт. по 7.26 RUR) (Данные из БД)</t>
  </si>
  <si>
    <t>Дивиденд по TATNP(13 шт. по 38.2 RUR) (Данные из БД)</t>
  </si>
  <si>
    <t>Дивиденд по TATN(27 шт. по 38.2 RUR) (Данные из БД)</t>
  </si>
  <si>
    <t>Ликвидность. Юань</t>
  </si>
  <si>
    <t>Купон по RU000A104YT6(6 шт. по 33.03 RUR) (Данные из БД)</t>
  </si>
  <si>
    <t>Ден.ср-ва от погаш. номин.ст-ти обл. ООО РЕСО-Лизинг 4B02-07-36419-R-001P, Е022430.   НДС не обл. Налог не удерживается.</t>
  </si>
  <si>
    <t>МегаФон ПАО БО-002P-05</t>
  </si>
  <si>
    <t>Купон по RU000A103133(9 шт. по 19.96 RUR) (Данные из БД)</t>
  </si>
  <si>
    <t>Совкомбанк Лизинг БО-П07</t>
  </si>
  <si>
    <t>ГруппаЧеркизово БО-001Р-07</t>
  </si>
  <si>
    <t>МегаФон ПАО БО-002P-07</t>
  </si>
  <si>
    <t>ЕвразХолдинг Финанс 003P-01</t>
  </si>
  <si>
    <t>Газпром капитал БО-003Р-02</t>
  </si>
  <si>
    <t>Купон по RU000A108JV4(5 шт. по 16.64 RUR) (Данные из БД)</t>
  </si>
  <si>
    <t>Купон по RU000A1094F2(7 шт. по 16.73 RUR) (Данные из БД)</t>
  </si>
  <si>
    <t>Купон по RU000A1066J2(5 шт. по 34.9 RUR) (Данные из БД)</t>
  </si>
  <si>
    <t>Купон по RU000A1032P1(16 шт. по 5.35 RUR) (Данные из БД)</t>
  </si>
  <si>
    <t>Част.погаш.номин. обл. ООО СФО ВТБ РКС-1 4-01-00586-R, Е022430, частичное досроч. погашение . Вел.погаш. части ном.на 1 обл. 46.</t>
  </si>
  <si>
    <t>Купон по RU000A1062J1(17 шт. по 7.1 RUR) (Данные из БД)</t>
  </si>
  <si>
    <t>Купон по RU000A108G05(5 шт. по 17.34 RUR) (Данные из БД)</t>
  </si>
  <si>
    <t>Купон по RU000A104362(6 шт. по 47.62 RUR) (Данные из БД)</t>
  </si>
  <si>
    <t>Купон по RU000A106EZ0(7 шт. по 32.16 RUR) (Данные из БД)</t>
  </si>
  <si>
    <t>Купон по RU000A1099V8(5 шт. по 18.25 RUR) (Данные из БД)</t>
  </si>
  <si>
    <t>Купон по RU000A108JV4(11 шт. по 17.79 RUR) (Данные из БД)</t>
  </si>
  <si>
    <t>Купон по RU000A1094F2(7 шт. по 18.04 RUR) (Данные из БД)</t>
  </si>
  <si>
    <t>Купон по RU000A1032P1(16 шт. по 4.87 RUR) (Данные из БД)</t>
  </si>
  <si>
    <t>Купон по RU000A1062J1(17 шт. по 6.5 RUR) (Данные из БД)</t>
  </si>
  <si>
    <t>Част.погаш.номин. обл. ООО СФО ВТБ РКС-1 4-01-00586-R, Е022430, частичное досроч. погашение . Вел.погаш. части ном.на 1 обл. 45.</t>
  </si>
  <si>
    <t>Купон по RU000A105X64(10 шт. по 30.42 RUR) (Данные из БД)</t>
  </si>
  <si>
    <t>Купон по RU000A1048A9(10 шт. по 22.16 RUR) (Данные из БД)</t>
  </si>
  <si>
    <t>Купон по RU000A103PX8(5 шт. по 17.25 RUR) (Данные из БД)</t>
  </si>
  <si>
    <t>Купон по RU000A108G05(5 шт. по 18.33 RUR) (Данные из БД)</t>
  </si>
  <si>
    <t>Купон по RU000A102KG6(12 шт. по 4.25 RUR) (Данные из БД)</t>
  </si>
  <si>
    <t>Купон по RU000A108Q94(10 шт. по 52.55 RUR) (Данные из БД)</t>
  </si>
  <si>
    <t>Дивиденд по LKOH(17 шт. по 514 RUR) (Данные из БД)</t>
  </si>
  <si>
    <t>Купон по RU000A105ZX2(10 шт. по 29.54 RUR) (Данные из БД)</t>
  </si>
  <si>
    <t>Ден.ср-ва от погаш. номин.ст-ти обл. АО ГК Пионер 4B02-05-67750-H-001P, Е022430.   НДС не обл. Налог не удерживается.</t>
  </si>
  <si>
    <t>Балтийский лизинг ООО БО-П12</t>
  </si>
  <si>
    <t>Купон по RU000A1099V8(9 шт. по 18.9 RUR) (Данные из БД)</t>
  </si>
  <si>
    <t>Купон по RU000A108JV4(11 шт. по 18.29 RUR) (Данные из БД)</t>
  </si>
  <si>
    <t>БПИФ ДОХОДЪ Инд дивид акций</t>
  </si>
  <si>
    <t>БПИФ Т-КАПИТАЛ ИНДЕКС МОСБИРЖИ</t>
  </si>
  <si>
    <t>КАМАЗ ПАО БО-П12</t>
  </si>
  <si>
    <t>Группа Позитив 001Р-01</t>
  </si>
  <si>
    <t>НОВАТЭК 001P-02</t>
  </si>
  <si>
    <t>РЖД БО 001P-28R</t>
  </si>
  <si>
    <t>Газпром нефть БО 003P-13R</t>
  </si>
  <si>
    <t>Купон по RU000A109B33(15 шт. по 18.33 RUR) (Данные из БД)</t>
  </si>
  <si>
    <t>Купон по RU000A1094F2(12 шт. по 18.37 RUR) (Данные из БД)</t>
  </si>
  <si>
    <t>Купон по RU000A109551(10 шт. по 19.15 RUR) (Данные из БД)</t>
  </si>
  <si>
    <t>Дивиденд по TATNP(14 шт. по 17.39 RUR) (Данные из БД)</t>
  </si>
  <si>
    <t>Дивиденд по TATN(48 шт. по 17.39 RUR) (Данные из БД)</t>
  </si>
  <si>
    <t>Купон по RU000A104YT6(8 шт. по 33.03 RUR) (Данные из БД)</t>
  </si>
  <si>
    <t>Дивиденд по ROSN(25 шт. по 36.47 RUR) (Данные из БД)</t>
  </si>
  <si>
    <t>Купон по RU000A106ZL5(10 шт. по 18.63 RUR) (Данные из БД)</t>
  </si>
  <si>
    <t>Купон по RU000A109098(20 шт. по 18.66 RUR) (Данные из БД)</t>
  </si>
  <si>
    <t>Купон по RU000A109SZ4(10 шт. по 54.78 RUR) (Данные из БД)</t>
  </si>
  <si>
    <t>Купон по RU000A103133(9 шт. по 17.11 RUR) (Данные из БД)</t>
  </si>
  <si>
    <t>КАМАЗ ПАО БО-П13</t>
  </si>
  <si>
    <t>Купон по RU000A1066J2(8 шт. по 34.9 RUR) (Данные из БД)</t>
  </si>
  <si>
    <t>Совкомбанк БО-П05</t>
  </si>
  <si>
    <t>Акрон (ПАО) БО-001P-05</t>
  </si>
  <si>
    <t>Купон по RU000A106ZL5(10 шт. по 18.83 RUR) (Данные из БД)</t>
  </si>
  <si>
    <t>ПАО ЛК Европлан 001P-08</t>
  </si>
  <si>
    <t>Купон по RU000A108G05(10 шт. по 18.33 RUR) (Данные из БД)</t>
  </si>
  <si>
    <t>Купон по RU000A108G70(3 шт. по 142.49 RUR) (Данные из БД)</t>
  </si>
  <si>
    <t>Купон по RU000A1099V8(10 шт. по 18.9 RUR) (Данные из БД)</t>
  </si>
  <si>
    <t>Купон по RU000A1078Y6(10 шт. по 39.89 RUR) (Данные из БД)</t>
  </si>
  <si>
    <t>Купон по RU000A109VM6(10 шт. по 18.7 RUR) (Данные из БД)</t>
  </si>
  <si>
    <t>Купон по RU000A109VL8(15 шт. по 18.9 RUR) (Данные из БД)</t>
  </si>
  <si>
    <t>Купон по RU000A109B33(20 шт. по 18.33 RUR) (Данные из БД)</t>
  </si>
  <si>
    <t>Купон по RU000A101QF7(11 шт. по 5.89 RUR) (Данные из БД)</t>
  </si>
  <si>
    <t>Купон по RU000A109XR1(10 шт. по 18.7 RUR) (Данные из БД)</t>
  </si>
  <si>
    <t>Купон по RU000A10A7C4(14 шт. по 20.55 RUR) (Данные из БД)</t>
  </si>
  <si>
    <t>Купон по RU000A1048A9(21 шт. по 14.77 RUR) (Данные из БД)</t>
  </si>
  <si>
    <t>Купон по RU000A108G05(12 шт. по 18.33 RUR) (Данные из БД)</t>
  </si>
  <si>
    <t>Купон по RU000A109JW0(10 шт. по 56.1 RUR) (Данные из БД)</t>
  </si>
  <si>
    <t>Купон по RU000A108Q94(10 шт. по 55.1 RUR) (Данные из БД)</t>
  </si>
  <si>
    <t>Купон по RU000A106ZL5(10 шт. по 18.84 RUR) (Данные из БД)</t>
  </si>
  <si>
    <t>Купон по RU000A103133(10 шт. по 14.26 RUR) (Данные из БД)</t>
  </si>
  <si>
    <t>Купон по RU000A109SZ4(10 шт. по 55.6 RUR) (Данные из БД)</t>
  </si>
  <si>
    <t>Купон по RU000A106ZL5(10 шт. по 19.21 RUR) (Данные из БД)</t>
  </si>
  <si>
    <t>Купон по RU000A108G70(3 шт. по 125.28 RUR) (Данные из БД)</t>
  </si>
  <si>
    <t>Дивиденд по TATNP(22 шт. по 43.11 RUR) (Данные из БД)</t>
  </si>
  <si>
    <t>Дивиденд по TATN(60 шт. по 43.11 RUR) (Данные из БД)</t>
  </si>
  <si>
    <t>Дивиденд по LKOH(23 шт. по 541 RUR) (Данные из БД)</t>
  </si>
  <si>
    <t>Купон по RU000A1048A9(21 шт. по 7.39 RUR) (Данные из БД)</t>
  </si>
  <si>
    <t>Купон по RU000A106ZL5(10 шт. по 18.75 RUR) (Данные из БД)</t>
  </si>
  <si>
    <t>Купон по RU000A108Q94(10 шт. по 54.99 RUR) (Данные из БД)</t>
  </si>
  <si>
    <t>Купон по RU000A109JW0(10 шт. по 56.04 RUR) (Данные из БД)</t>
  </si>
  <si>
    <t>Купон по RU000A1099V8(10 шт. по 18.79 RUR) (Данные из БД)</t>
  </si>
  <si>
    <t>Купон по RU000A109VM6(10 шт. по 18.51 RUR) (Данные из БД)</t>
  </si>
  <si>
    <t>Купон по RU000A109VL8(15 шт. по 18.71 RUR) (Данные из БД)</t>
  </si>
  <si>
    <t>Купон по RU000A108JV4(11 шт. по 18.1 RUR) (Данные из БД)</t>
  </si>
  <si>
    <t>Купон по RU000A109B33(20 шт. по 18.08 RUR) (Данные из БД)</t>
  </si>
  <si>
    <t>Купон по RU000A1094F2(12 шт. по 18.1 RUR) (Данные из БД)</t>
  </si>
  <si>
    <t>Купон по RU000A109XR1(10 шт. по 18.4 RUR) (Данные из БД)</t>
  </si>
  <si>
    <t>Купон по RU000A10A7C4(14 шт. по 20.11 RUR) (Данные из БД)</t>
  </si>
  <si>
    <t>Купон по RU000A1034X1(10 шт. по 8.29 RUR) (Данные из БД)</t>
  </si>
  <si>
    <t>Купон по RU000A109551(10 шт. по 18.58 RUR) (Данные из БД)</t>
  </si>
  <si>
    <t>Купон по RU000A109098(20 шт. по 17.86 RUR) (Данные из БД)</t>
  </si>
  <si>
    <t>Купон по RU000A108G05(12 шт. по 17.62 RUR) (Данные из БД)</t>
  </si>
  <si>
    <t>Купон по RU000A106ZL5(10 шт. по 18.68 RUR) (Данные из БД)</t>
  </si>
  <si>
    <t>Купон по RU000A109SZ4(10 шт. по 54.67 RUR) (Данные из БД)</t>
  </si>
  <si>
    <t>Купон по RU000A103133(10 шт. по 11.41 RUR) (Данные из БД)</t>
  </si>
  <si>
    <t>Дивиденд по TRNFP(2 шт. по 198.25 RUR) (Данные из БД)</t>
  </si>
  <si>
    <t>Дивиденд по SBER(620 шт. по 34.84 RUR) (Данные из БД)</t>
  </si>
  <si>
    <t>Дивиденд по ROSN(37 шт. по 14.68 RUR) (Данные из БД)</t>
  </si>
  <si>
    <t>Дивиденд по SBERP(20 шт. по 34.84 RUR) (Данные из БД)</t>
  </si>
  <si>
    <t>Купон по RU000A1099V8(10 шт. по 18.08 RUR) (Данные из БД)</t>
  </si>
  <si>
    <t>Купон по RU000A109VL8(15 шт. по 18.08 RUR) (Данные из БД)</t>
  </si>
  <si>
    <t>Купон по RU000A108JV4(11 шт. по 17.47 RUR) (Данные из БД)</t>
  </si>
  <si>
    <t>Купон по RU000A109VM6(10 шт. по 17.88 RUR) (Данные из БД)</t>
  </si>
  <si>
    <t>Купон по RU000A109B33(20 шт. по 17.51 RUR) (Данные из БД)</t>
  </si>
  <si>
    <t>Купон по RU000A1094F2(12 шт. по 17.55 RUR) (Данные из БД)</t>
  </si>
  <si>
    <t>Купон по RU000A109XR1(10 шт. по 17.88 RUR) (Данные из БД)</t>
  </si>
  <si>
    <t>Купон по RU000A10A7C4(14 шт. по 19.73 RUR) (Данные из БД)</t>
  </si>
  <si>
    <t>Купон по RU000A1034X1(10 шт. по 7.53 RUR) (Данные из БД)</t>
  </si>
  <si>
    <t>Купон по RU000A109551(10 шт. по 18.22 RUR) (Данные из БД)</t>
  </si>
  <si>
    <t>Купон по RU000A109098(20 шт. по 17.29 RUR) (Данные из БД)</t>
  </si>
  <si>
    <t>Купон по RU000A108G05(12 шт. по 17.01 RUR) (Данные из БД)</t>
  </si>
  <si>
    <t>Купон по RU000A106ZL5(10 шт. по 17.87 RUR) (Данные из БД)</t>
  </si>
  <si>
    <t>Купон по RU000A1099V8(10 шт. по 17.26 RUR) (Данные из БД)</t>
  </si>
  <si>
    <t>Купон по RU000A108G70(3 шт. по 125.34 RUR) (Данные из БД)</t>
  </si>
  <si>
    <t>Купон по RU000A109VL8(15 шт. по 17.1 RUR) (Данные из БД)</t>
  </si>
  <si>
    <t>Купон по RU000A108JV4(11 шт. по 16.48 RUR) (Данные из БД)</t>
  </si>
  <si>
    <t>Купон по RU000A109VM6(10 шт. по 16.89 RUR) (Данные из БД)</t>
  </si>
  <si>
    <t>Купон по RU000A109B33(20 шт. по 16.41 RUR) (Данные из БД)</t>
  </si>
  <si>
    <t>Купон по RU000A1094F2(12 шт. по 16.4 RUR) (Данные из БД)</t>
  </si>
  <si>
    <t>Купон по RU000A109XR1(10 шт. по 16.67 RUR) (Данные из БД)</t>
  </si>
  <si>
    <t>Купон по RU000A10A7C4(14 шт. по 18.25 RUR) (Данные из БД)</t>
  </si>
  <si>
    <t>Купон по RU000A1034X1(10 шт. по 6.78 RUR) (Данные из БД)</t>
  </si>
  <si>
    <t>Купон по RU000A109551(10 шт. по 16.68 RUR) (Данные из БД)</t>
  </si>
  <si>
    <t>Купон по RU000A109098(20 шт. по 16.19 RUR) (Данные из БД)</t>
  </si>
  <si>
    <t>Купон по RU000A108G05(12 шт. по 15.86 RUR) (Данные из БД)</t>
  </si>
  <si>
    <t>Купон по RU000A109JW0(10 шт. по 51.19 RUR) (Данные из БД)</t>
  </si>
  <si>
    <t>Купон по RU000A108Q94(10 шт. по 50.08 RUR) (Данные из БД)</t>
  </si>
  <si>
    <t>Купон по RU000A106ZL5(10 шт. по 16.86 RUR) (Данные из БД)</t>
  </si>
  <si>
    <t>Купон по RU000A1099V8(10 шт. по 16.44 RUR) (Данные из БД)</t>
  </si>
  <si>
    <t>Купон по RU000A109VM6(10 шт. по 16.23 RUR) (Данные из БД)</t>
  </si>
  <si>
    <t>Купон по RU000A109VL8(15 шт. по 16.44 RUR) (Данные из БД)</t>
  </si>
  <si>
    <t>Купон по RU000A108JV4(11 шт. по 15.82 RUR) (Данные из БД)</t>
  </si>
  <si>
    <t>Купон по RU000A109B33(20 шт. по 15.84 RUR) (Данные из БД)</t>
  </si>
  <si>
    <t>Купон по RU000A1094F2(12 шт. по 15.85 RUR) (Данные из БД)</t>
  </si>
  <si>
    <t>Купон по RU000A109XR1(10 шт. по 16.15 RUR) (Данные из БД)</t>
  </si>
  <si>
    <t>Купон по RU000A10A7C4(14 шт. по 17.86 RUR) (Данные из БД)</t>
  </si>
  <si>
    <t>Купон по RU000A1034X1(10 шт. по 6.03 RUR) (Данные из БД)</t>
  </si>
  <si>
    <t>Купон по RU000A109551(10 шт. по 16.33 RUR) (Данные из БД)</t>
  </si>
  <si>
    <t>Купон по RU000A109098(20 шт. по 15.62 RUR) (Данные из БД)</t>
  </si>
  <si>
    <t>Купон по RU000A108G05(12 шт. по 15.32 RUR) (Данные из БД)</t>
  </si>
  <si>
    <t>Дивиденд по TATN(60 шт. по 14.35 RUR) (Данные из БД)</t>
  </si>
  <si>
    <t>Дивиденд по TATNP(22 шт. по 14.35 RUR) (Данные из БД)</t>
  </si>
  <si>
    <t>Купон по RU000A109SZ4(10 шт. по 48.2 RUR) (Данные из БД)</t>
  </si>
  <si>
    <t>Купон по RU000A103133(10 шт. по 8.55 RUR) (Данные из БД)</t>
  </si>
  <si>
    <t>Купон по RU000A1099V8(10 шт. по 15.73 RUR) (Данные из БД)</t>
  </si>
  <si>
    <t>Купон по RU000A106ZL5(10 шт. по 16.05 RUR) (Данные из БД)</t>
  </si>
  <si>
    <t>Купон по RU000A109VL8(15 шт. по 15.64 RUR) (Данные из БД)</t>
  </si>
  <si>
    <t>Купон по RU000A108JV4(11 шт. по 15.03 RUR) (Данные из БД)</t>
  </si>
  <si>
    <t>Купон по RU000A109VM6(10 шт. по 15.44 RUR) (Данные из БД)</t>
  </si>
  <si>
    <t>Купон по RU000A109B33(20 шт. по 15.04 RUR) (Данные из БД)</t>
  </si>
  <si>
    <t>Купон по RU000A1094F2(12 шт. по 15.08 RUR) (Данные из БД)</t>
  </si>
  <si>
    <t>Купон по RU000A109XR1(10 шт. по 15.41 RUR) (Данные из БД)</t>
  </si>
  <si>
    <t>Купон по RU000A10A7C4(14 шт. по 17.26 RUR) (Данные из БД)</t>
  </si>
  <si>
    <t>Купон по RU000A1034X1(10 шт. по 5.28 RUR) (Данные из БД)</t>
  </si>
  <si>
    <t>Купон по RU000A109551(10 шт. по 15.85 RUR) (Данные из БД)</t>
  </si>
  <si>
    <t>Купон по RU000A109098(20 шт. по 15.25 RUR) (Данные из БД)</t>
  </si>
  <si>
    <t>Купон по RU000A108G05(12 шт. по 14.95 RUR) (Данные из БД)</t>
  </si>
  <si>
    <t>Купон по RU000A1099V8(10 шт. по 15.42 RUR) (Данные из БД)</t>
  </si>
  <si>
    <t>Купон по RU000A106ZL5(10 шт. по 15.35 RUR) (Данные из БД)</t>
  </si>
  <si>
    <t>Купон по RU000A109VL8(15 шт. по 15.38 RUR) (Данные из БД)</t>
  </si>
  <si>
    <t>Купон по RU000A108G70(3 шт. по 126.45 RUR) (Данные из БД)</t>
  </si>
  <si>
    <t>Купон по RU000A109VM6(10 шт. по 15.18 RUR) (Данные из БД)</t>
  </si>
  <si>
    <t>Купон по RU000A108JV4(11 шт. по 14.77 RUR) (Данные из БД)</t>
  </si>
  <si>
    <t>Купон по RU000A109B33(20 шт. по 14.78 RUR) (Данные из БД)</t>
  </si>
  <si>
    <t>Купон по RU000A1094F2(12 шт. по 14.81 RUR) (Данные из БД)</t>
  </si>
  <si>
    <t>Купон по RU000A109XR1(10 шт. по 15.12 RUR) (Данные из БД)</t>
  </si>
  <si>
    <t>Купон по RU000A10A7C4(14 шт. по 16.9 RUR) (Данные из БД)</t>
  </si>
  <si>
    <t>Купон по RU000A1034X1(10 шт. по 4.52 RUR) (Данные из БД)</t>
  </si>
  <si>
    <t>Купон по RU000A109551(10 шт. по 15.45 RUR) (Данные из БД)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</si>
  <si>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</si>
  <si>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</si>
  <si>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</si>
  <si>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</si>
  <si>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</si>
  <si>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</si>
  <si>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</si>
  <si>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</si>
  <si>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</si>
  <si>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</si>
  <si>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</si>
  <si>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ВТБ</t>
  </si>
  <si>
    <t>Новатэк ао</t>
  </si>
  <si>
    <t>Купон</t>
  </si>
  <si>
    <t>МТС-Банк02</t>
  </si>
  <si>
    <t>МВ ФИН 1Р2</t>
  </si>
  <si>
    <t>СамолетP10</t>
  </si>
  <si>
    <t>ВТБРКС01</t>
  </si>
  <si>
    <t>ТелХолПБО5</t>
  </si>
  <si>
    <t>СэтлГрБ1P3</t>
  </si>
  <si>
    <t>ЭконЛиз1Р3</t>
  </si>
  <si>
    <t>РЖД 1Р-13R</t>
  </si>
  <si>
    <t>Атомстр 01</t>
  </si>
  <si>
    <t>Экспо1П01</t>
  </si>
  <si>
    <t>ОФЗ 26218</t>
  </si>
  <si>
    <t>Брус 1P02</t>
  </si>
  <si>
    <t>РЕСОЛизБП7</t>
  </si>
  <si>
    <t>ФабрФав1P1</t>
  </si>
  <si>
    <t>РитйлБФ1P1</t>
  </si>
  <si>
    <t>ОФЗ 26241</t>
  </si>
  <si>
    <t>Пионер 1P5</t>
  </si>
  <si>
    <t>iПМЕДДМ1Р2</t>
  </si>
  <si>
    <t>Самолет1P9</t>
  </si>
  <si>
    <t>iСелктлР1R</t>
  </si>
  <si>
    <t>РКСЭталон2</t>
  </si>
  <si>
    <t>ТелХолБ2-3</t>
  </si>
  <si>
    <t>ГЛОРАКС1Р1</t>
  </si>
  <si>
    <t>ГрупПро1P2</t>
  </si>
  <si>
    <t>Роделен1P3</t>
  </si>
  <si>
    <t>КарРус 1P1</t>
  </si>
  <si>
    <t>Брус 2P01</t>
  </si>
  <si>
    <t>СамолетP12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</si>
  <si>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</si>
  <si>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</si>
  <si>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</si>
  <si>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</si>
  <si>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</si>
  <si>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</si>
  <si>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</si>
  <si>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</si>
  <si>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</si>
  <si>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</si>
  <si>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</si>
  <si>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</si>
  <si>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</si>
  <si>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</si>
  <si>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</si>
  <si>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</si>
  <si>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LQDT ETF</t>
  </si>
  <si>
    <t>EQMX ETF</t>
  </si>
  <si>
    <t>OBLG ETF</t>
  </si>
  <si>
    <t>ETF DIVD</t>
  </si>
  <si>
    <t>TMOS ETF</t>
  </si>
  <si>
    <t>Совкомфлот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</si>
</sst>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620</v>
      </c>
      <c r="F2" s="6" t="n">
        <v>307.22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0.1813</v>
      </c>
      <c r="L2" s="6" t="n">
        <v>291.31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23</v>
      </c>
      <c r="F3" s="6" t="n">
        <v>5555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-0.0413</v>
      </c>
      <c r="L3" s="6" t="n">
        <v>7201.5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60</v>
      </c>
      <c r="F4" s="6" t="n">
        <v>605.8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0.0715</v>
      </c>
      <c r="L4" s="6" t="n">
        <v>650.19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37</v>
      </c>
      <c r="F5" s="6" t="n">
        <v>410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-0.1389</v>
      </c>
      <c r="L5" s="6" t="n">
        <v>578.44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22</v>
      </c>
      <c r="F6" s="6" t="n">
        <v>566.2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0.0001</v>
      </c>
      <c r="L6" s="6" t="n">
        <v>668.69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</v>
      </c>
      <c r="F7" s="6" t="n">
        <v>2907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-0.4107</v>
      </c>
      <c r="L7" s="6" t="n">
        <v>7077.99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30</v>
      </c>
      <c r="F8" s="6" t="n">
        <v>214.8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-0.0086</v>
      </c>
      <c r="L8" s="6" t="n">
        <v>288.56</v>
      </c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20</v>
      </c>
      <c r="F9" s="6" t="n">
        <v>303.04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0.1964</v>
      </c>
      <c r="L9" s="6" t="n">
        <v>269.31</v>
      </c>
      <c r="M9" s="17" t="n">
        <v>10459.9</v>
      </c>
      <c r="N9" s="16"/>
      <c r="O9" s="16" t="s">
        <v>41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2</v>
      </c>
      <c r="F10" s="6" t="n">
        <v>1342.8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0.0733</v>
      </c>
      <c r="L10" s="6" t="n">
        <v>1473.18</v>
      </c>
      <c r="M10" s="17" t="n">
        <v>9.792</v>
      </c>
      <c r="N10" s="16"/>
      <c r="O10" s="16" t="s">
        <v>44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45</v>
      </c>
      <c r="I11" s="4"/>
      <c r="J11" s="5" t="s">
        <f>=SUM(J2:J10)</f>
      </c>
      <c r="K11" s="4"/>
      <c r="L11" s="4"/>
      <c r="M11" s="17" t="n">
        <v>0.44</v>
      </c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47</v>
      </c>
      <c r="B12" s="16" t="s">
        <v>48</v>
      </c>
      <c r="C12" s="16" t="s">
        <v>49</v>
      </c>
      <c r="D12" s="16" t="s">
        <v>32</v>
      </c>
      <c r="E12" s="7" t="n">
        <v>9</v>
      </c>
      <c r="F12" s="6" t="n">
        <v>11.2</v>
      </c>
      <c r="G12" s="17" t="n">
        <v>0</v>
      </c>
      <c r="H12" s="6" t="n">
        <v>0</v>
      </c>
      <c r="I12" s="16"/>
      <c r="J12" s="6" t="s">
        <f>=E12*F12*Портфель!$Q$6</f>
      </c>
      <c r="K12" s="9" t="n">
        <v>-0.2294</v>
      </c>
      <c r="L12" s="6" t="n">
        <v>159.24</v>
      </c>
      <c r="M12" s="17" t="n">
        <v>0.1488</v>
      </c>
      <c r="N12" s="16"/>
      <c r="O12" s="16" t="s">
        <v>50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48</v>
      </c>
      <c r="C13" s="16" t="s">
        <v>52</v>
      </c>
      <c r="D13" s="16" t="s">
        <v>53</v>
      </c>
      <c r="E13" s="7" t="n">
        <v>70</v>
      </c>
      <c r="F13" s="6" t="n">
        <v>0.0985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0.067</v>
      </c>
      <c r="L13" s="6" t="n">
        <v>6.24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48</v>
      </c>
      <c r="C14" s="16" t="s">
        <v>55</v>
      </c>
      <c r="D14" s="16" t="s">
        <v>19</v>
      </c>
      <c r="E14" s="7" t="n">
        <v>133</v>
      </c>
      <c r="F14" s="6" t="n">
        <v>2.5895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0.2293</v>
      </c>
      <c r="L14" s="6" t="n">
        <v>2.26</v>
      </c>
      <c r="M14" s="17" t="n">
        <v>144.2</v>
      </c>
      <c r="N14" s="16"/>
      <c r="O14" s="16" t="s">
        <v>56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48</v>
      </c>
      <c r="C15" s="16" t="s">
        <v>58</v>
      </c>
      <c r="D15" s="16" t="s">
        <v>19</v>
      </c>
      <c r="E15" s="7" t="n">
        <v>35</v>
      </c>
      <c r="F15" s="6" t="n">
        <v>5.35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-0.0257</v>
      </c>
      <c r="L15" s="6" t="n">
        <v>5.76</v>
      </c>
      <c r="M15" s="17" t="n">
        <v>1.83</v>
      </c>
      <c r="N15" s="16"/>
      <c r="O15" s="16" t="s">
        <v>59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=SUM(J12:J15)</f>
      </c>
      <c r="K16" s="4"/>
      <c r="L16" s="4"/>
      <c r="M16" s="17" t="n">
        <v>2.11125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63</v>
      </c>
      <c r="C17" s="16" t="s">
        <v>64</v>
      </c>
      <c r="D17" s="16" t="s">
        <v>53</v>
      </c>
      <c r="E17" s="7" t="n">
        <v>3</v>
      </c>
      <c r="F17" s="6" t="n">
        <v>98.1968</v>
      </c>
      <c r="G17" s="17" t="n">
        <v>100</v>
      </c>
      <c r="H17" s="6" t="n">
        <v>25.4</v>
      </c>
      <c r="I17" s="16" t="s">
        <v>65</v>
      </c>
      <c r="J17" s="6" t="s">
        <f>=E17*((F17/100*G17)*Портфель!$Q$17 + H17*Портфель!$Q$13) </f>
      </c>
      <c r="K17" s="9" t="n">
        <v>-0.1075</v>
      </c>
      <c r="L17" s="6" t="n">
        <v>8952.32</v>
      </c>
      <c r="M17" s="17" t="n">
        <v>76.0937</v>
      </c>
      <c r="N17" s="16"/>
      <c r="O17" s="16" t="s">
        <v>53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 t="s">
        <v>66</v>
      </c>
      <c r="B18" s="16" t="s">
        <v>63</v>
      </c>
      <c r="C18" s="16" t="s">
        <v>67</v>
      </c>
      <c r="D18" s="16" t="s">
        <v>19</v>
      </c>
      <c r="E18" s="7" t="n">
        <v>20</v>
      </c>
      <c r="F18" s="6" t="n">
        <v>99.86</v>
      </c>
      <c r="G18" s="17" t="n">
        <v>1000</v>
      </c>
      <c r="H18" s="6" t="n">
        <v>13.46</v>
      </c>
      <c r="I18" s="16" t="s">
        <v>68</v>
      </c>
      <c r="J18" s="6" t="s">
        <f>=E18*((F18/100*G18)*Портфель!$Q$13 + H18*Портфель!$Q$13) </f>
      </c>
      <c r="K18" s="9" t="n">
        <v>0.2756</v>
      </c>
      <c r="L18" s="6" t="n">
        <v>967.56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69</v>
      </c>
      <c r="B19" s="16" t="s">
        <v>63</v>
      </c>
      <c r="C19" s="16" t="s">
        <v>70</v>
      </c>
      <c r="D19" s="16" t="s">
        <v>19</v>
      </c>
      <c r="E19" s="7" t="n">
        <v>20</v>
      </c>
      <c r="F19" s="6" t="n">
        <v>99.8</v>
      </c>
      <c r="G19" s="17" t="n">
        <v>1000</v>
      </c>
      <c r="H19" s="6" t="n">
        <v>8.29</v>
      </c>
      <c r="I19" s="16" t="s">
        <v>71</v>
      </c>
      <c r="J19" s="6" t="s">
        <f>=E19*((F19/100*G19)*Портфель!$Q$13 + H19*Портфель!$Q$13) </f>
      </c>
      <c r="K19" s="9" t="n">
        <v>0.2448</v>
      </c>
      <c r="L19" s="6" t="n">
        <v>995.64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72</v>
      </c>
      <c r="B20" s="16" t="s">
        <v>63</v>
      </c>
      <c r="C20" s="16" t="s">
        <v>73</v>
      </c>
      <c r="D20" s="16" t="s">
        <v>19</v>
      </c>
      <c r="E20" s="7" t="n">
        <v>16</v>
      </c>
      <c r="F20" s="6" t="n">
        <v>98.27</v>
      </c>
      <c r="G20" s="17" t="n">
        <v>1000</v>
      </c>
      <c r="H20" s="6" t="n">
        <v>29.33</v>
      </c>
      <c r="I20" s="16" t="s">
        <v>74</v>
      </c>
      <c r="J20" s="6" t="s">
        <f>=E20*((F20/100*G20)*Портфель!$Q$13 + H20*Портфель!$Q$13) </f>
      </c>
      <c r="K20" s="9" t="n">
        <v>0.1564</v>
      </c>
      <c r="L20" s="6" t="n">
        <v>979.97</v>
      </c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75</v>
      </c>
      <c r="B21" s="16" t="s">
        <v>63</v>
      </c>
      <c r="C21" s="16" t="s">
        <v>76</v>
      </c>
      <c r="D21" s="16" t="s">
        <v>19</v>
      </c>
      <c r="E21" s="7" t="n">
        <v>18</v>
      </c>
      <c r="F21" s="6" t="n">
        <v>86.446</v>
      </c>
      <c r="G21" s="17" t="n">
        <v>1000</v>
      </c>
      <c r="H21" s="6" t="n">
        <v>23.67</v>
      </c>
      <c r="I21" s="16" t="s">
        <v>77</v>
      </c>
      <c r="J21" s="6" t="s">
        <f>=E21*((F21/100*G21)*Портфель!$Q$13 + H21*Портфель!$Q$13) </f>
      </c>
      <c r="K21" s="9" t="n">
        <v>0.0647</v>
      </c>
      <c r="L21" s="6" t="n">
        <v>959.95</v>
      </c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 t="s">
        <v>78</v>
      </c>
      <c r="B22" s="16" t="s">
        <v>63</v>
      </c>
      <c r="C22" s="16" t="s">
        <v>79</v>
      </c>
      <c r="D22" s="16" t="s">
        <v>19</v>
      </c>
      <c r="E22" s="7" t="n">
        <v>15</v>
      </c>
      <c r="F22" s="6" t="n">
        <v>100.68</v>
      </c>
      <c r="G22" s="17" t="n">
        <v>1000</v>
      </c>
      <c r="H22" s="6" t="n">
        <v>9.63</v>
      </c>
      <c r="I22" s="16" t="s">
        <v>80</v>
      </c>
      <c r="J22" s="6" t="s">
        <f>=E22*((F22/100*G22)*Портфель!$Q$13 + H22*Портфель!$Q$13) </f>
      </c>
      <c r="K22" s="9" t="n">
        <v>0.2294</v>
      </c>
      <c r="L22" s="6" t="n">
        <v>991.97</v>
      </c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81</v>
      </c>
      <c r="B23" s="16" t="s">
        <v>63</v>
      </c>
      <c r="C23" s="16" t="s">
        <v>82</v>
      </c>
      <c r="D23" s="16" t="s">
        <v>19</v>
      </c>
      <c r="E23" s="7" t="n">
        <v>14</v>
      </c>
      <c r="F23" s="6" t="n">
        <v>103.82</v>
      </c>
      <c r="G23" s="17" t="n">
        <v>1000</v>
      </c>
      <c r="H23" s="6" t="n">
        <v>5.62</v>
      </c>
      <c r="I23" s="16" t="s">
        <v>83</v>
      </c>
      <c r="J23" s="6" t="s">
        <f>=E23*((F23/100*G23)*Портфель!$Q$13 + H23*Портфель!$Q$13) </f>
      </c>
      <c r="K23" s="9" t="n">
        <v>0.2325</v>
      </c>
      <c r="L23" s="6" t="n">
        <v>1023.79</v>
      </c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 t="s">
        <v>84</v>
      </c>
      <c r="B24" s="16" t="s">
        <v>63</v>
      </c>
      <c r="C24" s="16" t="s">
        <v>85</v>
      </c>
      <c r="D24" s="16" t="s">
        <v>19</v>
      </c>
      <c r="E24" s="7" t="n">
        <v>12</v>
      </c>
      <c r="F24" s="6" t="n">
        <v>99.89</v>
      </c>
      <c r="G24" s="17" t="n">
        <v>1000</v>
      </c>
      <c r="H24" s="6" t="n">
        <v>12.68</v>
      </c>
      <c r="I24" s="16" t="s">
        <v>86</v>
      </c>
      <c r="J24" s="6" t="s">
        <f>=E24*((F24/100*G24)*Портфель!$Q$13 + H24*Портфель!$Q$13) </f>
      </c>
      <c r="K24" s="9" t="n">
        <v>0.2474</v>
      </c>
      <c r="L24" s="6" t="n">
        <v>992.71</v>
      </c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87</v>
      </c>
      <c r="B25" s="16" t="s">
        <v>63</v>
      </c>
      <c r="C25" s="16" t="s">
        <v>88</v>
      </c>
      <c r="D25" s="16" t="s">
        <v>19</v>
      </c>
      <c r="E25" s="7" t="n">
        <v>12</v>
      </c>
      <c r="F25" s="6" t="n">
        <v>99.9</v>
      </c>
      <c r="G25" s="17" t="n">
        <v>1000</v>
      </c>
      <c r="H25" s="6" t="n">
        <v>7.82</v>
      </c>
      <c r="I25" s="16" t="s">
        <v>89</v>
      </c>
      <c r="J25" s="6" t="s">
        <f>=E25*((F25/100*G25)*Портфель!$Q$13 + H25*Портфель!$Q$13) </f>
      </c>
      <c r="K25" s="9" t="n">
        <v>0.238</v>
      </c>
      <c r="L25" s="6" t="n">
        <v>1010.03</v>
      </c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90</v>
      </c>
      <c r="B26" s="16" t="s">
        <v>63</v>
      </c>
      <c r="C26" s="16" t="s">
        <v>91</v>
      </c>
      <c r="D26" s="16" t="s">
        <v>19</v>
      </c>
      <c r="E26" s="7" t="n">
        <v>11</v>
      </c>
      <c r="F26" s="6" t="n">
        <v>99.44</v>
      </c>
      <c r="G26" s="17" t="n">
        <v>1000</v>
      </c>
      <c r="H26" s="6" t="n">
        <v>9.24</v>
      </c>
      <c r="I26" s="16" t="s">
        <v>92</v>
      </c>
      <c r="J26" s="6" t="s">
        <f>=E26*((F26/100*G26)*Портфель!$Q$13 + H26*Портфель!$Q$13) </f>
      </c>
      <c r="K26" s="9" t="n">
        <v>0.2426</v>
      </c>
      <c r="L26" s="6" t="n">
        <v>1002.4</v>
      </c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 t="s">
        <v>93</v>
      </c>
      <c r="B27" s="16" t="s">
        <v>63</v>
      </c>
      <c r="C27" s="16" t="s">
        <v>94</v>
      </c>
      <c r="D27" s="16" t="s">
        <v>19</v>
      </c>
      <c r="E27" s="7" t="n">
        <v>10</v>
      </c>
      <c r="F27" s="6" t="n">
        <v>99.98</v>
      </c>
      <c r="G27" s="17" t="n">
        <v>1000</v>
      </c>
      <c r="H27" s="6" t="n">
        <v>38.52</v>
      </c>
      <c r="I27" s="16" t="s">
        <v>95</v>
      </c>
      <c r="J27" s="6" t="s">
        <f>=E27*((F27/100*G27)*Портфель!$Q$13 + H27*Портфель!$Q$13) </f>
      </c>
      <c r="K27" s="9" t="n">
        <v>0.2098</v>
      </c>
      <c r="L27" s="6" t="n">
        <v>1031.09</v>
      </c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 t="s">
        <v>96</v>
      </c>
      <c r="B28" s="16" t="s">
        <v>63</v>
      </c>
      <c r="C28" s="16" t="s">
        <v>97</v>
      </c>
      <c r="D28" s="16" t="s">
        <v>19</v>
      </c>
      <c r="E28" s="7" t="n">
        <v>10</v>
      </c>
      <c r="F28" s="6" t="n">
        <v>99.9</v>
      </c>
      <c r="G28" s="17" t="n">
        <v>1000</v>
      </c>
      <c r="H28" s="6" t="n">
        <v>40.72</v>
      </c>
      <c r="I28" s="16" t="s">
        <v>98</v>
      </c>
      <c r="J28" s="6" t="s">
        <f>=E28*((F28/100*G28)*Портфель!$Q$13 + H28*Портфель!$Q$13) </f>
      </c>
      <c r="K28" s="9" t="n">
        <v>0.2274</v>
      </c>
      <c r="L28" s="6" t="n">
        <v>1017.42</v>
      </c>
      <c r="M28" s="17"/>
      <c r="N28" s="16"/>
      <c r="O28" s="16"/>
      <c r="P28" s="17"/>
      <c r="Q28" s="17"/>
    </row>
    <row collapsed="false" customFormat="false" customHeight="false" hidden="false" ht="12.1" outlineLevel="0" r="29">
      <c r="A29" s="16" t="s">
        <v>99</v>
      </c>
      <c r="B29" s="16" t="s">
        <v>63</v>
      </c>
      <c r="C29" s="16" t="s">
        <v>100</v>
      </c>
      <c r="D29" s="16" t="s">
        <v>19</v>
      </c>
      <c r="E29" s="7" t="n">
        <v>10</v>
      </c>
      <c r="F29" s="6" t="n">
        <v>98.99</v>
      </c>
      <c r="G29" s="17" t="n">
        <v>1000</v>
      </c>
      <c r="H29" s="6" t="n">
        <v>41.71</v>
      </c>
      <c r="I29" s="16" t="s">
        <v>101</v>
      </c>
      <c r="J29" s="6" t="s">
        <f>=E29*((F29/100*G29)*Портфель!$Q$13 + H29*Портфель!$Q$13) </f>
      </c>
      <c r="K29" s="9" t="n">
        <v>0.239</v>
      </c>
      <c r="L29" s="6" t="n">
        <v>980.4</v>
      </c>
      <c r="M29" s="17"/>
      <c r="N29" s="16"/>
      <c r="O29" s="16"/>
      <c r="P29" s="17"/>
      <c r="Q29" s="17"/>
    </row>
    <row collapsed="false" customFormat="false" customHeight="false" hidden="false" ht="12.1" outlineLevel="0" r="30">
      <c r="A30" s="16" t="s">
        <v>102</v>
      </c>
      <c r="B30" s="16" t="s">
        <v>63</v>
      </c>
      <c r="C30" s="16" t="s">
        <v>103</v>
      </c>
      <c r="D30" s="16" t="s">
        <v>19</v>
      </c>
      <c r="E30" s="7" t="n">
        <v>10</v>
      </c>
      <c r="F30" s="6" t="n">
        <v>100.15</v>
      </c>
      <c r="G30" s="17" t="n">
        <v>1000</v>
      </c>
      <c r="H30" s="6" t="n">
        <v>26.05</v>
      </c>
      <c r="I30" s="16" t="s">
        <v>104</v>
      </c>
      <c r="J30" s="6" t="s">
        <f>=E30*((F30/100*G30)*Портфель!$Q$13 + H30*Портфель!$Q$13) </f>
      </c>
      <c r="K30" s="9" t="n">
        <v>0.2301</v>
      </c>
      <c r="L30" s="6" t="n">
        <v>1002.8</v>
      </c>
      <c r="M30" s="17"/>
      <c r="N30" s="16"/>
      <c r="O30" s="16"/>
      <c r="P30" s="17"/>
      <c r="Q30" s="17"/>
    </row>
    <row collapsed="false" customFormat="false" customHeight="false" hidden="false" ht="12.1" outlineLevel="0" r="31">
      <c r="A31" s="16" t="s">
        <v>105</v>
      </c>
      <c r="B31" s="16" t="s">
        <v>63</v>
      </c>
      <c r="C31" s="16" t="s">
        <v>106</v>
      </c>
      <c r="D31" s="16" t="s">
        <v>19</v>
      </c>
      <c r="E31" s="7" t="n">
        <v>10</v>
      </c>
      <c r="F31" s="6" t="n">
        <v>101.36</v>
      </c>
      <c r="G31" s="17" t="n">
        <v>1000</v>
      </c>
      <c r="H31" s="6" t="n">
        <v>7.5</v>
      </c>
      <c r="I31" s="16" t="s">
        <v>107</v>
      </c>
      <c r="J31" s="6" t="s">
        <f>=E31*((F31/100*G31)*Портфель!$Q$13 + H31*Портфель!$Q$13) </f>
      </c>
      <c r="K31" s="9" t="n">
        <v>0.2494</v>
      </c>
      <c r="L31" s="6" t="n">
        <v>980.01</v>
      </c>
      <c r="M31" s="17"/>
      <c r="N31" s="16"/>
      <c r="O31" s="16"/>
      <c r="P31" s="17"/>
      <c r="Q31" s="17"/>
    </row>
    <row collapsed="false" customFormat="false" customHeight="false" hidden="false" ht="12.1" outlineLevel="0" r="32">
      <c r="A32" s="16" t="s">
        <v>108</v>
      </c>
      <c r="B32" s="16" t="s">
        <v>63</v>
      </c>
      <c r="C32" s="16" t="s">
        <v>109</v>
      </c>
      <c r="D32" s="16" t="s">
        <v>19</v>
      </c>
      <c r="E32" s="7" t="n">
        <v>10</v>
      </c>
      <c r="F32" s="6" t="n">
        <v>99.78</v>
      </c>
      <c r="G32" s="17" t="n">
        <v>1000</v>
      </c>
      <c r="H32" s="6" t="n">
        <v>11.15</v>
      </c>
      <c r="I32" s="16" t="s">
        <v>110</v>
      </c>
      <c r="J32" s="6" t="s">
        <f>=E32*((F32/100*G32)*Портфель!$Q$13 + H32*Портфель!$Q$13) </f>
      </c>
      <c r="K32" s="9" t="n">
        <v>0.2512</v>
      </c>
      <c r="L32" s="6" t="n">
        <v>995.01</v>
      </c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 t="s">
        <v>111</v>
      </c>
      <c r="B33" s="16" t="s">
        <v>63</v>
      </c>
      <c r="C33" s="16" t="s">
        <v>112</v>
      </c>
      <c r="D33" s="16" t="s">
        <v>19</v>
      </c>
      <c r="E33" s="7" t="n">
        <v>10</v>
      </c>
      <c r="F33" s="6" t="n">
        <v>98.98</v>
      </c>
      <c r="G33" s="17" t="n">
        <v>1000</v>
      </c>
      <c r="H33" s="6" t="n">
        <v>9.63</v>
      </c>
      <c r="I33" s="16" t="s">
        <v>113</v>
      </c>
      <c r="J33" s="6" t="s">
        <f>=E33*((F33/100*G33)*Портфель!$Q$13 + H33*Портфель!$Q$13) </f>
      </c>
      <c r="K33" s="9" t="n">
        <v>0.2719</v>
      </c>
      <c r="L33" s="6" t="n">
        <v>963.03</v>
      </c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 t="s">
        <v>114</v>
      </c>
      <c r="B34" s="16" t="s">
        <v>63</v>
      </c>
      <c r="C34" s="16" t="s">
        <v>115</v>
      </c>
      <c r="D34" s="16" t="s">
        <v>19</v>
      </c>
      <c r="E34" s="7" t="n">
        <v>10</v>
      </c>
      <c r="F34" s="6" t="n">
        <v>99.8</v>
      </c>
      <c r="G34" s="17" t="n">
        <v>1000</v>
      </c>
      <c r="H34" s="6" t="n">
        <v>9.5</v>
      </c>
      <c r="I34" s="16" t="s">
        <v>116</v>
      </c>
      <c r="J34" s="6" t="s">
        <f>=E34*((F34/100*G34)*Портфель!$Q$13 + H34*Портфель!$Q$13) </f>
      </c>
      <c r="K34" s="9" t="n">
        <v>0.2266</v>
      </c>
      <c r="L34" s="6" t="n">
        <v>983.74</v>
      </c>
      <c r="M34" s="17"/>
      <c r="N34" s="16"/>
      <c r="O34" s="16"/>
      <c r="P34" s="17"/>
      <c r="Q34" s="17"/>
    </row>
    <row collapsed="false" customFormat="false" customHeight="false" hidden="false" ht="12.1" outlineLevel="0" r="35">
      <c r="A35" s="16" t="s">
        <v>117</v>
      </c>
      <c r="B35" s="16" t="s">
        <v>63</v>
      </c>
      <c r="C35" s="16" t="s">
        <v>118</v>
      </c>
      <c r="D35" s="16" t="s">
        <v>19</v>
      </c>
      <c r="E35" s="7" t="n">
        <v>10</v>
      </c>
      <c r="F35" s="6" t="n">
        <v>96.31</v>
      </c>
      <c r="G35" s="17" t="n">
        <v>1000</v>
      </c>
      <c r="H35" s="6" t="n">
        <v>35.8</v>
      </c>
      <c r="I35" s="16" t="s">
        <v>119</v>
      </c>
      <c r="J35" s="6" t="s">
        <f>=E35*((F35/100*G35)*Портфель!$Q$13 + H35*Портфель!$Q$13) </f>
      </c>
      <c r="K35" s="9" t="n">
        <v>0.1692</v>
      </c>
      <c r="L35" s="6" t="n">
        <v>958.26</v>
      </c>
      <c r="M35" s="17"/>
      <c r="N35" s="16"/>
      <c r="O35" s="16"/>
      <c r="P35" s="17"/>
      <c r="Q35" s="17"/>
    </row>
    <row collapsed="false" customFormat="false" customHeight="false" hidden="false" ht="12.1" outlineLevel="0" r="36">
      <c r="A36" s="16" t="s">
        <v>120</v>
      </c>
      <c r="B36" s="16" t="s">
        <v>63</v>
      </c>
      <c r="C36" s="16" t="s">
        <v>121</v>
      </c>
      <c r="D36" s="16" t="s">
        <v>19</v>
      </c>
      <c r="E36" s="7" t="n">
        <v>10</v>
      </c>
      <c r="F36" s="6" t="n">
        <v>97.08</v>
      </c>
      <c r="G36" s="17" t="n">
        <v>1000</v>
      </c>
      <c r="H36" s="6" t="n">
        <v>26.3</v>
      </c>
      <c r="I36" s="16" t="s">
        <v>122</v>
      </c>
      <c r="J36" s="6" t="s">
        <f>=E36*((F36/100*G36)*Портфель!$Q$13 + H36*Портфель!$Q$13) </f>
      </c>
      <c r="K36" s="9" t="n">
        <v>0.2231</v>
      </c>
      <c r="L36" s="6" t="n">
        <v>887.79</v>
      </c>
      <c r="M36" s="17"/>
      <c r="N36" s="16"/>
      <c r="O36" s="16"/>
      <c r="P36" s="17"/>
      <c r="Q36" s="17"/>
    </row>
    <row collapsed="false" customFormat="false" customHeight="false" hidden="false" ht="12.1" outlineLevel="0" r="37">
      <c r="A37" s="16" t="s">
        <v>123</v>
      </c>
      <c r="B37" s="16" t="s">
        <v>63</v>
      </c>
      <c r="C37" s="16" t="s">
        <v>124</v>
      </c>
      <c r="D37" s="16" t="s">
        <v>19</v>
      </c>
      <c r="E37" s="7" t="n">
        <v>10</v>
      </c>
      <c r="F37" s="6" t="n">
        <v>98.57</v>
      </c>
      <c r="G37" s="17" t="n">
        <v>1000</v>
      </c>
      <c r="H37" s="6" t="n">
        <v>1.34</v>
      </c>
      <c r="I37" s="16" t="s">
        <v>125</v>
      </c>
      <c r="J37" s="6" t="s">
        <f>=E37*((F37/100*G37)*Портфель!$Q$13 + H37*Портфель!$Q$13) </f>
      </c>
      <c r="K37" s="9" t="n">
        <v>0.1928</v>
      </c>
      <c r="L37" s="6" t="n">
        <v>926.4</v>
      </c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 t="s">
        <v>126</v>
      </c>
      <c r="B38" s="16" t="s">
        <v>63</v>
      </c>
      <c r="C38" s="16" t="s">
        <v>127</v>
      </c>
      <c r="D38" s="16" t="s">
        <v>19</v>
      </c>
      <c r="E38" s="7" t="n">
        <v>10</v>
      </c>
      <c r="F38" s="6" t="n">
        <v>97.97</v>
      </c>
      <c r="G38" s="17" t="n">
        <v>1000</v>
      </c>
      <c r="H38" s="6" t="n">
        <v>1.13</v>
      </c>
      <c r="I38" s="16" t="s">
        <v>125</v>
      </c>
      <c r="J38" s="6" t="s">
        <f>=E38*((F38/100*G38)*Портфель!$Q$13 + H38*Портфель!$Q$13) </f>
      </c>
      <c r="K38" s="9" t="n">
        <v>0.1163</v>
      </c>
      <c r="L38" s="6" t="n">
        <v>969.04</v>
      </c>
      <c r="M38" s="17"/>
      <c r="N38" s="16"/>
      <c r="O38" s="16"/>
      <c r="P38" s="17"/>
      <c r="Q38" s="17"/>
    </row>
    <row collapsed="false" customFormat="false" customHeight="false" hidden="false" ht="12.1" outlineLevel="0" r="39">
      <c r="A39" s="16" t="s">
        <v>128</v>
      </c>
      <c r="B39" s="16" t="s">
        <v>63</v>
      </c>
      <c r="C39" s="16" t="s">
        <v>129</v>
      </c>
      <c r="D39" s="16" t="s">
        <v>19</v>
      </c>
      <c r="E39" s="7" t="n">
        <v>10</v>
      </c>
      <c r="F39" s="6" t="n">
        <v>94.458</v>
      </c>
      <c r="G39" s="17" t="n">
        <v>1000</v>
      </c>
      <c r="H39" s="6" t="n">
        <v>27.69</v>
      </c>
      <c r="I39" s="16" t="s">
        <v>130</v>
      </c>
      <c r="J39" s="6" t="s">
        <f>=E39*((F39/100*G39)*Портфель!$Q$13 + H39*Портфель!$Q$13) </f>
      </c>
      <c r="K39" s="9" t="n">
        <v>0.0728</v>
      </c>
      <c r="L39" s="6" t="n">
        <v>1001.71</v>
      </c>
      <c r="M39" s="17"/>
      <c r="N39" s="16"/>
      <c r="O39" s="16"/>
      <c r="P39" s="17"/>
      <c r="Q39" s="17"/>
    </row>
    <row collapsed="false" customFormat="false" customHeight="false" hidden="false" ht="12.1" outlineLevel="0" r="40">
      <c r="A40" s="16" t="s">
        <v>131</v>
      </c>
      <c r="B40" s="16" t="s">
        <v>63</v>
      </c>
      <c r="C40" s="16" t="s">
        <v>132</v>
      </c>
      <c r="D40" s="16" t="s">
        <v>19</v>
      </c>
      <c r="E40" s="7" t="n">
        <v>10</v>
      </c>
      <c r="F40" s="6" t="n">
        <v>95.886</v>
      </c>
      <c r="G40" s="17" t="n">
        <v>1000</v>
      </c>
      <c r="H40" s="6" t="n">
        <v>17.41</v>
      </c>
      <c r="I40" s="16" t="s">
        <v>133</v>
      </c>
      <c r="J40" s="6" t="s">
        <f>=E40*((F40/100*G40)*Портфель!$Q$13 + H40*Портфель!$Q$13) </f>
      </c>
      <c r="K40" s="9" t="n">
        <v>0.0747</v>
      </c>
      <c r="L40" s="6" t="n">
        <v>987.59</v>
      </c>
      <c r="M40" s="17"/>
      <c r="N40" s="16"/>
      <c r="O40" s="16"/>
      <c r="P40" s="17"/>
      <c r="Q40" s="17"/>
    </row>
    <row collapsed="false" customFormat="false" customHeight="false" hidden="false" ht="12.1" outlineLevel="0" r="41">
      <c r="A41" s="16" t="s">
        <v>134</v>
      </c>
      <c r="B41" s="16" t="s">
        <v>63</v>
      </c>
      <c r="C41" s="16" t="s">
        <v>135</v>
      </c>
      <c r="D41" s="16" t="s">
        <v>19</v>
      </c>
      <c r="E41" s="7" t="n">
        <v>10</v>
      </c>
      <c r="F41" s="6" t="n">
        <v>95.699</v>
      </c>
      <c r="G41" s="17" t="n">
        <v>1000</v>
      </c>
      <c r="H41" s="6" t="n">
        <v>13.29</v>
      </c>
      <c r="I41" s="16" t="s">
        <v>136</v>
      </c>
      <c r="J41" s="6" t="s">
        <f>=E41*((F41/100*G41)*Портфель!$Q$13 + H41*Портфель!$Q$13) </f>
      </c>
      <c r="K41" s="9" t="n">
        <v>0.0741</v>
      </c>
      <c r="L41" s="6" t="n">
        <v>988.59</v>
      </c>
      <c r="M41" s="17"/>
      <c r="N41" s="16"/>
      <c r="O41" s="16"/>
      <c r="P41" s="17"/>
      <c r="Q41" s="17"/>
    </row>
    <row collapsed="false" customFormat="false" customHeight="false" hidden="false" ht="12.1" outlineLevel="0" r="42">
      <c r="A42" s="16" t="s">
        <v>137</v>
      </c>
      <c r="B42" s="16" t="s">
        <v>63</v>
      </c>
      <c r="C42" s="16" t="s">
        <v>138</v>
      </c>
      <c r="D42" s="16" t="s">
        <v>19</v>
      </c>
      <c r="E42" s="7" t="n">
        <v>10</v>
      </c>
      <c r="F42" s="6" t="n">
        <v>95.05</v>
      </c>
      <c r="G42" s="17" t="n">
        <v>1000</v>
      </c>
      <c r="H42" s="6" t="n">
        <v>7.89</v>
      </c>
      <c r="I42" s="16" t="s">
        <v>139</v>
      </c>
      <c r="J42" s="6" t="s">
        <f>=E42*((F42/100*G42)*Портфель!$Q$13 + H42*Портфель!$Q$13) </f>
      </c>
      <c r="K42" s="9" t="n">
        <v>0.1506</v>
      </c>
      <c r="L42" s="6" t="n">
        <v>1007.93</v>
      </c>
      <c r="M42" s="17"/>
      <c r="N42" s="16"/>
      <c r="O42" s="16"/>
      <c r="P42" s="17"/>
      <c r="Q42" s="17"/>
    </row>
    <row collapsed="false" customFormat="false" customHeight="false" hidden="false" ht="12.1" outlineLevel="0" r="43">
      <c r="A43" s="16" t="s">
        <v>140</v>
      </c>
      <c r="B43" s="16" t="s">
        <v>63</v>
      </c>
      <c r="C43" s="16" t="s">
        <v>141</v>
      </c>
      <c r="D43" s="16" t="s">
        <v>19</v>
      </c>
      <c r="E43" s="7" t="n">
        <v>10</v>
      </c>
      <c r="F43" s="6" t="n">
        <v>95.23</v>
      </c>
      <c r="G43" s="17" t="n">
        <v>1000</v>
      </c>
      <c r="H43" s="6" t="n">
        <v>2.58</v>
      </c>
      <c r="I43" s="16" t="s">
        <v>142</v>
      </c>
      <c r="J43" s="6" t="s">
        <f>=E43*((F43/100*G43)*Портфель!$Q$13 + H43*Портфель!$Q$13) </f>
      </c>
      <c r="K43" s="9" t="n">
        <v>0.3562</v>
      </c>
      <c r="L43" s="6" t="n">
        <v>894.14</v>
      </c>
      <c r="M43" s="17"/>
      <c r="N43" s="16"/>
      <c r="O43" s="16"/>
      <c r="P43" s="17"/>
      <c r="Q43" s="17"/>
    </row>
    <row collapsed="false" customFormat="false" customHeight="false" hidden="false" ht="12.1" outlineLevel="0" r="44">
      <c r="A44" s="16" t="s">
        <v>143</v>
      </c>
      <c r="B44" s="16" t="s">
        <v>63</v>
      </c>
      <c r="C44" s="16" t="s">
        <v>144</v>
      </c>
      <c r="D44" s="16" t="s">
        <v>19</v>
      </c>
      <c r="E44" s="7" t="n">
        <v>8</v>
      </c>
      <c r="F44" s="6" t="n">
        <v>97.74</v>
      </c>
      <c r="G44" s="17" t="n">
        <v>1000</v>
      </c>
      <c r="H44" s="6" t="n">
        <v>14.96</v>
      </c>
      <c r="I44" s="16" t="s">
        <v>145</v>
      </c>
      <c r="J44" s="6" t="s">
        <f>=E44*((F44/100*G44)*Портфель!$Q$13 + H44*Портфель!$Q$13) </f>
      </c>
      <c r="K44" s="9" t="n">
        <v>0.2544</v>
      </c>
      <c r="L44" s="6" t="n">
        <v>906.97</v>
      </c>
      <c r="M44" s="17"/>
      <c r="N44" s="16"/>
      <c r="O44" s="16"/>
      <c r="P44" s="17"/>
      <c r="Q44" s="17"/>
    </row>
    <row collapsed="false" customFormat="false" customHeight="false" hidden="false" ht="12.1" outlineLevel="0" r="45">
      <c r="A45" s="16" t="s">
        <v>146</v>
      </c>
      <c r="B45" s="16" t="s">
        <v>63</v>
      </c>
      <c r="C45" s="16" t="s">
        <v>147</v>
      </c>
      <c r="D45" s="16" t="s">
        <v>19</v>
      </c>
      <c r="E45" s="7" t="n">
        <v>7</v>
      </c>
      <c r="F45" s="6" t="n">
        <v>96.37</v>
      </c>
      <c r="G45" s="17" t="n">
        <v>1000</v>
      </c>
      <c r="H45" s="6" t="n">
        <v>6.72</v>
      </c>
      <c r="I45" s="16" t="s">
        <v>148</v>
      </c>
      <c r="J45" s="6" t="s">
        <f>=E45*((F45/100*G45)*Портфель!$Q$13 + H45*Портфель!$Q$13) </f>
      </c>
      <c r="K45" s="9" t="n">
        <v>0.2231</v>
      </c>
      <c r="L45" s="6" t="n">
        <v>909.31</v>
      </c>
      <c r="M45" s="17"/>
      <c r="N45" s="16"/>
      <c r="O45" s="16"/>
      <c r="P45" s="17"/>
      <c r="Q45" s="17"/>
    </row>
    <row collapsed="false" customFormat="false" customHeight="false" hidden="false" ht="12.1" outlineLevel="0" r="46">
      <c r="A46" s="16" t="s">
        <v>149</v>
      </c>
      <c r="B46" s="16" t="s">
        <v>63</v>
      </c>
      <c r="C46" s="16" t="s">
        <v>150</v>
      </c>
      <c r="D46" s="16" t="s">
        <v>19</v>
      </c>
      <c r="E46" s="7" t="n">
        <v>7</v>
      </c>
      <c r="F46" s="6" t="n">
        <v>94.62</v>
      </c>
      <c r="G46" s="17" t="n">
        <v>1000</v>
      </c>
      <c r="H46" s="6" t="n">
        <v>21.66</v>
      </c>
      <c r="I46" s="16" t="s">
        <v>151</v>
      </c>
      <c r="J46" s="6" t="s">
        <f>=E46*((F46/100*G46)*Портфель!$Q$13 + H46*Портфель!$Q$13) </f>
      </c>
      <c r="K46" s="9" t="n">
        <v>0.1151</v>
      </c>
      <c r="L46" s="6" t="n">
        <v>973.44</v>
      </c>
      <c r="M46" s="17"/>
      <c r="N46" s="16"/>
      <c r="O46" s="16"/>
      <c r="P46" s="17"/>
      <c r="Q46" s="17"/>
    </row>
    <row collapsed="false" customFormat="false" customHeight="false" hidden="false" ht="12.1" outlineLevel="0" r="47">
      <c r="A47" s="16" t="s">
        <v>152</v>
      </c>
      <c r="B47" s="16" t="s">
        <v>63</v>
      </c>
      <c r="C47" s="16" t="s">
        <v>153</v>
      </c>
      <c r="D47" s="16" t="s">
        <v>19</v>
      </c>
      <c r="E47" s="7" t="n">
        <v>6</v>
      </c>
      <c r="F47" s="6" t="n">
        <v>95.14</v>
      </c>
      <c r="G47" s="17" t="n">
        <v>1000</v>
      </c>
      <c r="H47" s="6" t="n">
        <v>5.23</v>
      </c>
      <c r="I47" s="16" t="s">
        <v>154</v>
      </c>
      <c r="J47" s="6" t="s">
        <f>=E47*((F47/100*G47)*Портфель!$Q$13 + H47*Портфель!$Q$13) </f>
      </c>
      <c r="K47" s="9" t="n">
        <v>0.0937</v>
      </c>
      <c r="L47" s="6" t="n">
        <v>968.98</v>
      </c>
      <c r="M47" s="17"/>
      <c r="N47" s="16"/>
      <c r="O47" s="16"/>
      <c r="P47" s="17"/>
      <c r="Q47" s="17"/>
    </row>
    <row collapsed="false" customFormat="false" customHeight="false" hidden="false" ht="12.1" outlineLevel="0" r="48">
      <c r="A48" s="16" t="s">
        <v>155</v>
      </c>
      <c r="B48" s="16" t="s">
        <v>63</v>
      </c>
      <c r="C48" s="16" t="s">
        <v>156</v>
      </c>
      <c r="D48" s="16" t="s">
        <v>19</v>
      </c>
      <c r="E48" s="7" t="n">
        <v>5</v>
      </c>
      <c r="F48" s="6" t="n">
        <v>94.03</v>
      </c>
      <c r="G48" s="17" t="n">
        <v>1000</v>
      </c>
      <c r="H48" s="6" t="n">
        <v>32.89</v>
      </c>
      <c r="I48" s="16" t="s">
        <v>157</v>
      </c>
      <c r="J48" s="6" t="s">
        <f>=E48*((F48/100*G48)*Портфель!$Q$13 + H48*Портфель!$Q$13) </f>
      </c>
      <c r="K48" s="9" t="n">
        <v>0.0985</v>
      </c>
      <c r="L48" s="6" t="n">
        <v>948.44</v>
      </c>
      <c r="M48" s="17"/>
      <c r="N48" s="16"/>
      <c r="O48" s="16"/>
      <c r="P48" s="17"/>
      <c r="Q48" s="17"/>
    </row>
    <row collapsed="false" customFormat="false" customHeight="false" hidden="false" ht="12.1" outlineLevel="0" r="49">
      <c r="A49" s="16" t="s">
        <v>158</v>
      </c>
      <c r="B49" s="16" t="s">
        <v>63</v>
      </c>
      <c r="C49" s="16" t="s">
        <v>159</v>
      </c>
      <c r="D49" s="16" t="s">
        <v>19</v>
      </c>
      <c r="E49" s="7" t="n">
        <v>5</v>
      </c>
      <c r="F49" s="6" t="n">
        <v>94.02</v>
      </c>
      <c r="G49" s="17" t="n">
        <v>1000</v>
      </c>
      <c r="H49" s="6" t="n">
        <v>16.11</v>
      </c>
      <c r="I49" s="16" t="s">
        <v>160</v>
      </c>
      <c r="J49" s="6" t="s">
        <f>=E49*((F49/100*G49)*Портфель!$Q$13 + H49*Портфель!$Q$13) </f>
      </c>
      <c r="K49" s="9" t="n">
        <v>0.182</v>
      </c>
      <c r="L49" s="6" t="n">
        <v>1013.55</v>
      </c>
      <c r="M49" s="17"/>
      <c r="N49" s="16"/>
      <c r="O49" s="16"/>
      <c r="P49" s="17"/>
      <c r="Q49" s="17"/>
    </row>
    <row collapsed="false" customFormat="false" customHeight="false" hidden="false" ht="12.1" outlineLevel="0" r="50">
      <c r="A50" s="16" t="s">
        <v>161</v>
      </c>
      <c r="B50" s="16" t="s">
        <v>63</v>
      </c>
      <c r="C50" s="16" t="s">
        <v>162</v>
      </c>
      <c r="D50" s="16" t="s">
        <v>19</v>
      </c>
      <c r="E50" s="7" t="n">
        <v>5</v>
      </c>
      <c r="F50" s="6" t="n">
        <v>93.46</v>
      </c>
      <c r="G50" s="17" t="n">
        <v>1000</v>
      </c>
      <c r="H50" s="6" t="n">
        <v>17.96</v>
      </c>
      <c r="I50" s="16" t="s">
        <v>163</v>
      </c>
      <c r="J50" s="6" t="s">
        <f>=E50*((F50/100*G50)*Портфель!$Q$13 + H50*Портфель!$Q$13) </f>
      </c>
      <c r="K50" s="9" t="n">
        <v>0.0791</v>
      </c>
      <c r="L50" s="6" t="n">
        <v>960.8</v>
      </c>
      <c r="M50" s="17"/>
      <c r="N50" s="16"/>
      <c r="O50" s="16"/>
      <c r="P50" s="17"/>
      <c r="Q50" s="17"/>
    </row>
    <row collapsed="false" customFormat="false" customHeight="false" hidden="false" ht="12.1" outlineLevel="0" r="51">
      <c r="A51" s="16" t="s">
        <v>164</v>
      </c>
      <c r="B51" s="16" t="s">
        <v>63</v>
      </c>
      <c r="C51" s="16" t="s">
        <v>165</v>
      </c>
      <c r="D51" s="16" t="s">
        <v>19</v>
      </c>
      <c r="E51" s="7" t="n">
        <v>10</v>
      </c>
      <c r="F51" s="6" t="n">
        <v>97.66</v>
      </c>
      <c r="G51" s="17" t="n">
        <v>416.9</v>
      </c>
      <c r="H51" s="6" t="n">
        <v>0.88</v>
      </c>
      <c r="I51" s="16" t="s">
        <v>145</v>
      </c>
      <c r="J51" s="6" t="s">
        <f>=E51*((F51/100*G51)*Портфель!$Q$13 + H51*Портфель!$Q$13) </f>
      </c>
      <c r="K51" s="9" t="n">
        <v>0.1958</v>
      </c>
      <c r="L51" s="6" t="n">
        <v>904.51</v>
      </c>
      <c r="M51" s="17"/>
      <c r="N51" s="16"/>
      <c r="O51" s="16"/>
      <c r="P51" s="17"/>
      <c r="Q51" s="17"/>
    </row>
    <row collapsed="false" customFormat="false" customHeight="false" hidden="false" ht="12.1" outlineLevel="0" r="52">
      <c r="A52" s="16" t="s">
        <v>166</v>
      </c>
      <c r="B52" s="16" t="s">
        <v>63</v>
      </c>
      <c r="C52" s="16" t="s">
        <v>167</v>
      </c>
      <c r="D52" s="16" t="s">
        <v>19</v>
      </c>
      <c r="E52" s="7" t="n">
        <v>10</v>
      </c>
      <c r="F52" s="6" t="n">
        <v>98.4</v>
      </c>
      <c r="G52" s="17" t="n">
        <v>250</v>
      </c>
      <c r="H52" s="6" t="n">
        <v>3.32</v>
      </c>
      <c r="I52" s="16" t="s">
        <v>168</v>
      </c>
      <c r="J52" s="6" t="s">
        <f>=E52*((F52/100*G52)*Портфель!$Q$13 + H52*Портфель!$Q$13) </f>
      </c>
      <c r="K52" s="9" t="n">
        <v>0.1353</v>
      </c>
      <c r="L52" s="6" t="n">
        <v>869.71</v>
      </c>
      <c r="M52" s="17"/>
      <c r="N52" s="16"/>
      <c r="O52" s="16"/>
      <c r="P52" s="17"/>
      <c r="Q52" s="17"/>
    </row>
    <row collapsed="false" customFormat="false" customHeight="false" hidden="false" ht="12.1" outlineLevel="0" r="53">
      <c r="A53" s="16" t="s">
        <v>169</v>
      </c>
      <c r="B53" s="16" t="s">
        <v>63</v>
      </c>
      <c r="C53" s="16" t="s">
        <v>170</v>
      </c>
      <c r="D53" s="16" t="s">
        <v>19</v>
      </c>
      <c r="E53" s="7" t="n">
        <v>5</v>
      </c>
      <c r="F53" s="6" t="n">
        <v>94.22</v>
      </c>
      <c r="G53" s="17" t="n">
        <v>400</v>
      </c>
      <c r="H53" s="6" t="n">
        <v>8.25</v>
      </c>
      <c r="I53" s="16" t="s">
        <v>171</v>
      </c>
      <c r="J53" s="6" t="s">
        <f>=E53*((F53/100*G53)*Портфель!$Q$13 + H53*Портфель!$Q$13) </f>
      </c>
      <c r="K53" s="9" t="n">
        <v>0.1107</v>
      </c>
      <c r="L53" s="6" t="n">
        <v>942.98</v>
      </c>
      <c r="M53" s="17"/>
      <c r="N53" s="16"/>
      <c r="O53" s="16"/>
      <c r="P53" s="17"/>
      <c r="Q53" s="17"/>
    </row>
    <row collapsed="false" customFormat="false" customHeight="false" hidden="false" ht="12.1" outlineLevel="0" r="54">
      <c r="A54" s="16"/>
      <c r="B54" s="16"/>
      <c r="C54" s="16"/>
      <c r="D54" s="16"/>
      <c r="E54" s="7"/>
      <c r="F54" s="6"/>
      <c r="G54" s="4"/>
      <c r="H54" s="4" t="s">
        <v>172</v>
      </c>
      <c r="I54" s="4"/>
      <c r="J54" s="5" t="s">
        <f>=SUM(J17:J53)</f>
      </c>
      <c r="K54" s="4"/>
      <c r="L54" s="4"/>
      <c r="M54" s="17"/>
      <c r="N54" s="16"/>
      <c r="O54" s="16"/>
      <c r="P54" s="17"/>
      <c r="Q54" s="17"/>
    </row>
    <row collapsed="false" customFormat="false" customHeight="false" hidden="false" ht="12.1" outlineLevel="0" r="55">
      <c r="A55" s="16" t="s">
        <v>19</v>
      </c>
      <c r="B55" s="16" t="s">
        <v>3</v>
      </c>
      <c r="C55" s="16" t="s">
        <v>173</v>
      </c>
      <c r="D55" s="16" t="s">
        <v>19</v>
      </c>
      <c r="E55" s="7" t="n">
        <v>99513.12</v>
      </c>
      <c r="F55" s="6" t="n">
        <v>1</v>
      </c>
      <c r="G55" s="17" t="n">
        <v>0</v>
      </c>
      <c r="H55" s="6" t="n">
        <v>0</v>
      </c>
      <c r="I55" s="16"/>
      <c r="J55" s="6" t="s">
        <f>=E55*F55</f>
      </c>
      <c r="K55" s="17"/>
      <c r="L55" s="6"/>
      <c r="M55" s="17"/>
      <c r="N55" s="16"/>
      <c r="O55" s="16"/>
      <c r="P55" s="17"/>
      <c r="Q55" s="17"/>
    </row>
    <row collapsed="false" customFormat="false" customHeight="false" hidden="false" ht="12.1" outlineLevel="0" r="56">
      <c r="A56" s="16"/>
      <c r="B56" s="16"/>
      <c r="C56" s="16"/>
      <c r="D56" s="16"/>
      <c r="E56" s="7"/>
      <c r="F56" s="6"/>
      <c r="G56" s="4"/>
      <c r="H56" s="4" t="s">
        <v>174</v>
      </c>
      <c r="I56" s="4"/>
      <c r="J56" s="5" t="s">
        <f>=SUM(J55:J55)</f>
      </c>
      <c r="K56" s="4"/>
      <c r="L56" s="4"/>
      <c r="M56" s="17"/>
      <c r="N56" s="16"/>
      <c r="O56" s="16"/>
      <c r="P56" s="17"/>
      <c r="Q56" s="17"/>
    </row>
    <row collapsed="false" customFormat="false" customHeight="false" hidden="false" ht="12.1" outlineLevel="0" r="57">
      <c r="A57" s="16"/>
      <c r="B57" s="16"/>
      <c r="C57" s="16"/>
      <c r="D57" s="16"/>
      <c r="E57" s="7"/>
      <c r="F57" s="6"/>
      <c r="G57" s="4"/>
      <c r="H57" s="4" t="s">
        <v>175</v>
      </c>
      <c r="I57" s="4"/>
      <c r="J57" s="5" t="s">
        <f>=J11+J16+J54+J56</f>
      </c>
      <c r="K57" s="17"/>
      <c r="L57" s="6"/>
      <c r="M57" s="17"/>
      <c r="N57" s="16"/>
      <c r="O57" s="16"/>
      <c r="P57" s="17"/>
      <c r="Q57" s="17"/>
    </row>
  </sheetData>
  <mergeCells>
    <mergeCell ref="H11:I11"/>
    <mergeCell ref="H16:I16"/>
    <mergeCell ref="H54:I54"/>
    <mergeCell ref="H56:I5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1023</v>
      </c>
      <c r="D1" s="34" t="s">
        <v>1024</v>
      </c>
      <c r="E1" s="34" t="s">
        <v>977</v>
      </c>
      <c r="F1" s="34" t="s">
        <v>1025</v>
      </c>
      <c r="G1" s="34" t="s">
        <v>974</v>
      </c>
      <c r="H1" s="34" t="s">
        <v>1026</v>
      </c>
      <c r="I1" s="34" t="s">
        <v>1027</v>
      </c>
      <c r="J1" s="34" t="s">
        <v>1028</v>
      </c>
      <c r="K1" s="34" t="s">
        <v>1029</v>
      </c>
    </row>
    <row collapsed="false" customFormat="false" customHeight="false" hidden="false" ht="12.1" outlineLevel="0" r="2">
      <c r="A2" s="16" t="s">
        <v>441</v>
      </c>
      <c r="B2" s="16" t="s">
        <v>988</v>
      </c>
      <c r="C2" s="37" t="n">
        <v>44812</v>
      </c>
      <c r="D2" s="38" t="n">
        <v>45524</v>
      </c>
      <c r="E2" s="17" t="n">
        <v>954.478</v>
      </c>
      <c r="F2" s="17" t="n">
        <v>1000</v>
      </c>
      <c r="G2" s="17" t="n">
        <v>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442</v>
      </c>
      <c r="B3" s="16" t="s">
        <v>1030</v>
      </c>
      <c r="C3" s="37" t="n">
        <v>44817</v>
      </c>
      <c r="D3" s="38" t="n">
        <v>44929</v>
      </c>
      <c r="E3" s="17" t="n">
        <v>1.1797</v>
      </c>
      <c r="F3" s="17" t="n">
        <v>1.2055</v>
      </c>
      <c r="G3" s="17" t="n">
        <v>190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442</v>
      </c>
      <c r="B4" s="16" t="s">
        <v>1030</v>
      </c>
      <c r="C4" s="37" t="n">
        <v>44841</v>
      </c>
      <c r="D4" s="38" t="n">
        <v>44929</v>
      </c>
      <c r="E4" s="17" t="n">
        <v>1.1859</v>
      </c>
      <c r="F4" s="17" t="n">
        <v>1.2055</v>
      </c>
      <c r="G4" s="17" t="n">
        <v>220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442</v>
      </c>
      <c r="B5" s="16" t="s">
        <v>1030</v>
      </c>
      <c r="C5" s="37" t="n">
        <v>44858</v>
      </c>
      <c r="D5" s="38" t="n">
        <v>44929</v>
      </c>
      <c r="E5" s="17" t="n">
        <v>1.1893</v>
      </c>
      <c r="F5" s="17" t="n">
        <v>1.2055</v>
      </c>
      <c r="G5" s="17" t="n">
        <v>415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442</v>
      </c>
      <c r="B6" s="16" t="s">
        <v>1030</v>
      </c>
      <c r="C6" s="37" t="n">
        <v>44872</v>
      </c>
      <c r="D6" s="38" t="n">
        <v>44929</v>
      </c>
      <c r="E6" s="17" t="n">
        <v>1.1924</v>
      </c>
      <c r="F6" s="17" t="n">
        <v>1.2055</v>
      </c>
      <c r="G6" s="17" t="n">
        <v>625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442</v>
      </c>
      <c r="B7" s="16" t="s">
        <v>1030</v>
      </c>
      <c r="C7" s="37" t="n">
        <v>44874</v>
      </c>
      <c r="D7" s="38" t="n">
        <v>44929</v>
      </c>
      <c r="E7" s="17" t="n">
        <v>1.1929</v>
      </c>
      <c r="F7" s="17" t="n">
        <v>1.2055</v>
      </c>
      <c r="G7" s="17" t="n">
        <v>72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442</v>
      </c>
      <c r="B8" s="16" t="s">
        <v>1030</v>
      </c>
      <c r="C8" s="37" t="n">
        <v>44886</v>
      </c>
      <c r="D8" s="38" t="n">
        <v>44929</v>
      </c>
      <c r="E8" s="17" t="n">
        <v>1.1957</v>
      </c>
      <c r="F8" s="17" t="n">
        <v>1.2055</v>
      </c>
      <c r="G8" s="17" t="n">
        <v>208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442</v>
      </c>
      <c r="B9" s="16" t="s">
        <v>1030</v>
      </c>
      <c r="C9" s="37" t="n">
        <v>44886</v>
      </c>
      <c r="D9" s="38" t="n">
        <v>44966</v>
      </c>
      <c r="E9" s="17" t="n">
        <v>1.1957</v>
      </c>
      <c r="F9" s="17" t="n">
        <v>1.2138</v>
      </c>
      <c r="G9" s="17" t="n">
        <v>370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442</v>
      </c>
      <c r="B10" s="16" t="s">
        <v>1030</v>
      </c>
      <c r="C10" s="37" t="n">
        <v>44888</v>
      </c>
      <c r="D10" s="38" t="n">
        <v>44966</v>
      </c>
      <c r="E10" s="17" t="n">
        <v>1.1961</v>
      </c>
      <c r="F10" s="17" t="n">
        <v>1.2138</v>
      </c>
      <c r="G10" s="17" t="n">
        <v>83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442</v>
      </c>
      <c r="B11" s="16" t="s">
        <v>1030</v>
      </c>
      <c r="C11" s="37" t="n">
        <v>44896</v>
      </c>
      <c r="D11" s="38" t="n">
        <v>44966</v>
      </c>
      <c r="E11" s="17" t="n">
        <v>1.1982</v>
      </c>
      <c r="F11" s="17" t="n">
        <v>1.2138</v>
      </c>
      <c r="G11" s="17" t="n">
        <v>28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442</v>
      </c>
      <c r="B12" s="16" t="s">
        <v>1030</v>
      </c>
      <c r="C12" s="37" t="n">
        <v>44902</v>
      </c>
      <c r="D12" s="38" t="n">
        <v>44966</v>
      </c>
      <c r="E12" s="17" t="n">
        <v>1.1993</v>
      </c>
      <c r="F12" s="17" t="n">
        <v>1.2138</v>
      </c>
      <c r="G12" s="17" t="n">
        <v>29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442</v>
      </c>
      <c r="B13" s="16" t="s">
        <v>1030</v>
      </c>
      <c r="C13" s="37" t="n">
        <v>44903</v>
      </c>
      <c r="D13" s="38" t="n">
        <v>44966</v>
      </c>
      <c r="E13" s="17" t="n">
        <v>1.1998</v>
      </c>
      <c r="F13" s="17" t="n">
        <v>1.2138</v>
      </c>
      <c r="G13" s="17" t="n">
        <v>60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442</v>
      </c>
      <c r="B14" s="16" t="s">
        <v>1030</v>
      </c>
      <c r="C14" s="37" t="n">
        <v>44910</v>
      </c>
      <c r="D14" s="38" t="n">
        <v>44966</v>
      </c>
      <c r="E14" s="17" t="n">
        <v>1.2025</v>
      </c>
      <c r="F14" s="17" t="n">
        <v>1.2138</v>
      </c>
      <c r="G14" s="17" t="n">
        <v>4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442</v>
      </c>
      <c r="B15" s="16" t="s">
        <v>1030</v>
      </c>
      <c r="C15" s="37" t="n">
        <v>44935</v>
      </c>
      <c r="D15" s="38" t="n">
        <v>44966</v>
      </c>
      <c r="E15" s="17" t="n">
        <v>1.207</v>
      </c>
      <c r="F15" s="17" t="n">
        <v>1.2138</v>
      </c>
      <c r="G15" s="17" t="n">
        <v>219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442</v>
      </c>
      <c r="B16" s="16" t="s">
        <v>1030</v>
      </c>
      <c r="C16" s="37" t="n">
        <v>44936</v>
      </c>
      <c r="D16" s="38" t="n">
        <v>44966</v>
      </c>
      <c r="E16" s="17" t="n">
        <v>1.2075</v>
      </c>
      <c r="F16" s="17" t="n">
        <v>1.2138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442</v>
      </c>
      <c r="B17" s="16" t="s">
        <v>1030</v>
      </c>
      <c r="C17" s="37" t="n">
        <v>44939</v>
      </c>
      <c r="D17" s="38" t="n">
        <v>44966</v>
      </c>
      <c r="E17" s="17" t="n">
        <v>1.21</v>
      </c>
      <c r="F17" s="17" t="n">
        <v>1.2138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442</v>
      </c>
      <c r="B18" s="16" t="s">
        <v>1030</v>
      </c>
      <c r="C18" s="37" t="n">
        <v>44945</v>
      </c>
      <c r="D18" s="38" t="n">
        <v>44966</v>
      </c>
      <c r="E18" s="17" t="n">
        <v>1.2094</v>
      </c>
      <c r="F18" s="17" t="n">
        <v>1.2138</v>
      </c>
      <c r="G18" s="17" t="n">
        <v>152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442</v>
      </c>
      <c r="B19" s="16" t="s">
        <v>1030</v>
      </c>
      <c r="C19" s="37" t="n">
        <v>44949</v>
      </c>
      <c r="D19" s="38" t="n">
        <v>44966</v>
      </c>
      <c r="E19" s="17" t="n">
        <v>1.2098</v>
      </c>
      <c r="F19" s="17" t="n">
        <v>1.2138</v>
      </c>
      <c r="G19" s="17" t="n">
        <v>103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442</v>
      </c>
      <c r="B20" s="16" t="s">
        <v>1030</v>
      </c>
      <c r="C20" s="37" t="n">
        <v>44951</v>
      </c>
      <c r="D20" s="38" t="n">
        <v>44966</v>
      </c>
      <c r="E20" s="17" t="n">
        <v>1.2102</v>
      </c>
      <c r="F20" s="17" t="n">
        <v>1.2138</v>
      </c>
      <c r="G20" s="17" t="n">
        <v>156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442</v>
      </c>
      <c r="B21" s="16" t="s">
        <v>1030</v>
      </c>
      <c r="C21" s="37" t="n">
        <v>44956</v>
      </c>
      <c r="D21" s="38" t="n">
        <v>44966</v>
      </c>
      <c r="E21" s="17" t="n">
        <v>1.2114</v>
      </c>
      <c r="F21" s="17" t="n">
        <v>1.2138</v>
      </c>
      <c r="G21" s="17" t="n">
        <v>21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442</v>
      </c>
      <c r="B22" s="16" t="s">
        <v>1030</v>
      </c>
      <c r="C22" s="37" t="n">
        <v>44967</v>
      </c>
      <c r="D22" s="38" t="n">
        <v>45230</v>
      </c>
      <c r="E22" s="17" t="n">
        <v>1.2139</v>
      </c>
      <c r="F22" s="17" t="n">
        <v>1.2894</v>
      </c>
      <c r="G22" s="17" t="n">
        <v>33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442</v>
      </c>
      <c r="B23" s="16" t="s">
        <v>1030</v>
      </c>
      <c r="C23" s="37" t="n">
        <v>44979</v>
      </c>
      <c r="D23" s="38" t="n">
        <v>45230</v>
      </c>
      <c r="E23" s="17" t="n">
        <v>1.217</v>
      </c>
      <c r="F23" s="17" t="n">
        <v>1.2894</v>
      </c>
      <c r="G23" s="17" t="n">
        <v>81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442</v>
      </c>
      <c r="B24" s="16" t="s">
        <v>1030</v>
      </c>
      <c r="C24" s="37" t="n">
        <v>44986</v>
      </c>
      <c r="D24" s="38" t="n">
        <v>45230</v>
      </c>
      <c r="E24" s="17" t="n">
        <v>1.2179</v>
      </c>
      <c r="F24" s="17" t="n">
        <v>1.2894</v>
      </c>
      <c r="G24" s="17" t="n">
        <v>48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442</v>
      </c>
      <c r="B25" s="16" t="s">
        <v>1030</v>
      </c>
      <c r="C25" s="37" t="n">
        <v>44998</v>
      </c>
      <c r="D25" s="38" t="n">
        <v>45230</v>
      </c>
      <c r="E25" s="17" t="n">
        <v>1.2207</v>
      </c>
      <c r="F25" s="17" t="n">
        <v>1.2894</v>
      </c>
      <c r="G25" s="17" t="n">
        <v>116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442</v>
      </c>
      <c r="B26" s="16" t="s">
        <v>1030</v>
      </c>
      <c r="C26" s="37" t="n">
        <v>45007</v>
      </c>
      <c r="D26" s="38" t="n">
        <v>45230</v>
      </c>
      <c r="E26" s="17" t="n">
        <v>1.2227</v>
      </c>
      <c r="F26" s="17" t="n">
        <v>1.2894</v>
      </c>
      <c r="G26" s="17" t="n">
        <v>120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442</v>
      </c>
      <c r="B27" s="16" t="s">
        <v>1030</v>
      </c>
      <c r="C27" s="37" t="n">
        <v>45014</v>
      </c>
      <c r="D27" s="38" t="n">
        <v>45230</v>
      </c>
      <c r="E27" s="17" t="n">
        <v>1.2242</v>
      </c>
      <c r="F27" s="17" t="n">
        <v>1.2894</v>
      </c>
      <c r="G27" s="17" t="n">
        <v>12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442</v>
      </c>
      <c r="B28" s="16" t="s">
        <v>1030</v>
      </c>
      <c r="C28" s="37" t="n">
        <v>45027</v>
      </c>
      <c r="D28" s="38" t="n">
        <v>45230</v>
      </c>
      <c r="E28" s="17" t="n">
        <v>1.227</v>
      </c>
      <c r="F28" s="17" t="n">
        <v>1.2894</v>
      </c>
      <c r="G28" s="17" t="n">
        <v>20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442</v>
      </c>
      <c r="B29" s="16" t="s">
        <v>1030</v>
      </c>
      <c r="C29" s="37" t="n">
        <v>45028</v>
      </c>
      <c r="D29" s="38" t="n">
        <v>45230</v>
      </c>
      <c r="E29" s="17" t="n">
        <v>1.2275</v>
      </c>
      <c r="F29" s="17" t="n">
        <v>1.2894</v>
      </c>
      <c r="G29" s="17" t="n">
        <v>20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442</v>
      </c>
      <c r="B30" s="16" t="s">
        <v>1030</v>
      </c>
      <c r="C30" s="37" t="n">
        <v>45029</v>
      </c>
      <c r="D30" s="38" t="n">
        <v>45230</v>
      </c>
      <c r="E30" s="17" t="n">
        <v>1.2288</v>
      </c>
      <c r="F30" s="17" t="n">
        <v>1.2894</v>
      </c>
      <c r="G30" s="17" t="n">
        <v>8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442</v>
      </c>
      <c r="B31" s="16" t="s">
        <v>1030</v>
      </c>
      <c r="C31" s="37" t="n">
        <v>45033</v>
      </c>
      <c r="D31" s="38" t="n">
        <v>45230</v>
      </c>
      <c r="E31" s="17" t="n">
        <v>1.228</v>
      </c>
      <c r="F31" s="17" t="n">
        <v>1.2894</v>
      </c>
      <c r="G31" s="17" t="n">
        <v>5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442</v>
      </c>
      <c r="B32" s="16" t="s">
        <v>1030</v>
      </c>
      <c r="C32" s="37" t="n">
        <v>45036</v>
      </c>
      <c r="D32" s="38" t="n">
        <v>45230</v>
      </c>
      <c r="E32" s="17" t="n">
        <v>1.23</v>
      </c>
      <c r="F32" s="17" t="n">
        <v>1.2894</v>
      </c>
      <c r="G32" s="17" t="n">
        <v>12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442</v>
      </c>
      <c r="B33" s="16" t="s">
        <v>1030</v>
      </c>
      <c r="C33" s="37" t="n">
        <v>45037</v>
      </c>
      <c r="D33" s="38" t="n">
        <v>45230</v>
      </c>
      <c r="E33" s="17" t="n">
        <v>1.23</v>
      </c>
      <c r="F33" s="17" t="n">
        <v>1.2894</v>
      </c>
      <c r="G33" s="17" t="n">
        <v>81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442</v>
      </c>
      <c r="B34" s="16" t="s">
        <v>1030</v>
      </c>
      <c r="C34" s="37" t="n">
        <v>45044</v>
      </c>
      <c r="D34" s="38" t="n">
        <v>45230</v>
      </c>
      <c r="E34" s="17" t="n">
        <v>1.2317</v>
      </c>
      <c r="F34" s="17" t="n">
        <v>1.2894</v>
      </c>
      <c r="G34" s="17" t="n">
        <v>70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443</v>
      </c>
      <c r="B35" s="16" t="s">
        <v>990</v>
      </c>
      <c r="C35" s="37" t="n">
        <v>44848</v>
      </c>
      <c r="D35" s="38" t="n">
        <v>45396</v>
      </c>
      <c r="E35" s="17" t="n">
        <v>951.57</v>
      </c>
      <c r="F35" s="17" t="n">
        <v>1000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443</v>
      </c>
      <c r="B36" s="16" t="s">
        <v>990</v>
      </c>
      <c r="C36" s="37" t="n">
        <v>44867</v>
      </c>
      <c r="D36" s="38" t="n">
        <v>45396</v>
      </c>
      <c r="E36" s="17" t="n">
        <v>994.0267</v>
      </c>
      <c r="F36" s="17" t="n">
        <v>1000</v>
      </c>
      <c r="G36" s="17" t="n">
        <v>3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444</v>
      </c>
      <c r="B37" s="16" t="s">
        <v>991</v>
      </c>
      <c r="C37" s="37" t="n">
        <v>44867</v>
      </c>
      <c r="D37" s="38" t="n">
        <v>45398</v>
      </c>
      <c r="E37" s="17" t="n">
        <v>979.1</v>
      </c>
      <c r="F37" s="17" t="n">
        <v>1000</v>
      </c>
      <c r="G37" s="17" t="n">
        <v>5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445</v>
      </c>
      <c r="B38" s="16" t="s">
        <v>996</v>
      </c>
      <c r="C38" s="37" t="n">
        <v>44867</v>
      </c>
      <c r="D38" s="38" t="n">
        <v>45285</v>
      </c>
      <c r="E38" s="17" t="n">
        <v>950.935</v>
      </c>
      <c r="F38" s="17" t="n">
        <v>868.5644</v>
      </c>
      <c r="G38" s="17" t="n">
        <v>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445</v>
      </c>
      <c r="B39" s="16" t="s">
        <v>996</v>
      </c>
      <c r="C39" s="37" t="n">
        <v>44872</v>
      </c>
      <c r="D39" s="38" t="n">
        <v>45285</v>
      </c>
      <c r="E39" s="17" t="n">
        <v>951.05</v>
      </c>
      <c r="F39" s="17" t="n">
        <v>868.5644</v>
      </c>
      <c r="G39" s="17" t="n">
        <v>5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445</v>
      </c>
      <c r="B40" s="16" t="s">
        <v>996</v>
      </c>
      <c r="C40" s="37" t="n">
        <v>45014</v>
      </c>
      <c r="D40" s="38" t="n">
        <v>45285</v>
      </c>
      <c r="E40" s="17" t="n">
        <v>913.25</v>
      </c>
      <c r="F40" s="17" t="n">
        <v>868.5644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446</v>
      </c>
      <c r="B41" s="16" t="s">
        <v>986</v>
      </c>
      <c r="C41" s="37" t="n">
        <v>44867</v>
      </c>
      <c r="D41" s="38" t="n">
        <v>45869</v>
      </c>
      <c r="E41" s="17" t="n">
        <v>1020.672</v>
      </c>
      <c r="F41" s="17" t="n">
        <v>1000</v>
      </c>
      <c r="G41" s="17" t="n">
        <v>5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447</v>
      </c>
      <c r="B42" s="16" t="s">
        <v>993</v>
      </c>
      <c r="C42" s="37" t="n">
        <v>44867</v>
      </c>
      <c r="D42" s="38" t="n">
        <v>45541</v>
      </c>
      <c r="E42" s="17" t="n">
        <v>1011.496</v>
      </c>
      <c r="F42" s="17" t="n">
        <v>810.899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448</v>
      </c>
      <c r="B43" s="16" t="s">
        <v>998</v>
      </c>
      <c r="C43" s="37" t="n">
        <v>44867</v>
      </c>
      <c r="D43" s="38" t="n">
        <v>45575</v>
      </c>
      <c r="E43" s="17" t="n">
        <v>974.146</v>
      </c>
      <c r="F43" s="17" t="n">
        <v>1000</v>
      </c>
      <c r="G43" s="17" t="n">
        <v>5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449</v>
      </c>
      <c r="B44" s="16" t="s">
        <v>987</v>
      </c>
      <c r="C44" s="37" t="n">
        <v>44867</v>
      </c>
      <c r="D44" s="38" t="n">
        <v>45510</v>
      </c>
      <c r="E44" s="17" t="n">
        <v>970.4567</v>
      </c>
      <c r="F44" s="17" t="n">
        <v>1000</v>
      </c>
      <c r="G44" s="17" t="n">
        <v>3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449</v>
      </c>
      <c r="B45" s="16" t="s">
        <v>987</v>
      </c>
      <c r="C45" s="37" t="n">
        <v>44872</v>
      </c>
      <c r="D45" s="38" t="n">
        <v>45510</v>
      </c>
      <c r="E45" s="17" t="n">
        <v>970.565</v>
      </c>
      <c r="F45" s="17" t="n">
        <v>1000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449</v>
      </c>
      <c r="B46" s="16" t="s">
        <v>987</v>
      </c>
      <c r="C46" s="37" t="n">
        <v>45054</v>
      </c>
      <c r="D46" s="38" t="n">
        <v>45510</v>
      </c>
      <c r="E46" s="17" t="n">
        <v>945.314</v>
      </c>
      <c r="F46" s="17" t="n">
        <v>1000</v>
      </c>
      <c r="G46" s="17" t="n">
        <v>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450</v>
      </c>
      <c r="B47" s="16" t="s">
        <v>989</v>
      </c>
      <c r="C47" s="37" t="n">
        <v>44886</v>
      </c>
      <c r="D47" s="38" t="n">
        <v>45650</v>
      </c>
      <c r="E47" s="17" t="n">
        <v>926.515</v>
      </c>
      <c r="F47" s="17" t="n">
        <v>618.5269</v>
      </c>
      <c r="G47" s="17" t="n">
        <v>6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450</v>
      </c>
      <c r="B48" s="16" t="s">
        <v>989</v>
      </c>
      <c r="C48" s="37" t="n">
        <v>44902</v>
      </c>
      <c r="D48" s="38" t="n">
        <v>45650</v>
      </c>
      <c r="E48" s="17" t="n">
        <v>905.742</v>
      </c>
      <c r="F48" s="17" t="n">
        <v>618.5269</v>
      </c>
      <c r="G48" s="17" t="n">
        <v>5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450</v>
      </c>
      <c r="B49" s="16" t="s">
        <v>989</v>
      </c>
      <c r="C49" s="37" t="n">
        <v>45007</v>
      </c>
      <c r="D49" s="38" t="n">
        <v>45650</v>
      </c>
      <c r="E49" s="17" t="n">
        <v>923.81</v>
      </c>
      <c r="F49" s="17" t="n">
        <v>618.5269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450</v>
      </c>
      <c r="B50" s="16" t="s">
        <v>989</v>
      </c>
      <c r="C50" s="37" t="n">
        <v>45086</v>
      </c>
      <c r="D50" s="38" t="n">
        <v>45650</v>
      </c>
      <c r="E50" s="17" t="n">
        <v>941.97</v>
      </c>
      <c r="F50" s="17" t="n">
        <v>618.5269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450</v>
      </c>
      <c r="B51" s="16" t="s">
        <v>989</v>
      </c>
      <c r="C51" s="37" t="n">
        <v>45505</v>
      </c>
      <c r="D51" s="38" t="n">
        <v>45650</v>
      </c>
      <c r="E51" s="17" t="n">
        <v>779.46</v>
      </c>
      <c r="F51" s="17" t="n">
        <v>618.5269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450</v>
      </c>
      <c r="B52" s="16" t="s">
        <v>989</v>
      </c>
      <c r="C52" s="37" t="n">
        <v>45509</v>
      </c>
      <c r="D52" s="38" t="n">
        <v>45650</v>
      </c>
      <c r="E52" s="17" t="n">
        <v>779.97</v>
      </c>
      <c r="F52" s="17" t="n">
        <v>618.5269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450</v>
      </c>
      <c r="B53" s="16" t="s">
        <v>989</v>
      </c>
      <c r="C53" s="37" t="n">
        <v>45567</v>
      </c>
      <c r="D53" s="38" t="n">
        <v>45650</v>
      </c>
      <c r="E53" s="17" t="n">
        <v>703.46</v>
      </c>
      <c r="F53" s="17" t="n">
        <v>618.5269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451</v>
      </c>
      <c r="B54" s="16" t="s">
        <v>992</v>
      </c>
      <c r="C54" s="37" t="n">
        <v>44903</v>
      </c>
      <c r="D54" s="38" t="n">
        <v>45399</v>
      </c>
      <c r="E54" s="17" t="n">
        <v>974.35</v>
      </c>
      <c r="F54" s="17" t="n">
        <v>1000</v>
      </c>
      <c r="G54" s="17" t="n">
        <v>3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451</v>
      </c>
      <c r="B55" s="16" t="s">
        <v>992</v>
      </c>
      <c r="C55" s="37" t="n">
        <v>44930</v>
      </c>
      <c r="D55" s="38" t="n">
        <v>45399</v>
      </c>
      <c r="E55" s="17" t="n">
        <v>1022.61</v>
      </c>
      <c r="F55" s="17" t="n">
        <v>1000</v>
      </c>
      <c r="G55" s="17" t="n">
        <v>2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452</v>
      </c>
      <c r="B56" s="16" t="s">
        <v>995</v>
      </c>
      <c r="C56" s="37" t="n">
        <v>44935</v>
      </c>
      <c r="D56" s="38" t="n">
        <v>45558</v>
      </c>
      <c r="E56" s="17" t="n">
        <v>955.668</v>
      </c>
      <c r="F56" s="17" t="n">
        <v>1000</v>
      </c>
      <c r="G56" s="17" t="n">
        <v>5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453</v>
      </c>
      <c r="B57" s="16" t="s">
        <v>1001</v>
      </c>
      <c r="C57" s="37" t="n">
        <v>44956</v>
      </c>
      <c r="D57" s="38" t="n">
        <v>45588</v>
      </c>
      <c r="E57" s="17" t="n">
        <v>991.3633</v>
      </c>
      <c r="F57" s="17" t="n">
        <v>721.921</v>
      </c>
      <c r="G57" s="17" t="n">
        <v>3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453</v>
      </c>
      <c r="B58" s="16" t="s">
        <v>1001</v>
      </c>
      <c r="C58" s="37" t="n">
        <v>44965</v>
      </c>
      <c r="D58" s="38" t="n">
        <v>45588</v>
      </c>
      <c r="E58" s="17" t="n">
        <v>988.628</v>
      </c>
      <c r="F58" s="17" t="n">
        <v>721.921</v>
      </c>
      <c r="G58" s="17" t="n">
        <v>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453</v>
      </c>
      <c r="B59" s="16" t="s">
        <v>1001</v>
      </c>
      <c r="C59" s="37" t="n">
        <v>44967</v>
      </c>
      <c r="D59" s="38" t="n">
        <v>45588</v>
      </c>
      <c r="E59" s="17" t="n">
        <v>987.66</v>
      </c>
      <c r="F59" s="17" t="n">
        <v>721.921</v>
      </c>
      <c r="G59" s="17" t="n">
        <v>2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454</v>
      </c>
      <c r="B60" s="16" t="s">
        <v>1005</v>
      </c>
      <c r="C60" s="37" t="n">
        <v>44998</v>
      </c>
      <c r="D60" s="38" t="n">
        <v>45343</v>
      </c>
      <c r="E60" s="17" t="n">
        <v>997.065</v>
      </c>
      <c r="F60" s="17" t="n">
        <v>1000</v>
      </c>
      <c r="G60" s="17" t="n">
        <v>2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454</v>
      </c>
      <c r="B61" s="16" t="s">
        <v>1005</v>
      </c>
      <c r="C61" s="37" t="n">
        <v>45007</v>
      </c>
      <c r="D61" s="38" t="n">
        <v>45343</v>
      </c>
      <c r="E61" s="17" t="n">
        <v>1002.3167</v>
      </c>
      <c r="F61" s="17" t="n">
        <v>1000</v>
      </c>
      <c r="G61" s="17" t="n">
        <v>3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455</v>
      </c>
      <c r="B62" s="16" t="s">
        <v>997</v>
      </c>
      <c r="C62" s="37" t="n">
        <v>45007</v>
      </c>
      <c r="D62" s="38" t="n">
        <v>45382</v>
      </c>
      <c r="E62" s="17" t="n">
        <v>1004.43</v>
      </c>
      <c r="F62" s="17" t="n">
        <v>1000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456</v>
      </c>
      <c r="B63" s="16" t="s">
        <v>1004</v>
      </c>
      <c r="C63" s="37" t="n">
        <v>45007</v>
      </c>
      <c r="D63" s="38" t="n">
        <v>45336</v>
      </c>
      <c r="E63" s="17" t="n">
        <v>1001.076</v>
      </c>
      <c r="F63" s="17" t="n">
        <v>1000</v>
      </c>
      <c r="G63" s="17" t="n">
        <v>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457</v>
      </c>
      <c r="B64" s="16" t="s">
        <v>1003</v>
      </c>
      <c r="C64" s="37" t="n">
        <v>45007</v>
      </c>
      <c r="D64" s="38" t="n">
        <v>45246</v>
      </c>
      <c r="E64" s="17" t="n">
        <v>986.824</v>
      </c>
      <c r="F64" s="17" t="n">
        <v>997.818</v>
      </c>
      <c r="G64" s="17" t="n">
        <v>5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458</v>
      </c>
      <c r="B65" s="16" t="s">
        <v>994</v>
      </c>
      <c r="C65" s="37" t="n">
        <v>45007</v>
      </c>
      <c r="D65" s="38" t="n">
        <v>45558</v>
      </c>
      <c r="E65" s="17" t="n">
        <v>1029.858</v>
      </c>
      <c r="F65" s="17" t="n">
        <v>1000</v>
      </c>
      <c r="G65" s="17" t="n">
        <v>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459</v>
      </c>
      <c r="B66" s="16" t="s">
        <v>999</v>
      </c>
      <c r="C66" s="37" t="n">
        <v>45007</v>
      </c>
      <c r="D66" s="38" t="n">
        <v>45561</v>
      </c>
      <c r="E66" s="17" t="n">
        <v>999.59</v>
      </c>
      <c r="F66" s="17" t="n">
        <v>187.4283</v>
      </c>
      <c r="G66" s="17" t="n">
        <v>5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459</v>
      </c>
      <c r="B67" s="16" t="s">
        <v>999</v>
      </c>
      <c r="C67" s="37" t="n">
        <v>45488</v>
      </c>
      <c r="D67" s="38" t="n">
        <v>45561</v>
      </c>
      <c r="E67" s="17" t="n">
        <v>249.91</v>
      </c>
      <c r="F67" s="17" t="n">
        <v>187.4283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460</v>
      </c>
      <c r="B68" s="16" t="s">
        <v>1031</v>
      </c>
      <c r="C68" s="37" t="n">
        <v>45012</v>
      </c>
      <c r="D68" s="38" t="n">
        <v>45650</v>
      </c>
      <c r="E68" s="17" t="n">
        <v>102.98</v>
      </c>
      <c r="F68" s="17" t="n">
        <v>129.5111</v>
      </c>
      <c r="G68" s="17" t="n">
        <v>3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460</v>
      </c>
      <c r="B69" s="16" t="s">
        <v>1031</v>
      </c>
      <c r="C69" s="37" t="n">
        <v>45020</v>
      </c>
      <c r="D69" s="38" t="n">
        <v>45650</v>
      </c>
      <c r="E69" s="17" t="n">
        <v>105.43</v>
      </c>
      <c r="F69" s="17" t="n">
        <v>129.5111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460</v>
      </c>
      <c r="B70" s="16" t="s">
        <v>1031</v>
      </c>
      <c r="C70" s="37" t="n">
        <v>45026</v>
      </c>
      <c r="D70" s="38" t="n">
        <v>45650</v>
      </c>
      <c r="E70" s="17" t="n">
        <v>107.33</v>
      </c>
      <c r="F70" s="17" t="n">
        <v>129.5111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460</v>
      </c>
      <c r="B71" s="16" t="s">
        <v>1031</v>
      </c>
      <c r="C71" s="37" t="n">
        <v>45028</v>
      </c>
      <c r="D71" s="38" t="n">
        <v>45650</v>
      </c>
      <c r="E71" s="17" t="n">
        <v>107.8333</v>
      </c>
      <c r="F71" s="17" t="n">
        <v>129.5111</v>
      </c>
      <c r="G71" s="17" t="n">
        <v>3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460</v>
      </c>
      <c r="B72" s="16" t="s">
        <v>1031</v>
      </c>
      <c r="C72" s="37" t="n">
        <v>45036</v>
      </c>
      <c r="D72" s="38" t="n">
        <v>45650</v>
      </c>
      <c r="E72" s="17" t="n">
        <v>109.38</v>
      </c>
      <c r="F72" s="17" t="n">
        <v>129.5111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460</v>
      </c>
      <c r="B73" s="16" t="s">
        <v>1031</v>
      </c>
      <c r="C73" s="37" t="n">
        <v>45054</v>
      </c>
      <c r="D73" s="38" t="n">
        <v>45650</v>
      </c>
      <c r="E73" s="17" t="n">
        <v>107.38</v>
      </c>
      <c r="F73" s="17" t="n">
        <v>129.5111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460</v>
      </c>
      <c r="B74" s="16" t="s">
        <v>1031</v>
      </c>
      <c r="C74" s="37" t="n">
        <v>45068</v>
      </c>
      <c r="D74" s="38" t="n">
        <v>45650</v>
      </c>
      <c r="E74" s="17" t="n">
        <v>113.835</v>
      </c>
      <c r="F74" s="17" t="n">
        <v>129.5111</v>
      </c>
      <c r="G74" s="17" t="n">
        <v>6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460</v>
      </c>
      <c r="B75" s="16" t="s">
        <v>1031</v>
      </c>
      <c r="C75" s="37" t="n">
        <v>45070</v>
      </c>
      <c r="D75" s="38" t="n">
        <v>45650</v>
      </c>
      <c r="E75" s="17" t="n">
        <v>113.88</v>
      </c>
      <c r="F75" s="17" t="n">
        <v>129.5111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460</v>
      </c>
      <c r="B76" s="16" t="s">
        <v>1031</v>
      </c>
      <c r="C76" s="37" t="n">
        <v>45077</v>
      </c>
      <c r="D76" s="38" t="n">
        <v>45650</v>
      </c>
      <c r="E76" s="17" t="n">
        <v>116.684</v>
      </c>
      <c r="F76" s="17" t="n">
        <v>129.5111</v>
      </c>
      <c r="G76" s="17" t="n">
        <v>5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460</v>
      </c>
      <c r="B77" s="16" t="s">
        <v>1031</v>
      </c>
      <c r="C77" s="37" t="n">
        <v>45078</v>
      </c>
      <c r="D77" s="38" t="n">
        <v>45650</v>
      </c>
      <c r="E77" s="17" t="n">
        <v>117.23</v>
      </c>
      <c r="F77" s="17" t="n">
        <v>129.5111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460</v>
      </c>
      <c r="B78" s="16" t="s">
        <v>1031</v>
      </c>
      <c r="C78" s="37" t="n">
        <v>45085</v>
      </c>
      <c r="D78" s="38" t="n">
        <v>45650</v>
      </c>
      <c r="E78" s="17" t="n">
        <v>118.19</v>
      </c>
      <c r="F78" s="17" t="n">
        <v>129.5111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460</v>
      </c>
      <c r="B79" s="16" t="s">
        <v>1031</v>
      </c>
      <c r="C79" s="37" t="n">
        <v>45096</v>
      </c>
      <c r="D79" s="38" t="n">
        <v>45650</v>
      </c>
      <c r="E79" s="17" t="n">
        <v>122.24</v>
      </c>
      <c r="F79" s="17" t="n">
        <v>129.5111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460</v>
      </c>
      <c r="B80" s="16" t="s">
        <v>1031</v>
      </c>
      <c r="C80" s="37" t="n">
        <v>45097</v>
      </c>
      <c r="D80" s="38" t="n">
        <v>45650</v>
      </c>
      <c r="E80" s="17" t="n">
        <v>122.49</v>
      </c>
      <c r="F80" s="17" t="n">
        <v>129.5111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460</v>
      </c>
      <c r="B81" s="16" t="s">
        <v>1031</v>
      </c>
      <c r="C81" s="37" t="n">
        <v>45098</v>
      </c>
      <c r="D81" s="38" t="n">
        <v>45650</v>
      </c>
      <c r="E81" s="17" t="n">
        <v>122.1667</v>
      </c>
      <c r="F81" s="17" t="n">
        <v>129.5111</v>
      </c>
      <c r="G81" s="17" t="n">
        <v>3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460</v>
      </c>
      <c r="B82" s="16" t="s">
        <v>1031</v>
      </c>
      <c r="C82" s="37" t="n">
        <v>45104</v>
      </c>
      <c r="D82" s="38" t="n">
        <v>45650</v>
      </c>
      <c r="E82" s="17" t="n">
        <v>120.6238</v>
      </c>
      <c r="F82" s="17" t="n">
        <v>129.5111</v>
      </c>
      <c r="G82" s="17" t="n">
        <v>32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460</v>
      </c>
      <c r="B83" s="16" t="s">
        <v>1031</v>
      </c>
      <c r="C83" s="37" t="n">
        <v>45105</v>
      </c>
      <c r="D83" s="38" t="n">
        <v>45650</v>
      </c>
      <c r="E83" s="17" t="n">
        <v>121.04</v>
      </c>
      <c r="F83" s="17" t="n">
        <v>129.5111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460</v>
      </c>
      <c r="B84" s="16" t="s">
        <v>1031</v>
      </c>
      <c r="C84" s="37" t="n">
        <v>45114</v>
      </c>
      <c r="D84" s="38" t="n">
        <v>45650</v>
      </c>
      <c r="E84" s="17" t="n">
        <v>123.2869</v>
      </c>
      <c r="F84" s="17" t="n">
        <v>129.5111</v>
      </c>
      <c r="G84" s="17" t="n">
        <v>16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460</v>
      </c>
      <c r="B85" s="16" t="s">
        <v>1031</v>
      </c>
      <c r="C85" s="37" t="n">
        <v>45119</v>
      </c>
      <c r="D85" s="38" t="n">
        <v>45650</v>
      </c>
      <c r="E85" s="17" t="n">
        <v>126.4878</v>
      </c>
      <c r="F85" s="17" t="n">
        <v>129.5111</v>
      </c>
      <c r="G85" s="17" t="n">
        <v>23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460</v>
      </c>
      <c r="B86" s="16" t="s">
        <v>1031</v>
      </c>
      <c r="C86" s="37" t="n">
        <v>45131</v>
      </c>
      <c r="D86" s="38" t="n">
        <v>45650</v>
      </c>
      <c r="E86" s="17" t="n">
        <v>129.2657</v>
      </c>
      <c r="F86" s="17" t="n">
        <v>129.5111</v>
      </c>
      <c r="G86" s="17" t="n">
        <v>7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460</v>
      </c>
      <c r="B87" s="16" t="s">
        <v>1031</v>
      </c>
      <c r="C87" s="37" t="n">
        <v>45135</v>
      </c>
      <c r="D87" s="38" t="n">
        <v>45650</v>
      </c>
      <c r="E87" s="17" t="n">
        <v>130.3891</v>
      </c>
      <c r="F87" s="17" t="n">
        <v>129.5111</v>
      </c>
      <c r="G87" s="17" t="n">
        <v>22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460</v>
      </c>
      <c r="B88" s="16" t="s">
        <v>1031</v>
      </c>
      <c r="C88" s="37" t="n">
        <v>45138</v>
      </c>
      <c r="D88" s="38" t="n">
        <v>45650</v>
      </c>
      <c r="E88" s="17" t="n">
        <v>133.14</v>
      </c>
      <c r="F88" s="17" t="n">
        <v>129.5111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460</v>
      </c>
      <c r="B89" s="16" t="s">
        <v>1031</v>
      </c>
      <c r="C89" s="37" t="n">
        <v>45146</v>
      </c>
      <c r="D89" s="38" t="n">
        <v>45650</v>
      </c>
      <c r="E89" s="17" t="n">
        <v>132.4895</v>
      </c>
      <c r="F89" s="17" t="n">
        <v>129.5111</v>
      </c>
      <c r="G89" s="17" t="n">
        <v>21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460</v>
      </c>
      <c r="B90" s="16" t="s">
        <v>1031</v>
      </c>
      <c r="C90" s="37" t="n">
        <v>45163</v>
      </c>
      <c r="D90" s="38" t="n">
        <v>45650</v>
      </c>
      <c r="E90" s="17" t="n">
        <v>137.0913</v>
      </c>
      <c r="F90" s="17" t="n">
        <v>129.5111</v>
      </c>
      <c r="G90" s="17" t="n">
        <v>16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460</v>
      </c>
      <c r="B91" s="16" t="s">
        <v>1031</v>
      </c>
      <c r="C91" s="37" t="n">
        <v>45176</v>
      </c>
      <c r="D91" s="38" t="n">
        <v>45650</v>
      </c>
      <c r="E91" s="17" t="n">
        <v>141.8972</v>
      </c>
      <c r="F91" s="17" t="n">
        <v>129.5111</v>
      </c>
      <c r="G91" s="17" t="n">
        <v>18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460</v>
      </c>
      <c r="B92" s="16" t="s">
        <v>1031</v>
      </c>
      <c r="C92" s="37" t="n">
        <v>45181</v>
      </c>
      <c r="D92" s="38" t="n">
        <v>45650</v>
      </c>
      <c r="E92" s="17" t="n">
        <v>137.5422</v>
      </c>
      <c r="F92" s="17" t="n">
        <v>129.5111</v>
      </c>
      <c r="G92" s="17" t="n">
        <v>18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460</v>
      </c>
      <c r="B93" s="16" t="s">
        <v>1031</v>
      </c>
      <c r="C93" s="37" t="n">
        <v>45196</v>
      </c>
      <c r="D93" s="38" t="n">
        <v>45650</v>
      </c>
      <c r="E93" s="17" t="n">
        <v>134.4008</v>
      </c>
      <c r="F93" s="17" t="n">
        <v>129.5111</v>
      </c>
      <c r="G93" s="17" t="n">
        <v>25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460</v>
      </c>
      <c r="B94" s="16" t="s">
        <v>1031</v>
      </c>
      <c r="C94" s="37" t="n">
        <v>45204</v>
      </c>
      <c r="D94" s="38" t="n">
        <v>45650</v>
      </c>
      <c r="E94" s="17" t="n">
        <v>136.99</v>
      </c>
      <c r="F94" s="17" t="n">
        <v>129.5111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460</v>
      </c>
      <c r="B95" s="16" t="s">
        <v>1031</v>
      </c>
      <c r="C95" s="37" t="n">
        <v>45211</v>
      </c>
      <c r="D95" s="38" t="n">
        <v>45650</v>
      </c>
      <c r="E95" s="17" t="n">
        <v>138.7916</v>
      </c>
      <c r="F95" s="17" t="n">
        <v>129.5111</v>
      </c>
      <c r="G95" s="17" t="n">
        <v>19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460</v>
      </c>
      <c r="B96" s="16" t="s">
        <v>1031</v>
      </c>
      <c r="C96" s="37" t="n">
        <v>45212</v>
      </c>
      <c r="D96" s="38" t="n">
        <v>45650</v>
      </c>
      <c r="E96" s="17" t="n">
        <v>139.64</v>
      </c>
      <c r="F96" s="17" t="n">
        <v>129.5111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460</v>
      </c>
      <c r="B97" s="16" t="s">
        <v>1031</v>
      </c>
      <c r="C97" s="37" t="n">
        <v>45217</v>
      </c>
      <c r="D97" s="38" t="n">
        <v>45650</v>
      </c>
      <c r="E97" s="17" t="n">
        <v>142.49</v>
      </c>
      <c r="F97" s="17" t="n">
        <v>129.5111</v>
      </c>
      <c r="G97" s="17" t="n">
        <v>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460</v>
      </c>
      <c r="B98" s="16" t="s">
        <v>1031</v>
      </c>
      <c r="C98" s="37" t="n">
        <v>45218</v>
      </c>
      <c r="D98" s="38" t="n">
        <v>45650</v>
      </c>
      <c r="E98" s="17" t="n">
        <v>142.645</v>
      </c>
      <c r="F98" s="17" t="n">
        <v>129.5111</v>
      </c>
      <c r="G98" s="17" t="n">
        <v>2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460</v>
      </c>
      <c r="B99" s="16" t="s">
        <v>1031</v>
      </c>
      <c r="C99" s="37" t="n">
        <v>45222</v>
      </c>
      <c r="D99" s="38" t="n">
        <v>45650</v>
      </c>
      <c r="E99" s="17" t="n">
        <v>143.5925</v>
      </c>
      <c r="F99" s="17" t="n">
        <v>129.5111</v>
      </c>
      <c r="G99" s="17" t="n">
        <v>4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460</v>
      </c>
      <c r="B100" s="16" t="s">
        <v>1031</v>
      </c>
      <c r="C100" s="37" t="n">
        <v>45226</v>
      </c>
      <c r="D100" s="38" t="n">
        <v>45650</v>
      </c>
      <c r="E100" s="17" t="n">
        <v>140.5355</v>
      </c>
      <c r="F100" s="17" t="n">
        <v>129.5111</v>
      </c>
      <c r="G100" s="17" t="n">
        <v>44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460</v>
      </c>
      <c r="B101" s="16" t="s">
        <v>1031</v>
      </c>
      <c r="C101" s="37" t="n">
        <v>45230</v>
      </c>
      <c r="D101" s="38" t="n">
        <v>45650</v>
      </c>
      <c r="E101" s="17" t="n">
        <v>139.6917</v>
      </c>
      <c r="F101" s="17" t="n">
        <v>129.5111</v>
      </c>
      <c r="G101" s="17" t="n">
        <v>12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460</v>
      </c>
      <c r="B102" s="16" t="s">
        <v>1031</v>
      </c>
      <c r="C102" s="37" t="n">
        <v>45233</v>
      </c>
      <c r="D102" s="38" t="n">
        <v>45650</v>
      </c>
      <c r="E102" s="17" t="n">
        <v>139.94</v>
      </c>
      <c r="F102" s="17" t="n">
        <v>129.5111</v>
      </c>
      <c r="G102" s="17" t="n">
        <v>1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460</v>
      </c>
      <c r="B103" s="16" t="s">
        <v>1031</v>
      </c>
      <c r="C103" s="37" t="n">
        <v>45238</v>
      </c>
      <c r="D103" s="38" t="n">
        <v>45650</v>
      </c>
      <c r="E103" s="17" t="n">
        <v>142.39</v>
      </c>
      <c r="F103" s="17" t="n">
        <v>129.5111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460</v>
      </c>
      <c r="B104" s="16" t="s">
        <v>1031</v>
      </c>
      <c r="C104" s="37" t="n">
        <v>45240</v>
      </c>
      <c r="D104" s="38" t="n">
        <v>45650</v>
      </c>
      <c r="E104" s="17" t="n">
        <v>141.9929</v>
      </c>
      <c r="F104" s="17" t="n">
        <v>129.5111</v>
      </c>
      <c r="G104" s="17" t="n">
        <v>17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460</v>
      </c>
      <c r="B105" s="16" t="s">
        <v>1031</v>
      </c>
      <c r="C105" s="37" t="n">
        <v>45252</v>
      </c>
      <c r="D105" s="38" t="n">
        <v>45650</v>
      </c>
      <c r="E105" s="17" t="n">
        <v>141.4525</v>
      </c>
      <c r="F105" s="17" t="n">
        <v>129.5111</v>
      </c>
      <c r="G105" s="17" t="n">
        <v>4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460</v>
      </c>
      <c r="B106" s="16" t="s">
        <v>1031</v>
      </c>
      <c r="C106" s="37" t="n">
        <v>45260</v>
      </c>
      <c r="D106" s="38" t="n">
        <v>45650</v>
      </c>
      <c r="E106" s="17" t="n">
        <v>138.65</v>
      </c>
      <c r="F106" s="17" t="n">
        <v>129.5111</v>
      </c>
      <c r="G106" s="17" t="n">
        <v>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460</v>
      </c>
      <c r="B107" s="16" t="s">
        <v>1031</v>
      </c>
      <c r="C107" s="37" t="n">
        <v>45267</v>
      </c>
      <c r="D107" s="38" t="n">
        <v>45650</v>
      </c>
      <c r="E107" s="17" t="n">
        <v>134.89</v>
      </c>
      <c r="F107" s="17" t="n">
        <v>129.5111</v>
      </c>
      <c r="G107" s="17" t="n">
        <v>1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460</v>
      </c>
      <c r="B108" s="16" t="s">
        <v>1031</v>
      </c>
      <c r="C108" s="37" t="n">
        <v>45275</v>
      </c>
      <c r="D108" s="38" t="n">
        <v>45650</v>
      </c>
      <c r="E108" s="17" t="n">
        <v>133.84</v>
      </c>
      <c r="F108" s="17" t="n">
        <v>129.5111</v>
      </c>
      <c r="G108" s="17" t="n">
        <v>12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460</v>
      </c>
      <c r="B109" s="16" t="s">
        <v>1031</v>
      </c>
      <c r="C109" s="37" t="n">
        <v>45307</v>
      </c>
      <c r="D109" s="38" t="n">
        <v>45650</v>
      </c>
      <c r="E109" s="17" t="n">
        <v>142.49</v>
      </c>
      <c r="F109" s="17" t="n">
        <v>129.5111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460</v>
      </c>
      <c r="B110" s="16" t="s">
        <v>1031</v>
      </c>
      <c r="C110" s="37" t="n">
        <v>45315</v>
      </c>
      <c r="D110" s="38" t="n">
        <v>45650</v>
      </c>
      <c r="E110" s="17" t="n">
        <v>141.89</v>
      </c>
      <c r="F110" s="17" t="n">
        <v>129.5111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460</v>
      </c>
      <c r="B111" s="16" t="s">
        <v>1031</v>
      </c>
      <c r="C111" s="37" t="n">
        <v>45317</v>
      </c>
      <c r="D111" s="38" t="n">
        <v>45650</v>
      </c>
      <c r="E111" s="17" t="n">
        <v>141.79</v>
      </c>
      <c r="F111" s="17" t="n">
        <v>129.5111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460</v>
      </c>
      <c r="B112" s="16" t="s">
        <v>1031</v>
      </c>
      <c r="C112" s="37" t="n">
        <v>45334</v>
      </c>
      <c r="D112" s="38" t="n">
        <v>45650</v>
      </c>
      <c r="E112" s="17" t="n">
        <v>145.3</v>
      </c>
      <c r="F112" s="17" t="n">
        <v>129.5111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460</v>
      </c>
      <c r="B113" s="16" t="s">
        <v>1031</v>
      </c>
      <c r="C113" s="37" t="n">
        <v>45343</v>
      </c>
      <c r="D113" s="38" t="n">
        <v>45650</v>
      </c>
      <c r="E113" s="17" t="n">
        <v>142.44</v>
      </c>
      <c r="F113" s="17" t="n">
        <v>129.5111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460</v>
      </c>
      <c r="B114" s="16" t="s">
        <v>1031</v>
      </c>
      <c r="C114" s="37" t="n">
        <v>45397</v>
      </c>
      <c r="D114" s="38" t="n">
        <v>45650</v>
      </c>
      <c r="E114" s="17" t="n">
        <v>154.98</v>
      </c>
      <c r="F114" s="17" t="n">
        <v>129.5111</v>
      </c>
      <c r="G114" s="17" t="n">
        <v>3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460</v>
      </c>
      <c r="B115" s="16" t="s">
        <v>1031</v>
      </c>
      <c r="C115" s="37" t="n">
        <v>45415</v>
      </c>
      <c r="D115" s="38" t="n">
        <v>45650</v>
      </c>
      <c r="E115" s="17" t="n">
        <v>154.045</v>
      </c>
      <c r="F115" s="17" t="n">
        <v>129.5111</v>
      </c>
      <c r="G115" s="17" t="n">
        <v>2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460</v>
      </c>
      <c r="B116" s="16" t="s">
        <v>1031</v>
      </c>
      <c r="C116" s="37" t="n">
        <v>45422</v>
      </c>
      <c r="D116" s="38" t="n">
        <v>45650</v>
      </c>
      <c r="E116" s="17" t="n">
        <v>155.77</v>
      </c>
      <c r="F116" s="17" t="n">
        <v>129.5111</v>
      </c>
      <c r="G116" s="17" t="n">
        <v>4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460</v>
      </c>
      <c r="B117" s="16" t="s">
        <v>1031</v>
      </c>
      <c r="C117" s="37" t="n">
        <v>45441</v>
      </c>
      <c r="D117" s="38" t="n">
        <v>45650</v>
      </c>
      <c r="E117" s="17" t="n">
        <v>148.7967</v>
      </c>
      <c r="F117" s="17" t="n">
        <v>129.5111</v>
      </c>
      <c r="G117" s="17" t="n">
        <v>3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460</v>
      </c>
      <c r="B118" s="16" t="s">
        <v>1031</v>
      </c>
      <c r="C118" s="37" t="n">
        <v>45442</v>
      </c>
      <c r="D118" s="38" t="n">
        <v>45650</v>
      </c>
      <c r="E118" s="17" t="n">
        <v>149.6467</v>
      </c>
      <c r="F118" s="17" t="n">
        <v>129.5111</v>
      </c>
      <c r="G118" s="17" t="n">
        <v>3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460</v>
      </c>
      <c r="B119" s="16" t="s">
        <v>1031</v>
      </c>
      <c r="C119" s="37" t="n">
        <v>45446</v>
      </c>
      <c r="D119" s="38" t="n">
        <v>45650</v>
      </c>
      <c r="E119" s="17" t="n">
        <v>141.79</v>
      </c>
      <c r="F119" s="17" t="n">
        <v>129.5111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460</v>
      </c>
      <c r="B120" s="16" t="s">
        <v>1031</v>
      </c>
      <c r="C120" s="37" t="n">
        <v>45503</v>
      </c>
      <c r="D120" s="38" t="n">
        <v>45650</v>
      </c>
      <c r="E120" s="17" t="n">
        <v>138.545</v>
      </c>
      <c r="F120" s="17" t="n">
        <v>129.5111</v>
      </c>
      <c r="G120" s="17" t="n">
        <v>2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460</v>
      </c>
      <c r="B121" s="16" t="s">
        <v>1031</v>
      </c>
      <c r="C121" s="37" t="n">
        <v>45506</v>
      </c>
      <c r="D121" s="38" t="n">
        <v>45650</v>
      </c>
      <c r="E121" s="17" t="n">
        <v>137.39</v>
      </c>
      <c r="F121" s="17" t="n">
        <v>129.5111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460</v>
      </c>
      <c r="B122" s="16" t="s">
        <v>1031</v>
      </c>
      <c r="C122" s="37" t="n">
        <v>45573</v>
      </c>
      <c r="D122" s="38" t="n">
        <v>45650</v>
      </c>
      <c r="E122" s="17" t="n">
        <v>131.94</v>
      </c>
      <c r="F122" s="17" t="n">
        <v>129.5111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461</v>
      </c>
      <c r="B123" s="16" t="s">
        <v>1000</v>
      </c>
      <c r="C123" s="37" t="n">
        <v>45026</v>
      </c>
      <c r="D123" s="38" t="n">
        <v>45804</v>
      </c>
      <c r="E123" s="17" t="n">
        <v>987.63</v>
      </c>
      <c r="F123" s="17" t="n">
        <v>250</v>
      </c>
      <c r="G123" s="17" t="n">
        <v>4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461</v>
      </c>
      <c r="B124" s="16" t="s">
        <v>1000</v>
      </c>
      <c r="C124" s="37" t="n">
        <v>45028</v>
      </c>
      <c r="D124" s="38" t="n">
        <v>45804</v>
      </c>
      <c r="E124" s="17" t="n">
        <v>988.64</v>
      </c>
      <c r="F124" s="17" t="n">
        <v>250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461</v>
      </c>
      <c r="B125" s="16" t="s">
        <v>1000</v>
      </c>
      <c r="C125" s="37" t="n">
        <v>45260</v>
      </c>
      <c r="D125" s="38" t="n">
        <v>45804</v>
      </c>
      <c r="E125" s="17" t="n">
        <v>718.185</v>
      </c>
      <c r="F125" s="17" t="n">
        <v>250</v>
      </c>
      <c r="G125" s="17" t="n">
        <v>2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461</v>
      </c>
      <c r="B126" s="16" t="s">
        <v>1000</v>
      </c>
      <c r="C126" s="37" t="n">
        <v>45670</v>
      </c>
      <c r="D126" s="38" t="n">
        <v>45804</v>
      </c>
      <c r="E126" s="17" t="n">
        <v>243.3225</v>
      </c>
      <c r="F126" s="17" t="n">
        <v>250</v>
      </c>
      <c r="G126" s="17" t="n">
        <v>4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462</v>
      </c>
      <c r="B127" s="16" t="s">
        <v>1032</v>
      </c>
      <c r="C127" s="37" t="n">
        <v>45030</v>
      </c>
      <c r="D127" s="38" t="n">
        <v>45230</v>
      </c>
      <c r="E127" s="17" t="n">
        <v>136.74</v>
      </c>
      <c r="F127" s="17" t="n">
        <v>135.3286</v>
      </c>
      <c r="G127" s="17" t="n">
        <v>1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462</v>
      </c>
      <c r="B128" s="16" t="s">
        <v>1032</v>
      </c>
      <c r="C128" s="37" t="n">
        <v>45033</v>
      </c>
      <c r="D128" s="38" t="n">
        <v>45230</v>
      </c>
      <c r="E128" s="17" t="n">
        <v>136.58</v>
      </c>
      <c r="F128" s="17" t="n">
        <v>135.3286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462</v>
      </c>
      <c r="B129" s="16" t="s">
        <v>1032</v>
      </c>
      <c r="C129" s="37" t="n">
        <v>45036</v>
      </c>
      <c r="D129" s="38" t="n">
        <v>45230</v>
      </c>
      <c r="E129" s="17" t="n">
        <v>136.88</v>
      </c>
      <c r="F129" s="17" t="n">
        <v>135.3286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462</v>
      </c>
      <c r="B130" s="16" t="s">
        <v>1032</v>
      </c>
      <c r="C130" s="37" t="n">
        <v>45051</v>
      </c>
      <c r="D130" s="38" t="n">
        <v>45230</v>
      </c>
      <c r="E130" s="17" t="n">
        <v>137.64</v>
      </c>
      <c r="F130" s="17" t="n">
        <v>135.3286</v>
      </c>
      <c r="G130" s="17" t="n">
        <v>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462</v>
      </c>
      <c r="B131" s="16" t="s">
        <v>1032</v>
      </c>
      <c r="C131" s="37" t="n">
        <v>45054</v>
      </c>
      <c r="D131" s="38" t="n">
        <v>45230</v>
      </c>
      <c r="E131" s="17" t="n">
        <v>137.76</v>
      </c>
      <c r="F131" s="17" t="n">
        <v>135.3286</v>
      </c>
      <c r="G131" s="17" t="n">
        <v>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462</v>
      </c>
      <c r="B132" s="16" t="s">
        <v>1032</v>
      </c>
      <c r="C132" s="37" t="n">
        <v>45056</v>
      </c>
      <c r="D132" s="38" t="n">
        <v>45230</v>
      </c>
      <c r="E132" s="17" t="n">
        <v>137.5</v>
      </c>
      <c r="F132" s="17" t="n">
        <v>135.3286</v>
      </c>
      <c r="G132" s="17" t="n">
        <v>1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462</v>
      </c>
      <c r="B133" s="16" t="s">
        <v>1032</v>
      </c>
      <c r="C133" s="37" t="n">
        <v>45058</v>
      </c>
      <c r="D133" s="38" t="n">
        <v>45230</v>
      </c>
      <c r="E133" s="17" t="n">
        <v>138.02</v>
      </c>
      <c r="F133" s="17" t="n">
        <v>135.3286</v>
      </c>
      <c r="G133" s="17" t="n">
        <v>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463</v>
      </c>
      <c r="B134" s="16" t="s">
        <v>1002</v>
      </c>
      <c r="C134" s="37" t="n">
        <v>45044</v>
      </c>
      <c r="D134" s="38" t="n">
        <v>45642</v>
      </c>
      <c r="E134" s="17" t="n">
        <v>982.888</v>
      </c>
      <c r="F134" s="17" t="n">
        <v>175</v>
      </c>
      <c r="G134" s="17" t="n">
        <v>5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463</v>
      </c>
      <c r="B135" s="16" t="s">
        <v>1002</v>
      </c>
      <c r="C135" s="37" t="n">
        <v>45188</v>
      </c>
      <c r="D135" s="38" t="n">
        <v>45642</v>
      </c>
      <c r="E135" s="17" t="n">
        <v>818.09</v>
      </c>
      <c r="F135" s="17" t="n">
        <v>175</v>
      </c>
      <c r="G135" s="17" t="n">
        <v>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463</v>
      </c>
      <c r="B136" s="16" t="s">
        <v>1002</v>
      </c>
      <c r="C136" s="37" t="n">
        <v>45279</v>
      </c>
      <c r="D136" s="38" t="n">
        <v>45642</v>
      </c>
      <c r="E136" s="17" t="n">
        <v>650.32</v>
      </c>
      <c r="F136" s="17" t="n">
        <v>175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463</v>
      </c>
      <c r="B137" s="16" t="s">
        <v>1002</v>
      </c>
      <c r="C137" s="37" t="n">
        <v>45379</v>
      </c>
      <c r="D137" s="38" t="n">
        <v>45642</v>
      </c>
      <c r="E137" s="17" t="n">
        <v>491.43</v>
      </c>
      <c r="F137" s="17" t="n">
        <v>175</v>
      </c>
      <c r="G137" s="17" t="n">
        <v>1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463</v>
      </c>
      <c r="B138" s="16" t="s">
        <v>1002</v>
      </c>
      <c r="C138" s="37" t="n">
        <v>45462</v>
      </c>
      <c r="D138" s="38" t="n">
        <v>45642</v>
      </c>
      <c r="E138" s="17" t="n">
        <v>331.19</v>
      </c>
      <c r="F138" s="17" t="n">
        <v>175</v>
      </c>
      <c r="G138" s="17" t="n">
        <v>2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463</v>
      </c>
      <c r="B139" s="16" t="s">
        <v>1002</v>
      </c>
      <c r="C139" s="37" t="n">
        <v>45567</v>
      </c>
      <c r="D139" s="38" t="n">
        <v>45642</v>
      </c>
      <c r="E139" s="17" t="n">
        <v>173.035</v>
      </c>
      <c r="F139" s="17" t="n">
        <v>175</v>
      </c>
      <c r="G139" s="17" t="n">
        <v>2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464</v>
      </c>
      <c r="B140" s="16" t="s">
        <v>1033</v>
      </c>
      <c r="C140" s="37" t="n">
        <v>45086</v>
      </c>
      <c r="D140" s="38" t="n">
        <v>45650</v>
      </c>
      <c r="E140" s="17" t="n">
        <v>1037.83</v>
      </c>
      <c r="F140" s="17" t="n">
        <v>1094.5236</v>
      </c>
      <c r="G140" s="17" t="n">
        <v>4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464</v>
      </c>
      <c r="B141" s="16" t="s">
        <v>1033</v>
      </c>
      <c r="C141" s="37" t="n">
        <v>45104</v>
      </c>
      <c r="D141" s="38" t="n">
        <v>45650</v>
      </c>
      <c r="E141" s="17" t="n">
        <v>1058.04</v>
      </c>
      <c r="F141" s="17" t="n">
        <v>1094.5236</v>
      </c>
      <c r="G141" s="17" t="n">
        <v>3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464</v>
      </c>
      <c r="B142" s="16" t="s">
        <v>1033</v>
      </c>
      <c r="C142" s="37" t="n">
        <v>45114</v>
      </c>
      <c r="D142" s="38" t="n">
        <v>45650</v>
      </c>
      <c r="E142" s="17" t="n">
        <v>1055.8433</v>
      </c>
      <c r="F142" s="17" t="n">
        <v>1094.5236</v>
      </c>
      <c r="G142" s="17" t="n">
        <v>3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464</v>
      </c>
      <c r="B143" s="16" t="s">
        <v>1033</v>
      </c>
      <c r="C143" s="37" t="n">
        <v>45119</v>
      </c>
      <c r="D143" s="38" t="n">
        <v>45650</v>
      </c>
      <c r="E143" s="17" t="n">
        <v>1075.455</v>
      </c>
      <c r="F143" s="17" t="n">
        <v>1094.5236</v>
      </c>
      <c r="G143" s="17" t="n">
        <v>2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464</v>
      </c>
      <c r="B144" s="16" t="s">
        <v>1033</v>
      </c>
      <c r="C144" s="37" t="n">
        <v>45131</v>
      </c>
      <c r="D144" s="38" t="n">
        <v>45650</v>
      </c>
      <c r="E144" s="17" t="n">
        <v>1109.48</v>
      </c>
      <c r="F144" s="17" t="n">
        <v>1094.5236</v>
      </c>
      <c r="G144" s="17" t="n">
        <v>1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464</v>
      </c>
      <c r="B145" s="16" t="s">
        <v>1033</v>
      </c>
      <c r="C145" s="37" t="n">
        <v>45135</v>
      </c>
      <c r="D145" s="38" t="n">
        <v>45650</v>
      </c>
      <c r="E145" s="17" t="n">
        <v>1119.99</v>
      </c>
      <c r="F145" s="17" t="n">
        <v>1094.5236</v>
      </c>
      <c r="G145" s="17" t="n">
        <v>2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464</v>
      </c>
      <c r="B146" s="16" t="s">
        <v>1033</v>
      </c>
      <c r="C146" s="37" t="n">
        <v>45146</v>
      </c>
      <c r="D146" s="38" t="n">
        <v>45650</v>
      </c>
      <c r="E146" s="17" t="n">
        <v>1159.33</v>
      </c>
      <c r="F146" s="17" t="n">
        <v>1094.5236</v>
      </c>
      <c r="G146" s="17" t="n">
        <v>2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464</v>
      </c>
      <c r="B147" s="16" t="s">
        <v>1033</v>
      </c>
      <c r="C147" s="37" t="n">
        <v>45163</v>
      </c>
      <c r="D147" s="38" t="n">
        <v>45650</v>
      </c>
      <c r="E147" s="17" t="n">
        <v>1191.255</v>
      </c>
      <c r="F147" s="17" t="n">
        <v>1094.5236</v>
      </c>
      <c r="G147" s="17" t="n">
        <v>2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464</v>
      </c>
      <c r="B148" s="16" t="s">
        <v>1033</v>
      </c>
      <c r="C148" s="37" t="n">
        <v>45176</v>
      </c>
      <c r="D148" s="38" t="n">
        <v>45650</v>
      </c>
      <c r="E148" s="17" t="n">
        <v>1256.23</v>
      </c>
      <c r="F148" s="17" t="n">
        <v>1094.5236</v>
      </c>
      <c r="G148" s="17" t="n">
        <v>2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464</v>
      </c>
      <c r="B149" s="16" t="s">
        <v>1033</v>
      </c>
      <c r="C149" s="37" t="n">
        <v>45181</v>
      </c>
      <c r="D149" s="38" t="n">
        <v>45650</v>
      </c>
      <c r="E149" s="17" t="n">
        <v>1229.98</v>
      </c>
      <c r="F149" s="17" t="n">
        <v>1094.5236</v>
      </c>
      <c r="G149" s="17" t="n">
        <v>2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464</v>
      </c>
      <c r="B150" s="16" t="s">
        <v>1033</v>
      </c>
      <c r="C150" s="37" t="n">
        <v>45196</v>
      </c>
      <c r="D150" s="38" t="n">
        <v>45650</v>
      </c>
      <c r="E150" s="17" t="n">
        <v>1196.36</v>
      </c>
      <c r="F150" s="17" t="n">
        <v>1094.5236</v>
      </c>
      <c r="G150" s="17" t="n">
        <v>2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464</v>
      </c>
      <c r="B151" s="16" t="s">
        <v>1033</v>
      </c>
      <c r="C151" s="37" t="n">
        <v>45211</v>
      </c>
      <c r="D151" s="38" t="n">
        <v>45650</v>
      </c>
      <c r="E151" s="17" t="n">
        <v>1216.3733</v>
      </c>
      <c r="F151" s="17" t="n">
        <v>1094.5236</v>
      </c>
      <c r="G151" s="17" t="n">
        <v>6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464</v>
      </c>
      <c r="B152" s="16" t="s">
        <v>1033</v>
      </c>
      <c r="C152" s="37" t="n">
        <v>45226</v>
      </c>
      <c r="D152" s="38" t="n">
        <v>45650</v>
      </c>
      <c r="E152" s="17" t="n">
        <v>1244.3967</v>
      </c>
      <c r="F152" s="17" t="n">
        <v>1094.5236</v>
      </c>
      <c r="G152" s="17" t="n">
        <v>3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464</v>
      </c>
      <c r="B153" s="16" t="s">
        <v>1033</v>
      </c>
      <c r="C153" s="37" t="n">
        <v>45240</v>
      </c>
      <c r="D153" s="38" t="n">
        <v>45650</v>
      </c>
      <c r="E153" s="17" t="n">
        <v>1244.995</v>
      </c>
      <c r="F153" s="17" t="n">
        <v>1094.5236</v>
      </c>
      <c r="G153" s="17" t="n">
        <v>2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464</v>
      </c>
      <c r="B154" s="16" t="s">
        <v>1033</v>
      </c>
      <c r="C154" s="37" t="n">
        <v>45275</v>
      </c>
      <c r="D154" s="38" t="n">
        <v>45650</v>
      </c>
      <c r="E154" s="17" t="n">
        <v>1160.9267</v>
      </c>
      <c r="F154" s="17" t="n">
        <v>1094.5236</v>
      </c>
      <c r="G154" s="17" t="n">
        <v>3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465</v>
      </c>
      <c r="B155" s="16" t="s">
        <v>1034</v>
      </c>
      <c r="C155" s="37" t="n">
        <v>45125</v>
      </c>
      <c r="D155" s="38" t="n">
        <v>45650</v>
      </c>
      <c r="E155" s="17" t="n">
        <v>5.8648</v>
      </c>
      <c r="F155" s="17" t="n">
        <v>5.8553</v>
      </c>
      <c r="G155" s="17" t="n">
        <v>29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465</v>
      </c>
      <c r="B156" s="16" t="s">
        <v>1034</v>
      </c>
      <c r="C156" s="37" t="n">
        <v>45126</v>
      </c>
      <c r="D156" s="38" t="n">
        <v>45650</v>
      </c>
      <c r="E156" s="17" t="n">
        <v>5.8744</v>
      </c>
      <c r="F156" s="17" t="n">
        <v>5.8553</v>
      </c>
      <c r="G156" s="17" t="n">
        <v>18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465</v>
      </c>
      <c r="B157" s="16" t="s">
        <v>1034</v>
      </c>
      <c r="C157" s="37" t="n">
        <v>45131</v>
      </c>
      <c r="D157" s="38" t="n">
        <v>45650</v>
      </c>
      <c r="E157" s="17" t="n">
        <v>5.8575</v>
      </c>
      <c r="F157" s="17" t="n">
        <v>5.8553</v>
      </c>
      <c r="G157" s="17" t="n">
        <v>4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465</v>
      </c>
      <c r="B158" s="16" t="s">
        <v>1034</v>
      </c>
      <c r="C158" s="37" t="n">
        <v>45138</v>
      </c>
      <c r="D158" s="38" t="n">
        <v>45650</v>
      </c>
      <c r="E158" s="17" t="n">
        <v>6.0747</v>
      </c>
      <c r="F158" s="17" t="n">
        <v>5.8553</v>
      </c>
      <c r="G158" s="17" t="n">
        <v>17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465</v>
      </c>
      <c r="B159" s="16" t="s">
        <v>1034</v>
      </c>
      <c r="C159" s="37" t="n">
        <v>45155</v>
      </c>
      <c r="D159" s="38" t="n">
        <v>45650</v>
      </c>
      <c r="E159" s="17" t="n">
        <v>6.065</v>
      </c>
      <c r="F159" s="17" t="n">
        <v>5.8553</v>
      </c>
      <c r="G159" s="17" t="n">
        <v>2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54</v>
      </c>
      <c r="B160" s="16" t="s">
        <v>55</v>
      </c>
      <c r="C160" s="37" t="n">
        <v>45132</v>
      </c>
      <c r="D160" s="38" t="n">
        <v>45541</v>
      </c>
      <c r="E160" s="17" t="n">
        <v>1.47</v>
      </c>
      <c r="F160" s="17" t="n">
        <v>1.8219</v>
      </c>
      <c r="G160" s="17" t="n">
        <v>3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54</v>
      </c>
      <c r="B161" s="16" t="s">
        <v>55</v>
      </c>
      <c r="C161" s="37" t="n">
        <v>45135</v>
      </c>
      <c r="D161" s="38" t="n">
        <v>45541</v>
      </c>
      <c r="E161" s="17" t="n">
        <v>1.4729</v>
      </c>
      <c r="F161" s="17" t="n">
        <v>1.8219</v>
      </c>
      <c r="G161" s="17" t="n">
        <v>73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54</v>
      </c>
      <c r="B162" s="16" t="s">
        <v>55</v>
      </c>
      <c r="C162" s="37" t="n">
        <v>45139</v>
      </c>
      <c r="D162" s="38" t="n">
        <v>45541</v>
      </c>
      <c r="E162" s="17" t="n">
        <v>1.4943</v>
      </c>
      <c r="F162" s="17" t="n">
        <v>1.8219</v>
      </c>
      <c r="G162" s="17" t="n">
        <v>58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54</v>
      </c>
      <c r="B163" s="16" t="s">
        <v>55</v>
      </c>
      <c r="C163" s="37" t="n">
        <v>45146</v>
      </c>
      <c r="D163" s="38" t="n">
        <v>45541</v>
      </c>
      <c r="E163" s="17" t="n">
        <v>1.5385</v>
      </c>
      <c r="F163" s="17" t="n">
        <v>1.8219</v>
      </c>
      <c r="G163" s="17" t="n">
        <v>13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54</v>
      </c>
      <c r="B164" s="16" t="s">
        <v>55</v>
      </c>
      <c r="C164" s="37" t="n">
        <v>45147</v>
      </c>
      <c r="D164" s="38" t="n">
        <v>45541</v>
      </c>
      <c r="E164" s="17" t="n">
        <v>1.5553</v>
      </c>
      <c r="F164" s="17" t="n">
        <v>1.8219</v>
      </c>
      <c r="G164" s="17" t="n">
        <v>390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54</v>
      </c>
      <c r="B165" s="16" t="s">
        <v>55</v>
      </c>
      <c r="C165" s="37" t="n">
        <v>45148</v>
      </c>
      <c r="D165" s="38" t="n">
        <v>45541</v>
      </c>
      <c r="E165" s="17" t="n">
        <v>1.57</v>
      </c>
      <c r="F165" s="17" t="n">
        <v>1.8219</v>
      </c>
      <c r="G165" s="17" t="n">
        <v>1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54</v>
      </c>
      <c r="B166" s="16" t="s">
        <v>55</v>
      </c>
      <c r="C166" s="37" t="n">
        <v>45155</v>
      </c>
      <c r="D166" s="38" t="n">
        <v>45541</v>
      </c>
      <c r="E166" s="17" t="n">
        <v>1.4744</v>
      </c>
      <c r="F166" s="17" t="n">
        <v>1.8219</v>
      </c>
      <c r="G166" s="17" t="n">
        <v>180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54</v>
      </c>
      <c r="B167" s="16" t="s">
        <v>55</v>
      </c>
      <c r="C167" s="37" t="n">
        <v>45159</v>
      </c>
      <c r="D167" s="38" t="n">
        <v>45541</v>
      </c>
      <c r="E167" s="17" t="n">
        <v>1.4764</v>
      </c>
      <c r="F167" s="17" t="n">
        <v>1.8219</v>
      </c>
      <c r="G167" s="17" t="n">
        <v>1377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54</v>
      </c>
      <c r="B168" s="16" t="s">
        <v>55</v>
      </c>
      <c r="C168" s="37" t="n">
        <v>45161</v>
      </c>
      <c r="D168" s="38" t="n">
        <v>45541</v>
      </c>
      <c r="E168" s="17" t="n">
        <v>1.52</v>
      </c>
      <c r="F168" s="17" t="n">
        <v>1.8219</v>
      </c>
      <c r="G168" s="17" t="n">
        <v>1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54</v>
      </c>
      <c r="B169" s="16" t="s">
        <v>55</v>
      </c>
      <c r="C169" s="37" t="n">
        <v>45162</v>
      </c>
      <c r="D169" s="38" t="n">
        <v>45541</v>
      </c>
      <c r="E169" s="17" t="n">
        <v>1.5065</v>
      </c>
      <c r="F169" s="17" t="n">
        <v>1.8219</v>
      </c>
      <c r="G169" s="17" t="n">
        <v>217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54</v>
      </c>
      <c r="B170" s="16" t="s">
        <v>55</v>
      </c>
      <c r="C170" s="37" t="n">
        <v>45163</v>
      </c>
      <c r="D170" s="38" t="n">
        <v>45541</v>
      </c>
      <c r="E170" s="17" t="n">
        <v>1.5061</v>
      </c>
      <c r="F170" s="17" t="n">
        <v>1.8219</v>
      </c>
      <c r="G170" s="17" t="n">
        <v>282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54</v>
      </c>
      <c r="B171" s="16" t="s">
        <v>55</v>
      </c>
      <c r="C171" s="37" t="n">
        <v>45168</v>
      </c>
      <c r="D171" s="38" t="n">
        <v>45541</v>
      </c>
      <c r="E171" s="17" t="n">
        <v>1.5455</v>
      </c>
      <c r="F171" s="17" t="n">
        <v>1.8219</v>
      </c>
      <c r="G171" s="17" t="n">
        <v>75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54</v>
      </c>
      <c r="B172" s="16" t="s">
        <v>55</v>
      </c>
      <c r="C172" s="37" t="n">
        <v>45169</v>
      </c>
      <c r="D172" s="38" t="n">
        <v>45541</v>
      </c>
      <c r="E172" s="17" t="n">
        <v>1.57</v>
      </c>
      <c r="F172" s="17" t="n">
        <v>1.8219</v>
      </c>
      <c r="G172" s="17" t="n">
        <v>1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54</v>
      </c>
      <c r="B173" s="16" t="s">
        <v>55</v>
      </c>
      <c r="C173" s="37" t="n">
        <v>45175</v>
      </c>
      <c r="D173" s="38" t="n">
        <v>45541</v>
      </c>
      <c r="E173" s="17" t="n">
        <v>1.5622</v>
      </c>
      <c r="F173" s="17" t="n">
        <v>1.8219</v>
      </c>
      <c r="G173" s="17" t="n">
        <v>587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54</v>
      </c>
      <c r="B174" s="16" t="s">
        <v>55</v>
      </c>
      <c r="C174" s="37" t="n">
        <v>45176</v>
      </c>
      <c r="D174" s="38" t="n">
        <v>45541</v>
      </c>
      <c r="E174" s="17" t="n">
        <v>1.558</v>
      </c>
      <c r="F174" s="17" t="n">
        <v>1.8219</v>
      </c>
      <c r="G174" s="17" t="n">
        <v>123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54</v>
      </c>
      <c r="B175" s="16" t="s">
        <v>55</v>
      </c>
      <c r="C175" s="37" t="n">
        <v>45181</v>
      </c>
      <c r="D175" s="38" t="n">
        <v>45541</v>
      </c>
      <c r="E175" s="17" t="n">
        <v>1.5028</v>
      </c>
      <c r="F175" s="17" t="n">
        <v>1.8219</v>
      </c>
      <c r="G175" s="17" t="n">
        <v>43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54</v>
      </c>
      <c r="B176" s="16" t="s">
        <v>55</v>
      </c>
      <c r="C176" s="37" t="n">
        <v>45196</v>
      </c>
      <c r="D176" s="38" t="n">
        <v>45541</v>
      </c>
      <c r="E176" s="17" t="n">
        <v>1.5166</v>
      </c>
      <c r="F176" s="17" t="n">
        <v>1.8219</v>
      </c>
      <c r="G176" s="17" t="n">
        <v>29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54</v>
      </c>
      <c r="B177" s="16" t="s">
        <v>55</v>
      </c>
      <c r="C177" s="37" t="n">
        <v>45202</v>
      </c>
      <c r="D177" s="38" t="n">
        <v>45541</v>
      </c>
      <c r="E177" s="17" t="n">
        <v>1.4836</v>
      </c>
      <c r="F177" s="17" t="n">
        <v>1.8219</v>
      </c>
      <c r="G177" s="17" t="n">
        <v>137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54</v>
      </c>
      <c r="B178" s="16" t="s">
        <v>55</v>
      </c>
      <c r="C178" s="37" t="n">
        <v>45204</v>
      </c>
      <c r="D178" s="38" t="n">
        <v>45541</v>
      </c>
      <c r="E178" s="17" t="n">
        <v>1.4925</v>
      </c>
      <c r="F178" s="17" t="n">
        <v>1.8219</v>
      </c>
      <c r="G178" s="17" t="n">
        <v>8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54</v>
      </c>
      <c r="B179" s="16" t="s">
        <v>55</v>
      </c>
      <c r="C179" s="37" t="n">
        <v>45210</v>
      </c>
      <c r="D179" s="38" t="n">
        <v>45541</v>
      </c>
      <c r="E179" s="17" t="n">
        <v>1.5457</v>
      </c>
      <c r="F179" s="17" t="n">
        <v>1.8219</v>
      </c>
      <c r="G179" s="17" t="n">
        <v>256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54</v>
      </c>
      <c r="B180" s="16" t="s">
        <v>55</v>
      </c>
      <c r="C180" s="37" t="n">
        <v>45211</v>
      </c>
      <c r="D180" s="38" t="n">
        <v>45541</v>
      </c>
      <c r="E180" s="17" t="n">
        <v>1.5233</v>
      </c>
      <c r="F180" s="17" t="n">
        <v>1.8219</v>
      </c>
      <c r="G180" s="17" t="n">
        <v>45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54</v>
      </c>
      <c r="B181" s="16" t="s">
        <v>55</v>
      </c>
      <c r="C181" s="37" t="n">
        <v>45212</v>
      </c>
      <c r="D181" s="38" t="n">
        <v>45541</v>
      </c>
      <c r="E181" s="17" t="n">
        <v>1.5294</v>
      </c>
      <c r="F181" s="17" t="n">
        <v>1.8219</v>
      </c>
      <c r="G181" s="17" t="n">
        <v>50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54</v>
      </c>
      <c r="B182" s="16" t="s">
        <v>55</v>
      </c>
      <c r="C182" s="37" t="n">
        <v>45218</v>
      </c>
      <c r="D182" s="38" t="n">
        <v>45541</v>
      </c>
      <c r="E182" s="17" t="n">
        <v>1.5622</v>
      </c>
      <c r="F182" s="17" t="n">
        <v>1.8219</v>
      </c>
      <c r="G182" s="17" t="n">
        <v>58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54</v>
      </c>
      <c r="B183" s="16" t="s">
        <v>55</v>
      </c>
      <c r="C183" s="37" t="n">
        <v>45222</v>
      </c>
      <c r="D183" s="38" t="n">
        <v>45541</v>
      </c>
      <c r="E183" s="17" t="n">
        <v>1.5541</v>
      </c>
      <c r="F183" s="17" t="n">
        <v>1.8219</v>
      </c>
      <c r="G183" s="17" t="n">
        <v>17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54</v>
      </c>
      <c r="B184" s="16" t="s">
        <v>55</v>
      </c>
      <c r="C184" s="37" t="n">
        <v>45226</v>
      </c>
      <c r="D184" s="38" t="n">
        <v>45541</v>
      </c>
      <c r="E184" s="17" t="n">
        <v>1.5189</v>
      </c>
      <c r="F184" s="17" t="n">
        <v>1.8219</v>
      </c>
      <c r="G184" s="17" t="n">
        <v>55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54</v>
      </c>
      <c r="B185" s="16" t="s">
        <v>55</v>
      </c>
      <c r="C185" s="37" t="n">
        <v>45230</v>
      </c>
      <c r="D185" s="38" t="n">
        <v>45541</v>
      </c>
      <c r="E185" s="17" t="n">
        <v>1.5386</v>
      </c>
      <c r="F185" s="17" t="n">
        <v>1.8219</v>
      </c>
      <c r="G185" s="17" t="n">
        <v>50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54</v>
      </c>
      <c r="B186" s="16" t="s">
        <v>55</v>
      </c>
      <c r="C186" s="37" t="n">
        <v>45233</v>
      </c>
      <c r="D186" s="38" t="n">
        <v>45541</v>
      </c>
      <c r="E186" s="17" t="n">
        <v>1.537</v>
      </c>
      <c r="F186" s="17" t="n">
        <v>1.8219</v>
      </c>
      <c r="G186" s="17" t="n">
        <v>44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54</v>
      </c>
      <c r="B187" s="16" t="s">
        <v>55</v>
      </c>
      <c r="C187" s="37" t="n">
        <v>45238</v>
      </c>
      <c r="D187" s="38" t="n">
        <v>45541</v>
      </c>
      <c r="E187" s="17" t="n">
        <v>1.492</v>
      </c>
      <c r="F187" s="17" t="n">
        <v>1.8219</v>
      </c>
      <c r="G187" s="17" t="n">
        <v>40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54</v>
      </c>
      <c r="B188" s="16" t="s">
        <v>55</v>
      </c>
      <c r="C188" s="37" t="n">
        <v>45240</v>
      </c>
      <c r="D188" s="38" t="n">
        <v>45541</v>
      </c>
      <c r="E188" s="17" t="n">
        <v>1.4948</v>
      </c>
      <c r="F188" s="17" t="n">
        <v>1.8219</v>
      </c>
      <c r="G188" s="17" t="n">
        <v>65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54</v>
      </c>
      <c r="B189" s="16" t="s">
        <v>55</v>
      </c>
      <c r="C189" s="37" t="n">
        <v>45245</v>
      </c>
      <c r="D189" s="38" t="n">
        <v>45541</v>
      </c>
      <c r="E189" s="17" t="n">
        <v>1.4643</v>
      </c>
      <c r="F189" s="17" t="n">
        <v>1.8219</v>
      </c>
      <c r="G189" s="17" t="n">
        <v>35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54</v>
      </c>
      <c r="B190" s="16" t="s">
        <v>55</v>
      </c>
      <c r="C190" s="37" t="n">
        <v>45246</v>
      </c>
      <c r="D190" s="38" t="n">
        <v>45541</v>
      </c>
      <c r="E190" s="17" t="n">
        <v>1.4529</v>
      </c>
      <c r="F190" s="17" t="n">
        <v>1.8219</v>
      </c>
      <c r="G190" s="17" t="n">
        <v>45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54</v>
      </c>
      <c r="B191" s="16" t="s">
        <v>55</v>
      </c>
      <c r="C191" s="37" t="n">
        <v>45252</v>
      </c>
      <c r="D191" s="38" t="n">
        <v>45541</v>
      </c>
      <c r="E191" s="17" t="n">
        <v>1.4623</v>
      </c>
      <c r="F191" s="17" t="n">
        <v>1.8219</v>
      </c>
      <c r="G191" s="17" t="n">
        <v>204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54</v>
      </c>
      <c r="B192" s="16" t="s">
        <v>55</v>
      </c>
      <c r="C192" s="37" t="n">
        <v>45260</v>
      </c>
      <c r="D192" s="38" t="n">
        <v>45541</v>
      </c>
      <c r="E192" s="17" t="n">
        <v>1.4958</v>
      </c>
      <c r="F192" s="17" t="n">
        <v>1.8219</v>
      </c>
      <c r="G192" s="17" t="n">
        <v>86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54</v>
      </c>
      <c r="B193" s="16" t="s">
        <v>55</v>
      </c>
      <c r="C193" s="37" t="n">
        <v>45261</v>
      </c>
      <c r="D193" s="38" t="n">
        <v>45541</v>
      </c>
      <c r="E193" s="17" t="n">
        <v>1.5282</v>
      </c>
      <c r="F193" s="17" t="n">
        <v>1.8219</v>
      </c>
      <c r="G193" s="17" t="n">
        <v>56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54</v>
      </c>
      <c r="B194" s="16" t="s">
        <v>55</v>
      </c>
      <c r="C194" s="37" t="n">
        <v>45267</v>
      </c>
      <c r="D194" s="38" t="n">
        <v>45541</v>
      </c>
      <c r="E194" s="17" t="n">
        <v>1.5416</v>
      </c>
      <c r="F194" s="17" t="n">
        <v>1.8219</v>
      </c>
      <c r="G194" s="17" t="n">
        <v>79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54</v>
      </c>
      <c r="B195" s="16" t="s">
        <v>55</v>
      </c>
      <c r="C195" s="37" t="n">
        <v>45275</v>
      </c>
      <c r="D195" s="38" t="n">
        <v>45541</v>
      </c>
      <c r="E195" s="17" t="n">
        <v>1.506</v>
      </c>
      <c r="F195" s="17" t="n">
        <v>1.8219</v>
      </c>
      <c r="G195" s="17" t="n">
        <v>48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54</v>
      </c>
      <c r="B196" s="16" t="s">
        <v>55</v>
      </c>
      <c r="C196" s="37" t="n">
        <v>45279</v>
      </c>
      <c r="D196" s="38" t="n">
        <v>45541</v>
      </c>
      <c r="E196" s="17" t="n">
        <v>1.504</v>
      </c>
      <c r="F196" s="17" t="n">
        <v>1.8219</v>
      </c>
      <c r="G196" s="17" t="n">
        <v>307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54</v>
      </c>
      <c r="B197" s="16" t="s">
        <v>55</v>
      </c>
      <c r="C197" s="37" t="n">
        <v>45282</v>
      </c>
      <c r="D197" s="38" t="n">
        <v>45541</v>
      </c>
      <c r="E197" s="17" t="n">
        <v>1.5501</v>
      </c>
      <c r="F197" s="17" t="n">
        <v>1.8219</v>
      </c>
      <c r="G197" s="17" t="n">
        <v>141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54</v>
      </c>
      <c r="B198" s="16" t="s">
        <v>55</v>
      </c>
      <c r="C198" s="37" t="n">
        <v>45285</v>
      </c>
      <c r="D198" s="38" t="n">
        <v>45541</v>
      </c>
      <c r="E198" s="17" t="n">
        <v>1.5415</v>
      </c>
      <c r="F198" s="17" t="n">
        <v>1.8219</v>
      </c>
      <c r="G198" s="17" t="n">
        <v>82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54</v>
      </c>
      <c r="B199" s="16" t="s">
        <v>55</v>
      </c>
      <c r="C199" s="37" t="n">
        <v>45287</v>
      </c>
      <c r="D199" s="38" t="n">
        <v>45541</v>
      </c>
      <c r="E199" s="17" t="n">
        <v>1.549</v>
      </c>
      <c r="F199" s="17" t="n">
        <v>1.8219</v>
      </c>
      <c r="G199" s="17" t="n">
        <v>515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54</v>
      </c>
      <c r="B200" s="16" t="s">
        <v>55</v>
      </c>
      <c r="C200" s="37" t="n">
        <v>45288</v>
      </c>
      <c r="D200" s="38" t="n">
        <v>45541</v>
      </c>
      <c r="E200" s="17" t="n">
        <v>1.5397</v>
      </c>
      <c r="F200" s="17" t="n">
        <v>1.8219</v>
      </c>
      <c r="G200" s="17" t="n">
        <v>73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54</v>
      </c>
      <c r="B201" s="16" t="s">
        <v>55</v>
      </c>
      <c r="C201" s="37" t="n">
        <v>45302</v>
      </c>
      <c r="D201" s="38" t="n">
        <v>45541</v>
      </c>
      <c r="E201" s="17" t="n">
        <v>1.488</v>
      </c>
      <c r="F201" s="17" t="n">
        <v>1.8219</v>
      </c>
      <c r="G201" s="17" t="n">
        <v>346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54</v>
      </c>
      <c r="B202" s="16" t="s">
        <v>55</v>
      </c>
      <c r="C202" s="37" t="n">
        <v>45309</v>
      </c>
      <c r="D202" s="38" t="n">
        <v>45541</v>
      </c>
      <c r="E202" s="17" t="n">
        <v>1.4714</v>
      </c>
      <c r="F202" s="17" t="n">
        <v>1.8219</v>
      </c>
      <c r="G202" s="17" t="n">
        <v>70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54</v>
      </c>
      <c r="B203" s="16" t="s">
        <v>55</v>
      </c>
      <c r="C203" s="37" t="n">
        <v>45310</v>
      </c>
      <c r="D203" s="38" t="n">
        <v>45541</v>
      </c>
      <c r="E203" s="17" t="n">
        <v>1.4825</v>
      </c>
      <c r="F203" s="17" t="n">
        <v>1.8219</v>
      </c>
      <c r="G203" s="17" t="n">
        <v>179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54</v>
      </c>
      <c r="B204" s="16" t="s">
        <v>55</v>
      </c>
      <c r="C204" s="37" t="n">
        <v>45314</v>
      </c>
      <c r="D204" s="38" t="n">
        <v>45541</v>
      </c>
      <c r="E204" s="17" t="n">
        <v>1.4774</v>
      </c>
      <c r="F204" s="17" t="n">
        <v>1.8219</v>
      </c>
      <c r="G204" s="17" t="n">
        <v>50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54</v>
      </c>
      <c r="B205" s="16" t="s">
        <v>55</v>
      </c>
      <c r="C205" s="37" t="n">
        <v>45315</v>
      </c>
      <c r="D205" s="38" t="n">
        <v>45541</v>
      </c>
      <c r="E205" s="17" t="n">
        <v>1.4826</v>
      </c>
      <c r="F205" s="17" t="n">
        <v>1.8219</v>
      </c>
      <c r="G205" s="17" t="n">
        <v>66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54</v>
      </c>
      <c r="B206" s="16" t="s">
        <v>55</v>
      </c>
      <c r="C206" s="37" t="n">
        <v>45321</v>
      </c>
      <c r="D206" s="38" t="n">
        <v>45541</v>
      </c>
      <c r="E206" s="17" t="n">
        <v>1.5009</v>
      </c>
      <c r="F206" s="17" t="n">
        <v>1.8219</v>
      </c>
      <c r="G206" s="17" t="n">
        <v>70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54</v>
      </c>
      <c r="B207" s="16" t="s">
        <v>55</v>
      </c>
      <c r="C207" s="37" t="n">
        <v>45334</v>
      </c>
      <c r="D207" s="38" t="n">
        <v>45541</v>
      </c>
      <c r="E207" s="17" t="n">
        <v>1.5155</v>
      </c>
      <c r="F207" s="17" t="n">
        <v>1.8219</v>
      </c>
      <c r="G207" s="17" t="n">
        <v>40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54</v>
      </c>
      <c r="B208" s="16" t="s">
        <v>55</v>
      </c>
      <c r="C208" s="37" t="n">
        <v>45336</v>
      </c>
      <c r="D208" s="38" t="n">
        <v>45541</v>
      </c>
      <c r="E208" s="17" t="n">
        <v>1.4975</v>
      </c>
      <c r="F208" s="17" t="n">
        <v>1.8219</v>
      </c>
      <c r="G208" s="17" t="n">
        <v>20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54</v>
      </c>
      <c r="B209" s="16" t="s">
        <v>55</v>
      </c>
      <c r="C209" s="37" t="n">
        <v>45343</v>
      </c>
      <c r="D209" s="38" t="n">
        <v>45541</v>
      </c>
      <c r="E209" s="17" t="n">
        <v>1.5305</v>
      </c>
      <c r="F209" s="17" t="n">
        <v>1.8219</v>
      </c>
      <c r="G209" s="17" t="n">
        <v>20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54</v>
      </c>
      <c r="B210" s="16" t="s">
        <v>55</v>
      </c>
      <c r="C210" s="37" t="n">
        <v>45357</v>
      </c>
      <c r="D210" s="38" t="n">
        <v>45541</v>
      </c>
      <c r="E210" s="17" t="n">
        <v>1.584</v>
      </c>
      <c r="F210" s="17" t="n">
        <v>1.8219</v>
      </c>
      <c r="G210" s="17" t="n">
        <v>280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54</v>
      </c>
      <c r="B211" s="16" t="s">
        <v>55</v>
      </c>
      <c r="C211" s="37" t="n">
        <v>45394</v>
      </c>
      <c r="D211" s="38" t="n">
        <v>45541</v>
      </c>
      <c r="E211" s="17" t="n">
        <v>1.8506</v>
      </c>
      <c r="F211" s="17" t="n">
        <v>1.8219</v>
      </c>
      <c r="G211" s="17" t="n">
        <v>80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54</v>
      </c>
      <c r="B212" s="16" t="s">
        <v>55</v>
      </c>
      <c r="C212" s="37" t="n">
        <v>45397</v>
      </c>
      <c r="D212" s="38" t="n">
        <v>45541</v>
      </c>
      <c r="E212" s="17" t="n">
        <v>1.8038</v>
      </c>
      <c r="F212" s="17" t="n">
        <v>1.8219</v>
      </c>
      <c r="G212" s="17" t="n">
        <v>73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54</v>
      </c>
      <c r="B213" s="16" t="s">
        <v>55</v>
      </c>
      <c r="C213" s="37" t="n">
        <v>45422</v>
      </c>
      <c r="D213" s="38" t="n">
        <v>45541</v>
      </c>
      <c r="E213" s="17" t="n">
        <v>1.7747</v>
      </c>
      <c r="F213" s="17" t="n">
        <v>1.8219</v>
      </c>
      <c r="G213" s="17" t="n">
        <v>15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54</v>
      </c>
      <c r="B214" s="16" t="s">
        <v>55</v>
      </c>
      <c r="C214" s="37" t="n">
        <v>45441</v>
      </c>
      <c r="D214" s="38" t="n">
        <v>45541</v>
      </c>
      <c r="E214" s="17" t="n">
        <v>1.7139</v>
      </c>
      <c r="F214" s="17" t="n">
        <v>1.8219</v>
      </c>
      <c r="G214" s="17" t="n">
        <v>18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54</v>
      </c>
      <c r="B215" s="16" t="s">
        <v>55</v>
      </c>
      <c r="C215" s="37" t="n">
        <v>45442</v>
      </c>
      <c r="D215" s="38" t="n">
        <v>45541</v>
      </c>
      <c r="E215" s="17" t="n">
        <v>1.7151</v>
      </c>
      <c r="F215" s="17" t="n">
        <v>1.8219</v>
      </c>
      <c r="G215" s="17" t="n">
        <v>85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54</v>
      </c>
      <c r="B216" s="16" t="s">
        <v>55</v>
      </c>
      <c r="C216" s="37" t="n">
        <v>45446</v>
      </c>
      <c r="D216" s="38" t="n">
        <v>45541</v>
      </c>
      <c r="E216" s="17" t="n">
        <v>1.704</v>
      </c>
      <c r="F216" s="17" t="n">
        <v>1.8219</v>
      </c>
      <c r="G216" s="17" t="n">
        <v>10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54</v>
      </c>
      <c r="B217" s="16" t="s">
        <v>55</v>
      </c>
      <c r="C217" s="37" t="n">
        <v>45448</v>
      </c>
      <c r="D217" s="38" t="n">
        <v>45541</v>
      </c>
      <c r="E217" s="17" t="n">
        <v>1.6933</v>
      </c>
      <c r="F217" s="17" t="n">
        <v>1.8219</v>
      </c>
      <c r="G217" s="17" t="n">
        <v>30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54</v>
      </c>
      <c r="B218" s="16" t="s">
        <v>55</v>
      </c>
      <c r="C218" s="37" t="n">
        <v>45463</v>
      </c>
      <c r="D218" s="38" t="n">
        <v>45541</v>
      </c>
      <c r="E218" s="17" t="n">
        <v>1.6605</v>
      </c>
      <c r="F218" s="17" t="n">
        <v>1.8219</v>
      </c>
      <c r="G218" s="17" t="n">
        <v>20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54</v>
      </c>
      <c r="B219" s="16" t="s">
        <v>55</v>
      </c>
      <c r="C219" s="37" t="n">
        <v>45474</v>
      </c>
      <c r="D219" s="38" t="n">
        <v>45541</v>
      </c>
      <c r="E219" s="17" t="n">
        <v>1.6847</v>
      </c>
      <c r="F219" s="17" t="n">
        <v>1.8219</v>
      </c>
      <c r="G219" s="17" t="n">
        <v>15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54</v>
      </c>
      <c r="B220" s="16" t="s">
        <v>55</v>
      </c>
      <c r="C220" s="37" t="n">
        <v>45503</v>
      </c>
      <c r="D220" s="38" t="n">
        <v>45541</v>
      </c>
      <c r="E220" s="17" t="n">
        <v>1.6915</v>
      </c>
      <c r="F220" s="17" t="n">
        <v>1.8219</v>
      </c>
      <c r="G220" s="17" t="n">
        <v>20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54</v>
      </c>
      <c r="B221" s="16" t="s">
        <v>55</v>
      </c>
      <c r="C221" s="37" t="n">
        <v>45506</v>
      </c>
      <c r="D221" s="38" t="n">
        <v>45541</v>
      </c>
      <c r="E221" s="17" t="n">
        <v>1.7195</v>
      </c>
      <c r="F221" s="17" t="n">
        <v>1.8219</v>
      </c>
      <c r="G221" s="17" t="n">
        <v>22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466</v>
      </c>
      <c r="B222" s="16" t="s">
        <v>1007</v>
      </c>
      <c r="C222" s="37" t="n">
        <v>45246</v>
      </c>
      <c r="D222" s="38" t="n">
        <v>45847</v>
      </c>
      <c r="E222" s="17" t="n">
        <v>985.424</v>
      </c>
      <c r="F222" s="17" t="n">
        <v>1000</v>
      </c>
      <c r="G222" s="17" t="n">
        <v>5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466</v>
      </c>
      <c r="B223" s="16" t="s">
        <v>1007</v>
      </c>
      <c r="C223" s="37" t="n">
        <v>45397</v>
      </c>
      <c r="D223" s="38" t="n">
        <v>45847</v>
      </c>
      <c r="E223" s="17" t="n">
        <v>963.7</v>
      </c>
      <c r="F223" s="17" t="n">
        <v>1000</v>
      </c>
      <c r="G223" s="17" t="n">
        <v>5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467</v>
      </c>
      <c r="B224" s="16" t="s">
        <v>1006</v>
      </c>
      <c r="C224" s="37" t="n">
        <v>45282</v>
      </c>
      <c r="D224" s="38" t="n">
        <v>45650</v>
      </c>
      <c r="E224" s="17" t="n">
        <v>919.065</v>
      </c>
      <c r="F224" s="17" t="n">
        <v>603.86</v>
      </c>
      <c r="G224" s="17" t="n">
        <v>2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467</v>
      </c>
      <c r="B225" s="16" t="s">
        <v>1006</v>
      </c>
      <c r="C225" s="37" t="n">
        <v>45285</v>
      </c>
      <c r="D225" s="38" t="n">
        <v>45650</v>
      </c>
      <c r="E225" s="17" t="n">
        <v>918.4627</v>
      </c>
      <c r="F225" s="17" t="n">
        <v>603.86</v>
      </c>
      <c r="G225" s="17" t="n">
        <v>15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468</v>
      </c>
      <c r="B226" s="16" t="s">
        <v>984</v>
      </c>
      <c r="C226" s="37" t="n">
        <v>45287</v>
      </c>
      <c r="D226" s="38" t="n">
        <v>45415</v>
      </c>
      <c r="E226" s="17" t="n">
        <v>1480.54</v>
      </c>
      <c r="F226" s="17" t="n">
        <v>1240.4692</v>
      </c>
      <c r="G226" s="17" t="n">
        <v>1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468</v>
      </c>
      <c r="B227" s="16" t="s">
        <v>984</v>
      </c>
      <c r="C227" s="37" t="n">
        <v>45334</v>
      </c>
      <c r="D227" s="38" t="n">
        <v>45415</v>
      </c>
      <c r="E227" s="17" t="n">
        <v>1416.3325</v>
      </c>
      <c r="F227" s="17" t="n">
        <v>1240.4692</v>
      </c>
      <c r="G227" s="17" t="n">
        <v>12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469</v>
      </c>
      <c r="B228" s="16" t="s">
        <v>1035</v>
      </c>
      <c r="C228" s="37" t="n">
        <v>45307</v>
      </c>
      <c r="D228" s="38" t="n">
        <v>45415</v>
      </c>
      <c r="E228" s="17" t="n">
        <v>140.832</v>
      </c>
      <c r="F228" s="17" t="n">
        <v>133.2735</v>
      </c>
      <c r="G228" s="17" t="n">
        <v>10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469</v>
      </c>
      <c r="B229" s="16" t="s">
        <v>1035</v>
      </c>
      <c r="C229" s="37" t="n">
        <v>45334</v>
      </c>
      <c r="D229" s="38" t="n">
        <v>45415</v>
      </c>
      <c r="E229" s="17" t="n">
        <v>140.842</v>
      </c>
      <c r="F229" s="17" t="n">
        <v>133.2735</v>
      </c>
      <c r="G229" s="17" t="n">
        <v>10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470</v>
      </c>
      <c r="B230" s="16" t="s">
        <v>1008</v>
      </c>
      <c r="C230" s="37" t="n">
        <v>45337</v>
      </c>
      <c r="D230" s="38" t="n">
        <v>45726</v>
      </c>
      <c r="E230" s="17" t="n">
        <v>1008.994</v>
      </c>
      <c r="F230" s="17" t="n">
        <v>1000</v>
      </c>
      <c r="G230" s="17" t="n">
        <v>5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470</v>
      </c>
      <c r="B231" s="16" t="s">
        <v>1008</v>
      </c>
      <c r="C231" s="37" t="n">
        <v>45357</v>
      </c>
      <c r="D231" s="38" t="n">
        <v>45726</v>
      </c>
      <c r="E231" s="17" t="n">
        <v>1018.75</v>
      </c>
      <c r="F231" s="17" t="n">
        <v>1000</v>
      </c>
      <c r="G231" s="17" t="n">
        <v>1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470</v>
      </c>
      <c r="B232" s="16" t="s">
        <v>1008</v>
      </c>
      <c r="C232" s="37" t="n">
        <v>45366</v>
      </c>
      <c r="D232" s="38" t="n">
        <v>45726</v>
      </c>
      <c r="E232" s="17" t="n">
        <v>982.1425</v>
      </c>
      <c r="F232" s="17" t="n">
        <v>1000</v>
      </c>
      <c r="G232" s="17" t="n">
        <v>4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471</v>
      </c>
      <c r="B233" s="16" t="s">
        <v>1012</v>
      </c>
      <c r="C233" s="37" t="n">
        <v>45370</v>
      </c>
      <c r="D233" s="38" t="n">
        <v>45817</v>
      </c>
      <c r="E233" s="17" t="n">
        <v>972.87</v>
      </c>
      <c r="F233" s="17" t="n">
        <v>250</v>
      </c>
      <c r="G233" s="17" t="n">
        <v>1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471</v>
      </c>
      <c r="B234" s="16" t="s">
        <v>1012</v>
      </c>
      <c r="C234" s="37" t="n">
        <v>45384</v>
      </c>
      <c r="D234" s="38" t="n">
        <v>45817</v>
      </c>
      <c r="E234" s="17" t="n">
        <v>979.47</v>
      </c>
      <c r="F234" s="17" t="n">
        <v>250</v>
      </c>
      <c r="G234" s="17" t="n">
        <v>4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471</v>
      </c>
      <c r="B235" s="16" t="s">
        <v>1012</v>
      </c>
      <c r="C235" s="37" t="n">
        <v>45441</v>
      </c>
      <c r="D235" s="38" t="n">
        <v>45817</v>
      </c>
      <c r="E235" s="17" t="n">
        <v>990.21</v>
      </c>
      <c r="F235" s="17" t="n">
        <v>250</v>
      </c>
      <c r="G235" s="17" t="n">
        <v>2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471</v>
      </c>
      <c r="B236" s="16" t="s">
        <v>1012</v>
      </c>
      <c r="C236" s="37" t="n">
        <v>45456</v>
      </c>
      <c r="D236" s="38" t="n">
        <v>45817</v>
      </c>
      <c r="E236" s="17" t="n">
        <v>960.85</v>
      </c>
      <c r="F236" s="17" t="n">
        <v>250</v>
      </c>
      <c r="G236" s="17" t="n">
        <v>1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471</v>
      </c>
      <c r="B237" s="16" t="s">
        <v>1012</v>
      </c>
      <c r="C237" s="37" t="n">
        <v>45461</v>
      </c>
      <c r="D237" s="38" t="n">
        <v>45817</v>
      </c>
      <c r="E237" s="17" t="n">
        <v>966.56</v>
      </c>
      <c r="F237" s="17" t="n">
        <v>250</v>
      </c>
      <c r="G237" s="17" t="n">
        <v>2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471</v>
      </c>
      <c r="B238" s="16" t="s">
        <v>1012</v>
      </c>
      <c r="C238" s="37" t="n">
        <v>45637</v>
      </c>
      <c r="D238" s="38" t="n">
        <v>45817</v>
      </c>
      <c r="E238" s="17" t="n">
        <v>484.4017</v>
      </c>
      <c r="F238" s="17" t="n">
        <v>250</v>
      </c>
      <c r="G238" s="17" t="n">
        <v>6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471</v>
      </c>
      <c r="B239" s="16" t="s">
        <v>1012</v>
      </c>
      <c r="C239" s="37" t="n">
        <v>45644</v>
      </c>
      <c r="D239" s="38" t="n">
        <v>45817</v>
      </c>
      <c r="E239" s="17" t="n">
        <v>478.69</v>
      </c>
      <c r="F239" s="17" t="n">
        <v>250</v>
      </c>
      <c r="G239" s="17" t="n">
        <v>1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471</v>
      </c>
      <c r="B240" s="16" t="s">
        <v>1012</v>
      </c>
      <c r="C240" s="37" t="n">
        <v>45650</v>
      </c>
      <c r="D240" s="38" t="n">
        <v>45817</v>
      </c>
      <c r="E240" s="17" t="n">
        <v>486.46</v>
      </c>
      <c r="F240" s="17" t="n">
        <v>250</v>
      </c>
      <c r="G240" s="17" t="n">
        <v>2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471</v>
      </c>
      <c r="B241" s="16" t="s">
        <v>1012</v>
      </c>
      <c r="C241" s="37" t="n">
        <v>45651</v>
      </c>
      <c r="D241" s="38" t="n">
        <v>45817</v>
      </c>
      <c r="E241" s="17" t="n">
        <v>486.48</v>
      </c>
      <c r="F241" s="17" t="n">
        <v>250</v>
      </c>
      <c r="G241" s="17" t="n">
        <v>1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471</v>
      </c>
      <c r="B242" s="16" t="s">
        <v>1012</v>
      </c>
      <c r="C242" s="37" t="n">
        <v>45700</v>
      </c>
      <c r="D242" s="38" t="n">
        <v>45817</v>
      </c>
      <c r="E242" s="17" t="n">
        <v>500.63</v>
      </c>
      <c r="F242" s="17" t="n">
        <v>250</v>
      </c>
      <c r="G242" s="17" t="n">
        <v>1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472</v>
      </c>
      <c r="B243" s="16" t="s">
        <v>1011</v>
      </c>
      <c r="C243" s="37" t="n">
        <v>45372</v>
      </c>
      <c r="D243" s="38" t="n">
        <v>45874</v>
      </c>
      <c r="E243" s="17" t="n">
        <v>985.54</v>
      </c>
      <c r="F243" s="17" t="n">
        <v>1000</v>
      </c>
      <c r="G243" s="17" t="n">
        <v>1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472</v>
      </c>
      <c r="B244" s="16" t="s">
        <v>1011</v>
      </c>
      <c r="C244" s="37" t="n">
        <v>45377</v>
      </c>
      <c r="D244" s="38" t="n">
        <v>45874</v>
      </c>
      <c r="E244" s="17" t="n">
        <v>990.43</v>
      </c>
      <c r="F244" s="17" t="n">
        <v>1000</v>
      </c>
      <c r="G244" s="17" t="n">
        <v>1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472</v>
      </c>
      <c r="B245" s="16" t="s">
        <v>1011</v>
      </c>
      <c r="C245" s="37" t="n">
        <v>45379</v>
      </c>
      <c r="D245" s="38" t="n">
        <v>45874</v>
      </c>
      <c r="E245" s="17" t="n">
        <v>988.9925</v>
      </c>
      <c r="F245" s="17" t="n">
        <v>1000</v>
      </c>
      <c r="G245" s="17" t="n">
        <v>8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473</v>
      </c>
      <c r="B246" s="16" t="s">
        <v>1009</v>
      </c>
      <c r="C246" s="37" t="n">
        <v>45379</v>
      </c>
      <c r="D246" s="38" t="n">
        <v>45635</v>
      </c>
      <c r="E246" s="17" t="n">
        <v>975.954</v>
      </c>
      <c r="F246" s="17" t="n">
        <v>892.786</v>
      </c>
      <c r="G246" s="17" t="n">
        <v>5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474</v>
      </c>
      <c r="B247" s="16" t="s">
        <v>1010</v>
      </c>
      <c r="C247" s="37" t="n">
        <v>45384</v>
      </c>
      <c r="D247" s="38" t="n">
        <v>45615</v>
      </c>
      <c r="E247" s="17" t="n">
        <v>995.3</v>
      </c>
      <c r="F247" s="17" t="n">
        <v>995.7017</v>
      </c>
      <c r="G247" s="17" t="n">
        <v>1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474</v>
      </c>
      <c r="B248" s="16" t="s">
        <v>1010</v>
      </c>
      <c r="C248" s="37" t="n">
        <v>45400</v>
      </c>
      <c r="D248" s="38" t="n">
        <v>45615</v>
      </c>
      <c r="E248" s="17" t="n">
        <v>992.898</v>
      </c>
      <c r="F248" s="17" t="n">
        <v>995.7017</v>
      </c>
      <c r="G248" s="17" t="n">
        <v>5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475</v>
      </c>
      <c r="B249" s="16" t="s">
        <v>1013</v>
      </c>
      <c r="C249" s="37" t="n">
        <v>45526</v>
      </c>
      <c r="D249" s="38" t="n">
        <v>45685</v>
      </c>
      <c r="E249" s="17" t="n">
        <v>970.0083</v>
      </c>
      <c r="F249" s="17" t="n">
        <v>926.5613</v>
      </c>
      <c r="G249" s="17" t="n">
        <v>6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475</v>
      </c>
      <c r="B250" s="16" t="s">
        <v>1013</v>
      </c>
      <c r="C250" s="37" t="n">
        <v>45587</v>
      </c>
      <c r="D250" s="38" t="n">
        <v>45685</v>
      </c>
      <c r="E250" s="17" t="n">
        <v>942.81</v>
      </c>
      <c r="F250" s="17" t="n">
        <v>926.5613</v>
      </c>
      <c r="G250" s="17" t="n">
        <v>2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176</v>
      </c>
      <c r="B1" s="18" t="s">
        <v>9</v>
      </c>
      <c r="C1" s="18" t="s">
        <v>177</v>
      </c>
      <c r="D1" s="18" t="s">
        <v>178</v>
      </c>
      <c r="E1" s="18" t="s">
        <v>179</v>
      </c>
      <c r="F1" s="18" t="s">
        <v>180</v>
      </c>
      <c r="G1" s="18" t="s">
        <v>181</v>
      </c>
      <c r="H1" s="18" t="s">
        <v>182</v>
      </c>
    </row>
    <row collapsed="false" customFormat="false" customHeight="false" hidden="false" ht="12.1" outlineLevel="0" r="2">
      <c r="A2" s="13" t="n">
        <v>44811</v>
      </c>
      <c r="B2" s="6" t="n">
        <v>5000</v>
      </c>
      <c r="C2" s="16" t="s">
        <v>183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44841</v>
      </c>
      <c r="B3" s="6" t="n">
        <v>5000</v>
      </c>
      <c r="C3" s="16" t="s">
        <v>183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44848</v>
      </c>
      <c r="B4" s="6" t="n">
        <v>2500</v>
      </c>
      <c r="C4" s="16" t="s">
        <v>183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44858</v>
      </c>
      <c r="B5" s="6" t="n">
        <v>900</v>
      </c>
      <c r="C5" s="16" t="s">
        <v>183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44867</v>
      </c>
      <c r="B6" s="6" t="n">
        <v>70000</v>
      </c>
      <c r="C6" s="16" t="s">
        <v>183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44872</v>
      </c>
      <c r="B7" s="6" t="n">
        <v>6500</v>
      </c>
      <c r="C7" s="16" t="s">
        <v>183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44886</v>
      </c>
      <c r="B8" s="6" t="n">
        <v>6250</v>
      </c>
      <c r="C8" s="16" t="s">
        <v>183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44902</v>
      </c>
      <c r="B9" s="6" t="n">
        <v>5000</v>
      </c>
      <c r="C9" s="16" t="s">
        <v>183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44903</v>
      </c>
      <c r="B10" s="6" t="n">
        <v>3000</v>
      </c>
      <c r="C10" s="16" t="s">
        <v>183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44935</v>
      </c>
      <c r="B11" s="6" t="n">
        <v>5000</v>
      </c>
      <c r="C11" s="16" t="s">
        <v>183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44956</v>
      </c>
      <c r="B12" s="6" t="n">
        <v>3000</v>
      </c>
      <c r="C12" s="16" t="s">
        <v>183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44965</v>
      </c>
      <c r="B13" s="6" t="n">
        <v>5000</v>
      </c>
      <c r="C13" s="16" t="s">
        <v>183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44994</v>
      </c>
      <c r="B14" s="6" t="n">
        <v>5000</v>
      </c>
      <c r="C14" s="16" t="s">
        <v>183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44998</v>
      </c>
      <c r="B15" s="6" t="n">
        <v>2000</v>
      </c>
      <c r="C15" s="16" t="s">
        <v>183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45001</v>
      </c>
      <c r="B16" s="6" t="n">
        <v>1</v>
      </c>
      <c r="C16" s="16" t="s">
        <v>183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45007</v>
      </c>
      <c r="B17" s="6" t="n">
        <v>52908</v>
      </c>
      <c r="C17" s="16" t="s">
        <v>183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45008</v>
      </c>
      <c r="B18" s="6" t="n">
        <v>15</v>
      </c>
      <c r="C18" s="16" t="s">
        <v>183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45026</v>
      </c>
      <c r="B19" s="6" t="n">
        <v>4000</v>
      </c>
      <c r="C19" s="16" t="s">
        <v>183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45028</v>
      </c>
      <c r="B20" s="6" t="n">
        <v>1000</v>
      </c>
      <c r="C20" s="16" t="s">
        <v>183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45044</v>
      </c>
      <c r="B21" s="6" t="n">
        <v>5000</v>
      </c>
      <c r="C21" s="16" t="s">
        <v>183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45048</v>
      </c>
      <c r="B22" s="6" t="n">
        <v>1</v>
      </c>
      <c r="C22" s="16" t="s">
        <v>183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45054</v>
      </c>
      <c r="B23" s="6" t="n">
        <v>5000</v>
      </c>
      <c r="C23" s="16" t="s">
        <v>183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45058</v>
      </c>
      <c r="B24" s="6" t="n">
        <v>5000</v>
      </c>
      <c r="C24" s="16" t="s">
        <v>183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45068</v>
      </c>
      <c r="B25" s="6" t="n">
        <v>610</v>
      </c>
      <c r="C25" s="16" t="s">
        <v>183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45072</v>
      </c>
      <c r="B26" s="6" t="n">
        <v>5000</v>
      </c>
      <c r="C26" s="16" t="s">
        <v>183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45084</v>
      </c>
      <c r="B27" s="6" t="n">
        <v>5000</v>
      </c>
      <c r="C27" s="16" t="s">
        <v>183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45086</v>
      </c>
      <c r="B28" s="6" t="n">
        <v>5000</v>
      </c>
      <c r="C28" s="16" t="s">
        <v>183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45098</v>
      </c>
      <c r="B29" s="6" t="n">
        <v>386</v>
      </c>
      <c r="C29" s="16" t="s">
        <v>183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45104</v>
      </c>
      <c r="B30" s="6" t="n">
        <v>7000</v>
      </c>
      <c r="C30" s="16" t="s">
        <v>183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45114</v>
      </c>
      <c r="B31" s="6" t="n">
        <v>5000</v>
      </c>
      <c r="C31" s="16" t="s">
        <v>183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45119</v>
      </c>
      <c r="B32" s="6" t="n">
        <v>10000</v>
      </c>
      <c r="C32" s="16" t="s">
        <v>183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45131</v>
      </c>
      <c r="B33" s="6" t="n">
        <v>1783</v>
      </c>
      <c r="C33" s="16" t="s">
        <v>183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45135</v>
      </c>
      <c r="B34" s="6" t="n">
        <v>5000</v>
      </c>
      <c r="C34" s="16" t="s">
        <v>183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45146</v>
      </c>
      <c r="B35" s="6" t="n">
        <v>5000</v>
      </c>
      <c r="C35" s="16" t="s">
        <v>183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45147</v>
      </c>
      <c r="B36" s="6" t="n">
        <v>1</v>
      </c>
      <c r="C36" s="16" t="s">
        <v>183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45159</v>
      </c>
      <c r="B37" s="6" t="n">
        <v>2035</v>
      </c>
      <c r="C37" s="16" t="s">
        <v>183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45163</v>
      </c>
      <c r="B38" s="6" t="n">
        <v>5000</v>
      </c>
      <c r="C38" s="16" t="s">
        <v>183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45166</v>
      </c>
      <c r="B39" s="6" t="n">
        <v>1</v>
      </c>
      <c r="C39" s="16" t="s">
        <v>183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45176</v>
      </c>
      <c r="B40" s="6" t="n">
        <v>5000</v>
      </c>
      <c r="C40" s="16" t="s">
        <v>183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45181</v>
      </c>
      <c r="B41" s="6" t="n">
        <v>5000</v>
      </c>
      <c r="C41" s="16" t="s">
        <v>183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45182</v>
      </c>
      <c r="B42" s="6" t="n">
        <v>1</v>
      </c>
      <c r="C42" s="16" t="s">
        <v>183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45187</v>
      </c>
      <c r="B43" s="6" t="n">
        <v>-825</v>
      </c>
      <c r="C43" s="16" t="s">
        <v>184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45188</v>
      </c>
      <c r="B44" s="6" t="n">
        <v>825</v>
      </c>
      <c r="C44" s="16" t="s">
        <v>185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45191</v>
      </c>
      <c r="B45" s="6" t="n">
        <v>1136</v>
      </c>
      <c r="C45" s="16" t="s">
        <v>183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45196</v>
      </c>
      <c r="B46" s="6" t="n">
        <v>5000</v>
      </c>
      <c r="C46" s="16" t="s">
        <v>183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45198</v>
      </c>
      <c r="B47" s="6" t="n">
        <v>1</v>
      </c>
      <c r="C47" s="16" t="s">
        <v>183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45211</v>
      </c>
      <c r="B48" s="6" t="n">
        <v>10000</v>
      </c>
      <c r="C48" s="16" t="s">
        <v>183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45212</v>
      </c>
      <c r="B49" s="6" t="n">
        <v>3.5</v>
      </c>
      <c r="C49" s="16" t="s">
        <v>183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45222</v>
      </c>
      <c r="B50" s="6" t="n">
        <v>600</v>
      </c>
      <c r="C50" s="16" t="s">
        <v>183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45226</v>
      </c>
      <c r="B51" s="6" t="n">
        <v>10000</v>
      </c>
      <c r="C51" s="16" t="s">
        <v>183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45240</v>
      </c>
      <c r="B52" s="6" t="n">
        <v>5000</v>
      </c>
      <c r="C52" s="16" t="s">
        <v>183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45247</v>
      </c>
      <c r="B53" s="6" t="n">
        <v>5</v>
      </c>
      <c r="C53" s="16" t="s">
        <v>183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45252</v>
      </c>
      <c r="B54" s="6" t="n">
        <v>511</v>
      </c>
      <c r="C54" s="16" t="s">
        <v>183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45258</v>
      </c>
      <c r="B55" s="6" t="n">
        <v>-1250</v>
      </c>
      <c r="C55" s="16" t="s">
        <v>186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45260</v>
      </c>
      <c r="B56" s="6" t="n">
        <v>1250</v>
      </c>
      <c r="C56" s="16" t="s">
        <v>187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45275</v>
      </c>
      <c r="B57" s="6" t="n">
        <v>5000</v>
      </c>
      <c r="C57" s="16" t="s">
        <v>183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45278</v>
      </c>
      <c r="B58" s="6" t="n">
        <v>-990</v>
      </c>
      <c r="C58" s="16" t="s">
        <v>188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45278</v>
      </c>
      <c r="B59" s="6" t="n">
        <v>1</v>
      </c>
      <c r="C59" s="16" t="s">
        <v>183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45279</v>
      </c>
      <c r="B60" s="6" t="n">
        <v>990</v>
      </c>
      <c r="C60" s="16" t="s">
        <v>189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45282</v>
      </c>
      <c r="B61" s="6" t="n">
        <v>2057</v>
      </c>
      <c r="C61" s="16" t="s">
        <v>183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45287</v>
      </c>
      <c r="B62" s="6" t="n">
        <v>5010</v>
      </c>
      <c r="C62" s="16" t="s">
        <v>183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45299</v>
      </c>
      <c r="B63" s="6" t="n">
        <v>1220</v>
      </c>
      <c r="C63" s="16" t="s">
        <v>183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45304</v>
      </c>
      <c r="B64" s="6" t="n">
        <v>-1250</v>
      </c>
      <c r="C64" s="16" t="s">
        <v>190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45307</v>
      </c>
      <c r="B65" s="6" t="n">
        <v>1250</v>
      </c>
      <c r="C65" s="16" t="s">
        <v>191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45314</v>
      </c>
      <c r="B66" s="6" t="n">
        <v>15904</v>
      </c>
      <c r="C66" s="16" t="s">
        <v>183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45317</v>
      </c>
      <c r="B67" s="6" t="n">
        <v>5750</v>
      </c>
      <c r="C67" s="16" t="s">
        <v>183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45334</v>
      </c>
      <c r="B68" s="6" t="n">
        <v>198000</v>
      </c>
      <c r="C68" s="16" t="s">
        <v>183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45336</v>
      </c>
      <c r="B69" s="6" t="n">
        <v>-5000</v>
      </c>
      <c r="C69" s="16" t="s">
        <v>192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45337</v>
      </c>
      <c r="B70" s="6" t="n">
        <v>5000</v>
      </c>
      <c r="C70" s="16" t="s">
        <v>193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45342</v>
      </c>
      <c r="B71" s="6" t="n">
        <v>2194</v>
      </c>
      <c r="C71" s="16" t="s">
        <v>183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45343</v>
      </c>
      <c r="B72" s="6" t="n">
        <v>-5000</v>
      </c>
      <c r="C72" s="16" t="s">
        <v>194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45348</v>
      </c>
      <c r="B73" s="6" t="n">
        <v>5000</v>
      </c>
      <c r="C73" s="16" t="s">
        <v>195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45366</v>
      </c>
      <c r="B74" s="6" t="n">
        <v>25000</v>
      </c>
      <c r="C74" s="16" t="s">
        <v>183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45369</v>
      </c>
      <c r="B75" s="6" t="n">
        <v>-1155</v>
      </c>
      <c r="C75" s="16" t="s">
        <v>196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45370</v>
      </c>
      <c r="B76" s="6" t="n">
        <v>1155</v>
      </c>
      <c r="C76" s="16" t="s">
        <v>189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45372</v>
      </c>
      <c r="B77" s="6" t="n">
        <v>426</v>
      </c>
      <c r="C77" s="16" t="s">
        <v>183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45379</v>
      </c>
      <c r="B78" s="6" t="n">
        <v>25000</v>
      </c>
      <c r="C78" s="16" t="s">
        <v>183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45382</v>
      </c>
      <c r="B79" s="6" t="n">
        <v>-5000</v>
      </c>
      <c r="C79" s="16" t="s">
        <v>197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45384</v>
      </c>
      <c r="B80" s="6" t="n">
        <v>5000</v>
      </c>
      <c r="C80" s="16" t="s">
        <v>183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45384</v>
      </c>
      <c r="B81" s="6" t="n">
        <v>5000</v>
      </c>
      <c r="C81" s="16" t="s">
        <v>198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45394</v>
      </c>
      <c r="B82" s="6" t="n">
        <v>-1250</v>
      </c>
      <c r="C82" s="16" t="s">
        <v>190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45396</v>
      </c>
      <c r="B83" s="6" t="n">
        <v>-5000</v>
      </c>
      <c r="C83" s="16" t="s">
        <v>199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45397</v>
      </c>
      <c r="B84" s="6" t="n">
        <v>6250</v>
      </c>
      <c r="C84" s="16" t="s">
        <v>200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45398</v>
      </c>
      <c r="B85" s="6" t="n">
        <v>-5000</v>
      </c>
      <c r="C85" s="16" t="s">
        <v>201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45399</v>
      </c>
      <c r="B86" s="6" t="n">
        <v>5000</v>
      </c>
      <c r="C86" s="16" t="s">
        <v>202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45399</v>
      </c>
      <c r="B87" s="6" t="n">
        <v>-5000</v>
      </c>
      <c r="C87" s="16" t="s">
        <v>203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45400</v>
      </c>
      <c r="B88" s="6" t="n">
        <v>5000</v>
      </c>
      <c r="C88" s="16" t="s">
        <v>204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45404</v>
      </c>
      <c r="B89" s="6" t="n">
        <v>660</v>
      </c>
      <c r="C89" s="16" t="s">
        <v>183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45415</v>
      </c>
      <c r="B90" s="6" t="n">
        <v>30000</v>
      </c>
      <c r="C90" s="16" t="s">
        <v>183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45422</v>
      </c>
      <c r="B91" s="6" t="n">
        <v>30000</v>
      </c>
      <c r="C91" s="16" t="s">
        <v>183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45432</v>
      </c>
      <c r="B92" s="6" t="n">
        <v>362</v>
      </c>
      <c r="C92" s="16" t="s">
        <v>183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45440</v>
      </c>
      <c r="B93" s="6" t="n">
        <v>-1750</v>
      </c>
      <c r="C93" s="16" t="s">
        <v>205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45441</v>
      </c>
      <c r="B94" s="6" t="n">
        <v>1750</v>
      </c>
      <c r="C94" s="16" t="s">
        <v>187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45445</v>
      </c>
      <c r="B95" s="6" t="n">
        <v>-780.98</v>
      </c>
      <c r="C95" s="16" t="s">
        <v>206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45446</v>
      </c>
      <c r="B96" s="6" t="n">
        <v>780.98</v>
      </c>
      <c r="C96" s="16" t="s">
        <v>207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45460</v>
      </c>
      <c r="B97" s="6" t="n">
        <v>-1320</v>
      </c>
      <c r="C97" s="16" t="s">
        <v>208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45461</v>
      </c>
      <c r="B98" s="6" t="n">
        <v>1320</v>
      </c>
      <c r="C98" s="16" t="s">
        <v>189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45470</v>
      </c>
      <c r="B99" s="6" t="n">
        <v>503</v>
      </c>
      <c r="C99" s="16" t="s">
        <v>183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45473</v>
      </c>
      <c r="B100" s="6" t="n">
        <v>-750.49</v>
      </c>
      <c r="C100" s="16" t="s">
        <v>209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45474</v>
      </c>
      <c r="B101" s="6" t="n">
        <v>750.49</v>
      </c>
      <c r="C101" s="16" t="s">
        <v>210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45475</v>
      </c>
      <c r="B102" s="6" t="n">
        <v>-957.27</v>
      </c>
      <c r="C102" s="16" t="s">
        <v>211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45476</v>
      </c>
      <c r="B103" s="6" t="n">
        <v>957.27</v>
      </c>
      <c r="C103" s="16" t="s">
        <v>207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45484</v>
      </c>
      <c r="B104" s="6" t="n">
        <v>-1250</v>
      </c>
      <c r="C104" s="16" t="s">
        <v>190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45488</v>
      </c>
      <c r="B105" s="6" t="n">
        <v>1250</v>
      </c>
      <c r="C105" s="16" t="s">
        <v>191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45490</v>
      </c>
      <c r="B106" s="6" t="n">
        <v>-625</v>
      </c>
      <c r="C106" s="16" t="s">
        <v>212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45491</v>
      </c>
      <c r="B107" s="6" t="n">
        <v>625</v>
      </c>
      <c r="C107" s="16" t="s">
        <v>213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45496</v>
      </c>
      <c r="B108" s="6" t="n">
        <v>530</v>
      </c>
      <c r="C108" s="16" t="s">
        <v>183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45504</v>
      </c>
      <c r="B109" s="6" t="n">
        <v>-656.5</v>
      </c>
      <c r="C109" s="16" t="s">
        <v>214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45505</v>
      </c>
      <c r="B110" s="6" t="n">
        <v>656.5</v>
      </c>
      <c r="C110" s="16" t="s">
        <v>215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45506</v>
      </c>
      <c r="B111" s="6" t="n">
        <v>-776.05</v>
      </c>
      <c r="C111" s="16" t="s">
        <v>216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45509</v>
      </c>
      <c r="B112" s="6" t="n">
        <v>776.05</v>
      </c>
      <c r="C112" s="16" t="s">
        <v>207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45510</v>
      </c>
      <c r="B113" s="6" t="n">
        <v>-10000</v>
      </c>
      <c r="C113" s="16" t="s">
        <v>217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45511</v>
      </c>
      <c r="B114" s="6" t="n">
        <v>10000</v>
      </c>
      <c r="C114" s="16" t="s">
        <v>218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45522</v>
      </c>
      <c r="B115" s="6" t="n">
        <v>576</v>
      </c>
      <c r="C115" s="16" t="s">
        <v>183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45524</v>
      </c>
      <c r="B116" s="6" t="n">
        <v>-5000</v>
      </c>
      <c r="C116" s="16" t="s">
        <v>219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45526</v>
      </c>
      <c r="B117" s="6" t="n">
        <v>5000</v>
      </c>
      <c r="C117" s="16" t="s">
        <v>220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45532</v>
      </c>
      <c r="B118" s="6" t="n">
        <v>1142</v>
      </c>
      <c r="C118" s="16" t="s">
        <v>183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45535</v>
      </c>
      <c r="B119" s="6" t="n">
        <v>-828.6</v>
      </c>
      <c r="C119" s="16" t="s">
        <v>221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45537</v>
      </c>
      <c r="B120" s="6" t="n">
        <v>-827.05</v>
      </c>
      <c r="C120" s="16" t="s">
        <v>222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45537</v>
      </c>
      <c r="B121" s="6" t="n">
        <v>828.6</v>
      </c>
      <c r="C121" s="16" t="s">
        <v>223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45538</v>
      </c>
      <c r="B122" s="6" t="n">
        <v>827.05</v>
      </c>
      <c r="C122" s="16" t="s">
        <v>207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45544</v>
      </c>
      <c r="B123" s="6" t="n">
        <v>-2500</v>
      </c>
      <c r="C123" s="16" t="s">
        <v>224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45546</v>
      </c>
      <c r="B124" s="6" t="n">
        <v>2500</v>
      </c>
      <c r="C124" s="16" t="s">
        <v>225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45547</v>
      </c>
      <c r="B125" s="6" t="n">
        <v>-1000</v>
      </c>
      <c r="C125" s="16" t="s">
        <v>226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45548</v>
      </c>
      <c r="B126" s="6" t="n">
        <v>1000</v>
      </c>
      <c r="C126" s="16" t="s">
        <v>227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45551</v>
      </c>
      <c r="B127" s="6" t="n">
        <v>-1650</v>
      </c>
      <c r="C127" s="16" t="s">
        <v>228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45553</v>
      </c>
      <c r="B128" s="6" t="n">
        <v>1650</v>
      </c>
      <c r="C128" s="16" t="s">
        <v>189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45558</v>
      </c>
      <c r="B129" s="6" t="n">
        <v>-5000</v>
      </c>
      <c r="C129" s="16" t="s">
        <v>229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45558</v>
      </c>
      <c r="B130" s="6" t="n">
        <v>-5000</v>
      </c>
      <c r="C130" s="16" t="s">
        <v>230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45560</v>
      </c>
      <c r="B131" s="6" t="n">
        <v>10000</v>
      </c>
      <c r="C131" s="16" t="s">
        <v>231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45565</v>
      </c>
      <c r="B132" s="6" t="n">
        <v>-727.35</v>
      </c>
      <c r="C132" s="16" t="s">
        <v>232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45567</v>
      </c>
      <c r="B133" s="6" t="n">
        <v>-742.56</v>
      </c>
      <c r="C133" s="16" t="s">
        <v>233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45567</v>
      </c>
      <c r="B134" s="6" t="n">
        <v>727.35</v>
      </c>
      <c r="C134" s="16" t="s">
        <v>234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45568</v>
      </c>
      <c r="B135" s="6" t="n">
        <v>742.56</v>
      </c>
      <c r="C135" s="16" t="s">
        <v>207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45575</v>
      </c>
      <c r="B136" s="6" t="n">
        <v>-5000</v>
      </c>
      <c r="C136" s="16" t="s">
        <v>235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45579</v>
      </c>
      <c r="B137" s="6" t="n">
        <v>5000</v>
      </c>
      <c r="C137" s="16" t="s">
        <v>236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45581</v>
      </c>
      <c r="B138" s="6" t="n">
        <v>-1125</v>
      </c>
      <c r="C138" s="16" t="s">
        <v>237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45582</v>
      </c>
      <c r="B139" s="6" t="n">
        <v>1125</v>
      </c>
      <c r="C139" s="16" t="s">
        <v>213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45587</v>
      </c>
      <c r="B140" s="6" t="n">
        <v>27929</v>
      </c>
      <c r="C140" s="16" t="s">
        <v>183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45589</v>
      </c>
      <c r="B141" s="6" t="n">
        <v>130</v>
      </c>
      <c r="C141" s="16" t="s">
        <v>183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45596</v>
      </c>
      <c r="B142" s="6" t="n">
        <v>-750.56</v>
      </c>
      <c r="C142" s="16" t="s">
        <v>238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45597</v>
      </c>
      <c r="B143" s="6" t="n">
        <v>750.56</v>
      </c>
      <c r="C143" s="16" t="s">
        <v>239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45598</v>
      </c>
      <c r="B144" s="6" t="n">
        <v>-688.84</v>
      </c>
      <c r="C144" s="16" t="s">
        <v>240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45601</v>
      </c>
      <c r="B145" s="6" t="n">
        <v>688.84</v>
      </c>
      <c r="C145" s="16" t="s">
        <v>207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45622</v>
      </c>
      <c r="B146" s="6" t="n">
        <v>-1750</v>
      </c>
      <c r="C146" s="16" t="s">
        <v>205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45623</v>
      </c>
      <c r="B147" s="6" t="n">
        <v>1750</v>
      </c>
      <c r="C147" s="16" t="s">
        <v>187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45626</v>
      </c>
      <c r="B148" s="6" t="n">
        <v>-728.32</v>
      </c>
      <c r="C148" s="16" t="s">
        <v>241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45628</v>
      </c>
      <c r="B149" s="6" t="n">
        <v>-675.41</v>
      </c>
      <c r="C149" s="16" t="s">
        <v>242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45628</v>
      </c>
      <c r="B150" s="6" t="n">
        <v>728.32</v>
      </c>
      <c r="C150" s="16" t="s">
        <v>243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45629</v>
      </c>
      <c r="B151" s="6" t="n">
        <v>675.41</v>
      </c>
      <c r="C151" s="16" t="s">
        <v>207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45635</v>
      </c>
      <c r="B152" s="6" t="n">
        <v>-2500</v>
      </c>
      <c r="C152" s="16" t="s">
        <v>224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45636</v>
      </c>
      <c r="B153" s="6" t="n">
        <v>2500</v>
      </c>
      <c r="C153" s="16" t="s">
        <v>225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45642</v>
      </c>
      <c r="B154" s="6" t="n">
        <v>-2100</v>
      </c>
      <c r="C154" s="16" t="s">
        <v>244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45644</v>
      </c>
      <c r="B155" s="6" t="n">
        <v>2100</v>
      </c>
      <c r="C155" s="16" t="s">
        <v>245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45648</v>
      </c>
      <c r="B156" s="6" t="n">
        <v>830</v>
      </c>
      <c r="C156" s="16" t="s">
        <v>183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45667</v>
      </c>
      <c r="B157" s="6" t="n">
        <v>40000</v>
      </c>
      <c r="C157" s="16" t="s">
        <v>183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45668</v>
      </c>
      <c r="B158" s="6" t="n">
        <v>2120</v>
      </c>
      <c r="C158" s="16" t="s">
        <v>183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45672</v>
      </c>
      <c r="B159" s="6" t="n">
        <v>-1125</v>
      </c>
      <c r="C159" s="16" t="s">
        <v>237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45673</v>
      </c>
      <c r="B160" s="6" t="n">
        <v>10000</v>
      </c>
      <c r="C160" s="16" t="s">
        <v>183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45673</v>
      </c>
      <c r="B161" s="6" t="n">
        <v>1125</v>
      </c>
      <c r="C161" s="16" t="s">
        <v>213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45674</v>
      </c>
      <c r="B162" s="6" t="n">
        <v>43016.49</v>
      </c>
      <c r="C162" s="16" t="s">
        <v>183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45681</v>
      </c>
      <c r="B163" s="6" t="n">
        <v>913.79</v>
      </c>
      <c r="C163" s="16" t="s">
        <v>183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45684</v>
      </c>
      <c r="B164" s="6" t="n">
        <v>100</v>
      </c>
      <c r="C164" s="16" t="s">
        <v>183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45693</v>
      </c>
      <c r="B165" s="6" t="n">
        <v>8154</v>
      </c>
      <c r="C165" s="16" t="s">
        <v>183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45700</v>
      </c>
      <c r="B166" s="6" t="n">
        <v>40000</v>
      </c>
      <c r="C166" s="16" t="s">
        <v>183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45726</v>
      </c>
      <c r="B167" s="6" t="n">
        <v>-10000</v>
      </c>
      <c r="C167" s="16" t="s">
        <v>246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45726</v>
      </c>
      <c r="B168" s="6" t="n">
        <v>-5250</v>
      </c>
      <c r="C168" s="16" t="s">
        <v>247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45763</v>
      </c>
      <c r="B169" s="6" t="n">
        <v>-1250</v>
      </c>
      <c r="C169" s="16" t="s">
        <v>248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45804</v>
      </c>
      <c r="B170" s="6" t="n">
        <v>-2750</v>
      </c>
      <c r="C170" s="16" t="s">
        <v>249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45811</v>
      </c>
      <c r="B171" s="6" t="n">
        <v>-833</v>
      </c>
      <c r="C171" s="16" t="s">
        <v>250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45817</v>
      </c>
      <c r="B172" s="6" t="n">
        <v>-5250</v>
      </c>
      <c r="C172" s="16" t="s">
        <v>247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45841</v>
      </c>
      <c r="B173" s="6" t="n">
        <v>-833</v>
      </c>
      <c r="C173" s="16" t="s">
        <v>250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45847</v>
      </c>
      <c r="B174" s="6" t="n">
        <v>-10000</v>
      </c>
      <c r="C174" s="16" t="s">
        <v>251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45854</v>
      </c>
      <c r="B175" s="6" t="n">
        <v>-1250</v>
      </c>
      <c r="C175" s="16" t="s">
        <v>248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45869</v>
      </c>
      <c r="B176" s="6" t="n">
        <v>-5000</v>
      </c>
      <c r="C176" s="16" t="s">
        <v>252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45871</v>
      </c>
      <c r="B177" s="6" t="n">
        <v>-833</v>
      </c>
      <c r="C177" s="16" t="s">
        <v>250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45874</v>
      </c>
      <c r="B178" s="6" t="n">
        <v>-10000</v>
      </c>
      <c r="C178" s="16" t="s">
        <v>253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45901</v>
      </c>
      <c r="B179" s="6" t="n">
        <v>-833</v>
      </c>
      <c r="C179" s="16" t="s">
        <v>250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45911</v>
      </c>
      <c r="B180" s="6" t="n">
        <v>-2000</v>
      </c>
      <c r="C180" s="16" t="s">
        <v>254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45931</v>
      </c>
      <c r="B181" s="6" t="n">
        <v>-833</v>
      </c>
      <c r="C181" s="16" t="s">
        <v>250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45945</v>
      </c>
      <c r="B182" s="6" t="n">
        <v>-1250</v>
      </c>
      <c r="C182" s="16" t="s">
        <v>248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45961</v>
      </c>
      <c r="B183" s="6" t="n">
        <v>-833</v>
      </c>
      <c r="C183" s="16" t="s">
        <v>250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45991</v>
      </c>
      <c r="B184" s="6" t="n">
        <v>-833</v>
      </c>
      <c r="C184" s="16" t="s">
        <v>250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2" t="n">
        <v>45997.983101852</v>
      </c>
      <c r="B185" s="5" t="n">
        <v>-887795.19</v>
      </c>
      <c r="C185" s="14" t="s">
        <v>255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/>
      <c r="B186" s="9" t="s">
        <f>=XIRR(B2:B185,A2:A185)</f>
      </c>
      <c r="C186" s="16" t="s">
        <v>256</v>
      </c>
      <c r="D186" s="16"/>
      <c r="E186" s="16"/>
      <c r="F186" s="7"/>
      <c r="G186" s="2" t="s">
        <v>257</v>
      </c>
      <c r="H186" s="6" t="s">
        <f>=SUM(I2:H185)/365</f>
      </c>
    </row>
    <row collapsed="false" customFormat="false" customHeight="false" hidden="false" ht="12.1" outlineLevel="0" r="187">
      <c r="A187" s="13"/>
      <c r="B187" s="5" t="s">
        <f>=-SUM(B2:B185)</f>
      </c>
      <c r="C187" s="16" t="s">
        <v>258</v>
      </c>
      <c r="D187" s="16"/>
      <c r="E187" s="16"/>
      <c r="F187" s="7"/>
      <c r="G187" s="14" t="s">
        <v>259</v>
      </c>
      <c r="H187" s="9" t="s">
        <f>=B187/H186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T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47</v>
      </c>
      <c r="AD1" s="0"/>
      <c r="AE1" s="0"/>
      <c r="AF1" s="4" t="s">
        <v>51</v>
      </c>
      <c r="AG1" s="0"/>
      <c r="AH1" s="0"/>
      <c r="AI1" s="4" t="s">
        <v>54</v>
      </c>
      <c r="AJ1" s="0"/>
      <c r="AK1" s="0"/>
      <c r="AL1" s="4" t="s">
        <v>57</v>
      </c>
      <c r="AM1" s="0"/>
      <c r="AN1" s="0"/>
      <c r="AO1" s="4" t="s">
        <v>62</v>
      </c>
      <c r="AP1" s="0"/>
      <c r="AQ1" s="0"/>
      <c r="AR1" s="4" t="s">
        <v>66</v>
      </c>
      <c r="AS1" s="0"/>
      <c r="AT1" s="0"/>
      <c r="AU1" s="4" t="s">
        <v>69</v>
      </c>
      <c r="AV1" s="0"/>
      <c r="AW1" s="0"/>
      <c r="AX1" s="4" t="s">
        <v>72</v>
      </c>
      <c r="AY1" s="0"/>
      <c r="AZ1" s="0"/>
      <c r="BA1" s="4" t="s">
        <v>75</v>
      </c>
      <c r="BB1" s="0"/>
      <c r="BC1" s="0"/>
      <c r="BD1" s="4" t="s">
        <v>78</v>
      </c>
      <c r="BE1" s="0"/>
      <c r="BF1" s="0"/>
      <c r="BG1" s="4" t="s">
        <v>81</v>
      </c>
      <c r="BH1" s="0"/>
      <c r="BI1" s="0"/>
      <c r="BJ1" s="4" t="s">
        <v>84</v>
      </c>
      <c r="BK1" s="0"/>
      <c r="BL1" s="0"/>
      <c r="BM1" s="4" t="s">
        <v>87</v>
      </c>
      <c r="BN1" s="0"/>
      <c r="BO1" s="0"/>
      <c r="BP1" s="4" t="s">
        <v>90</v>
      </c>
      <c r="BQ1" s="0"/>
      <c r="BR1" s="0"/>
      <c r="BS1" s="4" t="s">
        <v>93</v>
      </c>
      <c r="BT1" s="0"/>
      <c r="BU1" s="0"/>
      <c r="BV1" s="4" t="s">
        <v>96</v>
      </c>
      <c r="BW1" s="0"/>
      <c r="BX1" s="0"/>
      <c r="BY1" s="4" t="s">
        <v>99</v>
      </c>
      <c r="BZ1" s="0"/>
      <c r="CA1" s="0"/>
      <c r="CB1" s="4" t="s">
        <v>102</v>
      </c>
      <c r="CC1" s="0"/>
      <c r="CD1" s="0"/>
      <c r="CE1" s="4" t="s">
        <v>105</v>
      </c>
      <c r="CF1" s="0"/>
      <c r="CG1" s="0"/>
      <c r="CH1" s="4" t="s">
        <v>108</v>
      </c>
      <c r="CI1" s="0"/>
      <c r="CJ1" s="0"/>
      <c r="CK1" s="4" t="s">
        <v>111</v>
      </c>
      <c r="CL1" s="0"/>
      <c r="CM1" s="0"/>
      <c r="CN1" s="4" t="s">
        <v>114</v>
      </c>
      <c r="CO1" s="0"/>
      <c r="CP1" s="0"/>
      <c r="CQ1" s="4" t="s">
        <v>117</v>
      </c>
      <c r="CR1" s="0"/>
      <c r="CS1" s="0"/>
      <c r="CT1" s="4" t="s">
        <v>120</v>
      </c>
      <c r="CU1" s="0"/>
      <c r="CV1" s="0"/>
      <c r="CW1" s="4" t="s">
        <v>123</v>
      </c>
      <c r="CX1" s="0"/>
      <c r="CY1" s="0"/>
      <c r="CZ1" s="4" t="s">
        <v>126</v>
      </c>
      <c r="DA1" s="0"/>
      <c r="DB1" s="0"/>
      <c r="DC1" s="4" t="s">
        <v>128</v>
      </c>
      <c r="DD1" s="0"/>
      <c r="DE1" s="0"/>
      <c r="DF1" s="4" t="s">
        <v>131</v>
      </c>
      <c r="DG1" s="0"/>
      <c r="DH1" s="0"/>
      <c r="DI1" s="4" t="s">
        <v>134</v>
      </c>
      <c r="DJ1" s="0"/>
      <c r="DK1" s="0"/>
      <c r="DL1" s="4" t="s">
        <v>137</v>
      </c>
      <c r="DM1" s="0"/>
      <c r="DN1" s="0"/>
      <c r="DO1" s="4" t="s">
        <v>140</v>
      </c>
      <c r="DP1" s="0"/>
      <c r="DQ1" s="0"/>
      <c r="DR1" s="4" t="s">
        <v>143</v>
      </c>
      <c r="DS1" s="0"/>
      <c r="DT1" s="0"/>
      <c r="DU1" s="4" t="s">
        <v>146</v>
      </c>
      <c r="DV1" s="0"/>
      <c r="DW1" s="0"/>
      <c r="DX1" s="4" t="s">
        <v>149</v>
      </c>
      <c r="DY1" s="0"/>
      <c r="DZ1" s="0"/>
      <c r="EA1" s="4" t="s">
        <v>152</v>
      </c>
      <c r="EB1" s="0"/>
      <c r="EC1" s="0"/>
      <c r="ED1" s="4" t="s">
        <v>155</v>
      </c>
      <c r="EE1" s="0"/>
      <c r="EF1" s="0"/>
      <c r="EG1" s="4" t="s">
        <v>158</v>
      </c>
      <c r="EH1" s="0"/>
      <c r="EI1" s="0"/>
      <c r="EJ1" s="4" t="s">
        <v>161</v>
      </c>
      <c r="EK1" s="0"/>
      <c r="EL1" s="0"/>
      <c r="EM1" s="4" t="s">
        <v>164</v>
      </c>
      <c r="EN1" s="0"/>
      <c r="EO1" s="0"/>
      <c r="EP1" s="4" t="s">
        <v>166</v>
      </c>
      <c r="EQ1" s="0"/>
      <c r="ER1" s="0"/>
      <c r="ES1" s="4" t="s">
        <v>169</v>
      </c>
      <c r="ET1" s="0"/>
    </row>
    <row collapsed="false" customFormat="false" customHeight="false" hidden="false" ht="12.1" outlineLevel="0" r="2">
      <c r="A2" s="11" t="n">
        <v>45287</v>
      </c>
      <c r="B2" s="6" t="n">
        <v>2723.28</v>
      </c>
      <c r="C2" s="0" t="s">
        <v>260</v>
      </c>
      <c r="D2" s="11" t="n">
        <v>45314</v>
      </c>
      <c r="E2" s="6" t="n">
        <v>6816.45</v>
      </c>
      <c r="F2" s="0" t="s">
        <v>260</v>
      </c>
      <c r="G2" s="11" t="n">
        <v>45394</v>
      </c>
      <c r="H2" s="6" t="n">
        <v>1422.34</v>
      </c>
      <c r="I2" s="0" t="s">
        <v>260</v>
      </c>
      <c r="J2" s="11" t="n">
        <v>45331</v>
      </c>
      <c r="K2" s="6" t="n">
        <v>590.42</v>
      </c>
      <c r="L2" s="0" t="s">
        <v>260</v>
      </c>
      <c r="M2" s="11" t="n">
        <v>45314</v>
      </c>
      <c r="N2" s="6" t="n">
        <v>691.26</v>
      </c>
      <c r="O2" s="0" t="s">
        <v>260</v>
      </c>
      <c r="P2" s="11" t="n">
        <v>45334</v>
      </c>
      <c r="Q2" s="6" t="n">
        <v>7251.29</v>
      </c>
      <c r="R2" s="0" t="s">
        <v>260</v>
      </c>
      <c r="S2" s="11" t="n">
        <v>45334</v>
      </c>
      <c r="T2" s="6" t="n">
        <v>5557.45</v>
      </c>
      <c r="U2" s="0" t="s">
        <v>260</v>
      </c>
      <c r="V2" s="11" t="n">
        <v>45503</v>
      </c>
      <c r="W2" s="6" t="n">
        <v>2871.84</v>
      </c>
      <c r="X2" s="0" t="s">
        <v>260</v>
      </c>
      <c r="Y2" s="11" t="n">
        <v>45343</v>
      </c>
      <c r="Z2" s="6" t="n">
        <v>1630.8</v>
      </c>
      <c r="AA2" s="0" t="s">
        <v>260</v>
      </c>
      <c r="AB2" s="11" t="n">
        <v>45573</v>
      </c>
      <c r="AC2" s="6" t="n">
        <v>465.81</v>
      </c>
      <c r="AD2" s="0" t="s">
        <v>260</v>
      </c>
      <c r="AE2" s="11" t="n">
        <v>44902</v>
      </c>
      <c r="AF2" s="6" t="n">
        <v>436.88</v>
      </c>
      <c r="AG2" s="0" t="s">
        <v>260</v>
      </c>
      <c r="AH2" s="11" t="n">
        <v>45132</v>
      </c>
      <c r="AI2" s="6" t="n">
        <v>4.41</v>
      </c>
      <c r="AJ2" s="0" t="s">
        <v>260</v>
      </c>
      <c r="AK2" s="11" t="n">
        <v>44936</v>
      </c>
      <c r="AL2" s="6" t="n">
        <v>56.47</v>
      </c>
      <c r="AM2" s="0" t="s">
        <v>260</v>
      </c>
      <c r="AN2" s="11" t="n">
        <v>45650</v>
      </c>
      <c r="AO2" s="6" t="s">
        <f>=26856.97</f>
      </c>
      <c r="AP2" s="0" t="s">
        <v>260</v>
      </c>
      <c r="AQ2" s="11" t="n">
        <v>45650</v>
      </c>
      <c r="AR2" s="6" t="s">
        <f>=19351.24</f>
      </c>
      <c r="AS2" s="0" t="s">
        <v>260</v>
      </c>
      <c r="AT2" s="11" t="n">
        <v>45650</v>
      </c>
      <c r="AU2" s="6" t="s">
        <f>=14954.89</f>
      </c>
      <c r="AV2" s="0" t="s">
        <v>260</v>
      </c>
      <c r="AW2" s="11" t="n">
        <v>45366</v>
      </c>
      <c r="AX2" s="6" t="s">
        <f>=9938.81</f>
      </c>
      <c r="AY2" s="0" t="s">
        <v>260</v>
      </c>
      <c r="AZ2" s="11" t="n">
        <v>45007</v>
      </c>
      <c r="BA2" s="6" t="s">
        <f>=14586.37</f>
      </c>
      <c r="BB2" s="0" t="s">
        <v>260</v>
      </c>
      <c r="BC2" s="11" t="n">
        <v>45693</v>
      </c>
      <c r="BD2" s="6" t="s">
        <f>=7929.86</f>
      </c>
      <c r="BE2" s="0" t="s">
        <v>260</v>
      </c>
      <c r="BF2" s="11" t="n">
        <v>45700</v>
      </c>
      <c r="BG2" s="6" t="s">
        <f>=14333.01</f>
      </c>
      <c r="BH2" s="0" t="s">
        <v>260</v>
      </c>
      <c r="BI2" s="11" t="n">
        <v>45587</v>
      </c>
      <c r="BJ2" s="6" t="s">
        <f>=5013.82</f>
      </c>
      <c r="BK2" s="0" t="s">
        <v>260</v>
      </c>
      <c r="BL2" s="11" t="n">
        <v>45587</v>
      </c>
      <c r="BM2" s="6" t="s">
        <f>=5055.11</f>
      </c>
      <c r="BN2" s="0" t="s">
        <v>260</v>
      </c>
      <c r="BO2" s="11" t="n">
        <v>45587</v>
      </c>
      <c r="BP2" s="6" t="s">
        <f>=5040.55</f>
      </c>
      <c r="BQ2" s="0" t="s">
        <v>260</v>
      </c>
      <c r="BR2" s="11" t="n">
        <v>45532</v>
      </c>
      <c r="BS2" s="6" t="s">
        <f>=1031.78</f>
      </c>
      <c r="BT2" s="0" t="s">
        <v>260</v>
      </c>
      <c r="BU2" s="11" t="n">
        <v>45579</v>
      </c>
      <c r="BV2" s="6" t="s">
        <f>=6099.85</f>
      </c>
      <c r="BW2" s="0" t="s">
        <v>260</v>
      </c>
      <c r="BX2" s="11" t="n">
        <v>45650</v>
      </c>
      <c r="BY2" s="6" t="s">
        <f>=9804</f>
      </c>
      <c r="BZ2" s="0" t="s">
        <v>260</v>
      </c>
      <c r="CA2" s="11" t="n">
        <v>45587</v>
      </c>
      <c r="CB2" s="6" t="s">
        <f>=5013.62</f>
      </c>
      <c r="CC2" s="0" t="s">
        <v>260</v>
      </c>
      <c r="CD2" s="11" t="n">
        <v>45694</v>
      </c>
      <c r="CE2" s="6" t="s">
        <f>=987.45</f>
      </c>
      <c r="CF2" s="0" t="s">
        <v>260</v>
      </c>
      <c r="CG2" s="11" t="n">
        <v>45587</v>
      </c>
      <c r="CH2" s="6" t="s">
        <f>=5005.82</f>
      </c>
      <c r="CI2" s="0" t="s">
        <v>260</v>
      </c>
      <c r="CJ2" s="11" t="n">
        <v>45650</v>
      </c>
      <c r="CK2" s="6" t="s">
        <f>=9630.28</f>
      </c>
      <c r="CL2" s="0" t="s">
        <v>260</v>
      </c>
      <c r="CM2" s="11" t="n">
        <v>45685</v>
      </c>
      <c r="CN2" s="6" t="s">
        <f>=7850.49</f>
      </c>
      <c r="CO2" s="0" t="s">
        <v>260</v>
      </c>
      <c r="CP2" s="11" t="n">
        <v>45366</v>
      </c>
      <c r="CQ2" s="6" t="s">
        <f>=5744.94</f>
      </c>
      <c r="CR2" s="0" t="s">
        <v>260</v>
      </c>
      <c r="CS2" s="11" t="n">
        <v>45560</v>
      </c>
      <c r="CT2" s="6" t="s">
        <f>=8877.88</f>
      </c>
      <c r="CU2" s="0" t="s">
        <v>260</v>
      </c>
      <c r="CV2" s="11" t="n">
        <v>45399</v>
      </c>
      <c r="CW2" s="6" t="s">
        <f>=4763.45</f>
      </c>
      <c r="CX2" s="0" t="s">
        <v>260</v>
      </c>
      <c r="CY2" s="11" t="n">
        <v>45007</v>
      </c>
      <c r="CZ2" s="6" t="s">
        <f>=4772.19</f>
      </c>
      <c r="DA2" s="0" t="s">
        <v>260</v>
      </c>
      <c r="DB2" s="11" t="n">
        <v>44858</v>
      </c>
      <c r="DC2" s="6" t="s">
        <f>=1002.54</f>
      </c>
      <c r="DD2" s="0" t="s">
        <v>260</v>
      </c>
      <c r="DE2" s="11" t="n">
        <v>44867</v>
      </c>
      <c r="DF2" s="6" t="s">
        <f>=9875.86</f>
      </c>
      <c r="DG2" s="0" t="s">
        <v>260</v>
      </c>
      <c r="DH2" s="11" t="n">
        <v>44867</v>
      </c>
      <c r="DI2" s="6" t="s">
        <f>=9885.91</f>
      </c>
      <c r="DJ2" s="0" t="s">
        <v>260</v>
      </c>
      <c r="DK2" s="11" t="n">
        <v>45348</v>
      </c>
      <c r="DL2" s="6" t="s">
        <f>=5013.12</f>
      </c>
      <c r="DM2" s="0" t="s">
        <v>260</v>
      </c>
      <c r="DN2" s="11" t="n">
        <v>45644</v>
      </c>
      <c r="DO2" s="6" t="s">
        <f>=3424.55</f>
      </c>
      <c r="DP2" s="0" t="s">
        <v>260</v>
      </c>
      <c r="DQ2" s="11" t="n">
        <v>45546</v>
      </c>
      <c r="DR2" s="6" t="s">
        <f>=2785.08</f>
      </c>
      <c r="DS2" s="0" t="s">
        <v>260</v>
      </c>
      <c r="DT2" s="11" t="n">
        <v>45511</v>
      </c>
      <c r="DU2" s="6" t="s">
        <f>=5483.54</f>
      </c>
      <c r="DV2" s="0" t="s">
        <v>260</v>
      </c>
      <c r="DW2" s="11" t="n">
        <v>45119</v>
      </c>
      <c r="DX2" s="6" t="s">
        <f>=5019.43</f>
      </c>
      <c r="DY2" s="0" t="s">
        <v>260</v>
      </c>
      <c r="DZ2" s="11" t="n">
        <v>45072</v>
      </c>
      <c r="EA2" s="6" t="s">
        <f>=4937.42</f>
      </c>
      <c r="EB2" s="0" t="s">
        <v>260</v>
      </c>
      <c r="EC2" s="11" t="n">
        <v>44841</v>
      </c>
      <c r="ED2" s="6" t="s">
        <f>=4742.2</f>
      </c>
      <c r="EE2" s="0" t="s">
        <v>260</v>
      </c>
      <c r="EF2" s="11" t="n">
        <v>45511</v>
      </c>
      <c r="EG2" s="6" t="s">
        <f>=5067.73</f>
      </c>
      <c r="EH2" s="0" t="s">
        <v>260</v>
      </c>
      <c r="EI2" s="11" t="n">
        <v>45058</v>
      </c>
      <c r="EJ2" s="6" t="s">
        <f>=4803.98</f>
      </c>
      <c r="EK2" s="0" t="s">
        <v>260</v>
      </c>
      <c r="EL2" s="11" t="n">
        <v>45379</v>
      </c>
      <c r="EM2" s="6" t="s">
        <f>=9045.05</f>
      </c>
      <c r="EN2" s="0" t="s">
        <v>260</v>
      </c>
      <c r="EO2" s="11" t="n">
        <v>44994</v>
      </c>
      <c r="EP2" s="6" t="s">
        <f>=4865.46</f>
      </c>
      <c r="EQ2" s="0" t="s">
        <v>260</v>
      </c>
      <c r="ER2" s="11" t="n">
        <v>45007</v>
      </c>
      <c r="ES2" s="6" t="s">
        <f>=4714.92</f>
      </c>
      <c r="ET2" s="0" t="s">
        <v>260</v>
      </c>
    </row>
    <row collapsed="false" customFormat="false" customHeight="false" hidden="false" ht="12.1" outlineLevel="0" r="3">
      <c r="A3" s="11" t="n">
        <v>45314</v>
      </c>
      <c r="B3" s="6" t="n">
        <v>8297.14</v>
      </c>
      <c r="C3" s="0" t="s">
        <v>260</v>
      </c>
      <c r="D3" s="11" t="n">
        <v>45334</v>
      </c>
      <c r="E3" s="6" t="n">
        <v>87338.14</v>
      </c>
      <c r="F3" s="0" t="s">
        <v>260</v>
      </c>
      <c r="G3" s="11" t="n">
        <v>45400</v>
      </c>
      <c r="H3" s="6" t="n">
        <v>712.37</v>
      </c>
      <c r="I3" s="0" t="s">
        <v>260</v>
      </c>
      <c r="J3" s="11" t="n">
        <v>45334</v>
      </c>
      <c r="K3" s="6" t="n">
        <v>13534.81</v>
      </c>
      <c r="L3" s="0" t="s">
        <v>260</v>
      </c>
      <c r="M3" s="11" t="n">
        <v>45317</v>
      </c>
      <c r="N3" s="6" t="n">
        <v>2769.81</v>
      </c>
      <c r="O3" s="0" t="s">
        <v>260</v>
      </c>
      <c r="P3" s="11" t="n">
        <v>45415</v>
      </c>
      <c r="Q3" s="6" t="n">
        <v>8258.6</v>
      </c>
      <c r="R3" s="0" t="s">
        <v>260</v>
      </c>
      <c r="S3" s="11" t="n">
        <v>45415</v>
      </c>
      <c r="T3" s="6" t="n">
        <v>3099.47</v>
      </c>
      <c r="U3" s="0" t="s">
        <v>260</v>
      </c>
      <c r="V3" s="11" t="n">
        <v>45541</v>
      </c>
      <c r="W3" s="6" t="n">
        <v>2514.41</v>
      </c>
      <c r="X3" s="0" t="s">
        <v>260</v>
      </c>
      <c r="Y3" s="11" t="n">
        <v>45491</v>
      </c>
      <c r="Z3" s="6" t="n">
        <v>-177.2</v>
      </c>
      <c r="AA3" s="0" t="s">
        <v>261</v>
      </c>
      <c r="AB3" s="11" t="n">
        <v>45617</v>
      </c>
      <c r="AC3" s="6" t="n">
        <v>800.6</v>
      </c>
      <c r="AD3" s="0" t="s">
        <v>260</v>
      </c>
      <c r="AE3" s="11" t="n">
        <v>45997</v>
      </c>
      <c r="AF3" s="8" t="s">
        <f>=-Портфель!J13</f>
      </c>
      <c r="AG3" s="0" t="s">
        <v>262</v>
      </c>
      <c r="AH3" s="11" t="n">
        <v>45135</v>
      </c>
      <c r="AI3" s="6" t="n">
        <v>107.52</v>
      </c>
      <c r="AJ3" s="0" t="s">
        <v>260</v>
      </c>
      <c r="AK3" s="11" t="n">
        <v>44959</v>
      </c>
      <c r="AL3" s="6" t="n">
        <v>58.79</v>
      </c>
      <c r="AM3" s="0" t="s">
        <v>260</v>
      </c>
      <c r="AN3" s="11" t="n">
        <v>45707</v>
      </c>
      <c r="AO3" s="6" t="s">
        <f>=-427.47</f>
      </c>
      <c r="AP3" s="0" t="s">
        <v>263</v>
      </c>
      <c r="AQ3" s="11" t="n">
        <v>45672</v>
      </c>
      <c r="AR3" s="6" t="s">
        <f>=-373.2</f>
      </c>
      <c r="AS3" s="0" t="s">
        <v>264</v>
      </c>
      <c r="AT3" s="11" t="n">
        <v>45652</v>
      </c>
      <c r="AU3" s="6" t="s">
        <f>=-274.95</f>
      </c>
      <c r="AV3" s="0" t="s">
        <v>265</v>
      </c>
      <c r="AW3" s="11" t="n">
        <v>45370</v>
      </c>
      <c r="AX3" s="6" t="s">
        <f>=-321.6</f>
      </c>
      <c r="AY3" s="0" t="s">
        <v>266</v>
      </c>
      <c r="AZ3" s="11" t="n">
        <v>45175</v>
      </c>
      <c r="BA3" s="6" t="s">
        <f>=-828.45</f>
      </c>
      <c r="BB3" s="0" t="s">
        <v>267</v>
      </c>
      <c r="BC3" s="11" t="n">
        <v>45700</v>
      </c>
      <c r="BD3" s="6" t="s">
        <f>=6949.63</f>
      </c>
      <c r="BE3" s="0" t="s">
        <v>260</v>
      </c>
      <c r="BF3" s="11" t="n">
        <v>45719</v>
      </c>
      <c r="BG3" s="6" t="s">
        <f>=-287.7</f>
      </c>
      <c r="BH3" s="0" t="s">
        <v>268</v>
      </c>
      <c r="BI3" s="11" t="n">
        <v>45613</v>
      </c>
      <c r="BJ3" s="6" t="s">
        <f>=-86.7</f>
      </c>
      <c r="BK3" s="0" t="s">
        <v>269</v>
      </c>
      <c r="BL3" s="11" t="n">
        <v>45588</v>
      </c>
      <c r="BM3" s="6" t="s">
        <f>=2028.57</f>
      </c>
      <c r="BN3" s="0" t="s">
        <v>260</v>
      </c>
      <c r="BO3" s="11" t="n">
        <v>45590</v>
      </c>
      <c r="BP3" s="6" t="s">
        <f>=-83.2</f>
      </c>
      <c r="BQ3" s="0" t="s">
        <v>270</v>
      </c>
      <c r="BR3" s="11" t="n">
        <v>45539</v>
      </c>
      <c r="BS3" s="6" t="s">
        <f>=1029.99</f>
      </c>
      <c r="BT3" s="0" t="s">
        <v>260</v>
      </c>
      <c r="BU3" s="11" t="n">
        <v>45583</v>
      </c>
      <c r="BV3" s="6" t="s">
        <f>=1018.63</f>
      </c>
      <c r="BW3" s="0" t="s">
        <v>260</v>
      </c>
      <c r="BX3" s="11" t="n">
        <v>45734</v>
      </c>
      <c r="BY3" s="6" t="s">
        <f>=-561</f>
      </c>
      <c r="BZ3" s="0" t="s">
        <v>271</v>
      </c>
      <c r="CA3" s="11" t="n">
        <v>45588</v>
      </c>
      <c r="CB3" s="6" t="s">
        <f>=5014.37</f>
      </c>
      <c r="CC3" s="0" t="s">
        <v>260</v>
      </c>
      <c r="CD3" s="11" t="n">
        <v>45700</v>
      </c>
      <c r="CE3" s="6" t="s">
        <f>=8812.69</f>
      </c>
      <c r="CF3" s="0" t="s">
        <v>260</v>
      </c>
      <c r="CG3" s="11" t="n">
        <v>45617</v>
      </c>
      <c r="CH3" s="6" t="s">
        <f>=-91.25</f>
      </c>
      <c r="CI3" s="0" t="s">
        <v>272</v>
      </c>
      <c r="CJ3" s="11" t="n">
        <v>45669</v>
      </c>
      <c r="CK3" s="6" t="s">
        <f>=-186.3</f>
      </c>
      <c r="CL3" s="0" t="s">
        <v>273</v>
      </c>
      <c r="CM3" s="11" t="n">
        <v>45700</v>
      </c>
      <c r="CN3" s="6" t="s">
        <f>=1986.93</f>
      </c>
      <c r="CO3" s="0" t="s">
        <v>260</v>
      </c>
      <c r="CP3" s="11" t="n">
        <v>45369</v>
      </c>
      <c r="CQ3" s="6" t="s">
        <f>=959.59</f>
      </c>
      <c r="CR3" s="0" t="s">
        <v>260</v>
      </c>
      <c r="CS3" s="11" t="n">
        <v>45645</v>
      </c>
      <c r="CT3" s="6" t="s">
        <f>=-295.4</f>
      </c>
      <c r="CU3" s="0" t="s">
        <v>274</v>
      </c>
      <c r="CV3" s="11" t="n">
        <v>45449</v>
      </c>
      <c r="CW3" s="6" t="s">
        <f>=-152.1</f>
      </c>
      <c r="CX3" s="0" t="s">
        <v>275</v>
      </c>
      <c r="CY3" s="11" t="n">
        <v>45084</v>
      </c>
      <c r="CZ3" s="6" t="s">
        <f>=4918.19</f>
      </c>
      <c r="DA3" s="0" t="s">
        <v>260</v>
      </c>
      <c r="DB3" s="11" t="n">
        <v>44867</v>
      </c>
      <c r="DC3" s="6" t="s">
        <f>=9014.58</f>
      </c>
      <c r="DD3" s="0" t="s">
        <v>260</v>
      </c>
      <c r="DE3" s="11" t="n">
        <v>45007</v>
      </c>
      <c r="DF3" s="6" t="s">
        <f>=-386.4</f>
      </c>
      <c r="DG3" s="0" t="s">
        <v>276</v>
      </c>
      <c r="DH3" s="11" t="n">
        <v>45028</v>
      </c>
      <c r="DI3" s="6" t="s">
        <f>=-396.4</f>
      </c>
      <c r="DJ3" s="0" t="s">
        <v>277</v>
      </c>
      <c r="DK3" s="11" t="n">
        <v>45366</v>
      </c>
      <c r="DL3" s="6" t="s">
        <f>=5066.14</f>
      </c>
      <c r="DM3" s="0" t="s">
        <v>260</v>
      </c>
      <c r="DN3" s="11" t="n">
        <v>45649</v>
      </c>
      <c r="DO3" s="6" t="s">
        <f>=910.53</f>
      </c>
      <c r="DP3" s="0" t="s">
        <v>260</v>
      </c>
      <c r="DQ3" s="11" t="n">
        <v>45553</v>
      </c>
      <c r="DR3" s="6" t="s">
        <f>=1848.24</f>
      </c>
      <c r="DS3" s="0" t="s">
        <v>260</v>
      </c>
      <c r="DT3" s="11" t="n">
        <v>45525</v>
      </c>
      <c r="DU3" s="6" t="s">
        <f>=-192.96</f>
      </c>
      <c r="DV3" s="0" t="s">
        <v>278</v>
      </c>
      <c r="DW3" s="11" t="n">
        <v>45204</v>
      </c>
      <c r="DX3" s="6" t="s">
        <f>=-147.1</f>
      </c>
      <c r="DY3" s="0" t="s">
        <v>279</v>
      </c>
      <c r="DZ3" s="11" t="n">
        <v>45251</v>
      </c>
      <c r="EA3" s="6" t="s">
        <f>=-238.1</f>
      </c>
      <c r="EB3" s="0" t="s">
        <v>280</v>
      </c>
      <c r="EC3" s="11" t="n">
        <v>44951</v>
      </c>
      <c r="ED3" s="6" t="s">
        <f>=-216.9</f>
      </c>
      <c r="EE3" s="0" t="s">
        <v>281</v>
      </c>
      <c r="EF3" s="11" t="n">
        <v>45521</v>
      </c>
      <c r="EG3" s="6" t="s">
        <f>=-86.3</f>
      </c>
      <c r="EH3" s="0" t="s">
        <v>282</v>
      </c>
      <c r="EI3" s="11" t="n">
        <v>45188</v>
      </c>
      <c r="EJ3" s="6" t="s">
        <f>=-196.95</f>
      </c>
      <c r="EK3" s="0" t="s">
        <v>283</v>
      </c>
      <c r="EL3" s="11" t="n">
        <v>45392</v>
      </c>
      <c r="EM3" s="6" t="s">
        <f>=-90.4</f>
      </c>
      <c r="EN3" s="0" t="s">
        <v>284</v>
      </c>
      <c r="EO3" s="11" t="n">
        <v>45036</v>
      </c>
      <c r="EP3" s="6" t="s">
        <f>=-114.05</f>
      </c>
      <c r="EQ3" s="0" t="s">
        <v>285</v>
      </c>
      <c r="ER3" s="11" t="n">
        <v>45093</v>
      </c>
      <c r="ES3" s="6" t="s">
        <f>=-107.85</f>
      </c>
      <c r="ET3" s="0" t="s">
        <v>286</v>
      </c>
    </row>
    <row collapsed="false" customFormat="false" customHeight="false" hidden="false" ht="12.1" outlineLevel="0" r="4">
      <c r="A4" s="11" t="n">
        <v>45317</v>
      </c>
      <c r="B4" s="6" t="n">
        <v>2736.29</v>
      </c>
      <c r="C4" s="0" t="s">
        <v>260</v>
      </c>
      <c r="D4" s="11" t="n">
        <v>45415</v>
      </c>
      <c r="E4" s="6" t="n">
        <v>16172.93</v>
      </c>
      <c r="F4" s="0" t="s">
        <v>260</v>
      </c>
      <c r="G4" s="11" t="n">
        <v>45404</v>
      </c>
      <c r="H4" s="6" t="n">
        <v>715.37</v>
      </c>
      <c r="I4" s="0" t="s">
        <v>260</v>
      </c>
      <c r="J4" s="11" t="n">
        <v>45343</v>
      </c>
      <c r="K4" s="6" t="n">
        <v>577.01</v>
      </c>
      <c r="L4" s="0" t="s">
        <v>260</v>
      </c>
      <c r="M4" s="11" t="n">
        <v>45334</v>
      </c>
      <c r="N4" s="6" t="n">
        <v>2840.27</v>
      </c>
      <c r="O4" s="0" t="s">
        <v>260</v>
      </c>
      <c r="P4" s="11" t="n">
        <v>45488</v>
      </c>
      <c r="Q4" s="6" t="n">
        <v>-824.26</v>
      </c>
      <c r="R4" s="0" t="s">
        <v>287</v>
      </c>
      <c r="S4" s="11" t="n">
        <v>45489</v>
      </c>
      <c r="T4" s="6" t="n">
        <v>-1050</v>
      </c>
      <c r="U4" s="0" t="s">
        <v>288</v>
      </c>
      <c r="V4" s="11" t="n">
        <v>45856</v>
      </c>
      <c r="W4" s="6" t="n">
        <v>-696.8</v>
      </c>
      <c r="X4" s="0" t="s">
        <v>289</v>
      </c>
      <c r="Y4" s="11" t="n">
        <v>45541</v>
      </c>
      <c r="Z4" s="6" t="n">
        <v>1315.56</v>
      </c>
      <c r="AA4" s="0" t="s">
        <v>260</v>
      </c>
      <c r="AB4" s="11" t="n">
        <v>45622</v>
      </c>
      <c r="AC4" s="6" t="n">
        <v>166.79</v>
      </c>
      <c r="AD4" s="0" t="s">
        <v>260</v>
      </c>
      <c r="AE4" s="0"/>
      <c r="AF4" s="10" t="s">
        <f>=XIRR(AF2:AF3,AE2:AE3)</f>
      </c>
      <c r="AG4" s="0"/>
      <c r="AH4" s="11" t="n">
        <v>45139</v>
      </c>
      <c r="AI4" s="6" t="n">
        <v>86.67</v>
      </c>
      <c r="AJ4" s="0" t="s">
        <v>260</v>
      </c>
      <c r="AK4" s="11" t="n">
        <v>44964</v>
      </c>
      <c r="AL4" s="6" t="n">
        <v>86.46</v>
      </c>
      <c r="AM4" s="0" t="s">
        <v>260</v>
      </c>
      <c r="AN4" s="11" t="n">
        <v>45798</v>
      </c>
      <c r="AO4" s="6" t="s">
        <f>=-375.84</f>
      </c>
      <c r="AP4" s="0" t="s">
        <v>290</v>
      </c>
      <c r="AQ4" s="11" t="n">
        <v>45702</v>
      </c>
      <c r="AR4" s="6" t="s">
        <f>=-373.2</f>
      </c>
      <c r="AS4" s="0" t="s">
        <v>264</v>
      </c>
      <c r="AT4" s="11" t="n">
        <v>45682</v>
      </c>
      <c r="AU4" s="6" t="s">
        <f>=-274.95</f>
      </c>
      <c r="AV4" s="0" t="s">
        <v>265</v>
      </c>
      <c r="AW4" s="11" t="n">
        <v>45384</v>
      </c>
      <c r="AX4" s="6" t="s">
        <f>=4782.09</f>
      </c>
      <c r="AY4" s="0" t="s">
        <v>260</v>
      </c>
      <c r="AZ4" s="11" t="n">
        <v>45191</v>
      </c>
      <c r="BA4" s="6" t="s">
        <f>=1797.03</f>
      </c>
      <c r="BB4" s="0" t="s">
        <v>260</v>
      </c>
      <c r="BC4" s="11" t="n">
        <v>45710</v>
      </c>
      <c r="BD4" s="6" t="s">
        <f>=-283.5</f>
      </c>
      <c r="BE4" s="0" t="s">
        <v>291</v>
      </c>
      <c r="BF4" s="11" t="n">
        <v>45749</v>
      </c>
      <c r="BG4" s="6" t="s">
        <f>=-287.7</f>
      </c>
      <c r="BH4" s="0" t="s">
        <v>268</v>
      </c>
      <c r="BI4" s="11" t="n">
        <v>45643</v>
      </c>
      <c r="BJ4" s="6" t="s">
        <f>=-91.65</f>
      </c>
      <c r="BK4" s="0" t="s">
        <v>292</v>
      </c>
      <c r="BL4" s="11" t="n">
        <v>45593</v>
      </c>
      <c r="BM4" s="6" t="s">
        <f>=-117.11</f>
      </c>
      <c r="BN4" s="0" t="s">
        <v>293</v>
      </c>
      <c r="BO4" s="11" t="n">
        <v>45615</v>
      </c>
      <c r="BP4" s="6" t="s">
        <f>=5985.81</f>
      </c>
      <c r="BQ4" s="0" t="s">
        <v>260</v>
      </c>
      <c r="BR4" s="11" t="n">
        <v>45541</v>
      </c>
      <c r="BS4" s="6" t="s">
        <f>=8249.12</f>
      </c>
      <c r="BT4" s="0" t="s">
        <v>260</v>
      </c>
      <c r="BU4" s="11" t="n">
        <v>45601</v>
      </c>
      <c r="BV4" s="6" t="s">
        <f>=1012.46</f>
      </c>
      <c r="BW4" s="0" t="s">
        <v>260</v>
      </c>
      <c r="BX4" s="11" t="n">
        <v>45825</v>
      </c>
      <c r="BY4" s="6" t="s">
        <f>=-560.4</f>
      </c>
      <c r="BZ4" s="0" t="s">
        <v>294</v>
      </c>
      <c r="CA4" s="11" t="n">
        <v>45673</v>
      </c>
      <c r="CB4" s="6" t="s">
        <f>=-547.8</f>
      </c>
      <c r="CC4" s="0" t="s">
        <v>295</v>
      </c>
      <c r="CD4" s="11" t="n">
        <v>45714</v>
      </c>
      <c r="CE4" s="6" t="s">
        <f>=-187</f>
      </c>
      <c r="CF4" s="0" t="s">
        <v>296</v>
      </c>
      <c r="CG4" s="11" t="n">
        <v>45635</v>
      </c>
      <c r="CH4" s="6" t="s">
        <f>=3962.02</f>
      </c>
      <c r="CI4" s="0" t="s">
        <v>260</v>
      </c>
      <c r="CJ4" s="11" t="n">
        <v>45700</v>
      </c>
      <c r="CK4" s="6" t="s">
        <f>=-188.3</f>
      </c>
      <c r="CL4" s="0" t="s">
        <v>297</v>
      </c>
      <c r="CM4" s="11" t="n">
        <v>45710</v>
      </c>
      <c r="CN4" s="6" t="s">
        <f>=-187</f>
      </c>
      <c r="CO4" s="0" t="s">
        <v>298</v>
      </c>
      <c r="CP4" s="11" t="n">
        <v>45379</v>
      </c>
      <c r="CQ4" s="6" t="s">
        <f>=2878.07</f>
      </c>
      <c r="CR4" s="0" t="s">
        <v>260</v>
      </c>
      <c r="CS4" s="11" t="n">
        <v>45736</v>
      </c>
      <c r="CT4" s="6" t="s">
        <f>=-295.4</f>
      </c>
      <c r="CU4" s="0" t="s">
        <v>274</v>
      </c>
      <c r="CV4" s="11" t="n">
        <v>45488</v>
      </c>
      <c r="CW4" s="6" t="s">
        <f>=1808.01</f>
      </c>
      <c r="CX4" s="0" t="s">
        <v>260</v>
      </c>
      <c r="CY4" s="11" t="n">
        <v>45085</v>
      </c>
      <c r="CZ4" s="6" t="s">
        <f>=-129</f>
      </c>
      <c r="DA4" s="0" t="s">
        <v>299</v>
      </c>
      <c r="DB4" s="11" t="n">
        <v>44965</v>
      </c>
      <c r="DC4" s="6" t="s">
        <f>=-406.4</f>
      </c>
      <c r="DD4" s="0" t="s">
        <v>300</v>
      </c>
      <c r="DE4" s="11" t="n">
        <v>45189</v>
      </c>
      <c r="DF4" s="6" t="s">
        <f>=-386.4</f>
      </c>
      <c r="DG4" s="0" t="s">
        <v>276</v>
      </c>
      <c r="DH4" s="11" t="n">
        <v>45210</v>
      </c>
      <c r="DI4" s="6" t="s">
        <f>=-396.4</f>
      </c>
      <c r="DJ4" s="0" t="s">
        <v>277</v>
      </c>
      <c r="DK4" s="11" t="n">
        <v>45435</v>
      </c>
      <c r="DL4" s="6" t="s">
        <f>=-498.6</f>
      </c>
      <c r="DM4" s="0" t="s">
        <v>301</v>
      </c>
      <c r="DN4" s="11" t="n">
        <v>45650</v>
      </c>
      <c r="DO4" s="6" t="s">
        <f>=4606.3</f>
      </c>
      <c r="DP4" s="0" t="s">
        <v>260</v>
      </c>
      <c r="DQ4" s="11" t="n">
        <v>45596</v>
      </c>
      <c r="DR4" s="6" t="s">
        <f>=-174.5</f>
      </c>
      <c r="DS4" s="0" t="s">
        <v>302</v>
      </c>
      <c r="DT4" s="11" t="n">
        <v>45548</v>
      </c>
      <c r="DU4" s="6" t="s">
        <f>=881.6</f>
      </c>
      <c r="DV4" s="0" t="s">
        <v>260</v>
      </c>
      <c r="DW4" s="11" t="n">
        <v>45295</v>
      </c>
      <c r="DX4" s="6" t="s">
        <f>=-147.1</f>
      </c>
      <c r="DY4" s="0" t="s">
        <v>279</v>
      </c>
      <c r="DZ4" s="11" t="n">
        <v>45433</v>
      </c>
      <c r="EA4" s="6" t="s">
        <f>=-238.1</f>
      </c>
      <c r="EB4" s="0" t="s">
        <v>280</v>
      </c>
      <c r="EC4" s="11" t="n">
        <v>45133</v>
      </c>
      <c r="ED4" s="6" t="s">
        <f>=-216.9</f>
      </c>
      <c r="EE4" s="0" t="s">
        <v>281</v>
      </c>
      <c r="EF4" s="11" t="n">
        <v>45551</v>
      </c>
      <c r="EG4" s="6" t="s">
        <f>=-86.3</f>
      </c>
      <c r="EH4" s="0" t="s">
        <v>282</v>
      </c>
      <c r="EI4" s="11" t="n">
        <v>45370</v>
      </c>
      <c r="EJ4" s="6" t="s">
        <f>=-196.95</f>
      </c>
      <c r="EK4" s="0" t="s">
        <v>283</v>
      </c>
      <c r="EL4" s="11" t="n">
        <v>45422</v>
      </c>
      <c r="EM4" s="6" t="s">
        <f>=-90.4</f>
      </c>
      <c r="EN4" s="0" t="s">
        <v>284</v>
      </c>
      <c r="EO4" s="11" t="n">
        <v>45127</v>
      </c>
      <c r="EP4" s="6" t="s">
        <f>=-114.05</f>
      </c>
      <c r="EQ4" s="0" t="s">
        <v>285</v>
      </c>
      <c r="ER4" s="11" t="n">
        <v>45184</v>
      </c>
      <c r="ES4" s="6" t="s">
        <f>=-107.85</f>
      </c>
      <c r="ET4" s="0" t="s">
        <v>286</v>
      </c>
    </row>
    <row collapsed="false" customFormat="false" customHeight="false" hidden="false" ht="12.1" outlineLevel="0" r="5">
      <c r="A5" s="11" t="n">
        <v>45334</v>
      </c>
      <c r="B5" s="6" t="n">
        <v>63250.72</v>
      </c>
      <c r="C5" s="0" t="s">
        <v>260</v>
      </c>
      <c r="D5" s="11" t="n">
        <v>45419</v>
      </c>
      <c r="E5" s="6" t="n">
        <v>-7470</v>
      </c>
      <c r="F5" s="0" t="s">
        <v>303</v>
      </c>
      <c r="G5" s="11" t="n">
        <v>45415</v>
      </c>
      <c r="H5" s="6" t="n">
        <v>5765.6</v>
      </c>
      <c r="I5" s="0" t="s">
        <v>260</v>
      </c>
      <c r="J5" s="11" t="n">
        <v>45482</v>
      </c>
      <c r="K5" s="6" t="n">
        <v>-725.25</v>
      </c>
      <c r="L5" s="0" t="s">
        <v>304</v>
      </c>
      <c r="M5" s="11" t="n">
        <v>45384</v>
      </c>
      <c r="N5" s="6" t="n">
        <v>710.67</v>
      </c>
      <c r="O5" s="0" t="s">
        <v>260</v>
      </c>
      <c r="P5" s="11" t="n">
        <v>45503</v>
      </c>
      <c r="Q5" s="6" t="n">
        <v>5724.08</v>
      </c>
      <c r="R5" s="0" t="s">
        <v>260</v>
      </c>
      <c r="S5" s="11" t="n">
        <v>45845</v>
      </c>
      <c r="T5" s="6" t="n">
        <v>-1050</v>
      </c>
      <c r="U5" s="0" t="s">
        <v>288</v>
      </c>
      <c r="V5" s="11" t="n">
        <v>45997</v>
      </c>
      <c r="W5" s="8" t="s">
        <f>=-Портфель!J9</f>
      </c>
      <c r="X5" s="0" t="s">
        <v>262</v>
      </c>
      <c r="Y5" s="11" t="n">
        <v>45855</v>
      </c>
      <c r="Z5" s="6" t="n">
        <v>-396.5</v>
      </c>
      <c r="AA5" s="0" t="s">
        <v>305</v>
      </c>
      <c r="AB5" s="11" t="n">
        <v>45997</v>
      </c>
      <c r="AC5" s="8" t="s">
        <f>=-Портфель!J12</f>
      </c>
      <c r="AD5" s="0" t="s">
        <v>262</v>
      </c>
      <c r="AE5" s="0"/>
      <c r="AF5" s="8" t="s">
        <f>=-SUM(AF2:AF3)</f>
      </c>
      <c r="AG5" s="0" t="s">
        <v>306</v>
      </c>
      <c r="AH5" s="11" t="n">
        <v>45146</v>
      </c>
      <c r="AI5" s="6" t="n">
        <v>20</v>
      </c>
      <c r="AJ5" s="0" t="s">
        <v>260</v>
      </c>
      <c r="AK5" s="11" t="n">
        <v>45997</v>
      </c>
      <c r="AL5" s="8" t="s">
        <f>=-Портфель!J15</f>
      </c>
      <c r="AM5" s="0" t="s">
        <v>262</v>
      </c>
      <c r="AN5" s="11" t="n">
        <v>45889</v>
      </c>
      <c r="AO5" s="6" t="s">
        <f>=-376.02</f>
      </c>
      <c r="AP5" s="0" t="s">
        <v>307</v>
      </c>
      <c r="AQ5" s="11" t="n">
        <v>45732</v>
      </c>
      <c r="AR5" s="6" t="s">
        <f>=-373.2</f>
      </c>
      <c r="AS5" s="0" t="s">
        <v>264</v>
      </c>
      <c r="AT5" s="11" t="n">
        <v>45700</v>
      </c>
      <c r="AU5" s="6" t="s">
        <f>=4957.92</f>
      </c>
      <c r="AV5" s="0" t="s">
        <v>260</v>
      </c>
      <c r="AW5" s="11" t="n">
        <v>45397</v>
      </c>
      <c r="AX5" s="6" t="s">
        <f>=958.65</f>
      </c>
      <c r="AY5" s="0" t="s">
        <v>260</v>
      </c>
      <c r="AZ5" s="11" t="n">
        <v>45195</v>
      </c>
      <c r="BA5" s="6" t="s">
        <f>=895.7</f>
      </c>
      <c r="BB5" s="0" t="s">
        <v>260</v>
      </c>
      <c r="BC5" s="11" t="n">
        <v>45740</v>
      </c>
      <c r="BD5" s="6" t="s">
        <f>=-283.5</f>
      </c>
      <c r="BE5" s="0" t="s">
        <v>291</v>
      </c>
      <c r="BF5" s="11" t="n">
        <v>45779</v>
      </c>
      <c r="BG5" s="6" t="s">
        <f>=-287.7</f>
      </c>
      <c r="BH5" s="0" t="s">
        <v>268</v>
      </c>
      <c r="BI5" s="11" t="n">
        <v>45673</v>
      </c>
      <c r="BJ5" s="6" t="s">
        <f>=-91.65</f>
      </c>
      <c r="BK5" s="0" t="s">
        <v>292</v>
      </c>
      <c r="BL5" s="11" t="n">
        <v>45623</v>
      </c>
      <c r="BM5" s="6" t="s">
        <f>=-126.28</f>
      </c>
      <c r="BN5" s="0" t="s">
        <v>308</v>
      </c>
      <c r="BO5" s="11" t="n">
        <v>45620</v>
      </c>
      <c r="BP5" s="6" t="s">
        <f>=-195.69</f>
      </c>
      <c r="BQ5" s="0" t="s">
        <v>309</v>
      </c>
      <c r="BR5" s="11" t="n">
        <v>45561</v>
      </c>
      <c r="BS5" s="6" t="s">
        <f>=-473.7</f>
      </c>
      <c r="BT5" s="0" t="s">
        <v>310</v>
      </c>
      <c r="BU5" s="11" t="n">
        <v>45602</v>
      </c>
      <c r="BV5" s="6" t="s">
        <f>=1020.78</f>
      </c>
      <c r="BW5" s="0" t="s">
        <v>260</v>
      </c>
      <c r="BX5" s="11" t="n">
        <v>45916</v>
      </c>
      <c r="BY5" s="6" t="s">
        <f>=-511.9</f>
      </c>
      <c r="BZ5" s="0" t="s">
        <v>311</v>
      </c>
      <c r="CA5" s="11" t="n">
        <v>45764</v>
      </c>
      <c r="CB5" s="6" t="s">
        <f>=-556</f>
      </c>
      <c r="CC5" s="0" t="s">
        <v>312</v>
      </c>
      <c r="CD5" s="11" t="n">
        <v>45744</v>
      </c>
      <c r="CE5" s="6" t="s">
        <f>=-187</f>
      </c>
      <c r="CF5" s="0" t="s">
        <v>296</v>
      </c>
      <c r="CG5" s="11" t="n">
        <v>45647</v>
      </c>
      <c r="CH5" s="6" t="s">
        <f>=-170.1</f>
      </c>
      <c r="CI5" s="0" t="s">
        <v>313</v>
      </c>
      <c r="CJ5" s="11" t="n">
        <v>45731</v>
      </c>
      <c r="CK5" s="6" t="s">
        <f>=-186.3</f>
      </c>
      <c r="CL5" s="0" t="s">
        <v>273</v>
      </c>
      <c r="CM5" s="11" t="n">
        <v>45740</v>
      </c>
      <c r="CN5" s="6" t="s">
        <f>=-187</f>
      </c>
      <c r="CO5" s="0" t="s">
        <v>298</v>
      </c>
      <c r="CP5" s="11" t="n">
        <v>45456</v>
      </c>
      <c r="CQ5" s="6" t="s">
        <f>=-370.2</f>
      </c>
      <c r="CR5" s="0" t="s">
        <v>314</v>
      </c>
      <c r="CS5" s="11" t="n">
        <v>45827</v>
      </c>
      <c r="CT5" s="6" t="s">
        <f>=-295.4</f>
      </c>
      <c r="CU5" s="0" t="s">
        <v>274</v>
      </c>
      <c r="CV5" s="11" t="n">
        <v>45540</v>
      </c>
      <c r="CW5" s="6" t="s">
        <f>=-212.94</f>
      </c>
      <c r="CX5" s="0" t="s">
        <v>315</v>
      </c>
      <c r="CY5" s="11" t="n">
        <v>45176</v>
      </c>
      <c r="CZ5" s="6" t="s">
        <f>=-258</f>
      </c>
      <c r="DA5" s="0" t="s">
        <v>316</v>
      </c>
      <c r="DB5" s="11" t="n">
        <v>45147</v>
      </c>
      <c r="DC5" s="6" t="s">
        <f>=-406.4</f>
      </c>
      <c r="DD5" s="0" t="s">
        <v>300</v>
      </c>
      <c r="DE5" s="11" t="n">
        <v>45371</v>
      </c>
      <c r="DF5" s="6" t="s">
        <f>=-386.4</f>
      </c>
      <c r="DG5" s="0" t="s">
        <v>276</v>
      </c>
      <c r="DH5" s="11" t="n">
        <v>45392</v>
      </c>
      <c r="DI5" s="6" t="s">
        <f>=-396.4</f>
      </c>
      <c r="DJ5" s="0" t="s">
        <v>277</v>
      </c>
      <c r="DK5" s="11" t="n">
        <v>45526</v>
      </c>
      <c r="DL5" s="6" t="s">
        <f>=-423.8</f>
      </c>
      <c r="DM5" s="0" t="s">
        <v>317</v>
      </c>
      <c r="DN5" s="11" t="n">
        <v>45664</v>
      </c>
      <c r="DO5" s="6" t="s">
        <f>=-191.5</f>
      </c>
      <c r="DP5" s="0" t="s">
        <v>318</v>
      </c>
      <c r="DQ5" s="11" t="n">
        <v>45624</v>
      </c>
      <c r="DR5" s="6" t="s">
        <f>=1721.23</f>
      </c>
      <c r="DS5" s="0" t="s">
        <v>260</v>
      </c>
      <c r="DT5" s="11" t="n">
        <v>45616</v>
      </c>
      <c r="DU5" s="6" t="s">
        <f>=-225.12</f>
      </c>
      <c r="DV5" s="0" t="s">
        <v>319</v>
      </c>
      <c r="DW5" s="11" t="n">
        <v>45386</v>
      </c>
      <c r="DX5" s="6" t="s">
        <f>=-147.1</f>
      </c>
      <c r="DY5" s="0" t="s">
        <v>279</v>
      </c>
      <c r="DZ5" s="11" t="n">
        <v>45448</v>
      </c>
      <c r="EA5" s="6" t="s">
        <f>=876.47</f>
      </c>
      <c r="EB5" s="0" t="s">
        <v>260</v>
      </c>
      <c r="EC5" s="11" t="n">
        <v>45315</v>
      </c>
      <c r="ED5" s="6" t="s">
        <f>=-216.9</f>
      </c>
      <c r="EE5" s="0" t="s">
        <v>281</v>
      </c>
      <c r="EF5" s="11" t="n">
        <v>45581</v>
      </c>
      <c r="EG5" s="6" t="s">
        <f>=-86.3</f>
      </c>
      <c r="EH5" s="0" t="s">
        <v>282</v>
      </c>
      <c r="EI5" s="11" t="n">
        <v>45552</v>
      </c>
      <c r="EJ5" s="6" t="s">
        <f>=-196.95</f>
      </c>
      <c r="EK5" s="0" t="s">
        <v>283</v>
      </c>
      <c r="EL5" s="11" t="n">
        <v>45452</v>
      </c>
      <c r="EM5" s="6" t="s">
        <f>=-90.4</f>
      </c>
      <c r="EN5" s="0" t="s">
        <v>284</v>
      </c>
      <c r="EO5" s="11" t="n">
        <v>45218</v>
      </c>
      <c r="EP5" s="6" t="s">
        <f>=-114.05</f>
      </c>
      <c r="EQ5" s="0" t="s">
        <v>285</v>
      </c>
      <c r="ER5" s="11" t="n">
        <v>45275</v>
      </c>
      <c r="ES5" s="6" t="s">
        <f>=-107.85</f>
      </c>
      <c r="ET5" s="0" t="s">
        <v>286</v>
      </c>
    </row>
    <row collapsed="false" customFormat="false" customHeight="false" hidden="false" ht="12.1" outlineLevel="0" r="6">
      <c r="A6" s="11" t="n">
        <v>45415</v>
      </c>
      <c r="B6" s="6" t="n">
        <v>15350.28</v>
      </c>
      <c r="C6" s="0" t="s">
        <v>260</v>
      </c>
      <c r="D6" s="11" t="n">
        <v>45503</v>
      </c>
      <c r="E6" s="6" t="n">
        <v>6744.89</v>
      </c>
      <c r="F6" s="0" t="s">
        <v>260</v>
      </c>
      <c r="G6" s="11" t="n">
        <v>45422</v>
      </c>
      <c r="H6" s="6" t="n">
        <v>2182.75</v>
      </c>
      <c r="I6" s="0" t="s">
        <v>260</v>
      </c>
      <c r="J6" s="11" t="n">
        <v>45667</v>
      </c>
      <c r="K6" s="6" t="n">
        <v>-911.75</v>
      </c>
      <c r="L6" s="0" t="s">
        <v>320</v>
      </c>
      <c r="M6" s="11" t="n">
        <v>45482</v>
      </c>
      <c r="N6" s="6" t="n">
        <v>-251.7</v>
      </c>
      <c r="O6" s="0" t="s">
        <v>321</v>
      </c>
      <c r="P6" s="11" t="n">
        <v>45997</v>
      </c>
      <c r="Q6" s="8" t="s">
        <f>=-Портфель!J7</f>
      </c>
      <c r="R6" s="0" t="s">
        <v>262</v>
      </c>
      <c r="S6" s="11" t="n">
        <v>45997</v>
      </c>
      <c r="T6" s="8" t="s">
        <f>=-Портфель!J8</f>
      </c>
      <c r="U6" s="0" t="s">
        <v>262</v>
      </c>
      <c r="V6" s="0"/>
      <c r="W6" s="10" t="s">
        <f>=XIRR(W2:W5,V2:V5)</f>
      </c>
      <c r="X6" s="0"/>
      <c r="Y6" s="11" t="n">
        <v>45997</v>
      </c>
      <c r="Z6" s="8" t="s">
        <f>=-Портфель!J10</f>
      </c>
      <c r="AA6" s="0" t="s">
        <v>262</v>
      </c>
      <c r="AB6" s="0"/>
      <c r="AC6" s="10" t="s">
        <f>=XIRR(AC2:AC5,AB2:AB5)</f>
      </c>
      <c r="AD6" s="0"/>
      <c r="AE6" s="0"/>
      <c r="AF6" s="0"/>
      <c r="AG6" s="0"/>
      <c r="AH6" s="11" t="n">
        <v>45147</v>
      </c>
      <c r="AI6" s="6" t="n">
        <v>606.58</v>
      </c>
      <c r="AJ6" s="0" t="s">
        <v>260</v>
      </c>
      <c r="AK6" s="0"/>
      <c r="AL6" s="10" t="s">
        <f>=XIRR(AL2:AL5,AK2:AK5)</f>
      </c>
      <c r="AM6" s="0"/>
      <c r="AN6" s="11" t="n">
        <v>45980</v>
      </c>
      <c r="AO6" s="6" t="s">
        <f>=-379.35</f>
      </c>
      <c r="AP6" s="0" t="s">
        <v>322</v>
      </c>
      <c r="AQ6" s="11" t="n">
        <v>45762</v>
      </c>
      <c r="AR6" s="6" t="s">
        <f>=-373.2</f>
      </c>
      <c r="AS6" s="0" t="s">
        <v>264</v>
      </c>
      <c r="AT6" s="11" t="n">
        <v>45712</v>
      </c>
      <c r="AU6" s="6" t="s">
        <f>=-366.6</f>
      </c>
      <c r="AV6" s="0" t="s">
        <v>323</v>
      </c>
      <c r="AW6" s="11" t="n">
        <v>45461</v>
      </c>
      <c r="AX6" s="6" t="s">
        <f>=-514.56</f>
      </c>
      <c r="AY6" s="0" t="s">
        <v>324</v>
      </c>
      <c r="AZ6" s="11" t="n">
        <v>45357</v>
      </c>
      <c r="BA6" s="6" t="s">
        <f>=-807.84</f>
      </c>
      <c r="BB6" s="0" t="s">
        <v>325</v>
      </c>
      <c r="BC6" s="11" t="n">
        <v>45770</v>
      </c>
      <c r="BD6" s="6" t="s">
        <f>=-283.5</f>
      </c>
      <c r="BE6" s="0" t="s">
        <v>291</v>
      </c>
      <c r="BF6" s="11" t="n">
        <v>45809</v>
      </c>
      <c r="BG6" s="6" t="s">
        <f>=-287.7</f>
      </c>
      <c r="BH6" s="0" t="s">
        <v>268</v>
      </c>
      <c r="BI6" s="11" t="n">
        <v>45674</v>
      </c>
      <c r="BJ6" s="6" t="s">
        <f>=1965.03</f>
      </c>
      <c r="BK6" s="0" t="s">
        <v>260</v>
      </c>
      <c r="BL6" s="11" t="n">
        <v>45650</v>
      </c>
      <c r="BM6" s="6" t="s">
        <f>=5036.64</f>
      </c>
      <c r="BN6" s="0" t="s">
        <v>260</v>
      </c>
      <c r="BO6" s="11" t="n">
        <v>45650</v>
      </c>
      <c r="BP6" s="6" t="s">
        <f>=-201.19</f>
      </c>
      <c r="BQ6" s="0" t="s">
        <v>326</v>
      </c>
      <c r="BR6" s="11" t="n">
        <v>45652</v>
      </c>
      <c r="BS6" s="6" t="s">
        <f>=-473.7</f>
      </c>
      <c r="BT6" s="0" t="s">
        <v>310</v>
      </c>
      <c r="BU6" s="11" t="n">
        <v>45615</v>
      </c>
      <c r="BV6" s="6" t="s">
        <f>=1022.48</f>
      </c>
      <c r="BW6" s="0" t="s">
        <v>260</v>
      </c>
      <c r="BX6" s="11" t="n">
        <v>46015</v>
      </c>
      <c r="BY6" s="8" t="s">
        <f>=-Портфель!J29</f>
      </c>
      <c r="BZ6" s="0" t="s">
        <v>262</v>
      </c>
      <c r="CA6" s="11" t="n">
        <v>45855</v>
      </c>
      <c r="CB6" s="6" t="s">
        <f>=-546.7</f>
      </c>
      <c r="CC6" s="0" t="s">
        <v>327</v>
      </c>
      <c r="CD6" s="11" t="n">
        <v>45774</v>
      </c>
      <c r="CE6" s="6" t="s">
        <f>=-187</f>
      </c>
      <c r="CF6" s="0" t="s">
        <v>296</v>
      </c>
      <c r="CG6" s="11" t="n">
        <v>45677</v>
      </c>
      <c r="CH6" s="6" t="s">
        <f>=-170.1</f>
      </c>
      <c r="CI6" s="0" t="s">
        <v>313</v>
      </c>
      <c r="CJ6" s="11" t="n">
        <v>45762</v>
      </c>
      <c r="CK6" s="6" t="s">
        <f>=-188.4</f>
      </c>
      <c r="CL6" s="0" t="s">
        <v>328</v>
      </c>
      <c r="CM6" s="11" t="n">
        <v>45770</v>
      </c>
      <c r="CN6" s="6" t="s">
        <f>=-187</f>
      </c>
      <c r="CO6" s="0" t="s">
        <v>298</v>
      </c>
      <c r="CP6" s="11" t="n">
        <v>45547</v>
      </c>
      <c r="CQ6" s="6" t="s">
        <f>=-370.2</f>
      </c>
      <c r="CR6" s="0" t="s">
        <v>314</v>
      </c>
      <c r="CS6" s="11" t="n">
        <v>45918</v>
      </c>
      <c r="CT6" s="6" t="s">
        <f>=-295.4</f>
      </c>
      <c r="CU6" s="0" t="s">
        <v>274</v>
      </c>
      <c r="CV6" s="11" t="n">
        <v>45560</v>
      </c>
      <c r="CW6" s="6" t="s">
        <f>=1797.88</f>
      </c>
      <c r="CX6" s="0" t="s">
        <v>260</v>
      </c>
      <c r="CY6" s="11" t="n">
        <v>45267</v>
      </c>
      <c r="CZ6" s="6" t="s">
        <f>=-258</f>
      </c>
      <c r="DA6" s="0" t="s">
        <v>316</v>
      </c>
      <c r="DB6" s="11" t="n">
        <v>45329</v>
      </c>
      <c r="DC6" s="6" t="s">
        <f>=-406.4</f>
      </c>
      <c r="DD6" s="0" t="s">
        <v>300</v>
      </c>
      <c r="DE6" s="11" t="n">
        <v>45553</v>
      </c>
      <c r="DF6" s="6" t="s">
        <f>=-386.4</f>
      </c>
      <c r="DG6" s="0" t="s">
        <v>276</v>
      </c>
      <c r="DH6" s="11" t="n">
        <v>45574</v>
      </c>
      <c r="DI6" s="6" t="s">
        <f>=-396.4</f>
      </c>
      <c r="DJ6" s="0" t="s">
        <v>277</v>
      </c>
      <c r="DK6" s="11" t="n">
        <v>45617</v>
      </c>
      <c r="DL6" s="6" t="s">
        <f>=-423.8</f>
      </c>
      <c r="DM6" s="0" t="s">
        <v>317</v>
      </c>
      <c r="DN6" s="11" t="n">
        <v>45694</v>
      </c>
      <c r="DO6" s="6" t="s">
        <f>=-191.5</f>
      </c>
      <c r="DP6" s="0" t="s">
        <v>318</v>
      </c>
      <c r="DQ6" s="11" t="n">
        <v>45650</v>
      </c>
      <c r="DR6" s="6" t="s">
        <f>=901.21</f>
      </c>
      <c r="DS6" s="0" t="s">
        <v>260</v>
      </c>
      <c r="DT6" s="11" t="n">
        <v>45707</v>
      </c>
      <c r="DU6" s="6" t="s">
        <f>=-225.12</f>
      </c>
      <c r="DV6" s="0" t="s">
        <v>319</v>
      </c>
      <c r="DW6" s="11" t="n">
        <v>45476</v>
      </c>
      <c r="DX6" s="6" t="s">
        <f>=896.49</f>
      </c>
      <c r="DY6" s="0" t="s">
        <v>260</v>
      </c>
      <c r="DZ6" s="11" t="n">
        <v>45615</v>
      </c>
      <c r="EA6" s="6" t="s">
        <f>=-285.72</f>
      </c>
      <c r="EB6" s="0" t="s">
        <v>329</v>
      </c>
      <c r="EC6" s="11" t="n">
        <v>45497</v>
      </c>
      <c r="ED6" s="6" t="s">
        <f>=-216.9</f>
      </c>
      <c r="EE6" s="0" t="s">
        <v>281</v>
      </c>
      <c r="EF6" s="11" t="n">
        <v>45611</v>
      </c>
      <c r="EG6" s="6" t="s">
        <f>=-86.3</f>
      </c>
      <c r="EH6" s="0" t="s">
        <v>282</v>
      </c>
      <c r="EI6" s="11" t="n">
        <v>45734</v>
      </c>
      <c r="EJ6" s="6" t="s">
        <f>=-196.95</f>
      </c>
      <c r="EK6" s="0" t="s">
        <v>283</v>
      </c>
      <c r="EL6" s="11" t="n">
        <v>45482</v>
      </c>
      <c r="EM6" s="6" t="s">
        <f>=-90.4</f>
      </c>
      <c r="EN6" s="0" t="s">
        <v>284</v>
      </c>
      <c r="EO6" s="11" t="n">
        <v>45309</v>
      </c>
      <c r="EP6" s="6" t="s">
        <f>=-114.05</f>
      </c>
      <c r="EQ6" s="0" t="s">
        <v>285</v>
      </c>
      <c r="ER6" s="11" t="n">
        <v>45366</v>
      </c>
      <c r="ES6" s="6" t="s">
        <f>=-107.85</f>
      </c>
      <c r="ET6" s="0" t="s">
        <v>286</v>
      </c>
    </row>
    <row collapsed="false" customFormat="false" customHeight="false" hidden="false" ht="12.1" outlineLevel="0" r="7">
      <c r="A7" s="11" t="n">
        <v>45422</v>
      </c>
      <c r="B7" s="6" t="n">
        <v>28126.78</v>
      </c>
      <c r="C7" s="0" t="s">
        <v>260</v>
      </c>
      <c r="D7" s="11" t="n">
        <v>45541</v>
      </c>
      <c r="E7" s="6" t="n">
        <v>6317.55</v>
      </c>
      <c r="F7" s="0" t="s">
        <v>260</v>
      </c>
      <c r="G7" s="11" t="n">
        <v>45433</v>
      </c>
      <c r="H7" s="6" t="n">
        <v>729.88</v>
      </c>
      <c r="I7" s="0" t="s">
        <v>260</v>
      </c>
      <c r="J7" s="11" t="n">
        <v>45667</v>
      </c>
      <c r="K7" s="6" t="n">
        <v>5652.32</v>
      </c>
      <c r="L7" s="0" t="s">
        <v>260</v>
      </c>
      <c r="M7" s="11" t="n">
        <v>45503</v>
      </c>
      <c r="N7" s="6" t="n">
        <v>1273.62</v>
      </c>
      <c r="O7" s="0" t="s">
        <v>260</v>
      </c>
      <c r="P7" s="0"/>
      <c r="Q7" s="10" t="s">
        <f>=XIRR(Q2:Q6,P2:P6)</f>
      </c>
      <c r="R7" s="0"/>
      <c r="S7" s="0"/>
      <c r="T7" s="10" t="s">
        <f>=XIRR(T2:T6,S2:S6)</f>
      </c>
      <c r="U7" s="0"/>
      <c r="V7" s="0"/>
      <c r="W7" s="8" t="s">
        <f>=-SUM(W2:W5)</f>
      </c>
      <c r="X7" s="0" t="s">
        <v>306</v>
      </c>
      <c r="Y7" s="0"/>
      <c r="Z7" s="10" t="s">
        <f>=XIRR(Z2:Z6,Y2:Y6)</f>
      </c>
      <c r="AA7" s="0"/>
      <c r="AB7" s="0"/>
      <c r="AC7" s="8" t="s">
        <f>=-SUM(AC2:AC5)</f>
      </c>
      <c r="AD7" s="0" t="s">
        <v>306</v>
      </c>
      <c r="AE7" s="0"/>
      <c r="AF7" s="0"/>
      <c r="AG7" s="0"/>
      <c r="AH7" s="11" t="n">
        <v>45148</v>
      </c>
      <c r="AI7" s="6" t="n">
        <v>1.57</v>
      </c>
      <c r="AJ7" s="0" t="s">
        <v>260</v>
      </c>
      <c r="AK7" s="0"/>
      <c r="AL7" s="8" t="s">
        <f>=-SUM(AL2:AL5)</f>
      </c>
      <c r="AM7" s="0" t="s">
        <v>306</v>
      </c>
      <c r="AN7" s="11" t="n">
        <v>46015</v>
      </c>
      <c r="AO7" s="8" t="s">
        <f>=-Портфель!J17</f>
      </c>
      <c r="AP7" s="0" t="s">
        <v>262</v>
      </c>
      <c r="AQ7" s="11" t="n">
        <v>45792</v>
      </c>
      <c r="AR7" s="6" t="s">
        <f>=-373.2</f>
      </c>
      <c r="AS7" s="0" t="s">
        <v>264</v>
      </c>
      <c r="AT7" s="11" t="n">
        <v>45742</v>
      </c>
      <c r="AU7" s="6" t="s">
        <f>=-366.6</f>
      </c>
      <c r="AV7" s="0" t="s">
        <v>323</v>
      </c>
      <c r="AW7" s="11" t="n">
        <v>45552</v>
      </c>
      <c r="AX7" s="6" t="s">
        <f>=-514.56</f>
      </c>
      <c r="AY7" s="0" t="s">
        <v>324</v>
      </c>
      <c r="AZ7" s="11" t="n">
        <v>45539</v>
      </c>
      <c r="BA7" s="6" t="s">
        <f>=-807.84</f>
      </c>
      <c r="BB7" s="0" t="s">
        <v>325</v>
      </c>
      <c r="BC7" s="11" t="n">
        <v>45800</v>
      </c>
      <c r="BD7" s="6" t="s">
        <f>=-283.5</f>
      </c>
      <c r="BE7" s="0" t="s">
        <v>291</v>
      </c>
      <c r="BF7" s="11" t="n">
        <v>45839</v>
      </c>
      <c r="BG7" s="6" t="s">
        <f>=-281.54</f>
      </c>
      <c r="BH7" s="0" t="s">
        <v>330</v>
      </c>
      <c r="BI7" s="11" t="n">
        <v>45700</v>
      </c>
      <c r="BJ7" s="6" t="s">
        <f>=2977.74</f>
      </c>
      <c r="BK7" s="0" t="s">
        <v>260</v>
      </c>
      <c r="BL7" s="11" t="n">
        <v>45653</v>
      </c>
      <c r="BM7" s="6" t="s">
        <f>=-220.44</f>
      </c>
      <c r="BN7" s="0" t="s">
        <v>331</v>
      </c>
      <c r="BO7" s="11" t="n">
        <v>45680</v>
      </c>
      <c r="BP7" s="6" t="s">
        <f>=-201.19</f>
      </c>
      <c r="BQ7" s="0" t="s">
        <v>326</v>
      </c>
      <c r="BR7" s="11" t="n">
        <v>45743</v>
      </c>
      <c r="BS7" s="6" t="s">
        <f>=-473.7</f>
      </c>
      <c r="BT7" s="0" t="s">
        <v>310</v>
      </c>
      <c r="BU7" s="11" t="n">
        <v>45643</v>
      </c>
      <c r="BV7" s="6" t="s">
        <f>=-525.5</f>
      </c>
      <c r="BW7" s="0" t="s">
        <v>332</v>
      </c>
      <c r="BX7" s="0"/>
      <c r="BY7" s="10" t="s">
        <f>=XIRR(BY2:BY6,BX2:BX6)</f>
      </c>
      <c r="BZ7" s="0"/>
      <c r="CA7" s="11" t="n">
        <v>45946</v>
      </c>
      <c r="CB7" s="6" t="s">
        <f>=-482</f>
      </c>
      <c r="CC7" s="0" t="s">
        <v>333</v>
      </c>
      <c r="CD7" s="11" t="n">
        <v>45804</v>
      </c>
      <c r="CE7" s="6" t="s">
        <f>=-187</f>
      </c>
      <c r="CF7" s="0" t="s">
        <v>296</v>
      </c>
      <c r="CG7" s="11" t="n">
        <v>45681</v>
      </c>
      <c r="CH7" s="6" t="s">
        <f>=982.29</f>
      </c>
      <c r="CI7" s="0" t="s">
        <v>260</v>
      </c>
      <c r="CJ7" s="11" t="n">
        <v>45793</v>
      </c>
      <c r="CK7" s="6" t="s">
        <f>=-192.1</f>
      </c>
      <c r="CL7" s="0" t="s">
        <v>334</v>
      </c>
      <c r="CM7" s="11" t="n">
        <v>45800</v>
      </c>
      <c r="CN7" s="6" t="s">
        <f>=-187</f>
      </c>
      <c r="CO7" s="0" t="s">
        <v>298</v>
      </c>
      <c r="CP7" s="11" t="n">
        <v>45638</v>
      </c>
      <c r="CQ7" s="6" t="s">
        <f>=-370.2</f>
      </c>
      <c r="CR7" s="0" t="s">
        <v>314</v>
      </c>
      <c r="CS7" s="11" t="n">
        <v>45997</v>
      </c>
      <c r="CT7" s="8" t="s">
        <f>=-Портфель!J36</f>
      </c>
      <c r="CU7" s="0" t="s">
        <v>262</v>
      </c>
      <c r="CV7" s="11" t="n">
        <v>45561</v>
      </c>
      <c r="CW7" s="6" t="s">
        <f>=894.66</f>
      </c>
      <c r="CX7" s="0" t="s">
        <v>260</v>
      </c>
      <c r="CY7" s="11" t="n">
        <v>45358</v>
      </c>
      <c r="CZ7" s="6" t="s">
        <f>=-258</f>
      </c>
      <c r="DA7" s="0" t="s">
        <v>316</v>
      </c>
      <c r="DB7" s="11" t="n">
        <v>45511</v>
      </c>
      <c r="DC7" s="6" t="s">
        <f>=-406.4</f>
      </c>
      <c r="DD7" s="0" t="s">
        <v>300</v>
      </c>
      <c r="DE7" s="11" t="n">
        <v>45735</v>
      </c>
      <c r="DF7" s="6" t="s">
        <f>=-386.4</f>
      </c>
      <c r="DG7" s="0" t="s">
        <v>276</v>
      </c>
      <c r="DH7" s="11" t="n">
        <v>45756</v>
      </c>
      <c r="DI7" s="6" t="s">
        <f>=-396.4</f>
      </c>
      <c r="DJ7" s="0" t="s">
        <v>277</v>
      </c>
      <c r="DK7" s="11" t="n">
        <v>45708</v>
      </c>
      <c r="DL7" s="6" t="s">
        <f>=-398.9</f>
      </c>
      <c r="DM7" s="0" t="s">
        <v>335</v>
      </c>
      <c r="DN7" s="11" t="n">
        <v>45724</v>
      </c>
      <c r="DO7" s="6" t="s">
        <f>=-191.5</f>
      </c>
      <c r="DP7" s="0" t="s">
        <v>318</v>
      </c>
      <c r="DQ7" s="11" t="n">
        <v>45687</v>
      </c>
      <c r="DR7" s="6" t="s">
        <f>=-279.2</f>
      </c>
      <c r="DS7" s="0" t="s">
        <v>336</v>
      </c>
      <c r="DT7" s="11" t="n">
        <v>45798</v>
      </c>
      <c r="DU7" s="6" t="s">
        <f>=-225.12</f>
      </c>
      <c r="DV7" s="0" t="s">
        <v>319</v>
      </c>
      <c r="DW7" s="11" t="n">
        <v>45477</v>
      </c>
      <c r="DX7" s="6" t="s">
        <f>=-147.1</f>
      </c>
      <c r="DY7" s="0" t="s">
        <v>279</v>
      </c>
      <c r="DZ7" s="11" t="n">
        <v>45797</v>
      </c>
      <c r="EA7" s="6" t="s">
        <f>=-285.72</f>
      </c>
      <c r="EB7" s="0" t="s">
        <v>329</v>
      </c>
      <c r="EC7" s="11" t="n">
        <v>45679</v>
      </c>
      <c r="ED7" s="6" t="s">
        <f>=-216.9</f>
      </c>
      <c r="EE7" s="0" t="s">
        <v>281</v>
      </c>
      <c r="EF7" s="11" t="n">
        <v>45641</v>
      </c>
      <c r="EG7" s="6" t="s">
        <f>=-86.3</f>
      </c>
      <c r="EH7" s="0" t="s">
        <v>282</v>
      </c>
      <c r="EI7" s="11" t="n">
        <v>45916</v>
      </c>
      <c r="EJ7" s="6" t="s">
        <f>=-196.95</f>
      </c>
      <c r="EK7" s="0" t="s">
        <v>283</v>
      </c>
      <c r="EL7" s="11" t="n">
        <v>45512</v>
      </c>
      <c r="EM7" s="6" t="s">
        <f>=-90.4</f>
      </c>
      <c r="EN7" s="0" t="s">
        <v>284</v>
      </c>
      <c r="EO7" s="11" t="n">
        <v>45400</v>
      </c>
      <c r="EP7" s="6" t="s">
        <f>=-114.05</f>
      </c>
      <c r="EQ7" s="0" t="s">
        <v>285</v>
      </c>
      <c r="ER7" s="11" t="n">
        <v>45457</v>
      </c>
      <c r="ES7" s="6" t="s">
        <f>=-107.85</f>
      </c>
      <c r="ET7" s="0" t="s">
        <v>286</v>
      </c>
    </row>
    <row collapsed="false" customFormat="false" customHeight="false" hidden="false" ht="12.1" outlineLevel="0" r="8">
      <c r="A8" s="11" t="n">
        <v>45433</v>
      </c>
      <c r="B8" s="6" t="n">
        <v>6391.5</v>
      </c>
      <c r="C8" s="0" t="s">
        <v>260</v>
      </c>
      <c r="D8" s="11" t="n">
        <v>45643</v>
      </c>
      <c r="E8" s="6" t="n">
        <v>-8738</v>
      </c>
      <c r="F8" s="0" t="s">
        <v>337</v>
      </c>
      <c r="G8" s="11" t="n">
        <v>45474</v>
      </c>
      <c r="H8" s="6" t="n">
        <v>1424.94</v>
      </c>
      <c r="I8" s="0" t="s">
        <v>260</v>
      </c>
      <c r="J8" s="11" t="n">
        <v>45684</v>
      </c>
      <c r="K8" s="6" t="n">
        <v>1047.74</v>
      </c>
      <c r="L8" s="0" t="s">
        <v>260</v>
      </c>
      <c r="M8" s="11" t="n">
        <v>45541</v>
      </c>
      <c r="N8" s="6" t="n">
        <v>579.26</v>
      </c>
      <c r="O8" s="0" t="s">
        <v>260</v>
      </c>
      <c r="P8" s="0"/>
      <c r="Q8" s="8" t="s">
        <f>=-SUM(Q2:Q6)</f>
      </c>
      <c r="R8" s="0" t="s">
        <v>306</v>
      </c>
      <c r="S8" s="0"/>
      <c r="T8" s="8" t="s">
        <f>=-SUM(T2:T6)</f>
      </c>
      <c r="U8" s="0" t="s">
        <v>306</v>
      </c>
      <c r="V8" s="0"/>
      <c r="W8" s="0"/>
      <c r="X8" s="0"/>
      <c r="Y8" s="0"/>
      <c r="Z8" s="8" t="s">
        <f>=-SUM(Z2:Z6)</f>
      </c>
      <c r="AA8" s="0" t="s">
        <v>306</v>
      </c>
      <c r="AB8" s="0"/>
      <c r="AC8" s="0"/>
      <c r="AD8" s="0"/>
      <c r="AE8" s="0"/>
      <c r="AF8" s="0"/>
      <c r="AG8" s="0"/>
      <c r="AH8" s="11" t="n">
        <v>45155</v>
      </c>
      <c r="AI8" s="6" t="n">
        <v>265.4</v>
      </c>
      <c r="AJ8" s="0" t="s">
        <v>260</v>
      </c>
      <c r="AK8" s="0"/>
      <c r="AL8" s="0"/>
      <c r="AM8" s="0"/>
      <c r="AN8" s="0"/>
      <c r="AO8" s="10" t="s">
        <f>=XIRR(AO2:AO7,AN2:AN7)</f>
      </c>
      <c r="AP8" s="0"/>
      <c r="AQ8" s="11" t="n">
        <v>45822</v>
      </c>
      <c r="AR8" s="6" t="s">
        <f>=-373.2</f>
      </c>
      <c r="AS8" s="0" t="s">
        <v>264</v>
      </c>
      <c r="AT8" s="11" t="n">
        <v>45772</v>
      </c>
      <c r="AU8" s="6" t="s">
        <f>=-366.6</f>
      </c>
      <c r="AV8" s="0" t="s">
        <v>323</v>
      </c>
      <c r="AW8" s="11" t="n">
        <v>45643</v>
      </c>
      <c r="AX8" s="6" t="s">
        <f>=-514.56</f>
      </c>
      <c r="AY8" s="0" t="s">
        <v>324</v>
      </c>
      <c r="AZ8" s="11" t="n">
        <v>45721</v>
      </c>
      <c r="BA8" s="6" t="s">
        <f>=-807.84</f>
      </c>
      <c r="BB8" s="0" t="s">
        <v>325</v>
      </c>
      <c r="BC8" s="11" t="n">
        <v>45830</v>
      </c>
      <c r="BD8" s="6" t="s">
        <f>=-280.65</f>
      </c>
      <c r="BE8" s="0" t="s">
        <v>338</v>
      </c>
      <c r="BF8" s="11" t="n">
        <v>45869</v>
      </c>
      <c r="BG8" s="6" t="s">
        <f>=-276.22</f>
      </c>
      <c r="BH8" s="0" t="s">
        <v>339</v>
      </c>
      <c r="BI8" s="11" t="n">
        <v>45703</v>
      </c>
      <c r="BJ8" s="6" t="s">
        <f>=-183.3</f>
      </c>
      <c r="BK8" s="0" t="s">
        <v>340</v>
      </c>
      <c r="BL8" s="11" t="n">
        <v>45683</v>
      </c>
      <c r="BM8" s="6" t="s">
        <f>=-220.44</f>
      </c>
      <c r="BN8" s="0" t="s">
        <v>331</v>
      </c>
      <c r="BO8" s="11" t="n">
        <v>45710</v>
      </c>
      <c r="BP8" s="6" t="s">
        <f>=-201.19</f>
      </c>
      <c r="BQ8" s="0" t="s">
        <v>326</v>
      </c>
      <c r="BR8" s="11" t="n">
        <v>45834</v>
      </c>
      <c r="BS8" s="6" t="s">
        <f>=-473.7</f>
      </c>
      <c r="BT8" s="0" t="s">
        <v>310</v>
      </c>
      <c r="BU8" s="11" t="n">
        <v>45734</v>
      </c>
      <c r="BV8" s="6" t="s">
        <f>=-551</f>
      </c>
      <c r="BW8" s="0" t="s">
        <v>341</v>
      </c>
      <c r="BX8" s="0"/>
      <c r="BY8" s="8" t="s">
        <f>=-SUM(BY2:BY6)</f>
      </c>
      <c r="BZ8" s="0" t="s">
        <v>306</v>
      </c>
      <c r="CA8" s="11" t="n">
        <v>45997</v>
      </c>
      <c r="CB8" s="8" t="s">
        <f>=-Портфель!J30</f>
      </c>
      <c r="CC8" s="0" t="s">
        <v>262</v>
      </c>
      <c r="CD8" s="11" t="n">
        <v>45834</v>
      </c>
      <c r="CE8" s="6" t="s">
        <f>=-184</f>
      </c>
      <c r="CF8" s="0" t="s">
        <v>342</v>
      </c>
      <c r="CG8" s="11" t="n">
        <v>45707</v>
      </c>
      <c r="CH8" s="6" t="s">
        <f>=-189</f>
      </c>
      <c r="CI8" s="0" t="s">
        <v>343</v>
      </c>
      <c r="CJ8" s="11" t="n">
        <v>45824</v>
      </c>
      <c r="CK8" s="6" t="s">
        <f>=-187.5</f>
      </c>
      <c r="CL8" s="0" t="s">
        <v>344</v>
      </c>
      <c r="CM8" s="11" t="n">
        <v>45830</v>
      </c>
      <c r="CN8" s="6" t="s">
        <f>=-185.1</f>
      </c>
      <c r="CO8" s="0" t="s">
        <v>345</v>
      </c>
      <c r="CP8" s="11" t="n">
        <v>45729</v>
      </c>
      <c r="CQ8" s="6" t="s">
        <f>=-370.2</f>
      </c>
      <c r="CR8" s="0" t="s">
        <v>314</v>
      </c>
      <c r="CS8" s="0"/>
      <c r="CT8" s="10" t="s">
        <f>=XIRR(CT2:CT7,CS2:CS7)</f>
      </c>
      <c r="CU8" s="0"/>
      <c r="CV8" s="11" t="n">
        <v>45631</v>
      </c>
      <c r="CW8" s="6" t="s">
        <f>=-304.2</f>
      </c>
      <c r="CX8" s="0" t="s">
        <v>346</v>
      </c>
      <c r="CY8" s="11" t="n">
        <v>45449</v>
      </c>
      <c r="CZ8" s="6" t="s">
        <f>=-258</f>
      </c>
      <c r="DA8" s="0" t="s">
        <v>316</v>
      </c>
      <c r="DB8" s="11" t="n">
        <v>45693</v>
      </c>
      <c r="DC8" s="6" t="s">
        <f>=-406.4</f>
      </c>
      <c r="DD8" s="0" t="s">
        <v>300</v>
      </c>
      <c r="DE8" s="11" t="n">
        <v>45917</v>
      </c>
      <c r="DF8" s="6" t="s">
        <f>=-386.4</f>
      </c>
      <c r="DG8" s="0" t="s">
        <v>276</v>
      </c>
      <c r="DH8" s="11" t="n">
        <v>45938</v>
      </c>
      <c r="DI8" s="6" t="s">
        <f>=-396.4</f>
      </c>
      <c r="DJ8" s="0" t="s">
        <v>277</v>
      </c>
      <c r="DK8" s="11" t="n">
        <v>45799</v>
      </c>
      <c r="DL8" s="6" t="s">
        <f>=-398.9</f>
      </c>
      <c r="DM8" s="0" t="s">
        <v>335</v>
      </c>
      <c r="DN8" s="11" t="n">
        <v>45754</v>
      </c>
      <c r="DO8" s="6" t="s">
        <f>=-191.5</f>
      </c>
      <c r="DP8" s="0" t="s">
        <v>318</v>
      </c>
      <c r="DQ8" s="11" t="n">
        <v>45778</v>
      </c>
      <c r="DR8" s="6" t="s">
        <f>=-279.2</f>
      </c>
      <c r="DS8" s="0" t="s">
        <v>336</v>
      </c>
      <c r="DT8" s="11" t="n">
        <v>45889</v>
      </c>
      <c r="DU8" s="6" t="s">
        <f>=-225.12</f>
      </c>
      <c r="DV8" s="0" t="s">
        <v>319</v>
      </c>
      <c r="DW8" s="11" t="n">
        <v>45546</v>
      </c>
      <c r="DX8" s="6" t="s">
        <f>=898.16</f>
      </c>
      <c r="DY8" s="0" t="s">
        <v>260</v>
      </c>
      <c r="DZ8" s="11" t="n">
        <v>45979</v>
      </c>
      <c r="EA8" s="6" t="s">
        <f>=-285.72</f>
      </c>
      <c r="EB8" s="0" t="s">
        <v>329</v>
      </c>
      <c r="EC8" s="11" t="n">
        <v>45861</v>
      </c>
      <c r="ED8" s="6" t="s">
        <f>=-216.9</f>
      </c>
      <c r="EE8" s="0" t="s">
        <v>281</v>
      </c>
      <c r="EF8" s="11" t="n">
        <v>45671</v>
      </c>
      <c r="EG8" s="6" t="s">
        <f>=-86.3</f>
      </c>
      <c r="EH8" s="0" t="s">
        <v>282</v>
      </c>
      <c r="EI8" s="11" t="n">
        <v>45997</v>
      </c>
      <c r="EJ8" s="8" t="s">
        <f>=-Портфель!J50</f>
      </c>
      <c r="EK8" s="0" t="s">
        <v>262</v>
      </c>
      <c r="EL8" s="11" t="n">
        <v>45542</v>
      </c>
      <c r="EM8" s="6" t="s">
        <f>=-90.4</f>
      </c>
      <c r="EN8" s="0" t="s">
        <v>284</v>
      </c>
      <c r="EO8" s="11" t="n">
        <v>45490</v>
      </c>
      <c r="EP8" s="6" t="s">
        <f>=-625</f>
      </c>
      <c r="EQ8" s="0" t="s">
        <v>212</v>
      </c>
      <c r="ER8" s="11" t="n">
        <v>45547</v>
      </c>
      <c r="ES8" s="6" t="s">
        <f>=-1000</f>
      </c>
      <c r="ET8" s="0" t="s">
        <v>226</v>
      </c>
    </row>
    <row collapsed="false" customFormat="false" customHeight="false" hidden="false" ht="12.1" outlineLevel="0" r="9">
      <c r="A9" s="11" t="n">
        <v>45484</v>
      </c>
      <c r="B9" s="6" t="n">
        <v>-14319</v>
      </c>
      <c r="C9" s="0" t="s">
        <v>347</v>
      </c>
      <c r="D9" s="11" t="n">
        <v>45650</v>
      </c>
      <c r="E9" s="6" t="n">
        <v>20722.08</v>
      </c>
      <c r="F9" s="0" t="s">
        <v>260</v>
      </c>
      <c r="G9" s="11" t="n">
        <v>45482</v>
      </c>
      <c r="H9" s="6" t="n">
        <v>-453.06</v>
      </c>
      <c r="I9" s="0" t="s">
        <v>348</v>
      </c>
      <c r="J9" s="11" t="n">
        <v>45858</v>
      </c>
      <c r="K9" s="6" t="n">
        <v>-543.16</v>
      </c>
      <c r="L9" s="0" t="s">
        <v>349</v>
      </c>
      <c r="M9" s="11" t="n">
        <v>45573</v>
      </c>
      <c r="N9" s="6" t="n">
        <v>-496.6</v>
      </c>
      <c r="O9" s="0" t="s">
        <v>350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45159</v>
      </c>
      <c r="AI9" s="6" t="n">
        <v>2033.02</v>
      </c>
      <c r="AJ9" s="0" t="s">
        <v>260</v>
      </c>
      <c r="AK9" s="0"/>
      <c r="AL9" s="0"/>
      <c r="AM9" s="0"/>
      <c r="AN9" s="0"/>
      <c r="AO9" s="8" t="s">
        <f>=-SUM(AO2:AO7)</f>
      </c>
      <c r="AP9" s="0" t="s">
        <v>306</v>
      </c>
      <c r="AQ9" s="11" t="n">
        <v>45852</v>
      </c>
      <c r="AR9" s="6" t="s">
        <f>=-357.2</f>
      </c>
      <c r="AS9" s="0" t="s">
        <v>351</v>
      </c>
      <c r="AT9" s="11" t="n">
        <v>45802</v>
      </c>
      <c r="AU9" s="6" t="s">
        <f>=-366.6</f>
      </c>
      <c r="AV9" s="0" t="s">
        <v>323</v>
      </c>
      <c r="AW9" s="11" t="n">
        <v>45734</v>
      </c>
      <c r="AX9" s="6" t="s">
        <f>=-514.56</f>
      </c>
      <c r="AY9" s="0" t="s">
        <v>324</v>
      </c>
      <c r="AZ9" s="11" t="n">
        <v>45903</v>
      </c>
      <c r="BA9" s="6" t="s">
        <f>=-807.84</f>
      </c>
      <c r="BB9" s="0" t="s">
        <v>325</v>
      </c>
      <c r="BC9" s="11" t="n">
        <v>45860</v>
      </c>
      <c r="BD9" s="6" t="s">
        <f>=-271.2</f>
      </c>
      <c r="BE9" s="0" t="s">
        <v>352</v>
      </c>
      <c r="BF9" s="11" t="n">
        <v>45899</v>
      </c>
      <c r="BG9" s="6" t="s">
        <f>=-255.5</f>
      </c>
      <c r="BH9" s="0" t="s">
        <v>353</v>
      </c>
      <c r="BI9" s="11" t="n">
        <v>45706</v>
      </c>
      <c r="BJ9" s="6" t="s">
        <f>=974.42</f>
      </c>
      <c r="BK9" s="0" t="s">
        <v>260</v>
      </c>
      <c r="BL9" s="11" t="n">
        <v>45713</v>
      </c>
      <c r="BM9" s="6" t="s">
        <f>=-220.44</f>
      </c>
      <c r="BN9" s="0" t="s">
        <v>331</v>
      </c>
      <c r="BO9" s="11" t="n">
        <v>45740</v>
      </c>
      <c r="BP9" s="6" t="s">
        <f>=-201.19</f>
      </c>
      <c r="BQ9" s="0" t="s">
        <v>326</v>
      </c>
      <c r="BR9" s="11" t="n">
        <v>45925</v>
      </c>
      <c r="BS9" s="6" t="s">
        <f>=-473.7</f>
      </c>
      <c r="BT9" s="0" t="s">
        <v>310</v>
      </c>
      <c r="BU9" s="11" t="n">
        <v>45825</v>
      </c>
      <c r="BV9" s="6" t="s">
        <f>=-549.9</f>
      </c>
      <c r="BW9" s="0" t="s">
        <v>354</v>
      </c>
      <c r="BX9" s="0"/>
      <c r="BY9" s="0"/>
      <c r="BZ9" s="0"/>
      <c r="CA9" s="0"/>
      <c r="CB9" s="10" t="s">
        <f>=XIRR(CB2:CB8,CA2:CA8)</f>
      </c>
      <c r="CC9" s="0"/>
      <c r="CD9" s="11" t="n">
        <v>45864</v>
      </c>
      <c r="CE9" s="6" t="s">
        <f>=-178.8</f>
      </c>
      <c r="CF9" s="0" t="s">
        <v>355</v>
      </c>
      <c r="CG9" s="11" t="n">
        <v>45737</v>
      </c>
      <c r="CH9" s="6" t="s">
        <f>=-189</f>
      </c>
      <c r="CI9" s="0" t="s">
        <v>343</v>
      </c>
      <c r="CJ9" s="11" t="n">
        <v>45855</v>
      </c>
      <c r="CK9" s="6" t="s">
        <f>=-186.8</f>
      </c>
      <c r="CL9" s="0" t="s">
        <v>356</v>
      </c>
      <c r="CM9" s="11" t="n">
        <v>45860</v>
      </c>
      <c r="CN9" s="6" t="s">
        <f>=-178.8</f>
      </c>
      <c r="CO9" s="0" t="s">
        <v>357</v>
      </c>
      <c r="CP9" s="11" t="n">
        <v>45820</v>
      </c>
      <c r="CQ9" s="6" t="s">
        <f>=-370.2</f>
      </c>
      <c r="CR9" s="0" t="s">
        <v>314</v>
      </c>
      <c r="CS9" s="0"/>
      <c r="CT9" s="8" t="s">
        <f>=-SUM(CT2:CT7)</f>
      </c>
      <c r="CU9" s="0" t="s">
        <v>306</v>
      </c>
      <c r="CV9" s="11" t="n">
        <v>45722</v>
      </c>
      <c r="CW9" s="6" t="s">
        <f>=-304.2</f>
      </c>
      <c r="CX9" s="0" t="s">
        <v>346</v>
      </c>
      <c r="CY9" s="11" t="n">
        <v>45540</v>
      </c>
      <c r="CZ9" s="6" t="s">
        <f>=-258</f>
      </c>
      <c r="DA9" s="0" t="s">
        <v>316</v>
      </c>
      <c r="DB9" s="11" t="n">
        <v>45875</v>
      </c>
      <c r="DC9" s="6" t="s">
        <f>=-406.4</f>
      </c>
      <c r="DD9" s="0" t="s">
        <v>300</v>
      </c>
      <c r="DE9" s="11" t="n">
        <v>45997</v>
      </c>
      <c r="DF9" s="8" t="s">
        <f>=-Портфель!J40</f>
      </c>
      <c r="DG9" s="0" t="s">
        <v>262</v>
      </c>
      <c r="DH9" s="11" t="n">
        <v>45997</v>
      </c>
      <c r="DI9" s="8" t="s">
        <f>=-Портфель!J41</f>
      </c>
      <c r="DJ9" s="0" t="s">
        <v>262</v>
      </c>
      <c r="DK9" s="11" t="n">
        <v>45890</v>
      </c>
      <c r="DL9" s="6" t="s">
        <f>=-398.9</f>
      </c>
      <c r="DM9" s="0" t="s">
        <v>335</v>
      </c>
      <c r="DN9" s="11" t="n">
        <v>45784</v>
      </c>
      <c r="DO9" s="6" t="s">
        <f>=-191.5</f>
      </c>
      <c r="DP9" s="0" t="s">
        <v>318</v>
      </c>
      <c r="DQ9" s="11" t="n">
        <v>45869</v>
      </c>
      <c r="DR9" s="6" t="s">
        <f>=-279.2</f>
      </c>
      <c r="DS9" s="0" t="s">
        <v>336</v>
      </c>
      <c r="DT9" s="11" t="n">
        <v>45980</v>
      </c>
      <c r="DU9" s="6" t="s">
        <f>=-225.12</f>
      </c>
      <c r="DV9" s="0" t="s">
        <v>319</v>
      </c>
      <c r="DW9" s="11" t="n">
        <v>45568</v>
      </c>
      <c r="DX9" s="6" t="s">
        <f>=-205.94</f>
      </c>
      <c r="DY9" s="0" t="s">
        <v>358</v>
      </c>
      <c r="DZ9" s="11" t="n">
        <v>45997</v>
      </c>
      <c r="EA9" s="8" t="s">
        <f>=-Портфель!J47</f>
      </c>
      <c r="EB9" s="0" t="s">
        <v>262</v>
      </c>
      <c r="EC9" s="11" t="n">
        <v>45997</v>
      </c>
      <c r="ED9" s="8" t="s">
        <f>=-Портфель!J48</f>
      </c>
      <c r="EE9" s="0" t="s">
        <v>262</v>
      </c>
      <c r="EF9" s="11" t="n">
        <v>45701</v>
      </c>
      <c r="EG9" s="6" t="s">
        <f>=-86.3</f>
      </c>
      <c r="EH9" s="0" t="s">
        <v>282</v>
      </c>
      <c r="EI9" s="0"/>
      <c r="EJ9" s="10" t="s">
        <f>=XIRR(EJ2:EJ8,EI2:EI8)</f>
      </c>
      <c r="EK9" s="0"/>
      <c r="EL9" s="11" t="n">
        <v>45572</v>
      </c>
      <c r="EM9" s="6" t="s">
        <f>=-90.4</f>
      </c>
      <c r="EN9" s="0" t="s">
        <v>284</v>
      </c>
      <c r="EO9" s="11" t="n">
        <v>45491</v>
      </c>
      <c r="EP9" s="6" t="s">
        <f>=-114.05</f>
      </c>
      <c r="EQ9" s="0" t="s">
        <v>285</v>
      </c>
      <c r="ER9" s="11" t="n">
        <v>45548</v>
      </c>
      <c r="ES9" s="6" t="s">
        <f>=-107.85</f>
      </c>
      <c r="ET9" s="0" t="s">
        <v>286</v>
      </c>
    </row>
    <row collapsed="false" customFormat="false" customHeight="false" hidden="false" ht="12.1" outlineLevel="0" r="10">
      <c r="A10" s="11" t="n">
        <v>45667</v>
      </c>
      <c r="B10" s="6" t="n">
        <v>13969.67</v>
      </c>
      <c r="C10" s="0" t="s">
        <v>260</v>
      </c>
      <c r="D10" s="11" t="n">
        <v>45667</v>
      </c>
      <c r="E10" s="6" t="n">
        <v>14275.13</v>
      </c>
      <c r="F10" s="0" t="s">
        <v>260</v>
      </c>
      <c r="G10" s="11" t="n">
        <v>45541</v>
      </c>
      <c r="H10" s="6" t="n">
        <v>2928.73</v>
      </c>
      <c r="I10" s="0" t="s">
        <v>260</v>
      </c>
      <c r="J10" s="11" t="n">
        <v>45997</v>
      </c>
      <c r="K10" s="8" t="s">
        <f>=-Портфель!J5</f>
      </c>
      <c r="L10" s="0" t="s">
        <v>262</v>
      </c>
      <c r="M10" s="11" t="n">
        <v>45652</v>
      </c>
      <c r="N10" s="6" t="n">
        <v>629.6</v>
      </c>
      <c r="O10" s="0" t="s">
        <v>260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45161</v>
      </c>
      <c r="AI10" s="6" t="n">
        <v>1.52</v>
      </c>
      <c r="AJ10" s="0" t="s">
        <v>260</v>
      </c>
      <c r="AK10" s="0"/>
      <c r="AL10" s="0"/>
      <c r="AM10" s="0"/>
      <c r="AN10" s="0"/>
      <c r="AO10" s="0"/>
      <c r="AP10" s="0"/>
      <c r="AQ10" s="11" t="n">
        <v>45882</v>
      </c>
      <c r="AR10" s="6" t="s">
        <f>=-345.8</f>
      </c>
      <c r="AS10" s="0" t="s">
        <v>359</v>
      </c>
      <c r="AT10" s="11" t="n">
        <v>45832</v>
      </c>
      <c r="AU10" s="6" t="s">
        <f>=-361.6</f>
      </c>
      <c r="AV10" s="0" t="s">
        <v>360</v>
      </c>
      <c r="AW10" s="11" t="n">
        <v>45825</v>
      </c>
      <c r="AX10" s="6" t="s">
        <f>=-514.56</f>
      </c>
      <c r="AY10" s="0" t="s">
        <v>324</v>
      </c>
      <c r="AZ10" s="11" t="n">
        <v>45997</v>
      </c>
      <c r="BA10" s="8" t="s">
        <f>=-Портфель!J21</f>
      </c>
      <c r="BB10" s="0" t="s">
        <v>262</v>
      </c>
      <c r="BC10" s="11" t="n">
        <v>45890</v>
      </c>
      <c r="BD10" s="6" t="s">
        <f>=-256.5</f>
      </c>
      <c r="BE10" s="0" t="s">
        <v>361</v>
      </c>
      <c r="BF10" s="11" t="n">
        <v>45929</v>
      </c>
      <c r="BG10" s="6" t="s">
        <f>=-250.04</f>
      </c>
      <c r="BH10" s="0" t="s">
        <v>362</v>
      </c>
      <c r="BI10" s="11" t="n">
        <v>45709</v>
      </c>
      <c r="BJ10" s="6" t="s">
        <f>=981.48</f>
      </c>
      <c r="BK10" s="0" t="s">
        <v>260</v>
      </c>
      <c r="BL10" s="11" t="n">
        <v>45743</v>
      </c>
      <c r="BM10" s="6" t="s">
        <f>=-220.44</f>
      </c>
      <c r="BN10" s="0" t="s">
        <v>331</v>
      </c>
      <c r="BO10" s="11" t="n">
        <v>45770</v>
      </c>
      <c r="BP10" s="6" t="s">
        <f>=-201.19</f>
      </c>
      <c r="BQ10" s="0" t="s">
        <v>326</v>
      </c>
      <c r="BR10" s="11" t="n">
        <v>45997</v>
      </c>
      <c r="BS10" s="8" t="s">
        <f>=-Портфель!J27</f>
      </c>
      <c r="BT10" s="0" t="s">
        <v>262</v>
      </c>
      <c r="BU10" s="11" t="n">
        <v>45916</v>
      </c>
      <c r="BV10" s="6" t="s">
        <f>=-500.8</f>
      </c>
      <c r="BW10" s="0" t="s">
        <v>363</v>
      </c>
      <c r="BX10" s="0"/>
      <c r="BY10" s="0"/>
      <c r="BZ10" s="0"/>
      <c r="CA10" s="0"/>
      <c r="CB10" s="8" t="s">
        <f>=-SUM(CB2:CB8)</f>
      </c>
      <c r="CC10" s="0" t="s">
        <v>306</v>
      </c>
      <c r="CD10" s="11" t="n">
        <v>45894</v>
      </c>
      <c r="CE10" s="6" t="s">
        <f>=-166.7</f>
      </c>
      <c r="CF10" s="0" t="s">
        <v>364</v>
      </c>
      <c r="CG10" s="11" t="n">
        <v>45767</v>
      </c>
      <c r="CH10" s="6" t="s">
        <f>=-189</f>
      </c>
      <c r="CI10" s="0" t="s">
        <v>343</v>
      </c>
      <c r="CJ10" s="11" t="n">
        <v>45886</v>
      </c>
      <c r="CK10" s="6" t="s">
        <f>=-178.7</f>
      </c>
      <c r="CL10" s="0" t="s">
        <v>365</v>
      </c>
      <c r="CM10" s="11" t="n">
        <v>45890</v>
      </c>
      <c r="CN10" s="6" t="s">
        <f>=-168.9</f>
      </c>
      <c r="CO10" s="0" t="s">
        <v>366</v>
      </c>
      <c r="CP10" s="11" t="n">
        <v>45911</v>
      </c>
      <c r="CQ10" s="6" t="s">
        <f>=-370.2</f>
      </c>
      <c r="CR10" s="0" t="s">
        <v>314</v>
      </c>
      <c r="CS10" s="0"/>
      <c r="CT10" s="0"/>
      <c r="CU10" s="0"/>
      <c r="CV10" s="11" t="n">
        <v>45813</v>
      </c>
      <c r="CW10" s="6" t="s">
        <f>=-304.2</f>
      </c>
      <c r="CX10" s="0" t="s">
        <v>346</v>
      </c>
      <c r="CY10" s="11" t="n">
        <v>45631</v>
      </c>
      <c r="CZ10" s="6" t="s">
        <f>=-258</f>
      </c>
      <c r="DA10" s="0" t="s">
        <v>316</v>
      </c>
      <c r="DB10" s="11" t="n">
        <v>45997</v>
      </c>
      <c r="DC10" s="8" t="s">
        <f>=-Портфель!J39</f>
      </c>
      <c r="DD10" s="0" t="s">
        <v>262</v>
      </c>
      <c r="DE10" s="0"/>
      <c r="DF10" s="10" t="s">
        <f>=XIRR(DF2:DF9,DE2:DE9)</f>
      </c>
      <c r="DG10" s="0"/>
      <c r="DH10" s="0"/>
      <c r="DI10" s="10" t="s">
        <f>=XIRR(DI2:DI9,DH2:DH9)</f>
      </c>
      <c r="DJ10" s="0"/>
      <c r="DK10" s="11" t="n">
        <v>45981</v>
      </c>
      <c r="DL10" s="6" t="s">
        <f>=-398.9</f>
      </c>
      <c r="DM10" s="0" t="s">
        <v>335</v>
      </c>
      <c r="DN10" s="11" t="n">
        <v>45814</v>
      </c>
      <c r="DO10" s="6" t="s">
        <f>=-191.5</f>
      </c>
      <c r="DP10" s="0" t="s">
        <v>318</v>
      </c>
      <c r="DQ10" s="11" t="n">
        <v>45960</v>
      </c>
      <c r="DR10" s="6" t="s">
        <f>=-279.2</f>
      </c>
      <c r="DS10" s="0" t="s">
        <v>336</v>
      </c>
      <c r="DT10" s="11" t="n">
        <v>45997</v>
      </c>
      <c r="DU10" s="8" t="s">
        <f>=-Портфель!J45</f>
      </c>
      <c r="DV10" s="0" t="s">
        <v>262</v>
      </c>
      <c r="DW10" s="11" t="n">
        <v>45659</v>
      </c>
      <c r="DX10" s="6" t="s">
        <f>=-205.94</f>
      </c>
      <c r="DY10" s="0" t="s">
        <v>358</v>
      </c>
      <c r="DZ10" s="0"/>
      <c r="EA10" s="10" t="s">
        <f>=XIRR(EA2:EA9,DZ2:DZ9)</f>
      </c>
      <c r="EB10" s="0"/>
      <c r="EC10" s="0"/>
      <c r="ED10" s="10" t="s">
        <f>=XIRR(ED2:ED9,EC2:EC9)</f>
      </c>
      <c r="EE10" s="0"/>
      <c r="EF10" s="11" t="n">
        <v>45731</v>
      </c>
      <c r="EG10" s="6" t="s">
        <f>=-86.3</f>
      </c>
      <c r="EH10" s="0" t="s">
        <v>282</v>
      </c>
      <c r="EI10" s="0"/>
      <c r="EJ10" s="8" t="s">
        <f>=-SUM(EJ2:EJ8)</f>
      </c>
      <c r="EK10" s="0" t="s">
        <v>306</v>
      </c>
      <c r="EL10" s="11" t="n">
        <v>45602</v>
      </c>
      <c r="EM10" s="6" t="s">
        <f>=-90.4</f>
      </c>
      <c r="EN10" s="0" t="s">
        <v>284</v>
      </c>
      <c r="EO10" s="11" t="n">
        <v>45517</v>
      </c>
      <c r="EP10" s="6" t="s">
        <f>=811.04</f>
      </c>
      <c r="EQ10" s="0" t="s">
        <v>260</v>
      </c>
      <c r="ER10" s="11" t="n">
        <v>45639</v>
      </c>
      <c r="ES10" s="6" t="s">
        <f>=-86.25</f>
      </c>
      <c r="ET10" s="0" t="s">
        <v>367</v>
      </c>
    </row>
    <row collapsed="false" customFormat="false" customHeight="false" hidden="false" ht="12.1" outlineLevel="0" r="11">
      <c r="A11" s="11" t="n">
        <v>45674</v>
      </c>
      <c r="B11" s="6" t="n">
        <v>39764.5</v>
      </c>
      <c r="C11" s="0" t="s">
        <v>260</v>
      </c>
      <c r="D11" s="11" t="n">
        <v>45674</v>
      </c>
      <c r="E11" s="6" t="n">
        <v>7247.29</v>
      </c>
      <c r="F11" s="0" t="s">
        <v>260</v>
      </c>
      <c r="G11" s="11" t="n">
        <v>45548</v>
      </c>
      <c r="H11" s="6" t="n">
        <v>592.28</v>
      </c>
      <c r="I11" s="0" t="s">
        <v>260</v>
      </c>
      <c r="J11" s="0"/>
      <c r="K11" s="10" t="s">
        <f>=XIRR(K2:K10,J2:J10)</f>
      </c>
      <c r="L11" s="0"/>
      <c r="M11" s="11" t="n">
        <v>45665</v>
      </c>
      <c r="N11" s="6" t="n">
        <v>-243.46</v>
      </c>
      <c r="O11" s="0" t="s">
        <v>368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45162</v>
      </c>
      <c r="AI11" s="6" t="n">
        <v>326.9</v>
      </c>
      <c r="AJ11" s="0" t="s">
        <v>260</v>
      </c>
      <c r="AK11" s="0"/>
      <c r="AL11" s="0"/>
      <c r="AM11" s="0"/>
      <c r="AN11" s="0"/>
      <c r="AO11" s="0"/>
      <c r="AP11" s="0"/>
      <c r="AQ11" s="11" t="n">
        <v>45912</v>
      </c>
      <c r="AR11" s="6" t="s">
        <f>=-323.8</f>
      </c>
      <c r="AS11" s="0" t="s">
        <v>369</v>
      </c>
      <c r="AT11" s="11" t="n">
        <v>45862</v>
      </c>
      <c r="AU11" s="6" t="s">
        <f>=-350.2</f>
      </c>
      <c r="AV11" s="0" t="s">
        <v>370</v>
      </c>
      <c r="AW11" s="11" t="n">
        <v>45916</v>
      </c>
      <c r="AX11" s="6" t="s">
        <f>=-514.56</f>
      </c>
      <c r="AY11" s="0" t="s">
        <v>324</v>
      </c>
      <c r="AZ11" s="0"/>
      <c r="BA11" s="10" t="s">
        <f>=XIRR(BA2:BA10,AZ2:AZ10)</f>
      </c>
      <c r="BB11" s="0"/>
      <c r="BC11" s="11" t="n">
        <v>45920</v>
      </c>
      <c r="BD11" s="6" t="s">
        <f>=-246.6</f>
      </c>
      <c r="BE11" s="0" t="s">
        <v>371</v>
      </c>
      <c r="BF11" s="11" t="n">
        <v>45959</v>
      </c>
      <c r="BG11" s="6" t="s">
        <f>=-241.64</f>
      </c>
      <c r="BH11" s="0" t="s">
        <v>372</v>
      </c>
      <c r="BI11" s="11" t="n">
        <v>45733</v>
      </c>
      <c r="BJ11" s="6" t="s">
        <f>=-219.96</f>
      </c>
      <c r="BK11" s="0" t="s">
        <v>373</v>
      </c>
      <c r="BL11" s="11" t="n">
        <v>45773</v>
      </c>
      <c r="BM11" s="6" t="s">
        <f>=-220.44</f>
      </c>
      <c r="BN11" s="0" t="s">
        <v>331</v>
      </c>
      <c r="BO11" s="11" t="n">
        <v>45800</v>
      </c>
      <c r="BP11" s="6" t="s">
        <f>=-201.19</f>
      </c>
      <c r="BQ11" s="0" t="s">
        <v>326</v>
      </c>
      <c r="BR11" s="0"/>
      <c r="BS11" s="10" t="s">
        <f>=XIRR(BS2:BS10,BR2:BR10)</f>
      </c>
      <c r="BT11" s="0"/>
      <c r="BU11" s="11" t="n">
        <v>45997</v>
      </c>
      <c r="BV11" s="8" t="s">
        <f>=-Портфель!J28</f>
      </c>
      <c r="BW11" s="0" t="s">
        <v>262</v>
      </c>
      <c r="BX11" s="0"/>
      <c r="BY11" s="0"/>
      <c r="BZ11" s="0"/>
      <c r="CA11" s="0"/>
      <c r="CB11" s="0"/>
      <c r="CC11" s="0"/>
      <c r="CD11" s="11" t="n">
        <v>45924</v>
      </c>
      <c r="CE11" s="6" t="s">
        <f>=-161.5</f>
      </c>
      <c r="CF11" s="0" t="s">
        <v>374</v>
      </c>
      <c r="CG11" s="11" t="n">
        <v>45797</v>
      </c>
      <c r="CH11" s="6" t="s">
        <f>=-189</f>
      </c>
      <c r="CI11" s="0" t="s">
        <v>343</v>
      </c>
      <c r="CJ11" s="11" t="n">
        <v>45917</v>
      </c>
      <c r="CK11" s="6" t="s">
        <f>=-168.6</f>
      </c>
      <c r="CL11" s="0" t="s">
        <v>375</v>
      </c>
      <c r="CM11" s="11" t="n">
        <v>45920</v>
      </c>
      <c r="CN11" s="6" t="s">
        <f>=-162.3</f>
      </c>
      <c r="CO11" s="0" t="s">
        <v>376</v>
      </c>
      <c r="CP11" s="11" t="n">
        <v>45997</v>
      </c>
      <c r="CQ11" s="8" t="s">
        <f>=-Портфель!J35</f>
      </c>
      <c r="CR11" s="0" t="s">
        <v>262</v>
      </c>
      <c r="CS11" s="0"/>
      <c r="CT11" s="0"/>
      <c r="CU11" s="0"/>
      <c r="CV11" s="11" t="n">
        <v>45904</v>
      </c>
      <c r="CW11" s="6" t="s">
        <f>=-304.2</f>
      </c>
      <c r="CX11" s="0" t="s">
        <v>346</v>
      </c>
      <c r="CY11" s="11" t="n">
        <v>45722</v>
      </c>
      <c r="CZ11" s="6" t="s">
        <f>=-258</f>
      </c>
      <c r="DA11" s="0" t="s">
        <v>316</v>
      </c>
      <c r="DB11" s="0"/>
      <c r="DC11" s="10" t="s">
        <f>=XIRR(DC2:DC10,DB2:DB10)</f>
      </c>
      <c r="DD11" s="0"/>
      <c r="DE11" s="0"/>
      <c r="DF11" s="8" t="s">
        <f>=-SUM(DF2:DF9)</f>
      </c>
      <c r="DG11" s="0" t="s">
        <v>306</v>
      </c>
      <c r="DH11" s="0"/>
      <c r="DI11" s="8" t="s">
        <f>=-SUM(DI2:DI9)</f>
      </c>
      <c r="DJ11" s="0" t="s">
        <v>306</v>
      </c>
      <c r="DK11" s="11" t="n">
        <v>45997</v>
      </c>
      <c r="DL11" s="8" t="s">
        <f>=-Портфель!J42</f>
      </c>
      <c r="DM11" s="0" t="s">
        <v>262</v>
      </c>
      <c r="DN11" s="11" t="n">
        <v>45844</v>
      </c>
      <c r="DO11" s="6" t="s">
        <f>=-185.8</f>
      </c>
      <c r="DP11" s="0" t="s">
        <v>377</v>
      </c>
      <c r="DQ11" s="11" t="n">
        <v>45997</v>
      </c>
      <c r="DR11" s="8" t="s">
        <f>=-Портфель!J44</f>
      </c>
      <c r="DS11" s="0" t="s">
        <v>262</v>
      </c>
      <c r="DT11" s="0"/>
      <c r="DU11" s="10" t="s">
        <f>=XIRR(DU2:DU10,DT2:DT10)</f>
      </c>
      <c r="DV11" s="0"/>
      <c r="DW11" s="11" t="n">
        <v>45750</v>
      </c>
      <c r="DX11" s="6" t="s">
        <f>=-205.94</f>
      </c>
      <c r="DY11" s="0" t="s">
        <v>358</v>
      </c>
      <c r="DZ11" s="0"/>
      <c r="EA11" s="8" t="s">
        <f>=-SUM(EA2:EA9)</f>
      </c>
      <c r="EB11" s="0" t="s">
        <v>306</v>
      </c>
      <c r="EC11" s="0"/>
      <c r="ED11" s="8" t="s">
        <f>=-SUM(ED2:ED9)</f>
      </c>
      <c r="EE11" s="0" t="s">
        <v>306</v>
      </c>
      <c r="EF11" s="11" t="n">
        <v>45761</v>
      </c>
      <c r="EG11" s="6" t="s">
        <f>=-86.3</f>
      </c>
      <c r="EH11" s="0" t="s">
        <v>282</v>
      </c>
      <c r="EI11" s="0"/>
      <c r="EJ11" s="0"/>
      <c r="EK11" s="0"/>
      <c r="EL11" s="11" t="n">
        <v>45632</v>
      </c>
      <c r="EM11" s="6" t="s">
        <f>=-90.4</f>
      </c>
      <c r="EN11" s="0" t="s">
        <v>284</v>
      </c>
      <c r="EO11" s="11" t="n">
        <v>45538</v>
      </c>
      <c r="EP11" s="6" t="s">
        <f>=1628.95</f>
      </c>
      <c r="EQ11" s="0" t="s">
        <v>260</v>
      </c>
      <c r="ER11" s="11" t="n">
        <v>45730</v>
      </c>
      <c r="ES11" s="6" t="s">
        <f>=-86.25</f>
      </c>
      <c r="ET11" s="0" t="s">
        <v>367</v>
      </c>
    </row>
    <row collapsed="false" customFormat="false" customHeight="false" hidden="false" ht="12.1" outlineLevel="0" r="12">
      <c r="A12" s="11" t="n">
        <v>45856</v>
      </c>
      <c r="B12" s="6" t="n">
        <v>-21600.8</v>
      </c>
      <c r="C12" s="0" t="s">
        <v>378</v>
      </c>
      <c r="D12" s="11" t="n">
        <v>45811</v>
      </c>
      <c r="E12" s="6" t="n">
        <v>-12443</v>
      </c>
      <c r="F12" s="0" t="s">
        <v>379</v>
      </c>
      <c r="G12" s="11" t="n">
        <v>45553</v>
      </c>
      <c r="H12" s="6" t="n">
        <v>630.91</v>
      </c>
      <c r="I12" s="0" t="s">
        <v>260</v>
      </c>
      <c r="J12" s="0"/>
      <c r="K12" s="8" t="s">
        <f>=-SUM(K2:K10)</f>
      </c>
      <c r="L12" s="0" t="s">
        <v>306</v>
      </c>
      <c r="M12" s="11" t="n">
        <v>45667</v>
      </c>
      <c r="N12" s="6" t="n">
        <v>3880.3</v>
      </c>
      <c r="O12" s="0" t="s">
        <v>260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45163</v>
      </c>
      <c r="AI12" s="6" t="n">
        <v>424.71</v>
      </c>
      <c r="AJ12" s="0" t="s">
        <v>260</v>
      </c>
      <c r="AK12" s="0"/>
      <c r="AL12" s="0"/>
      <c r="AM12" s="0"/>
      <c r="AN12" s="0"/>
      <c r="AO12" s="0"/>
      <c r="AP12" s="0"/>
      <c r="AQ12" s="11" t="n">
        <v>45942</v>
      </c>
      <c r="AR12" s="6" t="s">
        <f>=-312.4</f>
      </c>
      <c r="AS12" s="0" t="s">
        <v>380</v>
      </c>
      <c r="AT12" s="11" t="n">
        <v>45892</v>
      </c>
      <c r="AU12" s="6" t="s">
        <f>=-328.2</f>
      </c>
      <c r="AV12" s="0" t="s">
        <v>381</v>
      </c>
      <c r="AW12" s="11" t="n">
        <v>45997</v>
      </c>
      <c r="AX12" s="8" t="s">
        <f>=-Портфель!J20</f>
      </c>
      <c r="AY12" s="0" t="s">
        <v>262</v>
      </c>
      <c r="AZ12" s="0"/>
      <c r="BA12" s="8" t="s">
        <f>=-SUM(BA2:BA10)</f>
      </c>
      <c r="BB12" s="0" t="s">
        <v>306</v>
      </c>
      <c r="BC12" s="11" t="n">
        <v>45950</v>
      </c>
      <c r="BD12" s="6" t="s">
        <f>=-234.6</f>
      </c>
      <c r="BE12" s="0" t="s">
        <v>382</v>
      </c>
      <c r="BF12" s="11" t="n">
        <v>45989</v>
      </c>
      <c r="BG12" s="6" t="s">
        <f>=-236.6</f>
      </c>
      <c r="BH12" s="0" t="s">
        <v>383</v>
      </c>
      <c r="BI12" s="11" t="n">
        <v>45763</v>
      </c>
      <c r="BJ12" s="6" t="s">
        <f>=-219.96</f>
      </c>
      <c r="BK12" s="0" t="s">
        <v>373</v>
      </c>
      <c r="BL12" s="11" t="n">
        <v>45803</v>
      </c>
      <c r="BM12" s="6" t="s">
        <f>=-220.44</f>
      </c>
      <c r="BN12" s="0" t="s">
        <v>331</v>
      </c>
      <c r="BO12" s="11" t="n">
        <v>45830</v>
      </c>
      <c r="BP12" s="6" t="s">
        <f>=-199.1</f>
      </c>
      <c r="BQ12" s="0" t="s">
        <v>384</v>
      </c>
      <c r="BR12" s="0"/>
      <c r="BS12" s="8" t="s">
        <f>=-SUM(BS2:BS10)</f>
      </c>
      <c r="BT12" s="0" t="s">
        <v>306</v>
      </c>
      <c r="BU12" s="0"/>
      <c r="BV12" s="10" t="s">
        <f>=XIRR(BV2:BV11,BU2:BU11)</f>
      </c>
      <c r="BW12" s="0"/>
      <c r="BX12" s="0"/>
      <c r="BY12" s="0"/>
      <c r="BZ12" s="0"/>
      <c r="CA12" s="0"/>
      <c r="CB12" s="0"/>
      <c r="CC12" s="0"/>
      <c r="CD12" s="11" t="n">
        <v>45954</v>
      </c>
      <c r="CE12" s="6" t="s">
        <f>=-154.1</f>
      </c>
      <c r="CF12" s="0" t="s">
        <v>385</v>
      </c>
      <c r="CG12" s="11" t="n">
        <v>45827</v>
      </c>
      <c r="CH12" s="6" t="s">
        <f>=-187.9</f>
      </c>
      <c r="CI12" s="0" t="s">
        <v>386</v>
      </c>
      <c r="CJ12" s="11" t="n">
        <v>45948</v>
      </c>
      <c r="CK12" s="6" t="s">
        <f>=-160.5</f>
      </c>
      <c r="CL12" s="0" t="s">
        <v>387</v>
      </c>
      <c r="CM12" s="11" t="n">
        <v>45950</v>
      </c>
      <c r="CN12" s="6" t="s">
        <f>=-154.4</f>
      </c>
      <c r="CO12" s="0" t="s">
        <v>388</v>
      </c>
      <c r="CP12" s="0"/>
      <c r="CQ12" s="10" t="s">
        <f>=XIRR(CQ2:CQ11,CP2:CP11)</f>
      </c>
      <c r="CR12" s="0"/>
      <c r="CS12" s="0"/>
      <c r="CT12" s="0"/>
      <c r="CU12" s="0"/>
      <c r="CV12" s="11" t="n">
        <v>45995</v>
      </c>
      <c r="CW12" s="6" t="s">
        <f>=-304.2</f>
      </c>
      <c r="CX12" s="0" t="s">
        <v>346</v>
      </c>
      <c r="CY12" s="11" t="n">
        <v>45813</v>
      </c>
      <c r="CZ12" s="6" t="s">
        <f>=-258</f>
      </c>
      <c r="DA12" s="0" t="s">
        <v>316</v>
      </c>
      <c r="DB12" s="0"/>
      <c r="DC12" s="8" t="s">
        <f>=-SUM(DC2:DC10)</f>
      </c>
      <c r="DD12" s="0" t="s">
        <v>306</v>
      </c>
      <c r="DE12" s="0"/>
      <c r="DF12" s="0"/>
      <c r="DG12" s="0"/>
      <c r="DH12" s="0"/>
      <c r="DI12" s="0"/>
      <c r="DJ12" s="0"/>
      <c r="DK12" s="0"/>
      <c r="DL12" s="10" t="s">
        <f>=XIRR(DL2:DL11,DK2:DK11)</f>
      </c>
      <c r="DM12" s="0"/>
      <c r="DN12" s="11" t="n">
        <v>45874</v>
      </c>
      <c r="DO12" s="6" t="s">
        <f>=-182.2</f>
      </c>
      <c r="DP12" s="0" t="s">
        <v>389</v>
      </c>
      <c r="DQ12" s="0"/>
      <c r="DR12" s="10" t="s">
        <f>=XIRR(DR2:DR11,DQ2:DQ11)</f>
      </c>
      <c r="DS12" s="0"/>
      <c r="DT12" s="0"/>
      <c r="DU12" s="8" t="s">
        <f>=-SUM(DU2:DU10)</f>
      </c>
      <c r="DV12" s="0" t="s">
        <v>306</v>
      </c>
      <c r="DW12" s="11" t="n">
        <v>45841</v>
      </c>
      <c r="DX12" s="6" t="s">
        <f>=-205.94</f>
      </c>
      <c r="DY12" s="0" t="s">
        <v>358</v>
      </c>
      <c r="DZ12" s="0"/>
      <c r="EA12" s="0"/>
      <c r="EB12" s="0"/>
      <c r="EC12" s="0"/>
      <c r="ED12" s="0"/>
      <c r="EE12" s="0"/>
      <c r="EF12" s="11" t="n">
        <v>45791</v>
      </c>
      <c r="EG12" s="6" t="s">
        <f>=-86.3</f>
      </c>
      <c r="EH12" s="0" t="s">
        <v>282</v>
      </c>
      <c r="EI12" s="0"/>
      <c r="EJ12" s="0"/>
      <c r="EK12" s="0"/>
      <c r="EL12" s="11" t="n">
        <v>45662</v>
      </c>
      <c r="EM12" s="6" t="s">
        <f>=-90.4</f>
      </c>
      <c r="EN12" s="0" t="s">
        <v>284</v>
      </c>
      <c r="EO12" s="11" t="n">
        <v>45539</v>
      </c>
      <c r="EP12" s="6" t="s">
        <f>=811.72</f>
      </c>
      <c r="EQ12" s="0" t="s">
        <v>260</v>
      </c>
      <c r="ER12" s="11" t="n">
        <v>45821</v>
      </c>
      <c r="ES12" s="6" t="s">
        <f>=-86.25</f>
      </c>
      <c r="ET12" s="0" t="s">
        <v>367</v>
      </c>
    </row>
    <row collapsed="false" customFormat="false" customHeight="false" hidden="false" ht="12.1" outlineLevel="0" r="13">
      <c r="A13" s="11" t="n">
        <v>45997</v>
      </c>
      <c r="B13" s="8" t="s">
        <f>=-Портфель!J2</f>
      </c>
      <c r="C13" s="0" t="s">
        <v>262</v>
      </c>
      <c r="D13" s="11" t="n">
        <v>45997</v>
      </c>
      <c r="E13" s="8" t="s">
        <f>=-Портфель!J3</f>
      </c>
      <c r="F13" s="0" t="s">
        <v>262</v>
      </c>
      <c r="G13" s="11" t="n">
        <v>45562</v>
      </c>
      <c r="H13" s="6" t="n">
        <v>641.51</v>
      </c>
      <c r="I13" s="0" t="s">
        <v>260</v>
      </c>
      <c r="J13" s="0"/>
      <c r="K13" s="0"/>
      <c r="L13" s="0"/>
      <c r="M13" s="11" t="n">
        <v>45680</v>
      </c>
      <c r="N13" s="6" t="n">
        <v>1336.47</v>
      </c>
      <c r="O13" s="0" t="s">
        <v>260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45168</v>
      </c>
      <c r="AI13" s="6" t="n">
        <v>115.91</v>
      </c>
      <c r="AJ13" s="0" t="s">
        <v>260</v>
      </c>
      <c r="AK13" s="0"/>
      <c r="AL13" s="0"/>
      <c r="AM13" s="0"/>
      <c r="AN13" s="0"/>
      <c r="AO13" s="0"/>
      <c r="AP13" s="0"/>
      <c r="AQ13" s="11" t="n">
        <v>45972</v>
      </c>
      <c r="AR13" s="6" t="s">
        <f>=-305</f>
      </c>
      <c r="AS13" s="0" t="s">
        <v>390</v>
      </c>
      <c r="AT13" s="11" t="n">
        <v>45922</v>
      </c>
      <c r="AU13" s="6" t="s">
        <f>=-316.8</f>
      </c>
      <c r="AV13" s="0" t="s">
        <v>391</v>
      </c>
      <c r="AW13" s="0"/>
      <c r="AX13" s="10" t="s">
        <f>=XIRR(AX2:AX12,AW2:AW12)</f>
      </c>
      <c r="AY13" s="0"/>
      <c r="AZ13" s="0"/>
      <c r="BA13" s="0"/>
      <c r="BB13" s="0"/>
      <c r="BC13" s="11" t="n">
        <v>45980</v>
      </c>
      <c r="BD13" s="6" t="s">
        <f>=-230.7</f>
      </c>
      <c r="BE13" s="0" t="s">
        <v>392</v>
      </c>
      <c r="BF13" s="11" t="n">
        <v>46065</v>
      </c>
      <c r="BG13" s="8" t="s">
        <f>=-Портфель!J23</f>
      </c>
      <c r="BH13" s="0" t="s">
        <v>262</v>
      </c>
      <c r="BI13" s="11" t="n">
        <v>45793</v>
      </c>
      <c r="BJ13" s="6" t="s">
        <f>=-219.96</f>
      </c>
      <c r="BK13" s="0" t="s">
        <v>373</v>
      </c>
      <c r="BL13" s="11" t="n">
        <v>45833</v>
      </c>
      <c r="BM13" s="6" t="s">
        <f>=-217.2</f>
      </c>
      <c r="BN13" s="0" t="s">
        <v>393</v>
      </c>
      <c r="BO13" s="11" t="n">
        <v>45860</v>
      </c>
      <c r="BP13" s="6" t="s">
        <f>=-192.17</f>
      </c>
      <c r="BQ13" s="0" t="s">
        <v>394</v>
      </c>
      <c r="BR13" s="0"/>
      <c r="BS13" s="0"/>
      <c r="BT13" s="0"/>
      <c r="BU13" s="0"/>
      <c r="BV13" s="8" t="s">
        <f>=-SUM(BV2:BV11)</f>
      </c>
      <c r="BW13" s="0" t="s">
        <v>306</v>
      </c>
      <c r="BX13" s="0"/>
      <c r="BY13" s="0"/>
      <c r="BZ13" s="0"/>
      <c r="CA13" s="0"/>
      <c r="CB13" s="0"/>
      <c r="CC13" s="0"/>
      <c r="CD13" s="11" t="n">
        <v>45984</v>
      </c>
      <c r="CE13" s="6" t="s">
        <f>=-151.2</f>
      </c>
      <c r="CF13" s="0" t="s">
        <v>395</v>
      </c>
      <c r="CG13" s="11" t="n">
        <v>45857</v>
      </c>
      <c r="CH13" s="6" t="s">
        <f>=-180.8</f>
      </c>
      <c r="CI13" s="0" t="s">
        <v>396</v>
      </c>
      <c r="CJ13" s="11" t="n">
        <v>45979</v>
      </c>
      <c r="CK13" s="6" t="s">
        <f>=-153.5</f>
      </c>
      <c r="CL13" s="0" t="s">
        <v>397</v>
      </c>
      <c r="CM13" s="11" t="n">
        <v>45980</v>
      </c>
      <c r="CN13" s="6" t="s">
        <f>=-151.8</f>
      </c>
      <c r="CO13" s="0" t="s">
        <v>398</v>
      </c>
      <c r="CP13" s="0"/>
      <c r="CQ13" s="8" t="s">
        <f>=-SUM(CQ2:CQ11)</f>
      </c>
      <c r="CR13" s="0" t="s">
        <v>306</v>
      </c>
      <c r="CS13" s="0"/>
      <c r="CT13" s="0"/>
      <c r="CU13" s="0"/>
      <c r="CV13" s="11" t="n">
        <v>45997</v>
      </c>
      <c r="CW13" s="8" t="s">
        <f>=-Портфель!J37</f>
      </c>
      <c r="CX13" s="0" t="s">
        <v>262</v>
      </c>
      <c r="CY13" s="11" t="n">
        <v>45904</v>
      </c>
      <c r="CZ13" s="6" t="s">
        <f>=-258</f>
      </c>
      <c r="DA13" s="0" t="s">
        <v>316</v>
      </c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8" t="s">
        <f>=-SUM(DL2:DL11)</f>
      </c>
      <c r="DM13" s="0" t="s">
        <v>306</v>
      </c>
      <c r="DN13" s="11" t="n">
        <v>45904</v>
      </c>
      <c r="DO13" s="6" t="s">
        <f>=-166.8</f>
      </c>
      <c r="DP13" s="0" t="s">
        <v>399</v>
      </c>
      <c r="DQ13" s="0"/>
      <c r="DR13" s="8" t="s">
        <f>=-SUM(DR2:DR11)</f>
      </c>
      <c r="DS13" s="0" t="s">
        <v>306</v>
      </c>
      <c r="DT13" s="0"/>
      <c r="DU13" s="0"/>
      <c r="DV13" s="0"/>
      <c r="DW13" s="11" t="n">
        <v>45932</v>
      </c>
      <c r="DX13" s="6" t="s">
        <f>=-205.94</f>
      </c>
      <c r="DY13" s="0" t="s">
        <v>358</v>
      </c>
      <c r="DZ13" s="0"/>
      <c r="EA13" s="0"/>
      <c r="EB13" s="0"/>
      <c r="EC13" s="0"/>
      <c r="ED13" s="0"/>
      <c r="EE13" s="0"/>
      <c r="EF13" s="11" t="n">
        <v>45821</v>
      </c>
      <c r="EG13" s="6" t="s">
        <f>=-86.3</f>
      </c>
      <c r="EH13" s="0" t="s">
        <v>282</v>
      </c>
      <c r="EI13" s="0"/>
      <c r="EJ13" s="0"/>
      <c r="EK13" s="0"/>
      <c r="EL13" s="11" t="n">
        <v>45692</v>
      </c>
      <c r="EM13" s="6" t="s">
        <f>=-90.4</f>
      </c>
      <c r="EN13" s="0" t="s">
        <v>284</v>
      </c>
      <c r="EO13" s="11" t="n">
        <v>45581</v>
      </c>
      <c r="EP13" s="6" t="s">
        <f>=-1125</f>
      </c>
      <c r="EQ13" s="0" t="s">
        <v>237</v>
      </c>
      <c r="ER13" s="11" t="n">
        <v>45911</v>
      </c>
      <c r="ES13" s="6" t="s">
        <f>=-2000</f>
      </c>
      <c r="ET13" s="0" t="s">
        <v>254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0"/>
      <c r="E14" s="10" t="s">
        <f>=XIRR(E2:E13,D2:D13)</f>
      </c>
      <c r="F14" s="0"/>
      <c r="G14" s="11" t="n">
        <v>45568</v>
      </c>
      <c r="H14" s="6" t="n">
        <v>641.22</v>
      </c>
      <c r="I14" s="0" t="s">
        <v>260</v>
      </c>
      <c r="J14" s="0"/>
      <c r="K14" s="0"/>
      <c r="L14" s="0"/>
      <c r="M14" s="11" t="n">
        <v>45810</v>
      </c>
      <c r="N14" s="6" t="n">
        <v>-948.42</v>
      </c>
      <c r="O14" s="0" t="s">
        <v>400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45169</v>
      </c>
      <c r="AI14" s="6" t="n">
        <v>1.57</v>
      </c>
      <c r="AJ14" s="0" t="s">
        <v>260</v>
      </c>
      <c r="AK14" s="0"/>
      <c r="AL14" s="0"/>
      <c r="AM14" s="0"/>
      <c r="AN14" s="0"/>
      <c r="AO14" s="0"/>
      <c r="AP14" s="0"/>
      <c r="AQ14" s="11" t="n">
        <v>46015</v>
      </c>
      <c r="AR14" s="8" t="s">
        <f>=-Портфель!J18</f>
      </c>
      <c r="AS14" s="0" t="s">
        <v>262</v>
      </c>
      <c r="AT14" s="11" t="n">
        <v>45952</v>
      </c>
      <c r="AU14" s="6" t="s">
        <f>=-300.8</f>
      </c>
      <c r="AV14" s="0" t="s">
        <v>401</v>
      </c>
      <c r="AW14" s="0"/>
      <c r="AX14" s="8" t="s">
        <f>=-SUM(AX2:AX12)</f>
      </c>
      <c r="AY14" s="0" t="s">
        <v>306</v>
      </c>
      <c r="AZ14" s="0"/>
      <c r="BA14" s="0"/>
      <c r="BB14" s="0"/>
      <c r="BC14" s="11" t="n">
        <v>46058</v>
      </c>
      <c r="BD14" s="8" t="s">
        <f>=-Портфель!J22</f>
      </c>
      <c r="BE14" s="0" t="s">
        <v>262</v>
      </c>
      <c r="BF14" s="0"/>
      <c r="BG14" s="10" t="s">
        <f>=XIRR(BG2:BG13,BF2:BF13)</f>
      </c>
      <c r="BH14" s="0"/>
      <c r="BI14" s="11" t="n">
        <v>45823</v>
      </c>
      <c r="BJ14" s="6" t="s">
        <f>=-219.96</f>
      </c>
      <c r="BK14" s="0" t="s">
        <v>373</v>
      </c>
      <c r="BL14" s="11" t="n">
        <v>45863</v>
      </c>
      <c r="BM14" s="6" t="s">
        <f>=-210.6</f>
      </c>
      <c r="BN14" s="0" t="s">
        <v>402</v>
      </c>
      <c r="BO14" s="11" t="n">
        <v>45890</v>
      </c>
      <c r="BP14" s="6" t="s">
        <f>=-181.28</f>
      </c>
      <c r="BQ14" s="0" t="s">
        <v>403</v>
      </c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11" t="n">
        <v>46059</v>
      </c>
      <c r="CE14" s="8" t="s">
        <f>=-Портфель!J31</f>
      </c>
      <c r="CF14" s="0" t="s">
        <v>262</v>
      </c>
      <c r="CG14" s="11" t="n">
        <v>45887</v>
      </c>
      <c r="CH14" s="6" t="s">
        <f>=-172.6</f>
      </c>
      <c r="CI14" s="0" t="s">
        <v>404</v>
      </c>
      <c r="CJ14" s="11" t="n">
        <v>46015</v>
      </c>
      <c r="CK14" s="8" t="s">
        <f>=-Портфель!J33</f>
      </c>
      <c r="CL14" s="0" t="s">
        <v>262</v>
      </c>
      <c r="CM14" s="11" t="n">
        <v>46050</v>
      </c>
      <c r="CN14" s="8" t="s">
        <f>=-Портфель!J34</f>
      </c>
      <c r="CO14" s="0" t="s">
        <v>262</v>
      </c>
      <c r="CP14" s="0"/>
      <c r="CQ14" s="0"/>
      <c r="CR14" s="0"/>
      <c r="CS14" s="0"/>
      <c r="CT14" s="0"/>
      <c r="CU14" s="0"/>
      <c r="CV14" s="0"/>
      <c r="CW14" s="10" t="s">
        <f>=XIRR(CW2:CW13,CV2:CV13)</f>
      </c>
      <c r="CX14" s="0"/>
      <c r="CY14" s="11" t="n">
        <v>45995</v>
      </c>
      <c r="CZ14" s="6" t="s">
        <f>=-258</f>
      </c>
      <c r="DA14" s="0" t="s">
        <v>316</v>
      </c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11" t="n">
        <v>45934</v>
      </c>
      <c r="DO14" s="6" t="s">
        <f>=-163.3</f>
      </c>
      <c r="DP14" s="0" t="s">
        <v>405</v>
      </c>
      <c r="DQ14" s="0"/>
      <c r="DR14" s="0"/>
      <c r="DS14" s="0"/>
      <c r="DT14" s="0"/>
      <c r="DU14" s="0"/>
      <c r="DV14" s="0"/>
      <c r="DW14" s="11" t="n">
        <v>45997</v>
      </c>
      <c r="DX14" s="8" t="s">
        <f>=-Портфель!J46</f>
      </c>
      <c r="DY14" s="0" t="s">
        <v>262</v>
      </c>
      <c r="DZ14" s="0"/>
      <c r="EA14" s="0"/>
      <c r="EB14" s="0"/>
      <c r="EC14" s="0"/>
      <c r="ED14" s="0"/>
      <c r="EE14" s="0"/>
      <c r="EF14" s="11" t="n">
        <v>45851</v>
      </c>
      <c r="EG14" s="6" t="s">
        <f>=-86.3</f>
      </c>
      <c r="EH14" s="0" t="s">
        <v>282</v>
      </c>
      <c r="EI14" s="0"/>
      <c r="EJ14" s="0"/>
      <c r="EK14" s="0"/>
      <c r="EL14" s="11" t="n">
        <v>45722</v>
      </c>
      <c r="EM14" s="6" t="s">
        <f>=-90.4</f>
      </c>
      <c r="EN14" s="0" t="s">
        <v>284</v>
      </c>
      <c r="EO14" s="11" t="n">
        <v>45582</v>
      </c>
      <c r="EP14" s="6" t="s">
        <f>=-179.64</f>
      </c>
      <c r="EQ14" s="0" t="s">
        <v>406</v>
      </c>
      <c r="ER14" s="11" t="n">
        <v>45912</v>
      </c>
      <c r="ES14" s="6" t="s">
        <f>=-86.25</f>
      </c>
      <c r="ET14" s="0" t="s">
        <v>367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306</v>
      </c>
      <c r="D15" s="0"/>
      <c r="E15" s="8" t="s">
        <f>=-SUM(E2:E13)</f>
      </c>
      <c r="F15" s="0" t="s">
        <v>306</v>
      </c>
      <c r="G15" s="11" t="n">
        <v>45573</v>
      </c>
      <c r="H15" s="6" t="n">
        <v>-1031.4</v>
      </c>
      <c r="I15" s="0" t="s">
        <v>407</v>
      </c>
      <c r="J15" s="0"/>
      <c r="K15" s="0"/>
      <c r="L15" s="0"/>
      <c r="M15" s="11" t="n">
        <v>45944</v>
      </c>
      <c r="N15" s="6" t="n">
        <v>-315.7</v>
      </c>
      <c r="O15" s="0" t="s">
        <v>408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45175</v>
      </c>
      <c r="AI15" s="6" t="n">
        <v>917</v>
      </c>
      <c r="AJ15" s="0" t="s">
        <v>260</v>
      </c>
      <c r="AK15" s="0"/>
      <c r="AL15" s="0"/>
      <c r="AM15" s="0"/>
      <c r="AN15" s="0"/>
      <c r="AO15" s="0"/>
      <c r="AP15" s="0"/>
      <c r="AQ15" s="0"/>
      <c r="AR15" s="10" t="s">
        <f>=XIRR(AR2:AR14,AQ2:AQ14)</f>
      </c>
      <c r="AS15" s="0"/>
      <c r="AT15" s="11" t="n">
        <v>45982</v>
      </c>
      <c r="AU15" s="6" t="s">
        <f>=-295.6</f>
      </c>
      <c r="AV15" s="0" t="s">
        <v>409</v>
      </c>
      <c r="AW15" s="0"/>
      <c r="AX15" s="0"/>
      <c r="AY15" s="0"/>
      <c r="AZ15" s="0"/>
      <c r="BA15" s="0"/>
      <c r="BB15" s="0"/>
      <c r="BC15" s="0"/>
      <c r="BD15" s="10" t="s">
        <f>=XIRR(BD2:BD14,BC2:BC14)</f>
      </c>
      <c r="BE15" s="0"/>
      <c r="BF15" s="0"/>
      <c r="BG15" s="8" t="s">
        <f>=-SUM(BG2:BG13)</f>
      </c>
      <c r="BH15" s="0" t="s">
        <v>306</v>
      </c>
      <c r="BI15" s="11" t="n">
        <v>45853</v>
      </c>
      <c r="BJ15" s="6" t="s">
        <f>=-211.44</f>
      </c>
      <c r="BK15" s="0" t="s">
        <v>410</v>
      </c>
      <c r="BL15" s="11" t="n">
        <v>45893</v>
      </c>
      <c r="BM15" s="6" t="s">
        <f>=-196.8</f>
      </c>
      <c r="BN15" s="0" t="s">
        <v>411</v>
      </c>
      <c r="BO15" s="11" t="n">
        <v>45920</v>
      </c>
      <c r="BP15" s="6" t="s">
        <f>=-174.02</f>
      </c>
      <c r="BQ15" s="0" t="s">
        <v>412</v>
      </c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10" t="s">
        <f>=XIRR(CE2:CE14,CD2:CD14)</f>
      </c>
      <c r="CF15" s="0"/>
      <c r="CG15" s="11" t="n">
        <v>45917</v>
      </c>
      <c r="CH15" s="6" t="s">
        <f>=-164.4</f>
      </c>
      <c r="CI15" s="0" t="s">
        <v>413</v>
      </c>
      <c r="CJ15" s="0"/>
      <c r="CK15" s="10" t="s">
        <f>=XIRR(CK2:CK14,CJ2:CJ14)</f>
      </c>
      <c r="CL15" s="0"/>
      <c r="CM15" s="0"/>
      <c r="CN15" s="10" t="s">
        <f>=XIRR(CN2:CN14,CM2:CM14)</f>
      </c>
      <c r="CO15" s="0"/>
      <c r="CP15" s="0"/>
      <c r="CQ15" s="0"/>
      <c r="CR15" s="0"/>
      <c r="CS15" s="0"/>
      <c r="CT15" s="0"/>
      <c r="CU15" s="0"/>
      <c r="CV15" s="0"/>
      <c r="CW15" s="8" t="s">
        <f>=-SUM(CW2:CW13)</f>
      </c>
      <c r="CX15" s="0" t="s">
        <v>306</v>
      </c>
      <c r="CY15" s="11" t="n">
        <v>45997</v>
      </c>
      <c r="CZ15" s="8" t="s">
        <f>=-Портфель!J38</f>
      </c>
      <c r="DA15" s="0" t="s">
        <v>262</v>
      </c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11" t="n">
        <v>45964</v>
      </c>
      <c r="DO15" s="6" t="s">
        <f>=-158.5</f>
      </c>
      <c r="DP15" s="0" t="s">
        <v>414</v>
      </c>
      <c r="DQ15" s="0"/>
      <c r="DR15" s="0"/>
      <c r="DS15" s="0"/>
      <c r="DT15" s="0"/>
      <c r="DU15" s="0"/>
      <c r="DV15" s="0"/>
      <c r="DW15" s="0"/>
      <c r="DX15" s="10" t="s">
        <f>=XIRR(DX2:DX14,DW2:DW14)</f>
      </c>
      <c r="DY15" s="0"/>
      <c r="DZ15" s="0"/>
      <c r="EA15" s="0"/>
      <c r="EB15" s="0"/>
      <c r="EC15" s="0"/>
      <c r="ED15" s="0"/>
      <c r="EE15" s="0"/>
      <c r="EF15" s="11" t="n">
        <v>45881</v>
      </c>
      <c r="EG15" s="6" t="s">
        <f>=-86.3</f>
      </c>
      <c r="EH15" s="0" t="s">
        <v>282</v>
      </c>
      <c r="EI15" s="0"/>
      <c r="EJ15" s="0"/>
      <c r="EK15" s="0"/>
      <c r="EL15" s="11" t="n">
        <v>45752</v>
      </c>
      <c r="EM15" s="6" t="s">
        <f>=-90.4</f>
      </c>
      <c r="EN15" s="0" t="s">
        <v>284</v>
      </c>
      <c r="EO15" s="11" t="n">
        <v>45672</v>
      </c>
      <c r="EP15" s="6" t="s">
        <f>=-1125</f>
      </c>
      <c r="EQ15" s="0" t="s">
        <v>237</v>
      </c>
      <c r="ER15" s="11" t="n">
        <v>45997</v>
      </c>
      <c r="ES15" s="8" t="s">
        <f>=-Портфель!J53</f>
      </c>
      <c r="ET15" s="0" t="s">
        <v>262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45587</v>
      </c>
      <c r="H16" s="6" t="n">
        <v>1192.76</v>
      </c>
      <c r="I16" s="0" t="s">
        <v>260</v>
      </c>
      <c r="J16" s="0"/>
      <c r="K16" s="0"/>
      <c r="L16" s="0"/>
      <c r="M16" s="11" t="n">
        <v>45997</v>
      </c>
      <c r="N16" s="8" t="s">
        <f>=-Портфель!J6</f>
      </c>
      <c r="O16" s="0" t="s">
        <v>262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45176</v>
      </c>
      <c r="AI16" s="6" t="n">
        <v>191.64</v>
      </c>
      <c r="AJ16" s="0" t="s">
        <v>260</v>
      </c>
      <c r="AK16" s="0"/>
      <c r="AL16" s="0"/>
      <c r="AM16" s="0"/>
      <c r="AN16" s="0"/>
      <c r="AO16" s="0"/>
      <c r="AP16" s="0"/>
      <c r="AQ16" s="0"/>
      <c r="AR16" s="8" t="s">
        <f>=-SUM(AR2:AR14)</f>
      </c>
      <c r="AS16" s="0" t="s">
        <v>306</v>
      </c>
      <c r="AT16" s="11" t="n">
        <v>46015</v>
      </c>
      <c r="AU16" s="8" t="s">
        <f>=-Портфель!J19</f>
      </c>
      <c r="AV16" s="0" t="s">
        <v>262</v>
      </c>
      <c r="AW16" s="0"/>
      <c r="AX16" s="0"/>
      <c r="AY16" s="0"/>
      <c r="AZ16" s="0"/>
      <c r="BA16" s="0"/>
      <c r="BB16" s="0"/>
      <c r="BC16" s="0"/>
      <c r="BD16" s="8" t="s">
        <f>=-SUM(BD2:BD14)</f>
      </c>
      <c r="BE16" s="0" t="s">
        <v>306</v>
      </c>
      <c r="BF16" s="0"/>
      <c r="BG16" s="0"/>
      <c r="BH16" s="0"/>
      <c r="BI16" s="11" t="n">
        <v>45883</v>
      </c>
      <c r="BJ16" s="6" t="s">
        <f>=-204.12</f>
      </c>
      <c r="BK16" s="0" t="s">
        <v>415</v>
      </c>
      <c r="BL16" s="11" t="n">
        <v>45923</v>
      </c>
      <c r="BM16" s="6" t="s">
        <f>=-190.2</f>
      </c>
      <c r="BN16" s="0" t="s">
        <v>416</v>
      </c>
      <c r="BO16" s="11" t="n">
        <v>45950</v>
      </c>
      <c r="BP16" s="6" t="s">
        <f>=-165.33</f>
      </c>
      <c r="BQ16" s="0" t="s">
        <v>417</v>
      </c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8" t="s">
        <f>=-SUM(CE2:CE14)</f>
      </c>
      <c r="CF16" s="0" t="s">
        <v>306</v>
      </c>
      <c r="CG16" s="11" t="n">
        <v>45947</v>
      </c>
      <c r="CH16" s="6" t="s">
        <f>=-157.3</f>
      </c>
      <c r="CI16" s="0" t="s">
        <v>418</v>
      </c>
      <c r="CJ16" s="0"/>
      <c r="CK16" s="8" t="s">
        <f>=-SUM(CK2:CK14)</f>
      </c>
      <c r="CL16" s="0" t="s">
        <v>306</v>
      </c>
      <c r="CM16" s="0"/>
      <c r="CN16" s="8" t="s">
        <f>=-SUM(CN2:CN14)</f>
      </c>
      <c r="CO16" s="0" t="s">
        <v>306</v>
      </c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10" t="s">
        <f>=XIRR(CZ2:CZ15,CY2:CY15)</f>
      </c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11" t="n">
        <v>45994</v>
      </c>
      <c r="DO16" s="6" t="s">
        <f>=-154.5</f>
      </c>
      <c r="DP16" s="0" t="s">
        <v>419</v>
      </c>
      <c r="DQ16" s="0"/>
      <c r="DR16" s="0"/>
      <c r="DS16" s="0"/>
      <c r="DT16" s="0"/>
      <c r="DU16" s="0"/>
      <c r="DV16" s="0"/>
      <c r="DW16" s="0"/>
      <c r="DX16" s="8" t="s">
        <f>=-SUM(DX2:DX14)</f>
      </c>
      <c r="DY16" s="0" t="s">
        <v>306</v>
      </c>
      <c r="DZ16" s="0"/>
      <c r="EA16" s="0"/>
      <c r="EB16" s="0"/>
      <c r="EC16" s="0"/>
      <c r="ED16" s="0"/>
      <c r="EE16" s="0"/>
      <c r="EF16" s="11" t="n">
        <v>45911</v>
      </c>
      <c r="EG16" s="6" t="s">
        <f>=-86.3</f>
      </c>
      <c r="EH16" s="0" t="s">
        <v>282</v>
      </c>
      <c r="EI16" s="0"/>
      <c r="EJ16" s="0"/>
      <c r="EK16" s="0"/>
      <c r="EL16" s="11" t="n">
        <v>45782</v>
      </c>
      <c r="EM16" s="6" t="s">
        <f>=-90.4</f>
      </c>
      <c r="EN16" s="0" t="s">
        <v>284</v>
      </c>
      <c r="EO16" s="11" t="n">
        <v>45673</v>
      </c>
      <c r="EP16" s="6" t="s">
        <f>=-153.99</f>
      </c>
      <c r="EQ16" s="0" t="s">
        <v>420</v>
      </c>
      <c r="ER16" s="0"/>
      <c r="ES16" s="10" t="s">
        <f>=XIRR(ES2:ES15,ER2:ER15)</f>
      </c>
      <c r="ET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45589</v>
      </c>
      <c r="H17" s="6" t="n">
        <v>1741.14</v>
      </c>
      <c r="I17" s="0" t="s">
        <v>260</v>
      </c>
      <c r="J17" s="0"/>
      <c r="K17" s="0"/>
      <c r="L17" s="0"/>
      <c r="M17" s="0"/>
      <c r="N17" s="10" t="s">
        <f>=XIRR(N2:N16,M2:M16)</f>
      </c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45181</v>
      </c>
      <c r="AI17" s="6" t="n">
        <v>64.62</v>
      </c>
      <c r="AJ17" s="0" t="s">
        <v>260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10" t="s">
        <f>=XIRR(AU2:AU16,AT2:AT16)</f>
      </c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11" t="n">
        <v>45913</v>
      </c>
      <c r="BJ17" s="6" t="s">
        <f>=-190.32</f>
      </c>
      <c r="BK17" s="0" t="s">
        <v>421</v>
      </c>
      <c r="BL17" s="11" t="n">
        <v>45953</v>
      </c>
      <c r="BM17" s="6" t="s">
        <f>=-180.96</f>
      </c>
      <c r="BN17" s="0" t="s">
        <v>422</v>
      </c>
      <c r="BO17" s="11" t="n">
        <v>45980</v>
      </c>
      <c r="BP17" s="6" t="s">
        <f>=-162.47</f>
      </c>
      <c r="BQ17" s="0" t="s">
        <v>423</v>
      </c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11" t="n">
        <v>45977</v>
      </c>
      <c r="CH17" s="6" t="s">
        <f>=-154.2</f>
      </c>
      <c r="CI17" s="0" t="s">
        <v>424</v>
      </c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8" t="s">
        <f>=-SUM(CZ2:CZ15)</f>
      </c>
      <c r="DA17" s="0" t="s">
        <v>306</v>
      </c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11" t="n">
        <v>46009</v>
      </c>
      <c r="DO17" s="8" t="s">
        <f>=-Портфель!J43</f>
      </c>
      <c r="DP17" s="0" t="s">
        <v>262</v>
      </c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11" t="n">
        <v>45941</v>
      </c>
      <c r="EG17" s="6" t="s">
        <f>=-86.3</f>
      </c>
      <c r="EH17" s="0" t="s">
        <v>282</v>
      </c>
      <c r="EI17" s="0"/>
      <c r="EJ17" s="0"/>
      <c r="EK17" s="0"/>
      <c r="EL17" s="11" t="n">
        <v>45811</v>
      </c>
      <c r="EM17" s="6" t="s">
        <f>=-833</f>
      </c>
      <c r="EN17" s="0" t="s">
        <v>250</v>
      </c>
      <c r="EO17" s="11" t="n">
        <v>45674</v>
      </c>
      <c r="EP17" s="6" t="s">
        <f>=579.91</f>
      </c>
      <c r="EQ17" s="0" t="s">
        <v>260</v>
      </c>
      <c r="ER17" s="0"/>
      <c r="ES17" s="8" t="s">
        <f>=-SUM(ES2:ES15)</f>
      </c>
      <c r="ET17" s="0" t="s">
        <v>306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45630</v>
      </c>
      <c r="H18" s="6" t="n">
        <v>1636.61</v>
      </c>
      <c r="I18" s="0" t="s">
        <v>260</v>
      </c>
      <c r="J18" s="0"/>
      <c r="K18" s="0"/>
      <c r="L18" s="0"/>
      <c r="M18" s="0"/>
      <c r="N18" s="8" t="s">
        <f>=-SUM(N2:N16)</f>
      </c>
      <c r="O18" s="0" t="s">
        <v>306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45196</v>
      </c>
      <c r="AI18" s="6" t="n">
        <v>43.98</v>
      </c>
      <c r="AJ18" s="0" t="s">
        <v>260</v>
      </c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8" t="s">
        <f>=-SUM(AU2:AU16)</f>
      </c>
      <c r="AV18" s="0" t="s">
        <v>306</v>
      </c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11" t="n">
        <v>45943</v>
      </c>
      <c r="BJ18" s="6" t="s">
        <f>=-183.84</f>
      </c>
      <c r="BK18" s="0" t="s">
        <v>425</v>
      </c>
      <c r="BL18" s="11" t="n">
        <v>45983</v>
      </c>
      <c r="BM18" s="6" t="s">
        <f>=-177.72</f>
      </c>
      <c r="BN18" s="0" t="s">
        <v>426</v>
      </c>
      <c r="BO18" s="11" t="n">
        <v>45997</v>
      </c>
      <c r="BP18" s="8" t="s">
        <f>=-Портфель!J26</f>
      </c>
      <c r="BQ18" s="0" t="s">
        <v>262</v>
      </c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11" t="n">
        <v>45997</v>
      </c>
      <c r="CH18" s="8" t="s">
        <f>=-Портфель!J32</f>
      </c>
      <c r="CI18" s="0" t="s">
        <v>262</v>
      </c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10" t="s">
        <f>=XIRR(DO2:DO17,DN2:DN17)</f>
      </c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11" t="n">
        <v>45971</v>
      </c>
      <c r="EG18" s="6" t="s">
        <f>=-86.3</f>
      </c>
      <c r="EH18" s="0" t="s">
        <v>282</v>
      </c>
      <c r="EI18" s="0"/>
      <c r="EJ18" s="0"/>
      <c r="EK18" s="0"/>
      <c r="EL18" s="11" t="n">
        <v>45812</v>
      </c>
      <c r="EM18" s="6" t="s">
        <f>=-90.4</f>
      </c>
      <c r="EN18" s="0" t="s">
        <v>284</v>
      </c>
      <c r="EO18" s="11" t="n">
        <v>45763</v>
      </c>
      <c r="EP18" s="6" t="s">
        <f>=-1250</f>
      </c>
      <c r="EQ18" s="0" t="s">
        <v>248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45632</v>
      </c>
      <c r="H19" s="6" t="n">
        <v>552.35</v>
      </c>
      <c r="I19" s="0" t="s">
        <v>260</v>
      </c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45202</v>
      </c>
      <c r="AI19" s="6" t="n">
        <v>203.25</v>
      </c>
      <c r="AJ19" s="0" t="s">
        <v>260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11" t="n">
        <v>45973</v>
      </c>
      <c r="BJ19" s="6" t="s">
        <f>=-179.4</f>
      </c>
      <c r="BK19" s="0" t="s">
        <v>427</v>
      </c>
      <c r="BL19" s="11" t="n">
        <v>45997</v>
      </c>
      <c r="BM19" s="8" t="s">
        <f>=-Портфель!J25</f>
      </c>
      <c r="BN19" s="0" t="s">
        <v>262</v>
      </c>
      <c r="BO19" s="0"/>
      <c r="BP19" s="10" t="s">
        <f>=XIRR(BP2:BP18,BO2:BO18)</f>
      </c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10" t="s">
        <f>=XIRR(CH2:CH18,CG2:CG18)</f>
      </c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8" t="s">
        <f>=-SUM(DO2:DO17)</f>
      </c>
      <c r="DP19" s="0" t="s">
        <v>306</v>
      </c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11" t="n">
        <v>45997</v>
      </c>
      <c r="EG19" s="8" t="s">
        <f>=-Портфель!J49</f>
      </c>
      <c r="EH19" s="0" t="s">
        <v>262</v>
      </c>
      <c r="EI19" s="0"/>
      <c r="EJ19" s="0"/>
      <c r="EK19" s="0"/>
      <c r="EL19" s="11" t="n">
        <v>45841</v>
      </c>
      <c r="EM19" s="6" t="s">
        <f>=-833</f>
      </c>
      <c r="EN19" s="0" t="s">
        <v>250</v>
      </c>
      <c r="EO19" s="11" t="n">
        <v>45764</v>
      </c>
      <c r="EP19" s="6" t="s">
        <f>=-142.6</f>
      </c>
      <c r="EQ19" s="0" t="s">
        <v>428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45636</v>
      </c>
      <c r="H20" s="6" t="n">
        <v>560.75</v>
      </c>
      <c r="I20" s="0" t="s">
        <v>260</v>
      </c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45204</v>
      </c>
      <c r="AI20" s="6" t="n">
        <v>11.94</v>
      </c>
      <c r="AJ20" s="0" t="s">
        <v>260</v>
      </c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11" t="n">
        <v>45997</v>
      </c>
      <c r="BJ20" s="8" t="s">
        <f>=-Портфель!J24</f>
      </c>
      <c r="BK20" s="0" t="s">
        <v>262</v>
      </c>
      <c r="BL20" s="0"/>
      <c r="BM20" s="10" t="s">
        <f>=XIRR(BM2:BM19,BL2:BL19)</f>
      </c>
      <c r="BN20" s="0"/>
      <c r="BO20" s="0"/>
      <c r="BP20" s="8" t="s">
        <f>=-SUM(BP2:BP18)</f>
      </c>
      <c r="BQ20" s="0" t="s">
        <v>306</v>
      </c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8" t="s">
        <f>=-SUM(CH2:CH18)</f>
      </c>
      <c r="CI20" s="0" t="s">
        <v>306</v>
      </c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10" t="s">
        <f>=XIRR(EG2:EG19,EF2:EF19)</f>
      </c>
      <c r="EH20" s="0"/>
      <c r="EI20" s="0"/>
      <c r="EJ20" s="0"/>
      <c r="EK20" s="0"/>
      <c r="EL20" s="11" t="n">
        <v>45842</v>
      </c>
      <c r="EM20" s="6" t="s">
        <f>=-82.9</f>
      </c>
      <c r="EN20" s="0" t="s">
        <v>429</v>
      </c>
      <c r="EO20" s="11" t="n">
        <v>45854</v>
      </c>
      <c r="EP20" s="6" t="s">
        <f>=-1250</f>
      </c>
      <c r="EQ20" s="0" t="s">
        <v>248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45650</v>
      </c>
      <c r="H21" s="6" t="n">
        <v>6902.62</v>
      </c>
      <c r="I21" s="0" t="s">
        <v>260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45210</v>
      </c>
      <c r="AI21" s="6" t="n">
        <v>395.69</v>
      </c>
      <c r="AJ21" s="0" t="s">
        <v>260</v>
      </c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10" t="s">
        <f>=XIRR(BJ2:BJ20,BI2:BI20)</f>
      </c>
      <c r="BK21" s="0"/>
      <c r="BL21" s="0"/>
      <c r="BM21" s="8" t="s">
        <f>=-SUM(BM2:BM19)</f>
      </c>
      <c r="BN21" s="0" t="s">
        <v>306</v>
      </c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8" t="s">
        <f>=-SUM(EG2:EG19)</f>
      </c>
      <c r="EH21" s="0" t="s">
        <v>306</v>
      </c>
      <c r="EI21" s="0"/>
      <c r="EJ21" s="0"/>
      <c r="EK21" s="0"/>
      <c r="EL21" s="11" t="n">
        <v>45871</v>
      </c>
      <c r="EM21" s="6" t="s">
        <f>=-833</f>
      </c>
      <c r="EN21" s="0" t="s">
        <v>250</v>
      </c>
      <c r="EO21" s="11" t="n">
        <v>45855</v>
      </c>
      <c r="EP21" s="6" t="s">
        <f>=-114.1</f>
      </c>
      <c r="EQ21" s="0" t="s">
        <v>430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45665</v>
      </c>
      <c r="H22" s="6" t="n">
        <v>-834.72</v>
      </c>
      <c r="I22" s="0" t="s">
        <v>431</v>
      </c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45211</v>
      </c>
      <c r="AI22" s="6" t="n">
        <v>68.55</v>
      </c>
      <c r="AJ22" s="0" t="s">
        <v>260</v>
      </c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8" t="s">
        <f>=-SUM(BJ2:BJ20)</f>
      </c>
      <c r="BK22" s="0" t="s">
        <v>306</v>
      </c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11" t="n">
        <v>45872</v>
      </c>
      <c r="EM22" s="6" t="s">
        <f>=-75.3</f>
      </c>
      <c r="EN22" s="0" t="s">
        <v>432</v>
      </c>
      <c r="EO22" s="11" t="n">
        <v>45945</v>
      </c>
      <c r="EP22" s="6" t="s">
        <f>=-1250</f>
      </c>
      <c r="EQ22" s="0" t="s">
        <v>248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45667</v>
      </c>
      <c r="H23" s="6" t="n">
        <v>1968.98</v>
      </c>
      <c r="I23" s="0" t="s">
        <v>260</v>
      </c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45212</v>
      </c>
      <c r="AI23" s="6" t="n">
        <v>76.47</v>
      </c>
      <c r="AJ23" s="0" t="s">
        <v>260</v>
      </c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11" t="n">
        <v>45901</v>
      </c>
      <c r="EM23" s="6" t="s">
        <f>=-833</f>
      </c>
      <c r="EN23" s="0" t="s">
        <v>250</v>
      </c>
      <c r="EO23" s="11" t="n">
        <v>45946</v>
      </c>
      <c r="EP23" s="6" t="s">
        <f>=-85.5</f>
      </c>
      <c r="EQ23" s="0" t="s">
        <v>433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45674</v>
      </c>
      <c r="H24" s="6" t="n">
        <v>6068.13</v>
      </c>
      <c r="I24" s="0" t="s">
        <v>260</v>
      </c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45218</v>
      </c>
      <c r="AI24" s="6" t="n">
        <v>90.61</v>
      </c>
      <c r="AJ24" s="0" t="s">
        <v>260</v>
      </c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11" t="n">
        <v>45902</v>
      </c>
      <c r="EM24" s="6" t="s">
        <f>=-67.8</f>
      </c>
      <c r="EN24" s="0" t="s">
        <v>434</v>
      </c>
      <c r="EO24" s="11" t="n">
        <v>45997</v>
      </c>
      <c r="EP24" s="8" t="s">
        <f>=-Портфель!J52</f>
      </c>
      <c r="EQ24" s="0" t="s">
        <v>262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11" t="n">
        <v>45810</v>
      </c>
      <c r="H25" s="6" t="n">
        <v>-2586.6</v>
      </c>
      <c r="I25" s="0" t="s">
        <v>435</v>
      </c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45222</v>
      </c>
      <c r="AI25" s="6" t="n">
        <v>26.42</v>
      </c>
      <c r="AJ25" s="0" t="s">
        <v>260</v>
      </c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11" t="n">
        <v>45931</v>
      </c>
      <c r="EM25" s="6" t="s">
        <f>=-833</f>
      </c>
      <c r="EN25" s="0" t="s">
        <v>250</v>
      </c>
      <c r="EO25" s="0"/>
      <c r="EP25" s="10" t="s">
        <f>=XIRR(EP2:EP24,EO2:EO24)</f>
      </c>
      <c r="EQ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11" t="n">
        <v>45944</v>
      </c>
      <c r="H26" s="6" t="n">
        <v>-861</v>
      </c>
      <c r="I26" s="0" t="s">
        <v>436</v>
      </c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45226</v>
      </c>
      <c r="AI26" s="6" t="n">
        <v>83.54</v>
      </c>
      <c r="AJ26" s="0" t="s">
        <v>260</v>
      </c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11" t="n">
        <v>45932</v>
      </c>
      <c r="EM26" s="6" t="s">
        <f>=-60.3</f>
      </c>
      <c r="EN26" s="0" t="s">
        <v>437</v>
      </c>
      <c r="EO26" s="0"/>
      <c r="EP26" s="8" t="s">
        <f>=-SUM(EP2:EP24)</f>
      </c>
      <c r="EQ26" s="0" t="s">
        <v>306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11" t="n">
        <v>45997</v>
      </c>
      <c r="H27" s="8" t="s">
        <f>=-Портфель!J4</f>
      </c>
      <c r="I27" s="0" t="s">
        <v>262</v>
      </c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45230</v>
      </c>
      <c r="AI27" s="6" t="n">
        <v>76.93</v>
      </c>
      <c r="AJ27" s="0" t="s">
        <v>260</v>
      </c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11" t="n">
        <v>45961</v>
      </c>
      <c r="EM27" s="6" t="s">
        <f>=-833</f>
      </c>
      <c r="EN27" s="0" t="s">
        <v>250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10" t="s">
        <f>=XIRR(H2:H27,G2:G27)</f>
      </c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11" t="n">
        <v>45233</v>
      </c>
      <c r="AI28" s="6" t="n">
        <v>67.63</v>
      </c>
      <c r="AJ28" s="0" t="s">
        <v>260</v>
      </c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11" t="n">
        <v>45962</v>
      </c>
      <c r="EM28" s="6" t="s">
        <f>=-52.8</f>
      </c>
      <c r="EN28" s="0" t="s">
        <v>438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8" t="s">
        <f>=-SUM(H2:H27)</f>
      </c>
      <c r="I29" s="0" t="s">
        <v>306</v>
      </c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11" t="n">
        <v>45238</v>
      </c>
      <c r="AI29" s="6" t="n">
        <v>59.68</v>
      </c>
      <c r="AJ29" s="0" t="s">
        <v>260</v>
      </c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11" t="n">
        <v>45991</v>
      </c>
      <c r="EM29" s="6" t="s">
        <f>=-833</f>
      </c>
      <c r="EN29" s="0" t="s">
        <v>250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11" t="n">
        <v>45240</v>
      </c>
      <c r="AI30" s="6" t="n">
        <v>97.16</v>
      </c>
      <c r="AJ30" s="0" t="s">
        <v>260</v>
      </c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11" t="n">
        <v>45992</v>
      </c>
      <c r="EM30" s="6" t="s">
        <f>=-45.2</f>
      </c>
      <c r="EN30" s="0" t="s">
        <v>439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11" t="n">
        <v>45245</v>
      </c>
      <c r="AI31" s="6" t="n">
        <v>51.25</v>
      </c>
      <c r="AJ31" s="0" t="s">
        <v>260</v>
      </c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11" t="n">
        <v>45997</v>
      </c>
      <c r="EM31" s="8" t="s">
        <f>=-Портфель!J51</f>
      </c>
      <c r="EN31" s="0" t="s">
        <v>262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11" t="n">
        <v>45246</v>
      </c>
      <c r="AI32" s="6" t="n">
        <v>65.38</v>
      </c>
      <c r="AJ32" s="0" t="s">
        <v>260</v>
      </c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10" t="s">
        <f>=XIRR(EM2:EM31,EL2:EL31)</f>
      </c>
      <c r="EN32" s="0"/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11" t="n">
        <v>45252</v>
      </c>
      <c r="AI33" s="6" t="n">
        <v>298.3</v>
      </c>
      <c r="AJ33" s="0" t="s">
        <v>260</v>
      </c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8" t="s">
        <f>=-SUM(EM2:EM31)</f>
      </c>
      <c r="EN33" s="0" t="s">
        <v>306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11" t="n">
        <v>45260</v>
      </c>
      <c r="AI34" s="6" t="n">
        <v>128.64</v>
      </c>
      <c r="AJ34" s="0" t="s">
        <v>260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11" t="n">
        <v>45261</v>
      </c>
      <c r="AI35" s="6" t="n">
        <v>85.58</v>
      </c>
      <c r="AJ35" s="0" t="s">
        <v>260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11" t="n">
        <v>45267</v>
      </c>
      <c r="AI36" s="6" t="n">
        <v>121.79</v>
      </c>
      <c r="AJ36" s="0" t="s">
        <v>260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11" t="n">
        <v>45275</v>
      </c>
      <c r="AI37" s="6" t="n">
        <v>72.29</v>
      </c>
      <c r="AJ37" s="0" t="s">
        <v>260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11" t="n">
        <v>45279</v>
      </c>
      <c r="AI38" s="6" t="n">
        <v>461.74</v>
      </c>
      <c r="AJ38" s="0" t="s">
        <v>260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11" t="n">
        <v>45282</v>
      </c>
      <c r="AI39" s="6" t="n">
        <v>218.57</v>
      </c>
      <c r="AJ39" s="0" t="s">
        <v>260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11" t="n">
        <v>45285</v>
      </c>
      <c r="AI40" s="6" t="n">
        <v>126.4</v>
      </c>
      <c r="AJ40" s="0" t="s">
        <v>260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11" t="n">
        <v>45287</v>
      </c>
      <c r="AI41" s="6" t="n">
        <v>797.73</v>
      </c>
      <c r="AJ41" s="0" t="s">
        <v>260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11" t="n">
        <v>45288</v>
      </c>
      <c r="AI42" s="6" t="n">
        <v>112.4</v>
      </c>
      <c r="AJ42" s="0" t="s">
        <v>260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11" t="n">
        <v>45302</v>
      </c>
      <c r="AI43" s="6" t="n">
        <v>514.85</v>
      </c>
      <c r="AJ43" s="0" t="s">
        <v>260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11" t="n">
        <v>45309</v>
      </c>
      <c r="AI44" s="6" t="n">
        <v>103</v>
      </c>
      <c r="AJ44" s="0" t="s">
        <v>260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11" t="n">
        <v>45310</v>
      </c>
      <c r="AI45" s="6" t="n">
        <v>265.37</v>
      </c>
      <c r="AJ45" s="0" t="s">
        <v>260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11" t="n">
        <v>45314</v>
      </c>
      <c r="AI46" s="6" t="n">
        <v>73.87</v>
      </c>
      <c r="AJ46" s="0" t="s">
        <v>260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11" t="n">
        <v>45315</v>
      </c>
      <c r="AI47" s="6" t="n">
        <v>97.85</v>
      </c>
      <c r="AJ47" s="0" t="s">
        <v>260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11" t="n">
        <v>45321</v>
      </c>
      <c r="AI48" s="6" t="n">
        <v>105.06</v>
      </c>
      <c r="AJ48" s="0" t="s">
        <v>260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11" t="n">
        <v>45334</v>
      </c>
      <c r="AI49" s="6" t="n">
        <v>60.62</v>
      </c>
      <c r="AJ49" s="0" t="s">
        <v>260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11" t="n">
        <v>45336</v>
      </c>
      <c r="AI50" s="6" t="n">
        <v>29.95</v>
      </c>
      <c r="AJ50" s="0" t="s">
        <v>260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11" t="n">
        <v>45343</v>
      </c>
      <c r="AI51" s="6" t="n">
        <v>30.61</v>
      </c>
      <c r="AJ51" s="0" t="s">
        <v>260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11" t="n">
        <v>45357</v>
      </c>
      <c r="AI52" s="6" t="n">
        <v>443.52</v>
      </c>
      <c r="AJ52" s="0" t="s">
        <v>260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11" t="n">
        <v>45394</v>
      </c>
      <c r="AI53" s="6" t="n">
        <v>148.05</v>
      </c>
      <c r="AJ53" s="0" t="s">
        <v>260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11" t="n">
        <v>45397</v>
      </c>
      <c r="AI54" s="6" t="n">
        <v>131.68</v>
      </c>
      <c r="AJ54" s="0" t="s">
        <v>260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11" t="n">
        <v>45422</v>
      </c>
      <c r="AI55" s="6" t="n">
        <v>26.62</v>
      </c>
      <c r="AJ55" s="0" t="s">
        <v>260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11" t="n">
        <v>45441</v>
      </c>
      <c r="AI56" s="6" t="n">
        <v>30.85</v>
      </c>
      <c r="AJ56" s="0" t="s">
        <v>260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11" t="n">
        <v>45442</v>
      </c>
      <c r="AI57" s="6" t="n">
        <v>145.78</v>
      </c>
      <c r="AJ57" s="0" t="s">
        <v>260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11" t="n">
        <v>45446</v>
      </c>
      <c r="AI58" s="6" t="n">
        <v>17.04</v>
      </c>
      <c r="AJ58" s="0" t="s">
        <v>260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11" t="n">
        <v>45448</v>
      </c>
      <c r="AI59" s="6" t="n">
        <v>50.8</v>
      </c>
      <c r="AJ59" s="0" t="s">
        <v>260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11" t="n">
        <v>45463</v>
      </c>
      <c r="AI60" s="6" t="n">
        <v>33.21</v>
      </c>
      <c r="AJ60" s="0" t="s">
        <v>260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11" t="n">
        <v>45474</v>
      </c>
      <c r="AI61" s="6" t="n">
        <v>25.27</v>
      </c>
      <c r="AJ61" s="0" t="s">
        <v>260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11" t="n">
        <v>45503</v>
      </c>
      <c r="AI62" s="6" t="n">
        <v>33.83</v>
      </c>
      <c r="AJ62" s="0" t="s">
        <v>260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11" t="n">
        <v>45506</v>
      </c>
      <c r="AI63" s="6" t="n">
        <v>37.83</v>
      </c>
      <c r="AJ63" s="0" t="s">
        <v>260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11" t="n">
        <v>45541</v>
      </c>
      <c r="AI64" s="6" t="n">
        <v>-13623.87</v>
      </c>
      <c r="AJ64" s="0" t="s">
        <v>440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11" t="n">
        <v>45622</v>
      </c>
      <c r="AI65" s="6" t="n">
        <v>51.29</v>
      </c>
      <c r="AJ65" s="0" t="s">
        <v>260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11" t="n">
        <v>45624</v>
      </c>
      <c r="AI66" s="6" t="n">
        <v>236.33</v>
      </c>
      <c r="AJ66" s="0" t="s">
        <v>260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11" t="n">
        <v>45630</v>
      </c>
      <c r="AI67" s="6" t="n">
        <v>13.24</v>
      </c>
      <c r="AJ67" s="0" t="s">
        <v>260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11" t="n">
        <v>45997</v>
      </c>
      <c r="AI68" s="8" t="s">
        <f>=-Портфель!J14</f>
      </c>
      <c r="AJ68" s="0" t="s">
        <v>262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10" t="s">
        <f>=XIRR(AI2:AI68,AH2:AH68)</f>
      </c>
      <c r="AJ69" s="0"/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8" t="s">
        <f>=-SUM(AI2:AI68)</f>
      </c>
      <c r="AJ70" s="0" t="s">
        <v>306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A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441</v>
      </c>
      <c r="C1" s="0"/>
      <c r="D1" s="0"/>
      <c r="E1" s="4" t="s">
        <v>442</v>
      </c>
      <c r="F1" s="0"/>
      <c r="G1" s="0"/>
      <c r="H1" s="4" t="s">
        <v>443</v>
      </c>
      <c r="I1" s="0"/>
      <c r="J1" s="0"/>
      <c r="K1" s="4" t="s">
        <v>444</v>
      </c>
      <c r="L1" s="0"/>
      <c r="M1" s="0"/>
      <c r="N1" s="4" t="s">
        <v>445</v>
      </c>
      <c r="O1" s="0"/>
      <c r="P1" s="0"/>
      <c r="Q1" s="4" t="s">
        <v>446</v>
      </c>
      <c r="R1" s="0"/>
      <c r="S1" s="0"/>
      <c r="T1" s="4" t="s">
        <v>447</v>
      </c>
      <c r="U1" s="0"/>
      <c r="V1" s="0"/>
      <c r="W1" s="4" t="s">
        <v>448</v>
      </c>
      <c r="X1" s="0"/>
      <c r="Y1" s="0"/>
      <c r="Z1" s="4" t="s">
        <v>449</v>
      </c>
      <c r="AA1" s="0"/>
      <c r="AB1" s="0"/>
      <c r="AC1" s="4" t="s">
        <v>450</v>
      </c>
      <c r="AD1" s="0"/>
      <c r="AE1" s="0"/>
      <c r="AF1" s="4" t="s">
        <v>451</v>
      </c>
      <c r="AG1" s="0"/>
      <c r="AH1" s="0"/>
      <c r="AI1" s="4" t="s">
        <v>452</v>
      </c>
      <c r="AJ1" s="0"/>
      <c r="AK1" s="0"/>
      <c r="AL1" s="4" t="s">
        <v>453</v>
      </c>
      <c r="AM1" s="0"/>
      <c r="AN1" s="0"/>
      <c r="AO1" s="4" t="s">
        <v>454</v>
      </c>
      <c r="AP1" s="0"/>
      <c r="AQ1" s="0"/>
      <c r="AR1" s="4" t="s">
        <v>455</v>
      </c>
      <c r="AS1" s="0"/>
      <c r="AT1" s="0"/>
      <c r="AU1" s="4" t="s">
        <v>456</v>
      </c>
      <c r="AV1" s="0"/>
      <c r="AW1" s="0"/>
      <c r="AX1" s="4" t="s">
        <v>457</v>
      </c>
      <c r="AY1" s="0"/>
      <c r="AZ1" s="0"/>
      <c r="BA1" s="4" t="s">
        <v>458</v>
      </c>
      <c r="BB1" s="0"/>
      <c r="BC1" s="0"/>
      <c r="BD1" s="4" t="s">
        <v>459</v>
      </c>
      <c r="BE1" s="0"/>
      <c r="BF1" s="0"/>
      <c r="BG1" s="4" t="s">
        <v>460</v>
      </c>
      <c r="BH1" s="0"/>
      <c r="BI1" s="0"/>
      <c r="BJ1" s="4" t="s">
        <v>461</v>
      </c>
      <c r="BK1" s="0"/>
      <c r="BL1" s="0"/>
      <c r="BM1" s="4" t="s">
        <v>462</v>
      </c>
      <c r="BN1" s="0"/>
      <c r="BO1" s="0"/>
      <c r="BP1" s="4" t="s">
        <v>463</v>
      </c>
      <c r="BQ1" s="0"/>
      <c r="BR1" s="0"/>
      <c r="BS1" s="4" t="s">
        <v>464</v>
      </c>
      <c r="BT1" s="0"/>
      <c r="BU1" s="0"/>
      <c r="BV1" s="4" t="s">
        <v>465</v>
      </c>
      <c r="BW1" s="0"/>
      <c r="BX1" s="0"/>
      <c r="BY1" s="4" t="s">
        <v>466</v>
      </c>
      <c r="BZ1" s="0"/>
      <c r="CA1" s="0"/>
      <c r="CB1" s="4" t="s">
        <v>467</v>
      </c>
      <c r="CC1" s="0"/>
      <c r="CD1" s="0"/>
      <c r="CE1" s="4" t="s">
        <v>468</v>
      </c>
      <c r="CF1" s="0"/>
      <c r="CG1" s="0"/>
      <c r="CH1" s="4" t="s">
        <v>469</v>
      </c>
      <c r="CI1" s="0"/>
      <c r="CJ1" s="0"/>
      <c r="CK1" s="4" t="s">
        <v>470</v>
      </c>
      <c r="CL1" s="0"/>
      <c r="CM1" s="0"/>
      <c r="CN1" s="4" t="s">
        <v>471</v>
      </c>
      <c r="CO1" s="0"/>
      <c r="CP1" s="0"/>
      <c r="CQ1" s="4" t="s">
        <v>472</v>
      </c>
      <c r="CR1" s="0"/>
      <c r="CS1" s="0"/>
      <c r="CT1" s="4" t="s">
        <v>473</v>
      </c>
      <c r="CU1" s="0"/>
      <c r="CV1" s="0"/>
      <c r="CW1" s="4" t="s">
        <v>474</v>
      </c>
      <c r="CX1" s="0"/>
      <c r="CY1" s="0"/>
      <c r="CZ1" s="4" t="s">
        <v>475</v>
      </c>
      <c r="DA1" s="0"/>
    </row>
    <row collapsed="false" customFormat="false" customHeight="false" hidden="false" ht="12.1" outlineLevel="0" r="2">
      <c r="A2" s="11" t="n">
        <v>44812</v>
      </c>
      <c r="B2" s="6" t="n">
        <v>4772.39</v>
      </c>
      <c r="C2" s="0" t="s">
        <v>260</v>
      </c>
      <c r="D2" s="11" t="n">
        <v>44817</v>
      </c>
      <c r="E2" s="6" t="n">
        <v>224.15</v>
      </c>
      <c r="F2" s="0" t="s">
        <v>260</v>
      </c>
      <c r="G2" s="11" t="n">
        <v>44848</v>
      </c>
      <c r="H2" s="6" t="n">
        <v>1903.14</v>
      </c>
      <c r="I2" s="0" t="s">
        <v>260</v>
      </c>
      <c r="J2" s="11" t="n">
        <v>44867</v>
      </c>
      <c r="K2" s="6" t="n">
        <v>4895.5</v>
      </c>
      <c r="L2" s="0" t="s">
        <v>260</v>
      </c>
      <c r="M2" s="11" t="n">
        <v>44867</v>
      </c>
      <c r="N2" s="6" t="n">
        <v>9509.35</v>
      </c>
      <c r="O2" s="0" t="s">
        <v>260</v>
      </c>
      <c r="P2" s="11" t="n">
        <v>44867</v>
      </c>
      <c r="Q2" s="6" t="n">
        <v>5103.36</v>
      </c>
      <c r="R2" s="0" t="s">
        <v>260</v>
      </c>
      <c r="S2" s="11" t="n">
        <v>44867</v>
      </c>
      <c r="T2" s="6" t="n">
        <v>10114.96</v>
      </c>
      <c r="U2" s="0" t="s">
        <v>260</v>
      </c>
      <c r="V2" s="11" t="n">
        <v>44867</v>
      </c>
      <c r="W2" s="6" t="n">
        <v>4870.73</v>
      </c>
      <c r="X2" s="0" t="s">
        <v>260</v>
      </c>
      <c r="Y2" s="11" t="n">
        <v>44867</v>
      </c>
      <c r="Z2" s="6" t="n">
        <v>2911.37</v>
      </c>
      <c r="AA2" s="0" t="s">
        <v>260</v>
      </c>
      <c r="AB2" s="11" t="n">
        <v>44886</v>
      </c>
      <c r="AC2" s="6" t="n">
        <v>5559.09</v>
      </c>
      <c r="AD2" s="0" t="s">
        <v>260</v>
      </c>
      <c r="AE2" s="11" t="n">
        <v>44903</v>
      </c>
      <c r="AF2" s="6" t="n">
        <v>2923.05</v>
      </c>
      <c r="AG2" s="0" t="s">
        <v>260</v>
      </c>
      <c r="AH2" s="11" t="n">
        <v>44935</v>
      </c>
      <c r="AI2" s="6" t="n">
        <v>4778.34</v>
      </c>
      <c r="AJ2" s="0" t="s">
        <v>260</v>
      </c>
      <c r="AK2" s="11" t="n">
        <v>44956</v>
      </c>
      <c r="AL2" s="6" t="n">
        <v>2974.09</v>
      </c>
      <c r="AM2" s="0" t="s">
        <v>260</v>
      </c>
      <c r="AN2" s="11" t="n">
        <v>44998</v>
      </c>
      <c r="AO2" s="6" t="n">
        <v>1994.13</v>
      </c>
      <c r="AP2" s="0" t="s">
        <v>260</v>
      </c>
      <c r="AQ2" s="11" t="n">
        <v>45007</v>
      </c>
      <c r="AR2" s="6" t="n">
        <v>5022.15</v>
      </c>
      <c r="AS2" s="0" t="s">
        <v>260</v>
      </c>
      <c r="AT2" s="11" t="n">
        <v>45007</v>
      </c>
      <c r="AU2" s="6" t="n">
        <v>5005.38</v>
      </c>
      <c r="AV2" s="0" t="s">
        <v>260</v>
      </c>
      <c r="AW2" s="11" t="n">
        <v>45007</v>
      </c>
      <c r="AX2" s="6" t="n">
        <v>4934.12</v>
      </c>
      <c r="AY2" s="0" t="s">
        <v>260</v>
      </c>
      <c r="AZ2" s="11" t="n">
        <v>45007</v>
      </c>
      <c r="BA2" s="6" t="n">
        <v>5149.29</v>
      </c>
      <c r="BB2" s="0" t="s">
        <v>260</v>
      </c>
      <c r="BC2" s="11" t="n">
        <v>45007</v>
      </c>
      <c r="BD2" s="6" t="n">
        <v>4997.95</v>
      </c>
      <c r="BE2" s="0" t="s">
        <v>260</v>
      </c>
      <c r="BF2" s="11" t="n">
        <v>45012</v>
      </c>
      <c r="BG2" s="6" t="n">
        <v>308.94</v>
      </c>
      <c r="BH2" s="0" t="s">
        <v>260</v>
      </c>
      <c r="BI2" s="11" t="n">
        <v>45026</v>
      </c>
      <c r="BJ2" s="6" t="n">
        <v>3950.52</v>
      </c>
      <c r="BK2" s="0" t="s">
        <v>260</v>
      </c>
      <c r="BL2" s="11" t="n">
        <v>45030</v>
      </c>
      <c r="BM2" s="6" t="n">
        <v>136.74</v>
      </c>
      <c r="BN2" s="0" t="s">
        <v>260</v>
      </c>
      <c r="BO2" s="11" t="n">
        <v>45044</v>
      </c>
      <c r="BP2" s="6" t="n">
        <v>4914.44</v>
      </c>
      <c r="BQ2" s="0" t="s">
        <v>260</v>
      </c>
      <c r="BR2" s="11" t="n">
        <v>45086</v>
      </c>
      <c r="BS2" s="6" t="n">
        <v>4151.32</v>
      </c>
      <c r="BT2" s="0" t="s">
        <v>260</v>
      </c>
      <c r="BU2" s="11" t="n">
        <v>45125</v>
      </c>
      <c r="BV2" s="6" t="n">
        <v>170.08</v>
      </c>
      <c r="BW2" s="0" t="s">
        <v>260</v>
      </c>
      <c r="BX2" s="11" t="n">
        <v>45246</v>
      </c>
      <c r="BY2" s="6" t="n">
        <v>4927.12</v>
      </c>
      <c r="BZ2" s="0" t="s">
        <v>260</v>
      </c>
      <c r="CA2" s="11" t="n">
        <v>45282</v>
      </c>
      <c r="CB2" s="6" t="n">
        <v>1838.13</v>
      </c>
      <c r="CC2" s="0" t="s">
        <v>260</v>
      </c>
      <c r="CD2" s="11" t="n">
        <v>45287</v>
      </c>
      <c r="CE2" s="6" t="n">
        <v>1480.54</v>
      </c>
      <c r="CF2" s="0" t="s">
        <v>260</v>
      </c>
      <c r="CG2" s="11" t="n">
        <v>45307</v>
      </c>
      <c r="CH2" s="6" t="n">
        <v>1408.32</v>
      </c>
      <c r="CI2" s="0" t="s">
        <v>260</v>
      </c>
      <c r="CJ2" s="11" t="n">
        <v>45337</v>
      </c>
      <c r="CK2" s="6" t="n">
        <v>5044.97</v>
      </c>
      <c r="CL2" s="0" t="s">
        <v>260</v>
      </c>
      <c r="CM2" s="11" t="n">
        <v>45370</v>
      </c>
      <c r="CN2" s="6" t="n">
        <v>972.87</v>
      </c>
      <c r="CO2" s="0" t="s">
        <v>260</v>
      </c>
      <c r="CP2" s="11" t="n">
        <v>45372</v>
      </c>
      <c r="CQ2" s="6" t="n">
        <v>985.54</v>
      </c>
      <c r="CR2" s="0" t="s">
        <v>260</v>
      </c>
      <c r="CS2" s="11" t="n">
        <v>45379</v>
      </c>
      <c r="CT2" s="6" t="n">
        <v>4879.77</v>
      </c>
      <c r="CU2" s="0" t="s">
        <v>260</v>
      </c>
      <c r="CV2" s="11" t="n">
        <v>45384</v>
      </c>
      <c r="CW2" s="6" t="n">
        <v>995.3</v>
      </c>
      <c r="CX2" s="0" t="s">
        <v>260</v>
      </c>
      <c r="CY2" s="11" t="n">
        <v>45526</v>
      </c>
      <c r="CZ2" s="6" t="n">
        <v>5820.05</v>
      </c>
      <c r="DA2" s="0" t="s">
        <v>260</v>
      </c>
    </row>
    <row collapsed="false" customFormat="false" customHeight="false" hidden="false" ht="12.1" outlineLevel="0" r="3">
      <c r="A3" s="11" t="n">
        <v>44888</v>
      </c>
      <c r="B3" s="6" t="n">
        <v>-114.05</v>
      </c>
      <c r="C3" s="0" t="s">
        <v>476</v>
      </c>
      <c r="D3" s="11" t="n">
        <v>44841</v>
      </c>
      <c r="E3" s="6" t="n">
        <v>260.9</v>
      </c>
      <c r="F3" s="0" t="s">
        <v>260</v>
      </c>
      <c r="G3" s="11" t="n">
        <v>44867</v>
      </c>
      <c r="H3" s="6" t="n">
        <v>2982.08</v>
      </c>
      <c r="I3" s="0" t="s">
        <v>260</v>
      </c>
      <c r="J3" s="11" t="n">
        <v>44944</v>
      </c>
      <c r="K3" s="6" t="n">
        <v>-105.95</v>
      </c>
      <c r="L3" s="0" t="s">
        <v>477</v>
      </c>
      <c r="M3" s="11" t="n">
        <v>44872</v>
      </c>
      <c r="N3" s="6" t="n">
        <v>4755.25</v>
      </c>
      <c r="O3" s="0" t="s">
        <v>260</v>
      </c>
      <c r="P3" s="11" t="n">
        <v>44869</v>
      </c>
      <c r="Q3" s="6" t="n">
        <v>-119.05</v>
      </c>
      <c r="R3" s="0" t="s">
        <v>478</v>
      </c>
      <c r="S3" s="11" t="n">
        <v>45012</v>
      </c>
      <c r="T3" s="6" t="n">
        <v>-453.8</v>
      </c>
      <c r="U3" s="0" t="s">
        <v>479</v>
      </c>
      <c r="V3" s="11" t="n">
        <v>45030</v>
      </c>
      <c r="W3" s="6" t="n">
        <v>-215.65</v>
      </c>
      <c r="X3" s="0" t="s">
        <v>480</v>
      </c>
      <c r="Y3" s="11" t="n">
        <v>44872</v>
      </c>
      <c r="Z3" s="6" t="n">
        <v>1941.13</v>
      </c>
      <c r="AA3" s="0" t="s">
        <v>260</v>
      </c>
      <c r="AB3" s="11" t="n">
        <v>44896</v>
      </c>
      <c r="AC3" s="6" t="n">
        <v>-39.48</v>
      </c>
      <c r="AD3" s="0" t="s">
        <v>481</v>
      </c>
      <c r="AE3" s="11" t="n">
        <v>44930</v>
      </c>
      <c r="AF3" s="6" t="n">
        <v>2045.22</v>
      </c>
      <c r="AG3" s="0" t="s">
        <v>260</v>
      </c>
      <c r="AH3" s="11" t="n">
        <v>45013</v>
      </c>
      <c r="AI3" s="6" t="n">
        <v>-112.2</v>
      </c>
      <c r="AJ3" s="0" t="s">
        <v>482</v>
      </c>
      <c r="AK3" s="11" t="n">
        <v>44965</v>
      </c>
      <c r="AL3" s="6" t="n">
        <v>4943.14</v>
      </c>
      <c r="AM3" s="0" t="s">
        <v>260</v>
      </c>
      <c r="AN3" s="11" t="n">
        <v>45007</v>
      </c>
      <c r="AO3" s="6" t="n">
        <v>3006.95</v>
      </c>
      <c r="AP3" s="0" t="s">
        <v>260</v>
      </c>
      <c r="AQ3" s="11" t="n">
        <v>45019</v>
      </c>
      <c r="AR3" s="6" t="n">
        <v>-119.65</v>
      </c>
      <c r="AS3" s="0" t="s">
        <v>483</v>
      </c>
      <c r="AT3" s="11" t="n">
        <v>45155</v>
      </c>
      <c r="AU3" s="6" t="n">
        <v>-225.65</v>
      </c>
      <c r="AV3" s="0" t="s">
        <v>484</v>
      </c>
      <c r="AW3" s="11" t="n">
        <v>45135</v>
      </c>
      <c r="AX3" s="6" t="n">
        <v>-235.6</v>
      </c>
      <c r="AY3" s="0" t="s">
        <v>485</v>
      </c>
      <c r="AZ3" s="11" t="n">
        <v>45013</v>
      </c>
      <c r="BA3" s="6" t="n">
        <v>-236.85</v>
      </c>
      <c r="BB3" s="0" t="s">
        <v>486</v>
      </c>
      <c r="BC3" s="11" t="n">
        <v>45035</v>
      </c>
      <c r="BD3" s="6" t="n">
        <v>-51.35</v>
      </c>
      <c r="BE3" s="0" t="s">
        <v>487</v>
      </c>
      <c r="BF3" s="11" t="n">
        <v>45020</v>
      </c>
      <c r="BG3" s="6" t="n">
        <v>105.43</v>
      </c>
      <c r="BH3" s="0" t="s">
        <v>260</v>
      </c>
      <c r="BI3" s="11" t="n">
        <v>45028</v>
      </c>
      <c r="BJ3" s="6" t="n">
        <v>988.64</v>
      </c>
      <c r="BK3" s="0" t="s">
        <v>260</v>
      </c>
      <c r="BL3" s="11" t="n">
        <v>45033</v>
      </c>
      <c r="BM3" s="6" t="n">
        <v>136.58</v>
      </c>
      <c r="BN3" s="0" t="s">
        <v>260</v>
      </c>
      <c r="BO3" s="11" t="n">
        <v>45097</v>
      </c>
      <c r="BP3" s="6" t="n">
        <v>-121.55</v>
      </c>
      <c r="BQ3" s="0" t="s">
        <v>488</v>
      </c>
      <c r="BR3" s="11" t="n">
        <v>45104</v>
      </c>
      <c r="BS3" s="6" t="n">
        <v>3174.12</v>
      </c>
      <c r="BT3" s="0" t="s">
        <v>260</v>
      </c>
      <c r="BU3" s="11" t="n">
        <v>45126</v>
      </c>
      <c r="BV3" s="6" t="n">
        <v>105.74</v>
      </c>
      <c r="BW3" s="0" t="s">
        <v>260</v>
      </c>
      <c r="BX3" s="11" t="n">
        <v>45302</v>
      </c>
      <c r="BY3" s="6" t="n">
        <v>-149.6</v>
      </c>
      <c r="BZ3" s="0" t="s">
        <v>489</v>
      </c>
      <c r="CA3" s="11" t="n">
        <v>45285</v>
      </c>
      <c r="CB3" s="6" t="n">
        <v>13776.94</v>
      </c>
      <c r="CC3" s="0" t="s">
        <v>260</v>
      </c>
      <c r="CD3" s="11" t="n">
        <v>45334</v>
      </c>
      <c r="CE3" s="6" t="n">
        <v>16995.99</v>
      </c>
      <c r="CF3" s="0" t="s">
        <v>260</v>
      </c>
      <c r="CG3" s="11" t="n">
        <v>45334</v>
      </c>
      <c r="CH3" s="6" t="n">
        <v>1408.42</v>
      </c>
      <c r="CI3" s="0" t="s">
        <v>260</v>
      </c>
      <c r="CJ3" s="11" t="n">
        <v>45357</v>
      </c>
      <c r="CK3" s="6" t="n">
        <v>1018.75</v>
      </c>
      <c r="CL3" s="0" t="s">
        <v>260</v>
      </c>
      <c r="CM3" s="11" t="n">
        <v>45384</v>
      </c>
      <c r="CN3" s="6" t="n">
        <v>3917.88</v>
      </c>
      <c r="CO3" s="0" t="s">
        <v>260</v>
      </c>
      <c r="CP3" s="11" t="n">
        <v>45377</v>
      </c>
      <c r="CQ3" s="6" t="n">
        <v>990.43</v>
      </c>
      <c r="CR3" s="0" t="s">
        <v>260</v>
      </c>
      <c r="CS3" s="11" t="n">
        <v>45385</v>
      </c>
      <c r="CT3" s="6" t="n">
        <v>-61.65</v>
      </c>
      <c r="CU3" s="0" t="s">
        <v>490</v>
      </c>
      <c r="CV3" s="11" t="n">
        <v>45390</v>
      </c>
      <c r="CW3" s="6" t="n">
        <v>-12.33</v>
      </c>
      <c r="CX3" s="0" t="s">
        <v>491</v>
      </c>
      <c r="CY3" s="11" t="n">
        <v>45576</v>
      </c>
      <c r="CZ3" s="6" t="n">
        <v>-198.18</v>
      </c>
      <c r="DA3" s="0" t="s">
        <v>492</v>
      </c>
    </row>
    <row collapsed="false" customFormat="false" customHeight="false" hidden="false" ht="12.1" outlineLevel="0" r="4">
      <c r="A4" s="11" t="n">
        <v>44979</v>
      </c>
      <c r="B4" s="6" t="n">
        <v>-114.05</v>
      </c>
      <c r="C4" s="0" t="s">
        <v>476</v>
      </c>
      <c r="D4" s="11" t="n">
        <v>44858</v>
      </c>
      <c r="E4" s="6" t="n">
        <v>493.56</v>
      </c>
      <c r="F4" s="0" t="s">
        <v>260</v>
      </c>
      <c r="G4" s="11" t="n">
        <v>44942</v>
      </c>
      <c r="H4" s="6" t="n">
        <v>-104.7</v>
      </c>
      <c r="I4" s="0" t="s">
        <v>493</v>
      </c>
      <c r="J4" s="11" t="n">
        <v>45035</v>
      </c>
      <c r="K4" s="6" t="n">
        <v>-105.95</v>
      </c>
      <c r="L4" s="0" t="s">
        <v>477</v>
      </c>
      <c r="M4" s="11" t="n">
        <v>45014</v>
      </c>
      <c r="N4" s="6" t="n">
        <v>-635.7</v>
      </c>
      <c r="O4" s="0" t="s">
        <v>494</v>
      </c>
      <c r="P4" s="11" t="n">
        <v>44960</v>
      </c>
      <c r="Q4" s="6" t="n">
        <v>-119.05</v>
      </c>
      <c r="R4" s="0" t="s">
        <v>478</v>
      </c>
      <c r="S4" s="11" t="n">
        <v>45194</v>
      </c>
      <c r="T4" s="6" t="n">
        <v>-453.8</v>
      </c>
      <c r="U4" s="0" t="s">
        <v>479</v>
      </c>
      <c r="V4" s="11" t="n">
        <v>45212</v>
      </c>
      <c r="W4" s="6" t="n">
        <v>-215.65</v>
      </c>
      <c r="X4" s="0" t="s">
        <v>480</v>
      </c>
      <c r="Y4" s="11" t="n">
        <v>44874</v>
      </c>
      <c r="Z4" s="6" t="n">
        <v>-100.95</v>
      </c>
      <c r="AA4" s="0" t="s">
        <v>495</v>
      </c>
      <c r="AB4" s="11" t="n">
        <v>44902</v>
      </c>
      <c r="AC4" s="6" t="n">
        <v>4528.71</v>
      </c>
      <c r="AD4" s="0" t="s">
        <v>260</v>
      </c>
      <c r="AE4" s="11" t="n">
        <v>44945</v>
      </c>
      <c r="AF4" s="6" t="n">
        <v>-143.35</v>
      </c>
      <c r="AG4" s="0" t="s">
        <v>496</v>
      </c>
      <c r="AH4" s="11" t="n">
        <v>45104</v>
      </c>
      <c r="AI4" s="6" t="n">
        <v>-112.2</v>
      </c>
      <c r="AJ4" s="0" t="s">
        <v>482</v>
      </c>
      <c r="AK4" s="11" t="n">
        <v>44967</v>
      </c>
      <c r="AL4" s="6" t="n">
        <v>1975.32</v>
      </c>
      <c r="AM4" s="0" t="s">
        <v>260</v>
      </c>
      <c r="AN4" s="11" t="n">
        <v>45162</v>
      </c>
      <c r="AO4" s="6" t="n">
        <v>-211.9</v>
      </c>
      <c r="AP4" s="0" t="s">
        <v>497</v>
      </c>
      <c r="AQ4" s="11" t="n">
        <v>45110</v>
      </c>
      <c r="AR4" s="6" t="n">
        <v>-119.65</v>
      </c>
      <c r="AS4" s="0" t="s">
        <v>483</v>
      </c>
      <c r="AT4" s="11" t="n">
        <v>45337</v>
      </c>
      <c r="AU4" s="6" t="n">
        <v>-225.65</v>
      </c>
      <c r="AV4" s="0" t="s">
        <v>484</v>
      </c>
      <c r="AW4" s="11" t="n">
        <v>45246</v>
      </c>
      <c r="AX4" s="6" t="n">
        <v>-4989.09</v>
      </c>
      <c r="AY4" s="0" t="s">
        <v>440</v>
      </c>
      <c r="AZ4" s="11" t="n">
        <v>45195</v>
      </c>
      <c r="BA4" s="6" t="n">
        <v>-236.85</v>
      </c>
      <c r="BB4" s="0" t="s">
        <v>486</v>
      </c>
      <c r="BC4" s="11" t="n">
        <v>45065</v>
      </c>
      <c r="BD4" s="6" t="n">
        <v>-51.35</v>
      </c>
      <c r="BE4" s="0" t="s">
        <v>487</v>
      </c>
      <c r="BF4" s="11" t="n">
        <v>45026</v>
      </c>
      <c r="BG4" s="6" t="n">
        <v>107.33</v>
      </c>
      <c r="BH4" s="0" t="s">
        <v>260</v>
      </c>
      <c r="BI4" s="11" t="n">
        <v>45077</v>
      </c>
      <c r="BJ4" s="6" t="n">
        <v>-117.8</v>
      </c>
      <c r="BK4" s="0" t="s">
        <v>498</v>
      </c>
      <c r="BL4" s="11" t="n">
        <v>45036</v>
      </c>
      <c r="BM4" s="6" t="n">
        <v>136.88</v>
      </c>
      <c r="BN4" s="0" t="s">
        <v>260</v>
      </c>
      <c r="BO4" s="11" t="n">
        <v>45188</v>
      </c>
      <c r="BP4" s="6" t="n">
        <v>-121.55</v>
      </c>
      <c r="BQ4" s="0" t="s">
        <v>488</v>
      </c>
      <c r="BR4" s="11" t="n">
        <v>45114</v>
      </c>
      <c r="BS4" s="6" t="n">
        <v>3167.53</v>
      </c>
      <c r="BT4" s="0" t="s">
        <v>260</v>
      </c>
      <c r="BU4" s="11" t="n">
        <v>45131</v>
      </c>
      <c r="BV4" s="6" t="n">
        <v>23.43</v>
      </c>
      <c r="BW4" s="0" t="s">
        <v>260</v>
      </c>
      <c r="BX4" s="11" t="n">
        <v>45393</v>
      </c>
      <c r="BY4" s="6" t="n">
        <v>-149.6</v>
      </c>
      <c r="BZ4" s="0" t="s">
        <v>489</v>
      </c>
      <c r="CA4" s="11" t="n">
        <v>45294</v>
      </c>
      <c r="CB4" s="6" t="n">
        <v>-158.78</v>
      </c>
      <c r="CC4" s="0" t="s">
        <v>499</v>
      </c>
      <c r="CD4" s="11" t="n">
        <v>45377</v>
      </c>
      <c r="CE4" s="6" t="n">
        <v>-573.17</v>
      </c>
      <c r="CF4" s="0" t="s">
        <v>500</v>
      </c>
      <c r="CG4" s="11" t="n">
        <v>45415</v>
      </c>
      <c r="CH4" s="6" t="n">
        <v>-2665.47</v>
      </c>
      <c r="CI4" s="0" t="s">
        <v>440</v>
      </c>
      <c r="CJ4" s="11" t="n">
        <v>45363</v>
      </c>
      <c r="CK4" s="6" t="n">
        <v>-224.4</v>
      </c>
      <c r="CL4" s="0" t="s">
        <v>501</v>
      </c>
      <c r="CM4" s="11" t="n">
        <v>45441</v>
      </c>
      <c r="CN4" s="6" t="n">
        <v>1980.42</v>
      </c>
      <c r="CO4" s="0" t="s">
        <v>260</v>
      </c>
      <c r="CP4" s="11" t="n">
        <v>45379</v>
      </c>
      <c r="CQ4" s="6" t="n">
        <v>7911.94</v>
      </c>
      <c r="CR4" s="0" t="s">
        <v>260</v>
      </c>
      <c r="CS4" s="11" t="n">
        <v>45415</v>
      </c>
      <c r="CT4" s="6" t="n">
        <v>-61.65</v>
      </c>
      <c r="CU4" s="0" t="s">
        <v>490</v>
      </c>
      <c r="CV4" s="11" t="n">
        <v>45400</v>
      </c>
      <c r="CW4" s="6" t="n">
        <v>4964.49</v>
      </c>
      <c r="CX4" s="0" t="s">
        <v>260</v>
      </c>
      <c r="CY4" s="11" t="n">
        <v>45587</v>
      </c>
      <c r="CZ4" s="6" t="n">
        <v>1885.62</v>
      </c>
      <c r="DA4" s="0" t="s">
        <v>260</v>
      </c>
    </row>
    <row collapsed="false" customFormat="false" customHeight="false" hidden="false" ht="12.1" outlineLevel="0" r="5">
      <c r="A5" s="11" t="n">
        <v>45070</v>
      </c>
      <c r="B5" s="6" t="n">
        <v>-114.05</v>
      </c>
      <c r="C5" s="0" t="s">
        <v>476</v>
      </c>
      <c r="D5" s="11" t="n">
        <v>44872</v>
      </c>
      <c r="E5" s="6" t="n">
        <v>745.25</v>
      </c>
      <c r="F5" s="0" t="s">
        <v>260</v>
      </c>
      <c r="G5" s="11" t="n">
        <v>45033</v>
      </c>
      <c r="H5" s="6" t="n">
        <v>-104.7</v>
      </c>
      <c r="I5" s="0" t="s">
        <v>493</v>
      </c>
      <c r="J5" s="11" t="n">
        <v>45126</v>
      </c>
      <c r="K5" s="6" t="n">
        <v>-105.95</v>
      </c>
      <c r="L5" s="0" t="s">
        <v>477</v>
      </c>
      <c r="M5" s="11" t="n">
        <v>45014</v>
      </c>
      <c r="N5" s="6" t="n">
        <v>913.25</v>
      </c>
      <c r="O5" s="0" t="s">
        <v>260</v>
      </c>
      <c r="P5" s="11" t="n">
        <v>45051</v>
      </c>
      <c r="Q5" s="6" t="n">
        <v>-119.05</v>
      </c>
      <c r="R5" s="0" t="s">
        <v>478</v>
      </c>
      <c r="S5" s="11" t="n">
        <v>45376</v>
      </c>
      <c r="T5" s="6" t="n">
        <v>-453.8</v>
      </c>
      <c r="U5" s="0" t="s">
        <v>479</v>
      </c>
      <c r="V5" s="11" t="n">
        <v>45394</v>
      </c>
      <c r="W5" s="6" t="n">
        <v>-215.65</v>
      </c>
      <c r="X5" s="0" t="s">
        <v>480</v>
      </c>
      <c r="Y5" s="11" t="n">
        <v>44965</v>
      </c>
      <c r="Z5" s="6" t="n">
        <v>-100.95</v>
      </c>
      <c r="AA5" s="0" t="s">
        <v>495</v>
      </c>
      <c r="AB5" s="11" t="n">
        <v>44927</v>
      </c>
      <c r="AC5" s="6" t="n">
        <v>-74.69</v>
      </c>
      <c r="AD5" s="0" t="s">
        <v>502</v>
      </c>
      <c r="AE5" s="11" t="n">
        <v>45036</v>
      </c>
      <c r="AF5" s="6" t="n">
        <v>-143.35</v>
      </c>
      <c r="AG5" s="0" t="s">
        <v>496</v>
      </c>
      <c r="AH5" s="11" t="n">
        <v>45195</v>
      </c>
      <c r="AI5" s="6" t="n">
        <v>-112.2</v>
      </c>
      <c r="AJ5" s="0" t="s">
        <v>482</v>
      </c>
      <c r="AK5" s="11" t="n">
        <v>45077</v>
      </c>
      <c r="AL5" s="6" t="n">
        <v>-510.1</v>
      </c>
      <c r="AM5" s="0" t="s">
        <v>503</v>
      </c>
      <c r="AN5" s="11" t="n">
        <v>45344</v>
      </c>
      <c r="AO5" s="6" t="n">
        <v>-211.9</v>
      </c>
      <c r="AP5" s="0" t="s">
        <v>497</v>
      </c>
      <c r="AQ5" s="11" t="n">
        <v>45201</v>
      </c>
      <c r="AR5" s="6" t="n">
        <v>-119.65</v>
      </c>
      <c r="AS5" s="0" t="s">
        <v>483</v>
      </c>
      <c r="AT5" s="11" t="n">
        <v>45336</v>
      </c>
      <c r="AU5" s="6" t="n">
        <v>-5000</v>
      </c>
      <c r="AV5" s="0" t="s">
        <v>192</v>
      </c>
      <c r="AW5" s="0"/>
      <c r="AX5" s="10" t="s">
        <f>=XIRR(AX2:AX4,AW2:AW4)</f>
      </c>
      <c r="AY5" s="0"/>
      <c r="AZ5" s="11" t="n">
        <v>45377</v>
      </c>
      <c r="BA5" s="6" t="n">
        <v>-236.85</v>
      </c>
      <c r="BB5" s="0" t="s">
        <v>486</v>
      </c>
      <c r="BC5" s="11" t="n">
        <v>45095</v>
      </c>
      <c r="BD5" s="6" t="n">
        <v>-51.35</v>
      </c>
      <c r="BE5" s="0" t="s">
        <v>487</v>
      </c>
      <c r="BF5" s="11" t="n">
        <v>45028</v>
      </c>
      <c r="BG5" s="6" t="n">
        <v>323.5</v>
      </c>
      <c r="BH5" s="0" t="s">
        <v>260</v>
      </c>
      <c r="BI5" s="11" t="n">
        <v>45168</v>
      </c>
      <c r="BJ5" s="6" t="n">
        <v>-117.8</v>
      </c>
      <c r="BK5" s="0" t="s">
        <v>498</v>
      </c>
      <c r="BL5" s="11" t="n">
        <v>45051</v>
      </c>
      <c r="BM5" s="6" t="n">
        <v>137.64</v>
      </c>
      <c r="BN5" s="0" t="s">
        <v>260</v>
      </c>
      <c r="BO5" s="11" t="n">
        <v>45187</v>
      </c>
      <c r="BP5" s="6" t="n">
        <v>-825</v>
      </c>
      <c r="BQ5" s="0" t="s">
        <v>184</v>
      </c>
      <c r="BR5" s="11" t="n">
        <v>45119</v>
      </c>
      <c r="BS5" s="6" t="n">
        <v>2150.91</v>
      </c>
      <c r="BT5" s="0" t="s">
        <v>260</v>
      </c>
      <c r="BU5" s="11" t="n">
        <v>45138</v>
      </c>
      <c r="BV5" s="6" t="n">
        <v>103.27</v>
      </c>
      <c r="BW5" s="0" t="s">
        <v>260</v>
      </c>
      <c r="BX5" s="11" t="n">
        <v>45397</v>
      </c>
      <c r="BY5" s="6" t="n">
        <v>4818.5</v>
      </c>
      <c r="BZ5" s="0" t="s">
        <v>260</v>
      </c>
      <c r="CA5" s="11" t="n">
        <v>45325</v>
      </c>
      <c r="CB5" s="6" t="n">
        <v>-158.78</v>
      </c>
      <c r="CC5" s="0" t="s">
        <v>499</v>
      </c>
      <c r="CD5" s="11" t="n">
        <v>45415</v>
      </c>
      <c r="CE5" s="6" t="n">
        <v>-16126.1</v>
      </c>
      <c r="CF5" s="0" t="s">
        <v>440</v>
      </c>
      <c r="CG5" s="0"/>
      <c r="CH5" s="10" t="s">
        <f>=XIRR(CH2:CH4,CG2:CG4)</f>
      </c>
      <c r="CI5" s="0"/>
      <c r="CJ5" s="11" t="n">
        <v>45366</v>
      </c>
      <c r="CK5" s="6" t="n">
        <v>3928.57</v>
      </c>
      <c r="CL5" s="0" t="s">
        <v>260</v>
      </c>
      <c r="CM5" s="11" t="n">
        <v>45454</v>
      </c>
      <c r="CN5" s="6" t="n">
        <v>-206.78</v>
      </c>
      <c r="CO5" s="0" t="s">
        <v>504</v>
      </c>
      <c r="CP5" s="11" t="n">
        <v>45420</v>
      </c>
      <c r="CQ5" s="6" t="n">
        <v>-324.1</v>
      </c>
      <c r="CR5" s="0" t="s">
        <v>505</v>
      </c>
      <c r="CS5" s="11" t="n">
        <v>45445</v>
      </c>
      <c r="CT5" s="6" t="n">
        <v>-57.55</v>
      </c>
      <c r="CU5" s="0" t="s">
        <v>506</v>
      </c>
      <c r="CV5" s="11" t="n">
        <v>45420</v>
      </c>
      <c r="CW5" s="6" t="n">
        <v>-73.98</v>
      </c>
      <c r="CX5" s="0" t="s">
        <v>507</v>
      </c>
      <c r="CY5" s="11" t="n">
        <v>45667</v>
      </c>
      <c r="CZ5" s="6" t="n">
        <v>-264.24</v>
      </c>
      <c r="DA5" s="0" t="s">
        <v>508</v>
      </c>
    </row>
    <row collapsed="false" customFormat="false" customHeight="false" hidden="false" ht="12.1" outlineLevel="0" r="6">
      <c r="A6" s="11" t="n">
        <v>45161</v>
      </c>
      <c r="B6" s="6" t="n">
        <v>-114.05</v>
      </c>
      <c r="C6" s="0" t="s">
        <v>476</v>
      </c>
      <c r="D6" s="11" t="n">
        <v>44874</v>
      </c>
      <c r="E6" s="6" t="n">
        <v>85.89</v>
      </c>
      <c r="F6" s="0" t="s">
        <v>260</v>
      </c>
      <c r="G6" s="11" t="n">
        <v>45124</v>
      </c>
      <c r="H6" s="6" t="n">
        <v>-104.7</v>
      </c>
      <c r="I6" s="0" t="s">
        <v>493</v>
      </c>
      <c r="J6" s="11" t="n">
        <v>45217</v>
      </c>
      <c r="K6" s="6" t="n">
        <v>-105.95</v>
      </c>
      <c r="L6" s="0" t="s">
        <v>477</v>
      </c>
      <c r="M6" s="11" t="n">
        <v>45196</v>
      </c>
      <c r="N6" s="6" t="n">
        <v>-678.08</v>
      </c>
      <c r="O6" s="0" t="s">
        <v>509</v>
      </c>
      <c r="P6" s="11" t="n">
        <v>45142</v>
      </c>
      <c r="Q6" s="6" t="n">
        <v>-119.05</v>
      </c>
      <c r="R6" s="0" t="s">
        <v>478</v>
      </c>
      <c r="S6" s="11" t="n">
        <v>45541</v>
      </c>
      <c r="T6" s="6" t="n">
        <v>-8108.99</v>
      </c>
      <c r="U6" s="0" t="s">
        <v>440</v>
      </c>
      <c r="V6" s="11" t="n">
        <v>45576</v>
      </c>
      <c r="W6" s="6" t="n">
        <v>-215.65</v>
      </c>
      <c r="X6" s="0" t="s">
        <v>480</v>
      </c>
      <c r="Y6" s="11" t="n">
        <v>45054</v>
      </c>
      <c r="Z6" s="6" t="n">
        <v>4726.57</v>
      </c>
      <c r="AA6" s="0" t="s">
        <v>260</v>
      </c>
      <c r="AB6" s="11" t="n">
        <v>44958</v>
      </c>
      <c r="AC6" s="6" t="n">
        <v>-74.69</v>
      </c>
      <c r="AD6" s="0" t="s">
        <v>502</v>
      </c>
      <c r="AE6" s="11" t="n">
        <v>45127</v>
      </c>
      <c r="AF6" s="6" t="n">
        <v>-143.35</v>
      </c>
      <c r="AG6" s="0" t="s">
        <v>496</v>
      </c>
      <c r="AH6" s="11" t="n">
        <v>45286</v>
      </c>
      <c r="AI6" s="6" t="n">
        <v>-112.2</v>
      </c>
      <c r="AJ6" s="0" t="s">
        <v>482</v>
      </c>
      <c r="AK6" s="11" t="n">
        <v>45259</v>
      </c>
      <c r="AL6" s="6" t="n">
        <v>-473.7</v>
      </c>
      <c r="AM6" s="0" t="s">
        <v>510</v>
      </c>
      <c r="AN6" s="11" t="n">
        <v>45343</v>
      </c>
      <c r="AO6" s="6" t="n">
        <v>-5000</v>
      </c>
      <c r="AP6" s="0" t="s">
        <v>194</v>
      </c>
      <c r="AQ6" s="11" t="n">
        <v>45292</v>
      </c>
      <c r="AR6" s="6" t="n">
        <v>-119.65</v>
      </c>
      <c r="AS6" s="0" t="s">
        <v>483</v>
      </c>
      <c r="AT6" s="0"/>
      <c r="AU6" s="10" t="s">
        <f>=XIRR(AU2:AU5,AT2:AT5)</f>
      </c>
      <c r="AV6" s="0"/>
      <c r="AW6" s="0"/>
      <c r="AX6" s="8" t="s">
        <f>=-SUM(AX2:AX4)</f>
      </c>
      <c r="AY6" s="0" t="s">
        <v>306</v>
      </c>
      <c r="AZ6" s="11" t="n">
        <v>45559</v>
      </c>
      <c r="BA6" s="6" t="n">
        <v>-236.85</v>
      </c>
      <c r="BB6" s="0" t="s">
        <v>486</v>
      </c>
      <c r="BC6" s="11" t="n">
        <v>45125</v>
      </c>
      <c r="BD6" s="6" t="n">
        <v>-51.35</v>
      </c>
      <c r="BE6" s="0" t="s">
        <v>487</v>
      </c>
      <c r="BF6" s="11" t="n">
        <v>45036</v>
      </c>
      <c r="BG6" s="6" t="n">
        <v>109.38</v>
      </c>
      <c r="BH6" s="0" t="s">
        <v>260</v>
      </c>
      <c r="BI6" s="11" t="n">
        <v>45259</v>
      </c>
      <c r="BJ6" s="6" t="n">
        <v>-117.8</v>
      </c>
      <c r="BK6" s="0" t="s">
        <v>498</v>
      </c>
      <c r="BL6" s="11" t="n">
        <v>45054</v>
      </c>
      <c r="BM6" s="6" t="n">
        <v>137.76</v>
      </c>
      <c r="BN6" s="0" t="s">
        <v>260</v>
      </c>
      <c r="BO6" s="11" t="n">
        <v>45188</v>
      </c>
      <c r="BP6" s="6" t="n">
        <v>818.09</v>
      </c>
      <c r="BQ6" s="0" t="s">
        <v>260</v>
      </c>
      <c r="BR6" s="11" t="n">
        <v>45131</v>
      </c>
      <c r="BS6" s="6" t="n">
        <v>1109.48</v>
      </c>
      <c r="BT6" s="0" t="s">
        <v>260</v>
      </c>
      <c r="BU6" s="11" t="n">
        <v>45155</v>
      </c>
      <c r="BV6" s="6" t="n">
        <v>12.13</v>
      </c>
      <c r="BW6" s="0" t="s">
        <v>260</v>
      </c>
      <c r="BX6" s="11" t="n">
        <v>45484</v>
      </c>
      <c r="BY6" s="6" t="n">
        <v>-299.2</v>
      </c>
      <c r="BZ6" s="0" t="s">
        <v>511</v>
      </c>
      <c r="CA6" s="11" t="n">
        <v>45354</v>
      </c>
      <c r="CB6" s="6" t="n">
        <v>-148.58</v>
      </c>
      <c r="CC6" s="0" t="s">
        <v>512</v>
      </c>
      <c r="CD6" s="0"/>
      <c r="CE6" s="10" t="s">
        <f>=XIRR(CE2:CE5,CD2:CD5)</f>
      </c>
      <c r="CF6" s="0"/>
      <c r="CG6" s="0"/>
      <c r="CH6" s="8" t="s">
        <f>=-SUM(CH2:CH4)</f>
      </c>
      <c r="CI6" s="0" t="s">
        <v>306</v>
      </c>
      <c r="CJ6" s="11" t="n">
        <v>45454</v>
      </c>
      <c r="CK6" s="6" t="n">
        <v>-374</v>
      </c>
      <c r="CL6" s="0" t="s">
        <v>513</v>
      </c>
      <c r="CM6" s="11" t="n">
        <v>45456</v>
      </c>
      <c r="CN6" s="6" t="n">
        <v>960.85</v>
      </c>
      <c r="CO6" s="0" t="s">
        <v>260</v>
      </c>
      <c r="CP6" s="11" t="n">
        <v>45511</v>
      </c>
      <c r="CQ6" s="6" t="n">
        <v>-324.1</v>
      </c>
      <c r="CR6" s="0" t="s">
        <v>505</v>
      </c>
      <c r="CS6" s="11" t="n">
        <v>45475</v>
      </c>
      <c r="CT6" s="6" t="n">
        <v>-57.55</v>
      </c>
      <c r="CU6" s="0" t="s">
        <v>506</v>
      </c>
      <c r="CV6" s="11" t="n">
        <v>45450</v>
      </c>
      <c r="CW6" s="6" t="n">
        <v>-73.98</v>
      </c>
      <c r="CX6" s="0" t="s">
        <v>507</v>
      </c>
      <c r="CY6" s="11" t="n">
        <v>45685</v>
      </c>
      <c r="CZ6" s="6" t="n">
        <v>-7412.49</v>
      </c>
      <c r="DA6" s="0" t="s">
        <v>440</v>
      </c>
    </row>
    <row collapsed="false" customFormat="false" customHeight="false" hidden="false" ht="12.1" outlineLevel="0" r="7">
      <c r="A7" s="11" t="n">
        <v>45252</v>
      </c>
      <c r="B7" s="6" t="n">
        <v>-114.05</v>
      </c>
      <c r="C7" s="0" t="s">
        <v>476</v>
      </c>
      <c r="D7" s="11" t="n">
        <v>44886</v>
      </c>
      <c r="E7" s="6" t="n">
        <v>691.12</v>
      </c>
      <c r="F7" s="0" t="s">
        <v>260</v>
      </c>
      <c r="G7" s="11" t="n">
        <v>45215</v>
      </c>
      <c r="H7" s="6" t="n">
        <v>-104.7</v>
      </c>
      <c r="I7" s="0" t="s">
        <v>493</v>
      </c>
      <c r="J7" s="11" t="n">
        <v>45308</v>
      </c>
      <c r="K7" s="6" t="n">
        <v>-105.95</v>
      </c>
      <c r="L7" s="0" t="s">
        <v>477</v>
      </c>
      <c r="M7" s="11" t="n">
        <v>45285</v>
      </c>
      <c r="N7" s="6" t="n">
        <v>-13897.03</v>
      </c>
      <c r="O7" s="0" t="s">
        <v>440</v>
      </c>
      <c r="P7" s="11" t="n">
        <v>45233</v>
      </c>
      <c r="Q7" s="6" t="n">
        <v>-119.05</v>
      </c>
      <c r="R7" s="0" t="s">
        <v>478</v>
      </c>
      <c r="S7" s="0"/>
      <c r="T7" s="10" t="s">
        <f>=XIRR(T2:T6,S2:S6)</f>
      </c>
      <c r="U7" s="0"/>
      <c r="V7" s="11" t="n">
        <v>45575</v>
      </c>
      <c r="W7" s="6" t="n">
        <v>-5000</v>
      </c>
      <c r="X7" s="0" t="s">
        <v>235</v>
      </c>
      <c r="Y7" s="11" t="n">
        <v>45056</v>
      </c>
      <c r="Z7" s="6" t="n">
        <v>-201.9</v>
      </c>
      <c r="AA7" s="0" t="s">
        <v>514</v>
      </c>
      <c r="AB7" s="11" t="n">
        <v>44986</v>
      </c>
      <c r="AC7" s="6" t="n">
        <v>-67.54</v>
      </c>
      <c r="AD7" s="0" t="s">
        <v>515</v>
      </c>
      <c r="AE7" s="11" t="n">
        <v>45218</v>
      </c>
      <c r="AF7" s="6" t="n">
        <v>-143.35</v>
      </c>
      <c r="AG7" s="0" t="s">
        <v>496</v>
      </c>
      <c r="AH7" s="11" t="n">
        <v>45377</v>
      </c>
      <c r="AI7" s="6" t="n">
        <v>-112.2</v>
      </c>
      <c r="AJ7" s="0" t="s">
        <v>482</v>
      </c>
      <c r="AK7" s="11" t="n">
        <v>45441</v>
      </c>
      <c r="AL7" s="6" t="n">
        <v>-473.7</v>
      </c>
      <c r="AM7" s="0" t="s">
        <v>510</v>
      </c>
      <c r="AN7" s="0"/>
      <c r="AO7" s="10" t="s">
        <f>=XIRR(AO2:AO6,AN2:AN6)</f>
      </c>
      <c r="AP7" s="0"/>
      <c r="AQ7" s="11" t="n">
        <v>45383</v>
      </c>
      <c r="AR7" s="6" t="n">
        <v>-119.65</v>
      </c>
      <c r="AS7" s="0" t="s">
        <v>483</v>
      </c>
      <c r="AT7" s="0"/>
      <c r="AU7" s="8" t="s">
        <f>=-SUM(AU2:AU5)</f>
      </c>
      <c r="AV7" s="0" t="s">
        <v>306</v>
      </c>
      <c r="AW7" s="0"/>
      <c r="AX7" s="0"/>
      <c r="AY7" s="0"/>
      <c r="AZ7" s="11" t="n">
        <v>45558</v>
      </c>
      <c r="BA7" s="6" t="n">
        <v>-5000</v>
      </c>
      <c r="BB7" s="0" t="s">
        <v>230</v>
      </c>
      <c r="BC7" s="11" t="n">
        <v>45155</v>
      </c>
      <c r="BD7" s="6" t="n">
        <v>-51.35</v>
      </c>
      <c r="BE7" s="0" t="s">
        <v>487</v>
      </c>
      <c r="BF7" s="11" t="n">
        <v>45054</v>
      </c>
      <c r="BG7" s="6" t="n">
        <v>107.38</v>
      </c>
      <c r="BH7" s="0" t="s">
        <v>260</v>
      </c>
      <c r="BI7" s="11" t="n">
        <v>45258</v>
      </c>
      <c r="BJ7" s="6" t="n">
        <v>-1250</v>
      </c>
      <c r="BK7" s="0" t="s">
        <v>186</v>
      </c>
      <c r="BL7" s="11" t="n">
        <v>45056</v>
      </c>
      <c r="BM7" s="6" t="n">
        <v>137.5</v>
      </c>
      <c r="BN7" s="0" t="s">
        <v>260</v>
      </c>
      <c r="BO7" s="11" t="n">
        <v>45279</v>
      </c>
      <c r="BP7" s="6" t="n">
        <v>-121.8</v>
      </c>
      <c r="BQ7" s="0" t="s">
        <v>516</v>
      </c>
      <c r="BR7" s="11" t="n">
        <v>45135</v>
      </c>
      <c r="BS7" s="6" t="n">
        <v>2239.98</v>
      </c>
      <c r="BT7" s="0" t="s">
        <v>260</v>
      </c>
      <c r="BU7" s="11" t="n">
        <v>45650</v>
      </c>
      <c r="BV7" s="6" t="n">
        <v>-409.87</v>
      </c>
      <c r="BW7" s="0" t="s">
        <v>440</v>
      </c>
      <c r="BX7" s="11" t="n">
        <v>45575</v>
      </c>
      <c r="BY7" s="6" t="n">
        <v>-299.2</v>
      </c>
      <c r="BZ7" s="0" t="s">
        <v>511</v>
      </c>
      <c r="CA7" s="11" t="n">
        <v>45385</v>
      </c>
      <c r="CB7" s="6" t="n">
        <v>-158.78</v>
      </c>
      <c r="CC7" s="0" t="s">
        <v>499</v>
      </c>
      <c r="CD7" s="0"/>
      <c r="CE7" s="8" t="s">
        <f>=-SUM(CE2:CE5)</f>
      </c>
      <c r="CF7" s="0" t="s">
        <v>306</v>
      </c>
      <c r="CG7" s="0"/>
      <c r="CH7" s="0"/>
      <c r="CI7" s="0"/>
      <c r="CJ7" s="11" t="n">
        <v>45545</v>
      </c>
      <c r="CK7" s="6" t="n">
        <v>-374</v>
      </c>
      <c r="CL7" s="0" t="s">
        <v>513</v>
      </c>
      <c r="CM7" s="11" t="n">
        <v>45461</v>
      </c>
      <c r="CN7" s="6" t="n">
        <v>1933.12</v>
      </c>
      <c r="CO7" s="0" t="s">
        <v>260</v>
      </c>
      <c r="CP7" s="11" t="n">
        <v>45602</v>
      </c>
      <c r="CQ7" s="6" t="n">
        <v>-324.1</v>
      </c>
      <c r="CR7" s="0" t="s">
        <v>505</v>
      </c>
      <c r="CS7" s="11" t="n">
        <v>45505</v>
      </c>
      <c r="CT7" s="6" t="n">
        <v>-57.55</v>
      </c>
      <c r="CU7" s="0" t="s">
        <v>506</v>
      </c>
      <c r="CV7" s="11" t="n">
        <v>45480</v>
      </c>
      <c r="CW7" s="6" t="n">
        <v>-73.98</v>
      </c>
      <c r="CX7" s="0" t="s">
        <v>507</v>
      </c>
      <c r="CY7" s="0"/>
      <c r="CZ7" s="10" t="s">
        <f>=XIRR(CZ2:CZ6,CY2:CY6)</f>
      </c>
      <c r="DA7" s="0"/>
    </row>
    <row collapsed="false" customFormat="false" customHeight="false" hidden="false" ht="12.1" outlineLevel="0" r="8">
      <c r="A8" s="11" t="n">
        <v>45343</v>
      </c>
      <c r="B8" s="6" t="n">
        <v>-114.05</v>
      </c>
      <c r="C8" s="0" t="s">
        <v>476</v>
      </c>
      <c r="D8" s="11" t="n">
        <v>44888</v>
      </c>
      <c r="E8" s="6" t="n">
        <v>99.28</v>
      </c>
      <c r="F8" s="0" t="s">
        <v>260</v>
      </c>
      <c r="G8" s="11" t="n">
        <v>45306</v>
      </c>
      <c r="H8" s="6" t="n">
        <v>-104.7</v>
      </c>
      <c r="I8" s="0" t="s">
        <v>493</v>
      </c>
      <c r="J8" s="11" t="n">
        <v>45399</v>
      </c>
      <c r="K8" s="6" t="n">
        <v>-105.95</v>
      </c>
      <c r="L8" s="0" t="s">
        <v>477</v>
      </c>
      <c r="M8" s="0"/>
      <c r="N8" s="10" t="s">
        <f>=XIRR(N2:N7,M2:M7)</f>
      </c>
      <c r="O8" s="0"/>
      <c r="P8" s="11" t="n">
        <v>45324</v>
      </c>
      <c r="Q8" s="6" t="n">
        <v>-119.05</v>
      </c>
      <c r="R8" s="0" t="s">
        <v>478</v>
      </c>
      <c r="S8" s="0"/>
      <c r="T8" s="8" t="s">
        <f>=-SUM(T2:T6)</f>
      </c>
      <c r="U8" s="0" t="s">
        <v>306</v>
      </c>
      <c r="V8" s="0"/>
      <c r="W8" s="10" t="s">
        <f>=XIRR(W2:W7,V2:V7)</f>
      </c>
      <c r="X8" s="0"/>
      <c r="Y8" s="11" t="n">
        <v>45147</v>
      </c>
      <c r="Z8" s="6" t="n">
        <v>-201.9</v>
      </c>
      <c r="AA8" s="0" t="s">
        <v>514</v>
      </c>
      <c r="AB8" s="11" t="n">
        <v>45007</v>
      </c>
      <c r="AC8" s="6" t="n">
        <v>923.81</v>
      </c>
      <c r="AD8" s="0" t="s">
        <v>260</v>
      </c>
      <c r="AE8" s="11" t="n">
        <v>45309</v>
      </c>
      <c r="AF8" s="6" t="n">
        <v>-143.35</v>
      </c>
      <c r="AG8" s="0" t="s">
        <v>496</v>
      </c>
      <c r="AH8" s="11" t="n">
        <v>45468</v>
      </c>
      <c r="AI8" s="6" t="n">
        <v>-112.2</v>
      </c>
      <c r="AJ8" s="0" t="s">
        <v>482</v>
      </c>
      <c r="AK8" s="11" t="n">
        <v>45588</v>
      </c>
      <c r="AL8" s="6" t="n">
        <v>-7219.21</v>
      </c>
      <c r="AM8" s="0" t="s">
        <v>440</v>
      </c>
      <c r="AN8" s="0"/>
      <c r="AO8" s="8" t="s">
        <f>=-SUM(AO2:AO6)</f>
      </c>
      <c r="AP8" s="0" t="s">
        <v>306</v>
      </c>
      <c r="AQ8" s="11" t="n">
        <v>45382</v>
      </c>
      <c r="AR8" s="6" t="n">
        <v>-5000</v>
      </c>
      <c r="AS8" s="0" t="s">
        <v>197</v>
      </c>
      <c r="AT8" s="0"/>
      <c r="AU8" s="0"/>
      <c r="AV8" s="0"/>
      <c r="AW8" s="0"/>
      <c r="AX8" s="0"/>
      <c r="AY8" s="0"/>
      <c r="AZ8" s="0"/>
      <c r="BA8" s="10" t="s">
        <f>=XIRR(BA2:BA7,AZ2:AZ7)</f>
      </c>
      <c r="BB8" s="0"/>
      <c r="BC8" s="11" t="n">
        <v>45185</v>
      </c>
      <c r="BD8" s="6" t="n">
        <v>-51.35</v>
      </c>
      <c r="BE8" s="0" t="s">
        <v>487</v>
      </c>
      <c r="BF8" s="11" t="n">
        <v>45068</v>
      </c>
      <c r="BG8" s="6" t="n">
        <v>683.01</v>
      </c>
      <c r="BH8" s="0" t="s">
        <v>260</v>
      </c>
      <c r="BI8" s="11" t="n">
        <v>45260</v>
      </c>
      <c r="BJ8" s="6" t="n">
        <v>1436.37</v>
      </c>
      <c r="BK8" s="0" t="s">
        <v>260</v>
      </c>
      <c r="BL8" s="11" t="n">
        <v>45058</v>
      </c>
      <c r="BM8" s="6" t="n">
        <v>138.02</v>
      </c>
      <c r="BN8" s="0" t="s">
        <v>260</v>
      </c>
      <c r="BO8" s="11" t="n">
        <v>45278</v>
      </c>
      <c r="BP8" s="6" t="n">
        <v>-990</v>
      </c>
      <c r="BQ8" s="0" t="s">
        <v>188</v>
      </c>
      <c r="BR8" s="11" t="n">
        <v>45146</v>
      </c>
      <c r="BS8" s="6" t="n">
        <v>2318.66</v>
      </c>
      <c r="BT8" s="0" t="s">
        <v>260</v>
      </c>
      <c r="BU8" s="0"/>
      <c r="BV8" s="10" t="s">
        <f>=XIRR(BV2:BV7,BU2:BU7)</f>
      </c>
      <c r="BW8" s="0"/>
      <c r="BX8" s="11" t="n">
        <v>45666</v>
      </c>
      <c r="BY8" s="6" t="n">
        <v>-299.2</v>
      </c>
      <c r="BZ8" s="0" t="s">
        <v>511</v>
      </c>
      <c r="CA8" s="11" t="n">
        <v>45415</v>
      </c>
      <c r="CB8" s="6" t="n">
        <v>-153.68</v>
      </c>
      <c r="CC8" s="0" t="s">
        <v>517</v>
      </c>
      <c r="CD8" s="0"/>
      <c r="CE8" s="0"/>
      <c r="CF8" s="0"/>
      <c r="CG8" s="0"/>
      <c r="CH8" s="0"/>
      <c r="CI8" s="0"/>
      <c r="CJ8" s="11" t="n">
        <v>45636</v>
      </c>
      <c r="CK8" s="6" t="n">
        <v>-374</v>
      </c>
      <c r="CL8" s="0" t="s">
        <v>513</v>
      </c>
      <c r="CM8" s="11" t="n">
        <v>45545</v>
      </c>
      <c r="CN8" s="6" t="n">
        <v>-295.4</v>
      </c>
      <c r="CO8" s="0" t="s">
        <v>518</v>
      </c>
      <c r="CP8" s="11" t="n">
        <v>45693</v>
      </c>
      <c r="CQ8" s="6" t="n">
        <v>-324.1</v>
      </c>
      <c r="CR8" s="0" t="s">
        <v>505</v>
      </c>
      <c r="CS8" s="11" t="n">
        <v>45535</v>
      </c>
      <c r="CT8" s="6" t="n">
        <v>-57.55</v>
      </c>
      <c r="CU8" s="0" t="s">
        <v>506</v>
      </c>
      <c r="CV8" s="11" t="n">
        <v>45510</v>
      </c>
      <c r="CW8" s="6" t="n">
        <v>-73.98</v>
      </c>
      <c r="CX8" s="0" t="s">
        <v>507</v>
      </c>
      <c r="CY8" s="0"/>
      <c r="CZ8" s="8" t="s">
        <f>=-SUM(CZ2:CZ6)</f>
      </c>
      <c r="DA8" s="0" t="s">
        <v>306</v>
      </c>
    </row>
    <row collapsed="false" customFormat="false" customHeight="false" hidden="false" ht="12.1" outlineLevel="0" r="9">
      <c r="A9" s="11" t="n">
        <v>45434</v>
      </c>
      <c r="B9" s="6" t="n">
        <v>-114.05</v>
      </c>
      <c r="C9" s="0" t="s">
        <v>476</v>
      </c>
      <c r="D9" s="11" t="n">
        <v>44896</v>
      </c>
      <c r="E9" s="6" t="n">
        <v>33.55</v>
      </c>
      <c r="F9" s="0" t="s">
        <v>260</v>
      </c>
      <c r="G9" s="11" t="n">
        <v>45397</v>
      </c>
      <c r="H9" s="6" t="n">
        <v>-104.7</v>
      </c>
      <c r="I9" s="0" t="s">
        <v>493</v>
      </c>
      <c r="J9" s="11" t="n">
        <v>45398</v>
      </c>
      <c r="K9" s="6" t="n">
        <v>-5000</v>
      </c>
      <c r="L9" s="0" t="s">
        <v>201</v>
      </c>
      <c r="M9" s="0"/>
      <c r="N9" s="8" t="s">
        <f>=-SUM(N2:N7)</f>
      </c>
      <c r="O9" s="0" t="s">
        <v>306</v>
      </c>
      <c r="P9" s="11" t="n">
        <v>45415</v>
      </c>
      <c r="Q9" s="6" t="n">
        <v>-119.05</v>
      </c>
      <c r="R9" s="0" t="s">
        <v>478</v>
      </c>
      <c r="S9" s="0"/>
      <c r="T9" s="0"/>
      <c r="U9" s="0"/>
      <c r="V9" s="0"/>
      <c r="W9" s="8" t="s">
        <f>=-SUM(W2:W7)</f>
      </c>
      <c r="X9" s="0" t="s">
        <v>306</v>
      </c>
      <c r="Y9" s="11" t="n">
        <v>45238</v>
      </c>
      <c r="Z9" s="6" t="n">
        <v>-201.9</v>
      </c>
      <c r="AA9" s="0" t="s">
        <v>514</v>
      </c>
      <c r="AB9" s="11" t="n">
        <v>45017</v>
      </c>
      <c r="AC9" s="6" t="n">
        <v>-81.48</v>
      </c>
      <c r="AD9" s="0" t="s">
        <v>519</v>
      </c>
      <c r="AE9" s="11" t="n">
        <v>45400</v>
      </c>
      <c r="AF9" s="6" t="n">
        <v>-143.35</v>
      </c>
      <c r="AG9" s="0" t="s">
        <v>496</v>
      </c>
      <c r="AH9" s="11" t="n">
        <v>45559</v>
      </c>
      <c r="AI9" s="6" t="n">
        <v>-112.2</v>
      </c>
      <c r="AJ9" s="0" t="s">
        <v>482</v>
      </c>
      <c r="AK9" s="0"/>
      <c r="AL9" s="10" t="s">
        <f>=XIRR(AL2:AL8,AK2:AK8)</f>
      </c>
      <c r="AM9" s="0"/>
      <c r="AN9" s="0"/>
      <c r="AO9" s="0"/>
      <c r="AP9" s="0"/>
      <c r="AQ9" s="0"/>
      <c r="AR9" s="10" t="s">
        <f>=XIRR(AR2:AR8,AQ2:AQ8)</f>
      </c>
      <c r="AS9" s="0"/>
      <c r="AT9" s="0"/>
      <c r="AU9" s="0"/>
      <c r="AV9" s="0"/>
      <c r="AW9" s="0"/>
      <c r="AX9" s="0"/>
      <c r="AY9" s="0"/>
      <c r="AZ9" s="0"/>
      <c r="BA9" s="8" t="s">
        <f>=-SUM(BA2:BA7)</f>
      </c>
      <c r="BB9" s="0" t="s">
        <v>306</v>
      </c>
      <c r="BC9" s="11" t="n">
        <v>45215</v>
      </c>
      <c r="BD9" s="6" t="n">
        <v>-51.35</v>
      </c>
      <c r="BE9" s="0" t="s">
        <v>487</v>
      </c>
      <c r="BF9" s="11" t="n">
        <v>45070</v>
      </c>
      <c r="BG9" s="6" t="n">
        <v>113.88</v>
      </c>
      <c r="BH9" s="0" t="s">
        <v>260</v>
      </c>
      <c r="BI9" s="11" t="n">
        <v>45350</v>
      </c>
      <c r="BJ9" s="6" t="n">
        <v>-123.69</v>
      </c>
      <c r="BK9" s="0" t="s">
        <v>520</v>
      </c>
      <c r="BL9" s="11" t="n">
        <v>45230</v>
      </c>
      <c r="BM9" s="6" t="n">
        <v>-947.3</v>
      </c>
      <c r="BN9" s="0" t="s">
        <v>440</v>
      </c>
      <c r="BO9" s="11" t="n">
        <v>45279</v>
      </c>
      <c r="BP9" s="6" t="n">
        <v>650.32</v>
      </c>
      <c r="BQ9" s="0" t="s">
        <v>260</v>
      </c>
      <c r="BR9" s="11" t="n">
        <v>45163</v>
      </c>
      <c r="BS9" s="6" t="n">
        <v>2382.51</v>
      </c>
      <c r="BT9" s="0" t="s">
        <v>260</v>
      </c>
      <c r="BU9" s="0"/>
      <c r="BV9" s="8" t="s">
        <f>=-SUM(BV2:BV7)</f>
      </c>
      <c r="BW9" s="0" t="s">
        <v>306</v>
      </c>
      <c r="BX9" s="11" t="n">
        <v>45757</v>
      </c>
      <c r="BY9" s="6" t="n">
        <v>-299.2</v>
      </c>
      <c r="BZ9" s="0" t="s">
        <v>511</v>
      </c>
      <c r="CA9" s="11" t="n">
        <v>45446</v>
      </c>
      <c r="CB9" s="6" t="n">
        <v>-158.78</v>
      </c>
      <c r="CC9" s="0" t="s">
        <v>499</v>
      </c>
      <c r="CD9" s="0"/>
      <c r="CE9" s="0"/>
      <c r="CF9" s="0"/>
      <c r="CG9" s="0"/>
      <c r="CH9" s="0"/>
      <c r="CI9" s="0"/>
      <c r="CJ9" s="11" t="n">
        <v>45727</v>
      </c>
      <c r="CK9" s="6" t="n">
        <v>-374</v>
      </c>
      <c r="CL9" s="0" t="s">
        <v>513</v>
      </c>
      <c r="CM9" s="11" t="n">
        <v>45544</v>
      </c>
      <c r="CN9" s="6" t="n">
        <v>-2500</v>
      </c>
      <c r="CO9" s="0" t="s">
        <v>224</v>
      </c>
      <c r="CP9" s="11" t="n">
        <v>45784</v>
      </c>
      <c r="CQ9" s="6" t="n">
        <v>-324.1</v>
      </c>
      <c r="CR9" s="0" t="s">
        <v>505</v>
      </c>
      <c r="CS9" s="11" t="n">
        <v>45565</v>
      </c>
      <c r="CT9" s="6" t="n">
        <v>-57.55</v>
      </c>
      <c r="CU9" s="0" t="s">
        <v>506</v>
      </c>
      <c r="CV9" s="11" t="n">
        <v>45540</v>
      </c>
      <c r="CW9" s="6" t="n">
        <v>-73.98</v>
      </c>
      <c r="CX9" s="0" t="s">
        <v>507</v>
      </c>
    </row>
    <row collapsed="false" customFormat="false" customHeight="false" hidden="false" ht="12.1" outlineLevel="0" r="10">
      <c r="A10" s="11" t="n">
        <v>45525</v>
      </c>
      <c r="B10" s="6" t="n">
        <v>-114.05</v>
      </c>
      <c r="C10" s="0" t="s">
        <v>476</v>
      </c>
      <c r="D10" s="11" t="n">
        <v>44902</v>
      </c>
      <c r="E10" s="6" t="n">
        <v>34.78</v>
      </c>
      <c r="F10" s="0" t="s">
        <v>260</v>
      </c>
      <c r="G10" s="11" t="n">
        <v>45396</v>
      </c>
      <c r="H10" s="6" t="n">
        <v>-5000</v>
      </c>
      <c r="I10" s="0" t="s">
        <v>199</v>
      </c>
      <c r="J10" s="0"/>
      <c r="K10" s="10" t="s">
        <f>=XIRR(K2:K9,J2:J9)</f>
      </c>
      <c r="L10" s="0"/>
      <c r="M10" s="0"/>
      <c r="N10" s="0"/>
      <c r="O10" s="0"/>
      <c r="P10" s="11" t="n">
        <v>45506</v>
      </c>
      <c r="Q10" s="6" t="n">
        <v>-119.05</v>
      </c>
      <c r="R10" s="0" t="s">
        <v>478</v>
      </c>
      <c r="S10" s="0"/>
      <c r="T10" s="0"/>
      <c r="U10" s="0"/>
      <c r="V10" s="0"/>
      <c r="W10" s="0"/>
      <c r="X10" s="0"/>
      <c r="Y10" s="11" t="n">
        <v>45329</v>
      </c>
      <c r="Z10" s="6" t="n">
        <v>-201.9</v>
      </c>
      <c r="AA10" s="0" t="s">
        <v>514</v>
      </c>
      <c r="AB10" s="11" t="n">
        <v>45047</v>
      </c>
      <c r="AC10" s="6" t="n">
        <v>-78.96</v>
      </c>
      <c r="AD10" s="0" t="s">
        <v>521</v>
      </c>
      <c r="AE10" s="11" t="n">
        <v>45399</v>
      </c>
      <c r="AF10" s="6" t="n">
        <v>-5000</v>
      </c>
      <c r="AG10" s="0" t="s">
        <v>203</v>
      </c>
      <c r="AH10" s="11" t="n">
        <v>45558</v>
      </c>
      <c r="AI10" s="6" t="n">
        <v>-5000</v>
      </c>
      <c r="AJ10" s="0" t="s">
        <v>229</v>
      </c>
      <c r="AK10" s="0"/>
      <c r="AL10" s="8" t="s">
        <f>=-SUM(AL2:AL8)</f>
      </c>
      <c r="AM10" s="0" t="s">
        <v>306</v>
      </c>
      <c r="AN10" s="0"/>
      <c r="AO10" s="0"/>
      <c r="AP10" s="0"/>
      <c r="AQ10" s="0"/>
      <c r="AR10" s="8" t="s">
        <f>=-SUM(AR2:AR8)</f>
      </c>
      <c r="AS10" s="0" t="s">
        <v>306</v>
      </c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45275</v>
      </c>
      <c r="BD10" s="6" t="n">
        <v>-51.35</v>
      </c>
      <c r="BE10" s="0" t="s">
        <v>487</v>
      </c>
      <c r="BF10" s="11" t="n">
        <v>45077</v>
      </c>
      <c r="BG10" s="6" t="n">
        <v>583.42</v>
      </c>
      <c r="BH10" s="0" t="s">
        <v>260</v>
      </c>
      <c r="BI10" s="11" t="n">
        <v>45441</v>
      </c>
      <c r="BJ10" s="6" t="n">
        <v>-123.69</v>
      </c>
      <c r="BK10" s="0" t="s">
        <v>520</v>
      </c>
      <c r="BL10" s="0"/>
      <c r="BM10" s="10" t="s">
        <f>=XIRR(BM2:BM9,BL2:BL9)</f>
      </c>
      <c r="BN10" s="0"/>
      <c r="BO10" s="11" t="n">
        <v>45370</v>
      </c>
      <c r="BP10" s="6" t="n">
        <v>-114.03</v>
      </c>
      <c r="BQ10" s="0" t="s">
        <v>522</v>
      </c>
      <c r="BR10" s="11" t="n">
        <v>45176</v>
      </c>
      <c r="BS10" s="6" t="n">
        <v>2512.46</v>
      </c>
      <c r="BT10" s="0" t="s">
        <v>260</v>
      </c>
      <c r="BU10" s="0"/>
      <c r="BV10" s="0"/>
      <c r="BW10" s="0"/>
      <c r="BX10" s="11" t="n">
        <v>45848</v>
      </c>
      <c r="BY10" s="6" t="n">
        <v>-299.2</v>
      </c>
      <c r="BZ10" s="0" t="s">
        <v>511</v>
      </c>
      <c r="CA10" s="11" t="n">
        <v>45445</v>
      </c>
      <c r="CB10" s="6" t="n">
        <v>-780.98</v>
      </c>
      <c r="CC10" s="0" t="s">
        <v>206</v>
      </c>
      <c r="CD10" s="0"/>
      <c r="CE10" s="0"/>
      <c r="CF10" s="0"/>
      <c r="CG10" s="0"/>
      <c r="CH10" s="0"/>
      <c r="CI10" s="0"/>
      <c r="CJ10" s="11" t="n">
        <v>45726</v>
      </c>
      <c r="CK10" s="6" t="n">
        <v>-10000</v>
      </c>
      <c r="CL10" s="0" t="s">
        <v>246</v>
      </c>
      <c r="CM10" s="11" t="n">
        <v>45636</v>
      </c>
      <c r="CN10" s="6" t="n">
        <v>-221.6</v>
      </c>
      <c r="CO10" s="0" t="s">
        <v>523</v>
      </c>
      <c r="CP10" s="11" t="n">
        <v>45875</v>
      </c>
      <c r="CQ10" s="6" t="n">
        <v>-324.1</v>
      </c>
      <c r="CR10" s="0" t="s">
        <v>505</v>
      </c>
      <c r="CS10" s="11" t="n">
        <v>45595</v>
      </c>
      <c r="CT10" s="6" t="n">
        <v>-57.55</v>
      </c>
      <c r="CU10" s="0" t="s">
        <v>506</v>
      </c>
      <c r="CV10" s="11" t="n">
        <v>45570</v>
      </c>
      <c r="CW10" s="6" t="n">
        <v>-73.98</v>
      </c>
      <c r="CX10" s="0" t="s">
        <v>507</v>
      </c>
    </row>
    <row collapsed="false" customFormat="false" customHeight="false" hidden="false" ht="12.1" outlineLevel="0" r="11">
      <c r="A11" s="11" t="n">
        <v>45524</v>
      </c>
      <c r="B11" s="6" t="n">
        <v>-5000</v>
      </c>
      <c r="C11" s="0" t="s">
        <v>219</v>
      </c>
      <c r="D11" s="11" t="n">
        <v>44903</v>
      </c>
      <c r="E11" s="6" t="n">
        <v>71.99</v>
      </c>
      <c r="F11" s="0" t="s">
        <v>260</v>
      </c>
      <c r="G11" s="0"/>
      <c r="H11" s="10" t="s">
        <f>=XIRR(H2:H10,G2:G10)</f>
      </c>
      <c r="I11" s="0"/>
      <c r="J11" s="0"/>
      <c r="K11" s="8" t="s">
        <f>=-SUM(K2:K9)</f>
      </c>
      <c r="L11" s="0" t="s">
        <v>306</v>
      </c>
      <c r="M11" s="0"/>
      <c r="N11" s="0"/>
      <c r="O11" s="0"/>
      <c r="P11" s="11" t="n">
        <v>45597</v>
      </c>
      <c r="Q11" s="6" t="n">
        <v>-119.05</v>
      </c>
      <c r="R11" s="0" t="s">
        <v>478</v>
      </c>
      <c r="S11" s="0"/>
      <c r="T11" s="0"/>
      <c r="U11" s="0"/>
      <c r="V11" s="0"/>
      <c r="W11" s="0"/>
      <c r="X11" s="0"/>
      <c r="Y11" s="11" t="n">
        <v>45420</v>
      </c>
      <c r="Z11" s="6" t="n">
        <v>-201.9</v>
      </c>
      <c r="AA11" s="0" t="s">
        <v>514</v>
      </c>
      <c r="AB11" s="11" t="n">
        <v>45078</v>
      </c>
      <c r="AC11" s="6" t="n">
        <v>-81.48</v>
      </c>
      <c r="AD11" s="0" t="s">
        <v>519</v>
      </c>
      <c r="AE11" s="0"/>
      <c r="AF11" s="10" t="s">
        <f>=XIRR(AF2:AF10,AE2:AE10)</f>
      </c>
      <c r="AG11" s="0"/>
      <c r="AH11" s="0"/>
      <c r="AI11" s="10" t="s">
        <f>=XIRR(AI2:AI10,AH2:AH10)</f>
      </c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45305</v>
      </c>
      <c r="BD11" s="6" t="n">
        <v>-51.35</v>
      </c>
      <c r="BE11" s="0" t="s">
        <v>487</v>
      </c>
      <c r="BF11" s="11" t="n">
        <v>45078</v>
      </c>
      <c r="BG11" s="6" t="n">
        <v>117.23</v>
      </c>
      <c r="BH11" s="0" t="s">
        <v>260</v>
      </c>
      <c r="BI11" s="11" t="n">
        <v>45440</v>
      </c>
      <c r="BJ11" s="6" t="n">
        <v>-1750</v>
      </c>
      <c r="BK11" s="0" t="s">
        <v>205</v>
      </c>
      <c r="BL11" s="0"/>
      <c r="BM11" s="8" t="s">
        <f>=-SUM(BM2:BM9)</f>
      </c>
      <c r="BN11" s="0" t="s">
        <v>306</v>
      </c>
      <c r="BO11" s="11" t="n">
        <v>45369</v>
      </c>
      <c r="BP11" s="6" t="n">
        <v>-1155</v>
      </c>
      <c r="BQ11" s="0" t="s">
        <v>196</v>
      </c>
      <c r="BR11" s="11" t="n">
        <v>45181</v>
      </c>
      <c r="BS11" s="6" t="n">
        <v>2459.96</v>
      </c>
      <c r="BT11" s="0" t="s">
        <v>260</v>
      </c>
      <c r="BU11" s="0"/>
      <c r="BV11" s="0"/>
      <c r="BW11" s="0"/>
      <c r="BX11" s="11" t="n">
        <v>45847</v>
      </c>
      <c r="BY11" s="6" t="n">
        <v>-10000</v>
      </c>
      <c r="BZ11" s="0" t="s">
        <v>251</v>
      </c>
      <c r="CA11" s="11" t="n">
        <v>45476</v>
      </c>
      <c r="CB11" s="6" t="n">
        <v>-146.71</v>
      </c>
      <c r="CC11" s="0" t="s">
        <v>524</v>
      </c>
      <c r="CD11" s="0"/>
      <c r="CE11" s="0"/>
      <c r="CF11" s="0"/>
      <c r="CG11" s="0"/>
      <c r="CH11" s="0"/>
      <c r="CI11" s="0"/>
      <c r="CJ11" s="0"/>
      <c r="CK11" s="10" t="s">
        <f>=XIRR(CK2:CK10,CJ2:CJ10)</f>
      </c>
      <c r="CL11" s="0"/>
      <c r="CM11" s="11" t="n">
        <v>45635</v>
      </c>
      <c r="CN11" s="6" t="n">
        <v>-2500</v>
      </c>
      <c r="CO11" s="0" t="s">
        <v>224</v>
      </c>
      <c r="CP11" s="11" t="n">
        <v>45874</v>
      </c>
      <c r="CQ11" s="6" t="n">
        <v>-10000</v>
      </c>
      <c r="CR11" s="0" t="s">
        <v>253</v>
      </c>
      <c r="CS11" s="11" t="n">
        <v>45625</v>
      </c>
      <c r="CT11" s="6" t="n">
        <v>-57.55</v>
      </c>
      <c r="CU11" s="0" t="s">
        <v>506</v>
      </c>
      <c r="CV11" s="11" t="n">
        <v>45600</v>
      </c>
      <c r="CW11" s="6" t="n">
        <v>-73.98</v>
      </c>
      <c r="CX11" s="0" t="s">
        <v>507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11" t="n">
        <v>44910</v>
      </c>
      <c r="E12" s="6" t="n">
        <v>4.81</v>
      </c>
      <c r="F12" s="0" t="s">
        <v>260</v>
      </c>
      <c r="G12" s="0"/>
      <c r="H12" s="8" t="s">
        <f>=-SUM(H2:H10)</f>
      </c>
      <c r="I12" s="0" t="s">
        <v>306</v>
      </c>
      <c r="J12" s="0"/>
      <c r="K12" s="0"/>
      <c r="L12" s="0"/>
      <c r="M12" s="0"/>
      <c r="N12" s="0"/>
      <c r="O12" s="0"/>
      <c r="P12" s="11" t="n">
        <v>45688</v>
      </c>
      <c r="Q12" s="6" t="n">
        <v>-119.05</v>
      </c>
      <c r="R12" s="0" t="s">
        <v>478</v>
      </c>
      <c r="S12" s="0"/>
      <c r="T12" s="0"/>
      <c r="U12" s="0"/>
      <c r="V12" s="0"/>
      <c r="W12" s="0"/>
      <c r="X12" s="0"/>
      <c r="Y12" s="11" t="n">
        <v>45511</v>
      </c>
      <c r="Z12" s="6" t="n">
        <v>-201.9</v>
      </c>
      <c r="AA12" s="0" t="s">
        <v>514</v>
      </c>
      <c r="AB12" s="11" t="n">
        <v>45086</v>
      </c>
      <c r="AC12" s="6" t="n">
        <v>941.97</v>
      </c>
      <c r="AD12" s="0" t="s">
        <v>260</v>
      </c>
      <c r="AE12" s="0"/>
      <c r="AF12" s="8" t="s">
        <f>=-SUM(AF2:AF10)</f>
      </c>
      <c r="AG12" s="0" t="s">
        <v>306</v>
      </c>
      <c r="AH12" s="0"/>
      <c r="AI12" s="8" t="s">
        <f>=-SUM(AI2:AI10)</f>
      </c>
      <c r="AJ12" s="0" t="s">
        <v>306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11" t="n">
        <v>45304</v>
      </c>
      <c r="BD12" s="6" t="n">
        <v>-1250</v>
      </c>
      <c r="BE12" s="0" t="s">
        <v>190</v>
      </c>
      <c r="BF12" s="11" t="n">
        <v>45085</v>
      </c>
      <c r="BG12" s="6" t="n">
        <v>118.19</v>
      </c>
      <c r="BH12" s="0" t="s">
        <v>260</v>
      </c>
      <c r="BI12" s="11" t="n">
        <v>45532</v>
      </c>
      <c r="BJ12" s="6" t="n">
        <v>-82.46</v>
      </c>
      <c r="BK12" s="0" t="s">
        <v>525</v>
      </c>
      <c r="BL12" s="0"/>
      <c r="BM12" s="0"/>
      <c r="BN12" s="0"/>
      <c r="BO12" s="11" t="n">
        <v>45379</v>
      </c>
      <c r="BP12" s="6" t="n">
        <v>491.43</v>
      </c>
      <c r="BQ12" s="0" t="s">
        <v>260</v>
      </c>
      <c r="BR12" s="11" t="n">
        <v>45196</v>
      </c>
      <c r="BS12" s="6" t="n">
        <v>2392.72</v>
      </c>
      <c r="BT12" s="0" t="s">
        <v>260</v>
      </c>
      <c r="BU12" s="0"/>
      <c r="BV12" s="0"/>
      <c r="BW12" s="0"/>
      <c r="BX12" s="0"/>
      <c r="BY12" s="10" t="s">
        <f>=XIRR(BY2:BY11,BX2:BX11)</f>
      </c>
      <c r="BZ12" s="0"/>
      <c r="CA12" s="11" t="n">
        <v>45475</v>
      </c>
      <c r="CB12" s="6" t="n">
        <v>-957.27</v>
      </c>
      <c r="CC12" s="0" t="s">
        <v>211</v>
      </c>
      <c r="CD12" s="0"/>
      <c r="CE12" s="0"/>
      <c r="CF12" s="0"/>
      <c r="CG12" s="0"/>
      <c r="CH12" s="0"/>
      <c r="CI12" s="0"/>
      <c r="CJ12" s="0"/>
      <c r="CK12" s="8" t="s">
        <f>=-SUM(CK2:CK10)</f>
      </c>
      <c r="CL12" s="0" t="s">
        <v>306</v>
      </c>
      <c r="CM12" s="11" t="n">
        <v>45637</v>
      </c>
      <c r="CN12" s="6" t="n">
        <v>2906.41</v>
      </c>
      <c r="CO12" s="0" t="s">
        <v>260</v>
      </c>
      <c r="CP12" s="0"/>
      <c r="CQ12" s="10" t="s">
        <f>=XIRR(CQ2:CQ11,CP2:CP11)</f>
      </c>
      <c r="CR12" s="0"/>
      <c r="CS12" s="11" t="n">
        <v>45635</v>
      </c>
      <c r="CT12" s="6" t="n">
        <v>-4463.93</v>
      </c>
      <c r="CU12" s="0" t="s">
        <v>440</v>
      </c>
      <c r="CV12" s="11" t="n">
        <v>45615</v>
      </c>
      <c r="CW12" s="6" t="n">
        <v>-5974.21</v>
      </c>
      <c r="CX12" s="0" t="s">
        <v>440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306</v>
      </c>
      <c r="D13" s="11" t="n">
        <v>44929</v>
      </c>
      <c r="E13" s="6" t="n">
        <v>-2085.52</v>
      </c>
      <c r="F13" s="0" t="s">
        <v>440</v>
      </c>
      <c r="G13" s="0"/>
      <c r="H13" s="0"/>
      <c r="I13" s="0"/>
      <c r="J13" s="0"/>
      <c r="K13" s="0"/>
      <c r="L13" s="0"/>
      <c r="M13" s="0"/>
      <c r="N13" s="0"/>
      <c r="O13" s="0"/>
      <c r="P13" s="11" t="n">
        <v>45779</v>
      </c>
      <c r="Q13" s="6" t="n">
        <v>-119.05</v>
      </c>
      <c r="R13" s="0" t="s">
        <v>478</v>
      </c>
      <c r="S13" s="0"/>
      <c r="T13" s="0"/>
      <c r="U13" s="0"/>
      <c r="V13" s="0"/>
      <c r="W13" s="0"/>
      <c r="X13" s="0"/>
      <c r="Y13" s="11" t="n">
        <v>45510</v>
      </c>
      <c r="Z13" s="6" t="n">
        <v>-10000</v>
      </c>
      <c r="AA13" s="0" t="s">
        <v>217</v>
      </c>
      <c r="AB13" s="11" t="n">
        <v>45108</v>
      </c>
      <c r="AC13" s="6" t="n">
        <v>-85.54</v>
      </c>
      <c r="AD13" s="0" t="s">
        <v>526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11" t="n">
        <v>45335</v>
      </c>
      <c r="BD13" s="6" t="n">
        <v>-38.55</v>
      </c>
      <c r="BE13" s="0" t="s">
        <v>527</v>
      </c>
      <c r="BF13" s="11" t="n">
        <v>45096</v>
      </c>
      <c r="BG13" s="6" t="n">
        <v>122.24</v>
      </c>
      <c r="BH13" s="0" t="s">
        <v>260</v>
      </c>
      <c r="BI13" s="11" t="n">
        <v>45623</v>
      </c>
      <c r="BJ13" s="6" t="n">
        <v>-82.46</v>
      </c>
      <c r="BK13" s="0" t="s">
        <v>525</v>
      </c>
      <c r="BL13" s="0"/>
      <c r="BM13" s="0"/>
      <c r="BN13" s="0"/>
      <c r="BO13" s="11" t="n">
        <v>45461</v>
      </c>
      <c r="BP13" s="6" t="n">
        <v>-98.24</v>
      </c>
      <c r="BQ13" s="0" t="s">
        <v>528</v>
      </c>
      <c r="BR13" s="11" t="n">
        <v>45211</v>
      </c>
      <c r="BS13" s="6" t="n">
        <v>7298.24</v>
      </c>
      <c r="BT13" s="0" t="s">
        <v>260</v>
      </c>
      <c r="BU13" s="0"/>
      <c r="BV13" s="0"/>
      <c r="BW13" s="0"/>
      <c r="BX13" s="0"/>
      <c r="BY13" s="8" t="s">
        <f>=-SUM(BY2:BY11)</f>
      </c>
      <c r="BZ13" s="0" t="s">
        <v>306</v>
      </c>
      <c r="CA13" s="11" t="n">
        <v>45507</v>
      </c>
      <c r="CB13" s="6" t="n">
        <v>-142.63</v>
      </c>
      <c r="CC13" s="0" t="s">
        <v>529</v>
      </c>
      <c r="CD13" s="0"/>
      <c r="CE13" s="0"/>
      <c r="CF13" s="0"/>
      <c r="CG13" s="0"/>
      <c r="CH13" s="0"/>
      <c r="CI13" s="0"/>
      <c r="CJ13" s="0"/>
      <c r="CK13" s="0"/>
      <c r="CL13" s="0"/>
      <c r="CM13" s="11" t="n">
        <v>45644</v>
      </c>
      <c r="CN13" s="6" t="n">
        <v>478.69</v>
      </c>
      <c r="CO13" s="0" t="s">
        <v>260</v>
      </c>
      <c r="CP13" s="0"/>
      <c r="CQ13" s="8" t="s">
        <f>=-SUM(CQ2:CQ11)</f>
      </c>
      <c r="CR13" s="0" t="s">
        <v>306</v>
      </c>
      <c r="CS13" s="0"/>
      <c r="CT13" s="10" t="s">
        <f>=XIRR(CT2:CT12,CS2:CS12)</f>
      </c>
      <c r="CU13" s="0"/>
      <c r="CV13" s="0"/>
      <c r="CW13" s="10" t="s">
        <f>=XIRR(CW2:CW12,CV2:CV12)</f>
      </c>
      <c r="CX13" s="0"/>
    </row>
    <row collapsed="false" customFormat="false" customHeight="false" hidden="false" ht="12.1" outlineLevel="0" r="14">
      <c r="A14" s="0"/>
      <c r="B14" s="0"/>
      <c r="C14" s="0"/>
      <c r="D14" s="11" t="n">
        <v>44935</v>
      </c>
      <c r="E14" s="6" t="n">
        <v>264.33</v>
      </c>
      <c r="F14" s="0" t="s">
        <v>260</v>
      </c>
      <c r="G14" s="0"/>
      <c r="H14" s="0"/>
      <c r="I14" s="0"/>
      <c r="J14" s="0"/>
      <c r="K14" s="0"/>
      <c r="L14" s="0"/>
      <c r="M14" s="0"/>
      <c r="N14" s="0"/>
      <c r="O14" s="0"/>
      <c r="P14" s="11" t="n">
        <v>45870</v>
      </c>
      <c r="Q14" s="6" t="n">
        <v>-119.05</v>
      </c>
      <c r="R14" s="0" t="s">
        <v>478</v>
      </c>
      <c r="S14" s="0"/>
      <c r="T14" s="0"/>
      <c r="U14" s="0"/>
      <c r="V14" s="0"/>
      <c r="W14" s="0"/>
      <c r="X14" s="0"/>
      <c r="Y14" s="0"/>
      <c r="Z14" s="10" t="s">
        <f>=XIRR(Z2:Z13,Y2:Y13)</f>
      </c>
      <c r="AA14" s="0"/>
      <c r="AB14" s="11" t="n">
        <v>45139</v>
      </c>
      <c r="AC14" s="6" t="n">
        <v>-88.27</v>
      </c>
      <c r="AD14" s="0" t="s">
        <v>530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11" t="n">
        <v>45365</v>
      </c>
      <c r="BD14" s="6" t="n">
        <v>-38.55</v>
      </c>
      <c r="BE14" s="0" t="s">
        <v>527</v>
      </c>
      <c r="BF14" s="11" t="n">
        <v>45097</v>
      </c>
      <c r="BG14" s="6" t="n">
        <v>122.49</v>
      </c>
      <c r="BH14" s="0" t="s">
        <v>260</v>
      </c>
      <c r="BI14" s="11" t="n">
        <v>45622</v>
      </c>
      <c r="BJ14" s="6" t="n">
        <v>-1750</v>
      </c>
      <c r="BK14" s="0" t="s">
        <v>205</v>
      </c>
      <c r="BL14" s="0"/>
      <c r="BM14" s="0"/>
      <c r="BN14" s="0"/>
      <c r="BO14" s="11" t="n">
        <v>45460</v>
      </c>
      <c r="BP14" s="6" t="n">
        <v>-1320</v>
      </c>
      <c r="BQ14" s="0" t="s">
        <v>208</v>
      </c>
      <c r="BR14" s="11" t="n">
        <v>45226</v>
      </c>
      <c r="BS14" s="6" t="n">
        <v>3733.19</v>
      </c>
      <c r="BT14" s="0" t="s">
        <v>260</v>
      </c>
      <c r="BU14" s="0"/>
      <c r="BV14" s="0"/>
      <c r="BW14" s="0"/>
      <c r="BX14" s="0"/>
      <c r="BY14" s="0"/>
      <c r="BZ14" s="0"/>
      <c r="CA14" s="11" t="n">
        <v>45506</v>
      </c>
      <c r="CB14" s="6" t="n">
        <v>-776.05</v>
      </c>
      <c r="CC14" s="0" t="s">
        <v>216</v>
      </c>
      <c r="CD14" s="0"/>
      <c r="CE14" s="0"/>
      <c r="CF14" s="0"/>
      <c r="CG14" s="0"/>
      <c r="CH14" s="0"/>
      <c r="CI14" s="0"/>
      <c r="CJ14" s="0"/>
      <c r="CK14" s="0"/>
      <c r="CL14" s="0"/>
      <c r="CM14" s="11" t="n">
        <v>45650</v>
      </c>
      <c r="CN14" s="6" t="n">
        <v>972.92</v>
      </c>
      <c r="CO14" s="0" t="s">
        <v>260</v>
      </c>
      <c r="CP14" s="0"/>
      <c r="CQ14" s="0"/>
      <c r="CR14" s="0"/>
      <c r="CS14" s="0"/>
      <c r="CT14" s="8" t="s">
        <f>=-SUM(CT2:CT12)</f>
      </c>
      <c r="CU14" s="0" t="s">
        <v>306</v>
      </c>
      <c r="CV14" s="0"/>
      <c r="CW14" s="8" t="s">
        <f>=-SUM(CW2:CW12)</f>
      </c>
      <c r="CX14" s="0" t="s">
        <v>306</v>
      </c>
    </row>
    <row collapsed="false" customFormat="false" customHeight="false" hidden="false" ht="12.1" outlineLevel="0" r="15">
      <c r="A15" s="0"/>
      <c r="B15" s="0"/>
      <c r="C15" s="0"/>
      <c r="D15" s="11" t="n">
        <v>44936</v>
      </c>
      <c r="E15" s="6" t="n">
        <v>4.83</v>
      </c>
      <c r="F15" s="0" t="s">
        <v>260</v>
      </c>
      <c r="G15" s="0"/>
      <c r="H15" s="0"/>
      <c r="I15" s="0"/>
      <c r="J15" s="0"/>
      <c r="K15" s="0"/>
      <c r="L15" s="0"/>
      <c r="M15" s="0"/>
      <c r="N15" s="0"/>
      <c r="O15" s="0"/>
      <c r="P15" s="11" t="n">
        <v>45869</v>
      </c>
      <c r="Q15" s="6" t="n">
        <v>-5000</v>
      </c>
      <c r="R15" s="0" t="s">
        <v>252</v>
      </c>
      <c r="S15" s="0"/>
      <c r="T15" s="0"/>
      <c r="U15" s="0"/>
      <c r="V15" s="0"/>
      <c r="W15" s="0"/>
      <c r="X15" s="0"/>
      <c r="Y15" s="0"/>
      <c r="Z15" s="8" t="s">
        <f>=-SUM(Z2:Z13)</f>
      </c>
      <c r="AA15" s="0" t="s">
        <v>306</v>
      </c>
      <c r="AB15" s="11" t="n">
        <v>45170</v>
      </c>
      <c r="AC15" s="6" t="n">
        <v>-88.27</v>
      </c>
      <c r="AD15" s="0" t="s">
        <v>530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11" t="n">
        <v>45395</v>
      </c>
      <c r="BD15" s="6" t="n">
        <v>-38.55</v>
      </c>
      <c r="BE15" s="0" t="s">
        <v>527</v>
      </c>
      <c r="BF15" s="11" t="n">
        <v>45098</v>
      </c>
      <c r="BG15" s="6" t="n">
        <v>366.5</v>
      </c>
      <c r="BH15" s="0" t="s">
        <v>260</v>
      </c>
      <c r="BI15" s="11" t="n">
        <v>45670</v>
      </c>
      <c r="BJ15" s="6" t="n">
        <v>973.29</v>
      </c>
      <c r="BK15" s="0" t="s">
        <v>260</v>
      </c>
      <c r="BL15" s="0"/>
      <c r="BM15" s="0"/>
      <c r="BN15" s="0"/>
      <c r="BO15" s="11" t="n">
        <v>45462</v>
      </c>
      <c r="BP15" s="6" t="n">
        <v>662.38</v>
      </c>
      <c r="BQ15" s="0" t="s">
        <v>260</v>
      </c>
      <c r="BR15" s="11" t="n">
        <v>45240</v>
      </c>
      <c r="BS15" s="6" t="n">
        <v>2489.99</v>
      </c>
      <c r="BT15" s="0" t="s">
        <v>260</v>
      </c>
      <c r="BU15" s="0"/>
      <c r="BV15" s="0"/>
      <c r="BW15" s="0"/>
      <c r="BX15" s="0"/>
      <c r="BY15" s="0"/>
      <c r="BZ15" s="0"/>
      <c r="CA15" s="11" t="n">
        <v>45538</v>
      </c>
      <c r="CB15" s="6" t="n">
        <v>-135.32</v>
      </c>
      <c r="CC15" s="0" t="s">
        <v>531</v>
      </c>
      <c r="CD15" s="0"/>
      <c r="CE15" s="0"/>
      <c r="CF15" s="0"/>
      <c r="CG15" s="0"/>
      <c r="CH15" s="0"/>
      <c r="CI15" s="0"/>
      <c r="CJ15" s="0"/>
      <c r="CK15" s="0"/>
      <c r="CL15" s="0"/>
      <c r="CM15" s="11" t="n">
        <v>45651</v>
      </c>
      <c r="CN15" s="6" t="n">
        <v>486.48</v>
      </c>
      <c r="CO15" s="0" t="s">
        <v>260</v>
      </c>
    </row>
    <row collapsed="false" customFormat="false" customHeight="false" hidden="false" ht="12.1" outlineLevel="0" r="16">
      <c r="A16" s="0"/>
      <c r="B16" s="0"/>
      <c r="C16" s="0"/>
      <c r="D16" s="11" t="n">
        <v>44939</v>
      </c>
      <c r="E16" s="6" t="n">
        <v>1.21</v>
      </c>
      <c r="F16" s="0" t="s">
        <v>260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45200</v>
      </c>
      <c r="AC16" s="6" t="n">
        <v>-85.54</v>
      </c>
      <c r="AD16" s="0" t="s">
        <v>526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11" t="n">
        <v>45394</v>
      </c>
      <c r="BD16" s="6" t="n">
        <v>-1250</v>
      </c>
      <c r="BE16" s="0" t="s">
        <v>190</v>
      </c>
      <c r="BF16" s="11" t="n">
        <v>45104</v>
      </c>
      <c r="BG16" s="6" t="n">
        <v>3859.96</v>
      </c>
      <c r="BH16" s="0" t="s">
        <v>260</v>
      </c>
      <c r="BI16" s="11" t="n">
        <v>45714</v>
      </c>
      <c r="BJ16" s="6" t="n">
        <v>-64.79</v>
      </c>
      <c r="BK16" s="0" t="s">
        <v>532</v>
      </c>
      <c r="BL16" s="0"/>
      <c r="BM16" s="0"/>
      <c r="BN16" s="0"/>
      <c r="BO16" s="11" t="n">
        <v>45552</v>
      </c>
      <c r="BP16" s="6" t="n">
        <v>-82.6</v>
      </c>
      <c r="BQ16" s="0" t="s">
        <v>533</v>
      </c>
      <c r="BR16" s="11" t="n">
        <v>45275</v>
      </c>
      <c r="BS16" s="6" t="n">
        <v>3482.78</v>
      </c>
      <c r="BT16" s="0" t="s">
        <v>260</v>
      </c>
      <c r="BU16" s="0"/>
      <c r="BV16" s="0"/>
      <c r="BW16" s="0"/>
      <c r="BX16" s="0"/>
      <c r="BY16" s="0"/>
      <c r="BZ16" s="0"/>
      <c r="CA16" s="11" t="n">
        <v>45537</v>
      </c>
      <c r="CB16" s="6" t="n">
        <v>-827.05</v>
      </c>
      <c r="CC16" s="0" t="s">
        <v>222</v>
      </c>
      <c r="CD16" s="0"/>
      <c r="CE16" s="0"/>
      <c r="CF16" s="0"/>
      <c r="CG16" s="0"/>
      <c r="CH16" s="0"/>
      <c r="CI16" s="0"/>
      <c r="CJ16" s="0"/>
      <c r="CK16" s="0"/>
      <c r="CL16" s="0"/>
      <c r="CM16" s="11" t="n">
        <v>45700</v>
      </c>
      <c r="CN16" s="6" t="n">
        <v>500.63</v>
      </c>
      <c r="CO16" s="0" t="s">
        <v>260</v>
      </c>
    </row>
    <row collapsed="false" customFormat="false" customHeight="false" hidden="false" ht="12.1" outlineLevel="0" r="17">
      <c r="A17" s="0"/>
      <c r="B17" s="0"/>
      <c r="C17" s="0"/>
      <c r="D17" s="11" t="n">
        <v>44945</v>
      </c>
      <c r="E17" s="6" t="n">
        <v>183.83</v>
      </c>
      <c r="F17" s="0" t="s">
        <v>260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8" t="s">
        <f>=-SUM(Q2:Q15)</f>
      </c>
      <c r="R17" s="0" t="s">
        <v>306</v>
      </c>
      <c r="S17" s="0"/>
      <c r="T17" s="0"/>
      <c r="U17" s="0"/>
      <c r="V17" s="0"/>
      <c r="W17" s="0"/>
      <c r="X17" s="0"/>
      <c r="Y17" s="0"/>
      <c r="Z17" s="0"/>
      <c r="AA17" s="0"/>
      <c r="AB17" s="11" t="n">
        <v>45231</v>
      </c>
      <c r="AC17" s="6" t="n">
        <v>-88.27</v>
      </c>
      <c r="AD17" s="0" t="s">
        <v>530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11" t="n">
        <v>45425</v>
      </c>
      <c r="BD17" s="6" t="n">
        <v>-25.7</v>
      </c>
      <c r="BE17" s="0" t="s">
        <v>534</v>
      </c>
      <c r="BF17" s="11" t="n">
        <v>45105</v>
      </c>
      <c r="BG17" s="6" t="n">
        <v>121.04</v>
      </c>
      <c r="BH17" s="0" t="s">
        <v>260</v>
      </c>
      <c r="BI17" s="11" t="n">
        <v>45805</v>
      </c>
      <c r="BJ17" s="6" t="n">
        <v>-64.79</v>
      </c>
      <c r="BK17" s="0" t="s">
        <v>532</v>
      </c>
      <c r="BL17" s="0"/>
      <c r="BM17" s="0"/>
      <c r="BN17" s="0"/>
      <c r="BO17" s="11" t="n">
        <v>45551</v>
      </c>
      <c r="BP17" s="6" t="n">
        <v>-1650</v>
      </c>
      <c r="BQ17" s="0" t="s">
        <v>228</v>
      </c>
      <c r="BR17" s="11" t="n">
        <v>45650</v>
      </c>
      <c r="BS17" s="6" t="n">
        <v>-42686.42</v>
      </c>
      <c r="BT17" s="0" t="s">
        <v>440</v>
      </c>
      <c r="BU17" s="0"/>
      <c r="BV17" s="0"/>
      <c r="BW17" s="0"/>
      <c r="BX17" s="0"/>
      <c r="BY17" s="0"/>
      <c r="BZ17" s="0"/>
      <c r="CA17" s="11" t="n">
        <v>45568</v>
      </c>
      <c r="CB17" s="6" t="n">
        <v>-123.42</v>
      </c>
      <c r="CC17" s="0" t="s">
        <v>535</v>
      </c>
      <c r="CD17" s="0"/>
      <c r="CE17" s="0"/>
      <c r="CF17" s="0"/>
      <c r="CG17" s="0"/>
      <c r="CH17" s="0"/>
      <c r="CI17" s="0"/>
      <c r="CJ17" s="0"/>
      <c r="CK17" s="0"/>
      <c r="CL17" s="0"/>
      <c r="CM17" s="11" t="n">
        <v>45727</v>
      </c>
      <c r="CN17" s="6" t="n">
        <v>-310.17</v>
      </c>
      <c r="CO17" s="0" t="s">
        <v>536</v>
      </c>
    </row>
    <row collapsed="false" customFormat="false" customHeight="false" hidden="false" ht="12.1" outlineLevel="0" r="18">
      <c r="A18" s="0"/>
      <c r="B18" s="0"/>
      <c r="C18" s="0"/>
      <c r="D18" s="11" t="n">
        <v>44949</v>
      </c>
      <c r="E18" s="6" t="n">
        <v>124.61</v>
      </c>
      <c r="F18" s="0" t="s">
        <v>260</v>
      </c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45261</v>
      </c>
      <c r="AC18" s="6" t="n">
        <v>-85.54</v>
      </c>
      <c r="AD18" s="0" t="s">
        <v>526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11" t="n">
        <v>45455</v>
      </c>
      <c r="BD18" s="6" t="n">
        <v>-25.7</v>
      </c>
      <c r="BE18" s="0" t="s">
        <v>534</v>
      </c>
      <c r="BF18" s="11" t="n">
        <v>45114</v>
      </c>
      <c r="BG18" s="6" t="n">
        <v>1972.59</v>
      </c>
      <c r="BH18" s="0" t="s">
        <v>260</v>
      </c>
      <c r="BI18" s="11" t="n">
        <v>45804</v>
      </c>
      <c r="BJ18" s="6" t="n">
        <v>-2750</v>
      </c>
      <c r="BK18" s="0" t="s">
        <v>249</v>
      </c>
      <c r="BL18" s="0"/>
      <c r="BM18" s="0"/>
      <c r="BN18" s="0"/>
      <c r="BO18" s="11" t="n">
        <v>45567</v>
      </c>
      <c r="BP18" s="6" t="n">
        <v>346.07</v>
      </c>
      <c r="BQ18" s="0" t="s">
        <v>260</v>
      </c>
      <c r="BR18" s="0"/>
      <c r="BS18" s="10" t="s">
        <f>=XIRR(BS2:BS17,BR2:BR17)</f>
      </c>
      <c r="BT18" s="0"/>
      <c r="BU18" s="0"/>
      <c r="BV18" s="0"/>
      <c r="BW18" s="0"/>
      <c r="BX18" s="0"/>
      <c r="BY18" s="0"/>
      <c r="BZ18" s="0"/>
      <c r="CA18" s="11" t="n">
        <v>45567</v>
      </c>
      <c r="CB18" s="6" t="n">
        <v>-742.56</v>
      </c>
      <c r="CC18" s="0" t="s">
        <v>233</v>
      </c>
      <c r="CD18" s="0"/>
      <c r="CE18" s="0"/>
      <c r="CF18" s="0"/>
      <c r="CG18" s="0"/>
      <c r="CH18" s="0"/>
      <c r="CI18" s="0"/>
      <c r="CJ18" s="0"/>
      <c r="CK18" s="0"/>
      <c r="CL18" s="0"/>
      <c r="CM18" s="11" t="n">
        <v>45726</v>
      </c>
      <c r="CN18" s="6" t="n">
        <v>-5250</v>
      </c>
      <c r="CO18" s="0" t="s">
        <v>247</v>
      </c>
    </row>
    <row collapsed="false" customFormat="false" customHeight="false" hidden="false" ht="12.1" outlineLevel="0" r="19">
      <c r="A19" s="0"/>
      <c r="B19" s="0"/>
      <c r="C19" s="0"/>
      <c r="D19" s="11" t="n">
        <v>44951</v>
      </c>
      <c r="E19" s="6" t="n">
        <v>188.79</v>
      </c>
      <c r="F19" s="0" t="s">
        <v>260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45292</v>
      </c>
      <c r="AC19" s="6" t="n">
        <v>-88.27</v>
      </c>
      <c r="AD19" s="0" t="s">
        <v>530</v>
      </c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11" t="n">
        <v>45485</v>
      </c>
      <c r="BD19" s="6" t="n">
        <v>-25.7</v>
      </c>
      <c r="BE19" s="0" t="s">
        <v>534</v>
      </c>
      <c r="BF19" s="11" t="n">
        <v>45119</v>
      </c>
      <c r="BG19" s="6" t="n">
        <v>2909.22</v>
      </c>
      <c r="BH19" s="0" t="s">
        <v>260</v>
      </c>
      <c r="BI19" s="0"/>
      <c r="BJ19" s="10" t="s">
        <f>=XIRR(BJ2:BJ18,BI2:BI18)</f>
      </c>
      <c r="BK19" s="0"/>
      <c r="BL19" s="0"/>
      <c r="BM19" s="0"/>
      <c r="BN19" s="0"/>
      <c r="BO19" s="11" t="n">
        <v>45643</v>
      </c>
      <c r="BP19" s="6" t="n">
        <v>-51</v>
      </c>
      <c r="BQ19" s="0" t="s">
        <v>537</v>
      </c>
      <c r="BR19" s="0"/>
      <c r="BS19" s="8" t="s">
        <f>=-SUM(BS2:BS17)</f>
      </c>
      <c r="BT19" s="0" t="s">
        <v>306</v>
      </c>
      <c r="BU19" s="0"/>
      <c r="BV19" s="0"/>
      <c r="BW19" s="0"/>
      <c r="BX19" s="0"/>
      <c r="BY19" s="0"/>
      <c r="BZ19" s="0"/>
      <c r="CA19" s="11" t="n">
        <v>45599</v>
      </c>
      <c r="CB19" s="6" t="n">
        <v>-120.7</v>
      </c>
      <c r="CC19" s="0" t="s">
        <v>538</v>
      </c>
      <c r="CD19" s="0"/>
      <c r="CE19" s="0"/>
      <c r="CF19" s="0"/>
      <c r="CG19" s="0"/>
      <c r="CH19" s="0"/>
      <c r="CI19" s="0"/>
      <c r="CJ19" s="0"/>
      <c r="CK19" s="0"/>
      <c r="CL19" s="0"/>
      <c r="CM19" s="11" t="n">
        <v>45818</v>
      </c>
      <c r="CN19" s="6" t="n">
        <v>-155.19</v>
      </c>
      <c r="CO19" s="0" t="s">
        <v>539</v>
      </c>
    </row>
    <row collapsed="false" customFormat="false" customHeight="false" hidden="false" ht="12.1" outlineLevel="0" r="20">
      <c r="A20" s="0"/>
      <c r="B20" s="0"/>
      <c r="C20" s="0"/>
      <c r="D20" s="11" t="n">
        <v>44956</v>
      </c>
      <c r="E20" s="6" t="n">
        <v>25.44</v>
      </c>
      <c r="F20" s="0" t="s">
        <v>260</v>
      </c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45323</v>
      </c>
      <c r="AC20" s="6" t="n">
        <v>-88.27</v>
      </c>
      <c r="AD20" s="0" t="s">
        <v>530</v>
      </c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11" t="n">
        <v>45484</v>
      </c>
      <c r="BD20" s="6" t="n">
        <v>-1250</v>
      </c>
      <c r="BE20" s="0" t="s">
        <v>190</v>
      </c>
      <c r="BF20" s="11" t="n">
        <v>45131</v>
      </c>
      <c r="BG20" s="6" t="n">
        <v>904.86</v>
      </c>
      <c r="BH20" s="0" t="s">
        <v>260</v>
      </c>
      <c r="BI20" s="0"/>
      <c r="BJ20" s="8" t="s">
        <f>=-SUM(BJ2:BJ18)</f>
      </c>
      <c r="BK20" s="0" t="s">
        <v>306</v>
      </c>
      <c r="BL20" s="0"/>
      <c r="BM20" s="0"/>
      <c r="BN20" s="0"/>
      <c r="BO20" s="11" t="n">
        <v>45642</v>
      </c>
      <c r="BP20" s="6" t="n">
        <v>-2100</v>
      </c>
      <c r="BQ20" s="0" t="s">
        <v>244</v>
      </c>
      <c r="BR20" s="0"/>
      <c r="BS20" s="0"/>
      <c r="BT20" s="0"/>
      <c r="BU20" s="0"/>
      <c r="BV20" s="0"/>
      <c r="BW20" s="0"/>
      <c r="BX20" s="0"/>
      <c r="BY20" s="0"/>
      <c r="BZ20" s="0"/>
      <c r="CA20" s="11" t="n">
        <v>45598</v>
      </c>
      <c r="CB20" s="6" t="n">
        <v>-688.84</v>
      </c>
      <c r="CC20" s="0" t="s">
        <v>240</v>
      </c>
      <c r="CD20" s="0"/>
      <c r="CE20" s="0"/>
      <c r="CF20" s="0"/>
      <c r="CG20" s="0"/>
      <c r="CH20" s="0"/>
      <c r="CI20" s="0"/>
      <c r="CJ20" s="0"/>
      <c r="CK20" s="0"/>
      <c r="CL20" s="0"/>
      <c r="CM20" s="11" t="n">
        <v>45817</v>
      </c>
      <c r="CN20" s="6" t="n">
        <v>-5250</v>
      </c>
      <c r="CO20" s="0" t="s">
        <v>247</v>
      </c>
    </row>
    <row collapsed="false" customFormat="false" customHeight="false" hidden="false" ht="12.1" outlineLevel="0" r="21">
      <c r="A21" s="0"/>
      <c r="B21" s="0"/>
      <c r="C21" s="0"/>
      <c r="D21" s="11" t="n">
        <v>44966</v>
      </c>
      <c r="E21" s="6" t="n">
        <v>-1492.97</v>
      </c>
      <c r="F21" s="0" t="s">
        <v>440</v>
      </c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45352</v>
      </c>
      <c r="AC21" s="6" t="n">
        <v>-82.68</v>
      </c>
      <c r="AD21" s="0" t="s">
        <v>540</v>
      </c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11" t="n">
        <v>45488</v>
      </c>
      <c r="BD21" s="6" t="n">
        <v>249.91</v>
      </c>
      <c r="BE21" s="0" t="s">
        <v>260</v>
      </c>
      <c r="BF21" s="11" t="n">
        <v>45135</v>
      </c>
      <c r="BG21" s="6" t="n">
        <v>2868.56</v>
      </c>
      <c r="BH21" s="0" t="s">
        <v>260</v>
      </c>
      <c r="BI21" s="0"/>
      <c r="BJ21" s="0"/>
      <c r="BK21" s="0"/>
      <c r="BL21" s="0"/>
      <c r="BM21" s="0"/>
      <c r="BN21" s="0"/>
      <c r="BO21" s="0"/>
      <c r="BP21" s="10" t="s">
        <f>=XIRR(BP2:BP20,BO2:BO20)</f>
      </c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11" t="n">
        <v>45629</v>
      </c>
      <c r="CB21" s="6" t="n">
        <v>-110.5</v>
      </c>
      <c r="CC21" s="0" t="s">
        <v>541</v>
      </c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10" t="s">
        <f>=XIRR(CN2:CN20,CM2:CM20)</f>
      </c>
      <c r="CO21" s="0"/>
    </row>
    <row collapsed="false" customFormat="false" customHeight="false" hidden="false" ht="12.1" outlineLevel="0" r="22">
      <c r="A22" s="0"/>
      <c r="B22" s="0"/>
      <c r="C22" s="0"/>
      <c r="D22" s="11" t="n">
        <v>44967</v>
      </c>
      <c r="E22" s="6" t="n">
        <v>40.06</v>
      </c>
      <c r="F22" s="0" t="s">
        <v>260</v>
      </c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45383</v>
      </c>
      <c r="AC22" s="6" t="n">
        <v>-88.27</v>
      </c>
      <c r="AD22" s="0" t="s">
        <v>530</v>
      </c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11" t="n">
        <v>45515</v>
      </c>
      <c r="BD22" s="6" t="n">
        <v>-15.42</v>
      </c>
      <c r="BE22" s="0" t="s">
        <v>542</v>
      </c>
      <c r="BF22" s="11" t="n">
        <v>45138</v>
      </c>
      <c r="BG22" s="6" t="n">
        <v>133.14</v>
      </c>
      <c r="BH22" s="0" t="s">
        <v>260</v>
      </c>
      <c r="BI22" s="0"/>
      <c r="BJ22" s="0"/>
      <c r="BK22" s="0"/>
      <c r="BL22" s="0"/>
      <c r="BM22" s="0"/>
      <c r="BN22" s="0"/>
      <c r="BO22" s="0"/>
      <c r="BP22" s="8" t="s">
        <f>=-SUM(BP2:BP20)</f>
      </c>
      <c r="BQ22" s="0" t="s">
        <v>306</v>
      </c>
      <c r="BR22" s="0"/>
      <c r="BS22" s="0"/>
      <c r="BT22" s="0"/>
      <c r="BU22" s="0"/>
      <c r="BV22" s="0"/>
      <c r="BW22" s="0"/>
      <c r="BX22" s="0"/>
      <c r="BY22" s="0"/>
      <c r="BZ22" s="0"/>
      <c r="CA22" s="11" t="n">
        <v>45628</v>
      </c>
      <c r="CB22" s="6" t="n">
        <v>-675.41</v>
      </c>
      <c r="CC22" s="0" t="s">
        <v>242</v>
      </c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8" t="s">
        <f>=-SUM(CN2:CN20)</f>
      </c>
      <c r="CO22" s="0" t="s">
        <v>306</v>
      </c>
    </row>
    <row collapsed="false" customFormat="false" customHeight="false" hidden="false" ht="12.1" outlineLevel="0" r="23">
      <c r="A23" s="0"/>
      <c r="B23" s="0"/>
      <c r="C23" s="0"/>
      <c r="D23" s="11" t="n">
        <v>44979</v>
      </c>
      <c r="E23" s="6" t="n">
        <v>98.58</v>
      </c>
      <c r="F23" s="0" t="s">
        <v>260</v>
      </c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45413</v>
      </c>
      <c r="AC23" s="6" t="n">
        <v>-85.54</v>
      </c>
      <c r="AD23" s="0" t="s">
        <v>526</v>
      </c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11" t="n">
        <v>45545</v>
      </c>
      <c r="BD23" s="6" t="n">
        <v>-15.42</v>
      </c>
      <c r="BE23" s="0" t="s">
        <v>542</v>
      </c>
      <c r="BF23" s="11" t="n">
        <v>45146</v>
      </c>
      <c r="BG23" s="6" t="n">
        <v>2782.28</v>
      </c>
      <c r="BH23" s="0" t="s">
        <v>260</v>
      </c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11" t="n">
        <v>45650</v>
      </c>
      <c r="CB23" s="6" t="n">
        <v>-10265.62</v>
      </c>
      <c r="CC23" s="0" t="s">
        <v>440</v>
      </c>
    </row>
    <row collapsed="false" customFormat="false" customHeight="false" hidden="false" ht="12.1" outlineLevel="0" r="24">
      <c r="A24" s="0"/>
      <c r="B24" s="0"/>
      <c r="C24" s="0"/>
      <c r="D24" s="11" t="n">
        <v>44986</v>
      </c>
      <c r="E24" s="6" t="n">
        <v>58.46</v>
      </c>
      <c r="F24" s="0" t="s">
        <v>260</v>
      </c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45444</v>
      </c>
      <c r="AC24" s="6" t="n">
        <v>-88.27</v>
      </c>
      <c r="AD24" s="0" t="s">
        <v>530</v>
      </c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11" t="n">
        <v>45561</v>
      </c>
      <c r="BD24" s="6" t="n">
        <v>-1124.57</v>
      </c>
      <c r="BE24" s="0" t="s">
        <v>440</v>
      </c>
      <c r="BF24" s="11" t="n">
        <v>45163</v>
      </c>
      <c r="BG24" s="6" t="n">
        <v>2193.46</v>
      </c>
      <c r="BH24" s="0" t="s">
        <v>260</v>
      </c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10" t="s">
        <f>=XIRR(CB2:CB23,CA2:CA23)</f>
      </c>
      <c r="CC24" s="0"/>
    </row>
    <row collapsed="false" customFormat="false" customHeight="false" hidden="false" ht="12.1" outlineLevel="0" r="25">
      <c r="A25" s="0"/>
      <c r="B25" s="0"/>
      <c r="C25" s="0"/>
      <c r="D25" s="11" t="n">
        <v>44998</v>
      </c>
      <c r="E25" s="6" t="n">
        <v>141.6</v>
      </c>
      <c r="F25" s="0" t="s">
        <v>260</v>
      </c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45474</v>
      </c>
      <c r="AC25" s="6" t="n">
        <v>-85.54</v>
      </c>
      <c r="AD25" s="0" t="s">
        <v>526</v>
      </c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10" t="s">
        <f>=XIRR(BD2:BD24,BC2:BC24)</f>
      </c>
      <c r="BE25" s="0"/>
      <c r="BF25" s="11" t="n">
        <v>45176</v>
      </c>
      <c r="BG25" s="6" t="n">
        <v>2554.15</v>
      </c>
      <c r="BH25" s="0" t="s">
        <v>260</v>
      </c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8" t="s">
        <f>=-SUM(CB2:CB23)</f>
      </c>
      <c r="CC25" s="0" t="s">
        <v>306</v>
      </c>
    </row>
    <row collapsed="false" customFormat="false" customHeight="false" hidden="false" ht="12.1" outlineLevel="0" r="26">
      <c r="A26" s="0"/>
      <c r="B26" s="0"/>
      <c r="C26" s="0"/>
      <c r="D26" s="11" t="n">
        <v>45007</v>
      </c>
      <c r="E26" s="6" t="n">
        <v>146.72</v>
      </c>
      <c r="F26" s="0" t="s">
        <v>260</v>
      </c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45473</v>
      </c>
      <c r="AC26" s="6" t="n">
        <v>-750.49</v>
      </c>
      <c r="AD26" s="0" t="s">
        <v>209</v>
      </c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8" t="s">
        <f>=-SUM(BD2:BD24)</f>
      </c>
      <c r="BE26" s="0" t="s">
        <v>306</v>
      </c>
      <c r="BF26" s="11" t="n">
        <v>45181</v>
      </c>
      <c r="BG26" s="6" t="n">
        <v>2475.76</v>
      </c>
      <c r="BH26" s="0" t="s">
        <v>260</v>
      </c>
    </row>
    <row collapsed="false" customFormat="false" customHeight="false" hidden="false" ht="12.1" outlineLevel="0" r="27">
      <c r="A27" s="0"/>
      <c r="B27" s="0"/>
      <c r="C27" s="0"/>
      <c r="D27" s="11" t="n">
        <v>45014</v>
      </c>
      <c r="E27" s="6" t="n">
        <v>14.69</v>
      </c>
      <c r="F27" s="0" t="s">
        <v>260</v>
      </c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11" t="n">
        <v>45505</v>
      </c>
      <c r="AC27" s="6" t="n">
        <v>-83.2</v>
      </c>
      <c r="AD27" s="0" t="s">
        <v>543</v>
      </c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11" t="n">
        <v>45196</v>
      </c>
      <c r="BG27" s="6" t="n">
        <v>3360.02</v>
      </c>
      <c r="BH27" s="0" t="s">
        <v>260</v>
      </c>
    </row>
    <row collapsed="false" customFormat="false" customHeight="false" hidden="false" ht="12.1" outlineLevel="0" r="28">
      <c r="A28" s="0"/>
      <c r="B28" s="0"/>
      <c r="C28" s="0"/>
      <c r="D28" s="11" t="n">
        <v>45027</v>
      </c>
      <c r="E28" s="6" t="n">
        <v>24.54</v>
      </c>
      <c r="F28" s="0" t="s">
        <v>260</v>
      </c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45504</v>
      </c>
      <c r="AC28" s="6" t="n">
        <v>-656.5</v>
      </c>
      <c r="AD28" s="0" t="s">
        <v>214</v>
      </c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11" t="n">
        <v>45204</v>
      </c>
      <c r="BG28" s="6" t="n">
        <v>136.99</v>
      </c>
      <c r="BH28" s="0" t="s">
        <v>260</v>
      </c>
    </row>
    <row collapsed="false" customFormat="false" customHeight="false" hidden="false" ht="12.1" outlineLevel="0" r="29">
      <c r="A29" s="0"/>
      <c r="B29" s="0"/>
      <c r="C29" s="0"/>
      <c r="D29" s="11" t="n">
        <v>45028</v>
      </c>
      <c r="E29" s="6" t="n">
        <v>24.55</v>
      </c>
      <c r="F29" s="0" t="s">
        <v>260</v>
      </c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45505</v>
      </c>
      <c r="AC29" s="6" t="n">
        <v>779.46</v>
      </c>
      <c r="AD29" s="0" t="s">
        <v>260</v>
      </c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11" t="n">
        <v>45211</v>
      </c>
      <c r="BG29" s="6" t="n">
        <v>2637.04</v>
      </c>
      <c r="BH29" s="0" t="s">
        <v>260</v>
      </c>
    </row>
    <row collapsed="false" customFormat="false" customHeight="false" hidden="false" ht="12.1" outlineLevel="0" r="30">
      <c r="A30" s="0"/>
      <c r="B30" s="0"/>
      <c r="C30" s="0"/>
      <c r="D30" s="11" t="n">
        <v>45029</v>
      </c>
      <c r="E30" s="6" t="n">
        <v>9.83</v>
      </c>
      <c r="F30" s="0" t="s">
        <v>260</v>
      </c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45509</v>
      </c>
      <c r="AC30" s="6" t="n">
        <v>779.97</v>
      </c>
      <c r="AD30" s="0" t="s">
        <v>260</v>
      </c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11" t="n">
        <v>45212</v>
      </c>
      <c r="BG30" s="6" t="n">
        <v>139.64</v>
      </c>
      <c r="BH30" s="0" t="s">
        <v>260</v>
      </c>
    </row>
    <row collapsed="false" customFormat="false" customHeight="false" hidden="false" ht="12.1" outlineLevel="0" r="31">
      <c r="A31" s="0"/>
      <c r="B31" s="0"/>
      <c r="C31" s="0"/>
      <c r="D31" s="11" t="n">
        <v>45033</v>
      </c>
      <c r="E31" s="6" t="n">
        <v>6.14</v>
      </c>
      <c r="F31" s="0" t="s">
        <v>260</v>
      </c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11" t="n">
        <v>45536</v>
      </c>
      <c r="AC31" s="6" t="n">
        <v>-90.9</v>
      </c>
      <c r="AD31" s="0" t="s">
        <v>544</v>
      </c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11" t="n">
        <v>45217</v>
      </c>
      <c r="BG31" s="6" t="n">
        <v>142.49</v>
      </c>
      <c r="BH31" s="0" t="s">
        <v>260</v>
      </c>
    </row>
    <row collapsed="false" customFormat="false" customHeight="false" hidden="false" ht="12.1" outlineLevel="0" r="32">
      <c r="A32" s="0"/>
      <c r="B32" s="0"/>
      <c r="C32" s="0"/>
      <c r="D32" s="11" t="n">
        <v>45036</v>
      </c>
      <c r="E32" s="6" t="n">
        <v>14.76</v>
      </c>
      <c r="F32" s="0" t="s">
        <v>260</v>
      </c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11" t="n">
        <v>45535</v>
      </c>
      <c r="AC32" s="6" t="n">
        <v>-828.6</v>
      </c>
      <c r="AD32" s="0" t="s">
        <v>221</v>
      </c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11" t="n">
        <v>45218</v>
      </c>
      <c r="BG32" s="6" t="n">
        <v>285.29</v>
      </c>
      <c r="BH32" s="0" t="s">
        <v>260</v>
      </c>
    </row>
    <row collapsed="false" customFormat="false" customHeight="false" hidden="false" ht="12.1" outlineLevel="0" r="33">
      <c r="A33" s="0"/>
      <c r="B33" s="0"/>
      <c r="C33" s="0"/>
      <c r="D33" s="11" t="n">
        <v>45037</v>
      </c>
      <c r="E33" s="6" t="n">
        <v>99.63</v>
      </c>
      <c r="F33" s="0" t="s">
        <v>260</v>
      </c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11" t="n">
        <v>45566</v>
      </c>
      <c r="AC33" s="6" t="n">
        <v>-82.5</v>
      </c>
      <c r="AD33" s="0" t="s">
        <v>545</v>
      </c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11" t="n">
        <v>45222</v>
      </c>
      <c r="BG33" s="6" t="n">
        <v>574.37</v>
      </c>
      <c r="BH33" s="0" t="s">
        <v>260</v>
      </c>
    </row>
    <row collapsed="false" customFormat="false" customHeight="false" hidden="false" ht="12.1" outlineLevel="0" r="34">
      <c r="A34" s="0"/>
      <c r="B34" s="0"/>
      <c r="C34" s="0"/>
      <c r="D34" s="11" t="n">
        <v>45044</v>
      </c>
      <c r="E34" s="6" t="n">
        <v>86.22</v>
      </c>
      <c r="F34" s="0" t="s">
        <v>260</v>
      </c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11" t="n">
        <v>45565</v>
      </c>
      <c r="AC34" s="6" t="n">
        <v>-727.35</v>
      </c>
      <c r="AD34" s="0" t="s">
        <v>232</v>
      </c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11" t="n">
        <v>45226</v>
      </c>
      <c r="BG34" s="6" t="n">
        <v>6183.56</v>
      </c>
      <c r="BH34" s="0" t="s">
        <v>260</v>
      </c>
    </row>
    <row collapsed="false" customFormat="false" customHeight="false" hidden="false" ht="12.1" outlineLevel="0" r="35">
      <c r="A35" s="0"/>
      <c r="B35" s="0"/>
      <c r="C35" s="0"/>
      <c r="D35" s="11" t="n">
        <v>45230</v>
      </c>
      <c r="E35" s="6" t="n">
        <v>-807.16</v>
      </c>
      <c r="F35" s="0" t="s">
        <v>440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11" t="n">
        <v>45567</v>
      </c>
      <c r="AC35" s="6" t="n">
        <v>703.46</v>
      </c>
      <c r="AD35" s="0" t="s">
        <v>260</v>
      </c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11" t="n">
        <v>45230</v>
      </c>
      <c r="BG35" s="6" t="n">
        <v>1676.3</v>
      </c>
      <c r="BH35" s="0" t="s">
        <v>260</v>
      </c>
    </row>
    <row collapsed="false" customFormat="false" customHeight="false" hidden="false" ht="12.1" outlineLevel="0" r="36">
      <c r="A36" s="0"/>
      <c r="B36" s="0"/>
      <c r="C36" s="0"/>
      <c r="D36" s="0"/>
      <c r="E36" s="10" t="s">
        <f>=XIRR(E2:E35,D2:D35)</f>
      </c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11" t="n">
        <v>45597</v>
      </c>
      <c r="AC36" s="6" t="n">
        <v>-85.6</v>
      </c>
      <c r="AD36" s="0" t="s">
        <v>546</v>
      </c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11" t="n">
        <v>45233</v>
      </c>
      <c r="BG36" s="6" t="n">
        <v>139.94</v>
      </c>
      <c r="BH36" s="0" t="s">
        <v>260</v>
      </c>
    </row>
    <row collapsed="false" customFormat="false" customHeight="false" hidden="false" ht="12.1" outlineLevel="0" r="37">
      <c r="A37" s="0"/>
      <c r="B37" s="0"/>
      <c r="C37" s="0"/>
      <c r="D37" s="0"/>
      <c r="E37" s="8" t="s">
        <f>=-SUM(E2:E35)</f>
      </c>
      <c r="F37" s="0" t="s">
        <v>306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11" t="n">
        <v>45596</v>
      </c>
      <c r="AC37" s="6" t="n">
        <v>-750.56</v>
      </c>
      <c r="AD37" s="0" t="s">
        <v>238</v>
      </c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11" t="n">
        <v>45238</v>
      </c>
      <c r="BG37" s="6" t="n">
        <v>142.39</v>
      </c>
      <c r="BH37" s="0" t="s">
        <v>260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11" t="n">
        <v>45627</v>
      </c>
      <c r="AC38" s="6" t="n">
        <v>-77.92</v>
      </c>
      <c r="AD38" s="0" t="s">
        <v>547</v>
      </c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11" t="n">
        <v>45240</v>
      </c>
      <c r="BG38" s="6" t="n">
        <v>2413.88</v>
      </c>
      <c r="BH38" s="0" t="s">
        <v>260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11" t="n">
        <v>45626</v>
      </c>
      <c r="AC39" s="6" t="n">
        <v>-728.32</v>
      </c>
      <c r="AD39" s="0" t="s">
        <v>241</v>
      </c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11" t="n">
        <v>45252</v>
      </c>
      <c r="BG39" s="6" t="n">
        <v>565.81</v>
      </c>
      <c r="BH39" s="0" t="s">
        <v>260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11" t="n">
        <v>45650</v>
      </c>
      <c r="AC40" s="6" t="n">
        <v>-9896.43</v>
      </c>
      <c r="AD40" s="0" t="s">
        <v>440</v>
      </c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11" t="n">
        <v>45260</v>
      </c>
      <c r="BG40" s="6" t="n">
        <v>277.3</v>
      </c>
      <c r="BH40" s="0" t="s">
        <v>260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10" t="s">
        <f>=XIRR(AC2:AC40,AB2:AB40)</f>
      </c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11" t="n">
        <v>45267</v>
      </c>
      <c r="BG41" s="6" t="n">
        <v>134.89</v>
      </c>
      <c r="BH41" s="0" t="s">
        <v>260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8" t="s">
        <f>=-SUM(AC2:AC40)</f>
      </c>
      <c r="AD42" s="0" t="s">
        <v>306</v>
      </c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11" t="n">
        <v>45275</v>
      </c>
      <c r="BG42" s="6" t="n">
        <v>1606.08</v>
      </c>
      <c r="BH42" s="0" t="s">
        <v>260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11" t="n">
        <v>45307</v>
      </c>
      <c r="BG43" s="6" t="n">
        <v>142.49</v>
      </c>
      <c r="BH43" s="0" t="s">
        <v>260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11" t="n">
        <v>45315</v>
      </c>
      <c r="BG44" s="6" t="n">
        <v>141.89</v>
      </c>
      <c r="BH44" s="0" t="s">
        <v>260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11" t="n">
        <v>45317</v>
      </c>
      <c r="BG45" s="6" t="n">
        <v>141.79</v>
      </c>
      <c r="BH45" s="0" t="s">
        <v>260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11" t="n">
        <v>45334</v>
      </c>
      <c r="BG46" s="6" t="n">
        <v>145.3</v>
      </c>
      <c r="BH46" s="0" t="s">
        <v>260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11" t="n">
        <v>45343</v>
      </c>
      <c r="BG47" s="6" t="n">
        <v>142.44</v>
      </c>
      <c r="BH47" s="0" t="s">
        <v>260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11" t="n">
        <v>45397</v>
      </c>
      <c r="BG48" s="6" t="n">
        <v>464.94</v>
      </c>
      <c r="BH48" s="0" t="s">
        <v>260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11" t="n">
        <v>45415</v>
      </c>
      <c r="BG49" s="6" t="n">
        <v>308.09</v>
      </c>
      <c r="BH49" s="0" t="s">
        <v>260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11" t="n">
        <v>45422</v>
      </c>
      <c r="BG50" s="6" t="n">
        <v>623.08</v>
      </c>
      <c r="BH50" s="0" t="s">
        <v>260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11" t="n">
        <v>45441</v>
      </c>
      <c r="BG51" s="6" t="n">
        <v>446.39</v>
      </c>
      <c r="BH51" s="0" t="s">
        <v>260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11" t="n">
        <v>45442</v>
      </c>
      <c r="BG52" s="6" t="n">
        <v>448.94</v>
      </c>
      <c r="BH52" s="0" t="s">
        <v>260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11" t="n">
        <v>45446</v>
      </c>
      <c r="BG53" s="6" t="n">
        <v>141.79</v>
      </c>
      <c r="BH53" s="0" t="s">
        <v>260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11" t="n">
        <v>45503</v>
      </c>
      <c r="BG54" s="6" t="n">
        <v>277.09</v>
      </c>
      <c r="BH54" s="0" t="s">
        <v>260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11" t="n">
        <v>45506</v>
      </c>
      <c r="BG55" s="6" t="n">
        <v>137.39</v>
      </c>
      <c r="BH55" s="0" t="s">
        <v>260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11" t="n">
        <v>45573</v>
      </c>
      <c r="BG56" s="6" t="n">
        <v>131.94</v>
      </c>
      <c r="BH56" s="0" t="s">
        <v>260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11" t="n">
        <v>45650</v>
      </c>
      <c r="BG57" s="6" t="n">
        <v>-48696.19</v>
      </c>
      <c r="BH57" s="0" t="s">
        <v>440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10" t="s">
        <f>=XIRR(BG2:BG57,BF2:BF57)</f>
      </c>
      <c r="BH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8" t="s">
        <f>=-SUM(BG2:BG57)</f>
      </c>
      <c r="BH59" s="0" t="s">
        <v>306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T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548</v>
      </c>
      <c r="C1" s="0"/>
      <c r="D1" s="0"/>
      <c r="E1" s="3" t="s">
        <v>549</v>
      </c>
      <c r="F1" s="0"/>
      <c r="G1" s="0"/>
      <c r="H1" s="3" t="s">
        <v>550</v>
      </c>
      <c r="I1" s="0"/>
      <c r="J1" s="0"/>
      <c r="K1" s="3" t="s">
        <v>551</v>
      </c>
      <c r="L1" s="0"/>
      <c r="M1" s="0"/>
      <c r="N1" s="3" t="s">
        <v>552</v>
      </c>
      <c r="O1" s="0"/>
      <c r="P1" s="0"/>
      <c r="Q1" s="3" t="s">
        <v>553</v>
      </c>
      <c r="R1" s="0"/>
      <c r="S1" s="0"/>
      <c r="T1" s="3" t="s">
        <v>554</v>
      </c>
      <c r="U1" s="0"/>
      <c r="V1" s="0"/>
      <c r="W1" s="3" t="s">
        <v>555</v>
      </c>
      <c r="X1" s="0"/>
      <c r="Y1" s="0"/>
      <c r="Z1" s="3" t="s">
        <v>556</v>
      </c>
      <c r="AA1" s="0"/>
      <c r="AB1" s="0"/>
      <c r="AC1" s="3" t="s">
        <v>557</v>
      </c>
      <c r="AD1" s="0"/>
      <c r="AE1" s="0"/>
      <c r="AF1" s="3" t="s">
        <v>558</v>
      </c>
      <c r="AG1" s="0"/>
      <c r="AH1" s="0"/>
      <c r="AI1" s="3" t="s">
        <v>559</v>
      </c>
      <c r="AJ1" s="0"/>
      <c r="AK1" s="0"/>
      <c r="AL1" s="3" t="s">
        <v>560</v>
      </c>
      <c r="AM1" s="0"/>
      <c r="AN1" s="0"/>
      <c r="AO1" s="3" t="s">
        <v>561</v>
      </c>
      <c r="AP1" s="0"/>
      <c r="AQ1" s="0"/>
      <c r="AR1" s="3" t="s">
        <v>562</v>
      </c>
      <c r="AS1" s="0"/>
      <c r="AT1" s="0"/>
      <c r="AU1" s="3" t="s">
        <v>563</v>
      </c>
      <c r="AV1" s="0"/>
      <c r="AW1" s="0"/>
      <c r="AX1" s="3" t="s">
        <v>564</v>
      </c>
      <c r="AY1" s="0"/>
      <c r="AZ1" s="0"/>
      <c r="BA1" s="3" t="s">
        <v>565</v>
      </c>
      <c r="BB1" s="0"/>
      <c r="BC1" s="0"/>
      <c r="BD1" s="3" t="s">
        <v>566</v>
      </c>
      <c r="BE1" s="0"/>
      <c r="BF1" s="0"/>
      <c r="BG1" s="3" t="s">
        <v>567</v>
      </c>
      <c r="BH1" s="0"/>
      <c r="BI1" s="0"/>
      <c r="BJ1" s="3" t="s">
        <v>568</v>
      </c>
      <c r="BK1" s="0"/>
      <c r="BL1" s="0"/>
      <c r="BM1" s="3" t="s">
        <v>569</v>
      </c>
      <c r="BN1" s="0"/>
      <c r="BO1" s="0"/>
      <c r="BP1" s="3" t="s">
        <v>570</v>
      </c>
      <c r="BQ1" s="0"/>
      <c r="BR1" s="0"/>
      <c r="BS1" s="3" t="s">
        <v>571</v>
      </c>
      <c r="BT1" s="0"/>
      <c r="BU1" s="0"/>
      <c r="BV1" s="3" t="s">
        <v>572</v>
      </c>
      <c r="BW1" s="0"/>
      <c r="BX1" s="0"/>
      <c r="BY1" s="3" t="s">
        <v>573</v>
      </c>
      <c r="BZ1" s="0"/>
      <c r="CA1" s="0"/>
      <c r="CB1" s="3" t="s">
        <v>574</v>
      </c>
      <c r="CC1" s="0"/>
      <c r="CD1" s="0"/>
      <c r="CE1" s="3" t="s">
        <v>575</v>
      </c>
      <c r="CF1" s="0"/>
      <c r="CG1" s="0"/>
      <c r="CH1" s="3" t="s">
        <v>576</v>
      </c>
      <c r="CI1" s="0"/>
      <c r="CJ1" s="0"/>
      <c r="CK1" s="3" t="s">
        <v>577</v>
      </c>
      <c r="CL1" s="0"/>
      <c r="CM1" s="0"/>
      <c r="CN1" s="3" t="s">
        <v>578</v>
      </c>
      <c r="CO1" s="0"/>
      <c r="CP1" s="0"/>
      <c r="CQ1" s="3" t="s">
        <v>579</v>
      </c>
      <c r="CR1" s="0"/>
      <c r="CS1" s="0"/>
      <c r="CT1" s="3" t="s">
        <v>580</v>
      </c>
      <c r="CU1" s="0"/>
      <c r="CV1" s="0"/>
      <c r="CW1" s="3" t="s">
        <v>581</v>
      </c>
      <c r="CX1" s="0"/>
      <c r="CY1" s="0"/>
      <c r="CZ1" s="3" t="s">
        <v>582</v>
      </c>
      <c r="DA1" s="0"/>
      <c r="DB1" s="0"/>
      <c r="DC1" s="3" t="s">
        <v>583</v>
      </c>
      <c r="DD1" s="0"/>
      <c r="DE1" s="0"/>
      <c r="DF1" s="3" t="s">
        <v>584</v>
      </c>
      <c r="DG1" s="0"/>
      <c r="DH1" s="0"/>
      <c r="DI1" s="3" t="s">
        <v>585</v>
      </c>
      <c r="DJ1" s="0"/>
      <c r="DK1" s="0"/>
      <c r="DL1" s="3" t="s">
        <v>586</v>
      </c>
      <c r="DM1" s="0"/>
      <c r="DN1" s="0"/>
      <c r="DO1" s="3" t="s">
        <v>587</v>
      </c>
      <c r="DP1" s="0"/>
      <c r="DQ1" s="0"/>
      <c r="DR1" s="3" t="s">
        <v>588</v>
      </c>
      <c r="DS1" s="0"/>
      <c r="DT1" s="0"/>
      <c r="DU1" s="3" t="s">
        <v>589</v>
      </c>
      <c r="DV1" s="0"/>
      <c r="DW1" s="0"/>
      <c r="DX1" s="3" t="s">
        <v>590</v>
      </c>
      <c r="DY1" s="0"/>
      <c r="DZ1" s="0"/>
      <c r="EA1" s="3" t="s">
        <v>591</v>
      </c>
      <c r="EB1" s="0"/>
      <c r="EC1" s="0"/>
      <c r="ED1" s="3" t="s">
        <v>592</v>
      </c>
      <c r="EE1" s="0"/>
      <c r="EF1" s="0"/>
      <c r="EG1" s="3" t="s">
        <v>593</v>
      </c>
      <c r="EH1" s="0"/>
      <c r="EI1" s="0"/>
      <c r="EJ1" s="3" t="s">
        <v>594</v>
      </c>
      <c r="EK1" s="0"/>
      <c r="EL1" s="0"/>
      <c r="EM1" s="3" t="s">
        <v>595</v>
      </c>
      <c r="EN1" s="0"/>
      <c r="EO1" s="0"/>
      <c r="EP1" s="3" t="s">
        <v>596</v>
      </c>
      <c r="EQ1" s="0"/>
      <c r="ER1" s="0"/>
      <c r="ES1" s="3" t="s">
        <v>597</v>
      </c>
      <c r="ET1" s="0"/>
    </row>
    <row collapsed="false" customFormat="false" customHeight="false" hidden="false" ht="12.1" outlineLevel="0" r="2">
      <c r="A2" s="11" t="n">
        <v>45287</v>
      </c>
      <c r="B2" s="6" t="n">
        <v>10</v>
      </c>
      <c r="C2" s="6" t="n">
        <v>2723.28</v>
      </c>
      <c r="D2" s="11" t="n">
        <v>45314</v>
      </c>
      <c r="E2" s="6" t="n">
        <v>1</v>
      </c>
      <c r="F2" s="6" t="n">
        <v>6816.45</v>
      </c>
      <c r="G2" s="11" t="n">
        <v>45394</v>
      </c>
      <c r="H2" s="6" t="n">
        <v>2</v>
      </c>
      <c r="I2" s="6" t="n">
        <v>1422.34</v>
      </c>
      <c r="J2" s="11" t="n">
        <v>45331</v>
      </c>
      <c r="K2" s="6" t="n">
        <v>1</v>
      </c>
      <c r="L2" s="6" t="n">
        <v>590.42</v>
      </c>
      <c r="M2" s="11" t="n">
        <v>45314</v>
      </c>
      <c r="N2" s="6" t="n">
        <v>1</v>
      </c>
      <c r="O2" s="6" t="n">
        <v>691.26</v>
      </c>
      <c r="P2" s="11" t="n">
        <v>45334</v>
      </c>
      <c r="Q2" s="6" t="n">
        <v>1</v>
      </c>
      <c r="R2" s="6" t="n">
        <v>7251.29</v>
      </c>
      <c r="S2" s="11" t="n">
        <v>45334</v>
      </c>
      <c r="T2" s="6" t="n">
        <v>20</v>
      </c>
      <c r="U2" s="6" t="n">
        <v>5557.45</v>
      </c>
      <c r="V2" s="11" t="n">
        <v>45503</v>
      </c>
      <c r="W2" s="6" t="n">
        <v>10</v>
      </c>
      <c r="X2" s="6" t="n">
        <v>2871.84</v>
      </c>
      <c r="Y2" s="11" t="n">
        <v>45343</v>
      </c>
      <c r="Z2" s="6" t="n">
        <v>1</v>
      </c>
      <c r="AA2" s="6" t="n">
        <v>1630.8</v>
      </c>
      <c r="AB2" s="11" t="n">
        <v>45573</v>
      </c>
      <c r="AC2" s="6" t="n">
        <v>3</v>
      </c>
      <c r="AD2" s="6" t="n">
        <v>465.81</v>
      </c>
      <c r="AE2" s="11" t="n">
        <v>44902</v>
      </c>
      <c r="AF2" s="6" t="n">
        <v>70</v>
      </c>
      <c r="AG2" s="6" t="n">
        <v>436.88</v>
      </c>
      <c r="AH2" s="11" t="n">
        <v>45622</v>
      </c>
      <c r="AI2" s="6" t="n">
        <v>23</v>
      </c>
      <c r="AJ2" s="6" t="n">
        <v>51.29</v>
      </c>
      <c r="AK2" s="11" t="n">
        <v>44936</v>
      </c>
      <c r="AL2" s="6" t="n">
        <v>10</v>
      </c>
      <c r="AM2" s="6" t="n">
        <v>56.47</v>
      </c>
      <c r="AN2" s="11" t="n">
        <v>45650</v>
      </c>
      <c r="AO2" s="6" t="n">
        <v>3</v>
      </c>
      <c r="AP2" s="6" t="n">
        <v>26856.97</v>
      </c>
      <c r="AQ2" s="11" t="n">
        <v>45650</v>
      </c>
      <c r="AR2" s="6" t="n">
        <v>20</v>
      </c>
      <c r="AS2" s="6" t="n">
        <v>19351.24</v>
      </c>
      <c r="AT2" s="11" t="n">
        <v>45650</v>
      </c>
      <c r="AU2" s="6" t="n">
        <v>15</v>
      </c>
      <c r="AV2" s="6" t="n">
        <v>14954.89</v>
      </c>
      <c r="AW2" s="11" t="n">
        <v>45366</v>
      </c>
      <c r="AX2" s="6" t="n">
        <v>10</v>
      </c>
      <c r="AY2" s="6" t="n">
        <v>9938.81</v>
      </c>
      <c r="AZ2" s="11" t="n">
        <v>45007</v>
      </c>
      <c r="BA2" s="6" t="n">
        <v>15</v>
      </c>
      <c r="BB2" s="6" t="n">
        <v>14586.37</v>
      </c>
      <c r="BC2" s="11" t="n">
        <v>45693</v>
      </c>
      <c r="BD2" s="6" t="n">
        <v>8</v>
      </c>
      <c r="BE2" s="6" t="n">
        <v>7929.86</v>
      </c>
      <c r="BF2" s="11" t="n">
        <v>45700</v>
      </c>
      <c r="BG2" s="6" t="n">
        <v>14</v>
      </c>
      <c r="BH2" s="6" t="n">
        <v>14333.01</v>
      </c>
      <c r="BI2" s="11" t="n">
        <v>45587</v>
      </c>
      <c r="BJ2" s="6" t="n">
        <v>5</v>
      </c>
      <c r="BK2" s="6" t="n">
        <v>5013.82</v>
      </c>
      <c r="BL2" s="11" t="n">
        <v>45587</v>
      </c>
      <c r="BM2" s="6" t="n">
        <v>5</v>
      </c>
      <c r="BN2" s="6" t="n">
        <v>5055.11</v>
      </c>
      <c r="BO2" s="11" t="n">
        <v>45587</v>
      </c>
      <c r="BP2" s="6" t="n">
        <v>5</v>
      </c>
      <c r="BQ2" s="6" t="n">
        <v>5040.55</v>
      </c>
      <c r="BR2" s="11" t="n">
        <v>45532</v>
      </c>
      <c r="BS2" s="6" t="n">
        <v>1</v>
      </c>
      <c r="BT2" s="6" t="n">
        <v>1031.78</v>
      </c>
      <c r="BU2" s="11" t="n">
        <v>45579</v>
      </c>
      <c r="BV2" s="6" t="n">
        <v>6</v>
      </c>
      <c r="BW2" s="6" t="n">
        <v>6099.85</v>
      </c>
      <c r="BX2" s="11" t="n">
        <v>45650</v>
      </c>
      <c r="BY2" s="6" t="n">
        <v>10</v>
      </c>
      <c r="BZ2" s="6" t="n">
        <v>9804</v>
      </c>
      <c r="CA2" s="11" t="n">
        <v>45587</v>
      </c>
      <c r="CB2" s="6" t="n">
        <v>5</v>
      </c>
      <c r="CC2" s="6" t="n">
        <v>5013.62</v>
      </c>
      <c r="CD2" s="11" t="n">
        <v>45694</v>
      </c>
      <c r="CE2" s="6" t="n">
        <v>1</v>
      </c>
      <c r="CF2" s="6" t="n">
        <v>987.45</v>
      </c>
      <c r="CG2" s="11" t="n">
        <v>45587</v>
      </c>
      <c r="CH2" s="6" t="n">
        <v>5</v>
      </c>
      <c r="CI2" s="6" t="n">
        <v>5005.82</v>
      </c>
      <c r="CJ2" s="11" t="n">
        <v>45650</v>
      </c>
      <c r="CK2" s="6" t="n">
        <v>10</v>
      </c>
      <c r="CL2" s="6" t="n">
        <v>9630.28</v>
      </c>
      <c r="CM2" s="11" t="n">
        <v>45685</v>
      </c>
      <c r="CN2" s="6" t="n">
        <v>8</v>
      </c>
      <c r="CO2" s="6" t="n">
        <v>7850.49</v>
      </c>
      <c r="CP2" s="11" t="n">
        <v>45366</v>
      </c>
      <c r="CQ2" s="6" t="n">
        <v>6</v>
      </c>
      <c r="CR2" s="6" t="n">
        <v>5744.94</v>
      </c>
      <c r="CS2" s="11" t="n">
        <v>45560</v>
      </c>
      <c r="CT2" s="6" t="n">
        <v>10</v>
      </c>
      <c r="CU2" s="6" t="n">
        <v>8877.88</v>
      </c>
      <c r="CV2" s="11" t="n">
        <v>45399</v>
      </c>
      <c r="CW2" s="6" t="n">
        <v>5</v>
      </c>
      <c r="CX2" s="6" t="n">
        <v>4763.45</v>
      </c>
      <c r="CY2" s="11" t="n">
        <v>45007</v>
      </c>
      <c r="CZ2" s="6" t="n">
        <v>5</v>
      </c>
      <c r="DA2" s="6" t="n">
        <v>4772.19</v>
      </c>
      <c r="DB2" s="11" t="n">
        <v>44858</v>
      </c>
      <c r="DC2" s="6" t="n">
        <v>1</v>
      </c>
      <c r="DD2" s="6" t="n">
        <v>1002.54</v>
      </c>
      <c r="DE2" s="11" t="n">
        <v>44867</v>
      </c>
      <c r="DF2" s="6" t="n">
        <v>10</v>
      </c>
      <c r="DG2" s="6" t="n">
        <v>9875.86</v>
      </c>
      <c r="DH2" s="11" t="n">
        <v>44867</v>
      </c>
      <c r="DI2" s="6" t="n">
        <v>10</v>
      </c>
      <c r="DJ2" s="6" t="n">
        <v>9885.91</v>
      </c>
      <c r="DK2" s="11" t="n">
        <v>45348</v>
      </c>
      <c r="DL2" s="6" t="n">
        <v>5</v>
      </c>
      <c r="DM2" s="6" t="n">
        <v>5013.12</v>
      </c>
      <c r="DN2" s="11" t="n">
        <v>45644</v>
      </c>
      <c r="DO2" s="6" t="n">
        <v>4</v>
      </c>
      <c r="DP2" s="6" t="n">
        <v>3424.55</v>
      </c>
      <c r="DQ2" s="11" t="n">
        <v>45546</v>
      </c>
      <c r="DR2" s="6" t="n">
        <v>3</v>
      </c>
      <c r="DS2" s="6" t="n">
        <v>2785.08</v>
      </c>
      <c r="DT2" s="11" t="n">
        <v>45511</v>
      </c>
      <c r="DU2" s="6" t="n">
        <v>6</v>
      </c>
      <c r="DV2" s="6" t="n">
        <v>5483.54</v>
      </c>
      <c r="DW2" s="11" t="n">
        <v>45119</v>
      </c>
      <c r="DX2" s="6" t="n">
        <v>5</v>
      </c>
      <c r="DY2" s="6" t="n">
        <v>5019.43</v>
      </c>
      <c r="DZ2" s="11" t="n">
        <v>45072</v>
      </c>
      <c r="EA2" s="6" t="n">
        <v>5</v>
      </c>
      <c r="EB2" s="6" t="n">
        <v>4937.42</v>
      </c>
      <c r="EC2" s="11" t="n">
        <v>44841</v>
      </c>
      <c r="ED2" s="6" t="n">
        <v>5</v>
      </c>
      <c r="EE2" s="6" t="n">
        <v>4742.2</v>
      </c>
      <c r="EF2" s="11" t="n">
        <v>45511</v>
      </c>
      <c r="EG2" s="6" t="n">
        <v>5</v>
      </c>
      <c r="EH2" s="6" t="n">
        <v>5067.73</v>
      </c>
      <c r="EI2" s="11" t="n">
        <v>45058</v>
      </c>
      <c r="EJ2" s="6" t="n">
        <v>5</v>
      </c>
      <c r="EK2" s="6" t="n">
        <v>4803.98</v>
      </c>
      <c r="EL2" s="11" t="n">
        <v>45379</v>
      </c>
      <c r="EM2" s="6" t="n">
        <v>10</v>
      </c>
      <c r="EN2" s="6" t="n">
        <v>9045.05</v>
      </c>
      <c r="EO2" s="11" t="n">
        <v>44994</v>
      </c>
      <c r="EP2" s="6" t="n">
        <v>5</v>
      </c>
      <c r="EQ2" s="6" t="n">
        <v>4865.46</v>
      </c>
      <c r="ER2" s="11" t="n">
        <v>45007</v>
      </c>
      <c r="ES2" s="6" t="n">
        <v>5</v>
      </c>
      <c r="ET2" s="6" t="n">
        <v>4714.92</v>
      </c>
    </row>
    <row collapsed="false" customFormat="false" customHeight="false" hidden="false" ht="12.1" outlineLevel="0" r="3">
      <c r="A3" s="11" t="n">
        <v>45314</v>
      </c>
      <c r="B3" s="6" t="n">
        <v>30</v>
      </c>
      <c r="C3" s="6" t="n">
        <v>8297.14</v>
      </c>
      <c r="D3" s="11" t="n">
        <v>45334</v>
      </c>
      <c r="E3" s="6" t="n">
        <v>12</v>
      </c>
      <c r="F3" s="6" t="n">
        <v>87338.14</v>
      </c>
      <c r="G3" s="11" t="n">
        <v>45400</v>
      </c>
      <c r="H3" s="6" t="n">
        <v>1</v>
      </c>
      <c r="I3" s="6" t="n">
        <v>712.37</v>
      </c>
      <c r="J3" s="11" t="n">
        <v>45334</v>
      </c>
      <c r="K3" s="6" t="n">
        <v>23</v>
      </c>
      <c r="L3" s="6" t="n">
        <v>13534.81</v>
      </c>
      <c r="M3" s="11" t="n">
        <v>45317</v>
      </c>
      <c r="N3" s="6" t="n">
        <v>4</v>
      </c>
      <c r="O3" s="6" t="n">
        <v>2769.81</v>
      </c>
      <c r="P3" s="11" t="n">
        <v>45415</v>
      </c>
      <c r="Q3" s="6" t="n">
        <v>1</v>
      </c>
      <c r="R3" s="6" t="n">
        <v>8258.6</v>
      </c>
      <c r="S3" s="11" t="n">
        <v>45415</v>
      </c>
      <c r="T3" s="6" t="n">
        <v>10</v>
      </c>
      <c r="U3" s="6" t="n">
        <v>3099.47</v>
      </c>
      <c r="V3" s="11" t="n">
        <v>45541</v>
      </c>
      <c r="W3" s="6" t="n">
        <v>10</v>
      </c>
      <c r="X3" s="6" t="n">
        <v>2514.41</v>
      </c>
      <c r="Y3" s="11" t="n">
        <v>45541</v>
      </c>
      <c r="Z3" s="6" t="n">
        <v>1</v>
      </c>
      <c r="AA3" s="6" t="n">
        <v>1315.56</v>
      </c>
      <c r="AB3" s="11" t="n">
        <v>45617</v>
      </c>
      <c r="AC3" s="6" t="n">
        <v>5</v>
      </c>
      <c r="AD3" s="6" t="n">
        <v>800.6</v>
      </c>
      <c r="AE3" s="0"/>
      <c r="AF3" s="5" t="s">
        <f>=SUM(AG2:AG2)/SUM(AF2:AF2)</f>
      </c>
      <c r="AG3" s="0" t="s">
        <v>11</v>
      </c>
      <c r="AH3" s="11" t="n">
        <v>45624</v>
      </c>
      <c r="AI3" s="6" t="n">
        <v>104</v>
      </c>
      <c r="AJ3" s="6" t="n">
        <v>236.33</v>
      </c>
      <c r="AK3" s="11" t="n">
        <v>44959</v>
      </c>
      <c r="AL3" s="6" t="n">
        <v>10</v>
      </c>
      <c r="AM3" s="6" t="n">
        <v>58.79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11" t="n">
        <v>45652</v>
      </c>
      <c r="AU3" s="6" t="n">
        <v>5</v>
      </c>
      <c r="AV3" s="6" t="n">
        <v>4957.92</v>
      </c>
      <c r="AW3" s="11" t="n">
        <v>45370</v>
      </c>
      <c r="AX3" s="6" t="n">
        <v>5</v>
      </c>
      <c r="AY3" s="6" t="n">
        <v>4782.09</v>
      </c>
      <c r="AZ3" s="11" t="n">
        <v>45175</v>
      </c>
      <c r="BA3" s="6" t="n">
        <v>2</v>
      </c>
      <c r="BB3" s="6" t="n">
        <v>1797.03</v>
      </c>
      <c r="BC3" s="11" t="n">
        <v>45700</v>
      </c>
      <c r="BD3" s="6" t="n">
        <v>7</v>
      </c>
      <c r="BE3" s="6" t="n">
        <v>6949.63</v>
      </c>
      <c r="BF3" s="0"/>
      <c r="BG3" s="5" t="s">
        <f>=SUM(BH2:BH2)/SUM(BG2:BG2)</f>
      </c>
      <c r="BH3" s="0" t="s">
        <v>11</v>
      </c>
      <c r="BI3" s="11" t="n">
        <v>45613</v>
      </c>
      <c r="BJ3" s="6" t="n">
        <v>2</v>
      </c>
      <c r="BK3" s="6" t="n">
        <v>1965.03</v>
      </c>
      <c r="BL3" s="11" t="n">
        <v>45588</v>
      </c>
      <c r="BM3" s="6" t="n">
        <v>2</v>
      </c>
      <c r="BN3" s="6" t="n">
        <v>2028.57</v>
      </c>
      <c r="BO3" s="11" t="n">
        <v>45590</v>
      </c>
      <c r="BP3" s="6" t="n">
        <v>6</v>
      </c>
      <c r="BQ3" s="6" t="n">
        <v>5985.81</v>
      </c>
      <c r="BR3" s="11" t="n">
        <v>45539</v>
      </c>
      <c r="BS3" s="6" t="n">
        <v>1</v>
      </c>
      <c r="BT3" s="6" t="n">
        <v>1029.99</v>
      </c>
      <c r="BU3" s="11" t="n">
        <v>45583</v>
      </c>
      <c r="BV3" s="6" t="n">
        <v>1</v>
      </c>
      <c r="BW3" s="6" t="n">
        <v>1018.63</v>
      </c>
      <c r="BX3" s="0"/>
      <c r="BY3" s="5" t="s">
        <f>=SUM(BZ2:BZ2)/SUM(BY2:BY2)</f>
      </c>
      <c r="BZ3" s="0" t="s">
        <v>11</v>
      </c>
      <c r="CA3" s="11" t="n">
        <v>45588</v>
      </c>
      <c r="CB3" s="6" t="n">
        <v>5</v>
      </c>
      <c r="CC3" s="6" t="n">
        <v>5014.37</v>
      </c>
      <c r="CD3" s="11" t="n">
        <v>45700</v>
      </c>
      <c r="CE3" s="6" t="n">
        <v>9</v>
      </c>
      <c r="CF3" s="6" t="n">
        <v>8812.69</v>
      </c>
      <c r="CG3" s="11" t="n">
        <v>45617</v>
      </c>
      <c r="CH3" s="6" t="n">
        <v>4</v>
      </c>
      <c r="CI3" s="6" t="n">
        <v>3962.02</v>
      </c>
      <c r="CJ3" s="0"/>
      <c r="CK3" s="5" t="s">
        <f>=SUM(CL2:CL2)/SUM(CK2:CK2)</f>
      </c>
      <c r="CL3" s="0" t="s">
        <v>11</v>
      </c>
      <c r="CM3" s="11" t="n">
        <v>45700</v>
      </c>
      <c r="CN3" s="6" t="n">
        <v>2</v>
      </c>
      <c r="CO3" s="6" t="n">
        <v>1986.93</v>
      </c>
      <c r="CP3" s="11" t="n">
        <v>45369</v>
      </c>
      <c r="CQ3" s="6" t="n">
        <v>1</v>
      </c>
      <c r="CR3" s="6" t="n">
        <v>959.59</v>
      </c>
      <c r="CS3" s="0"/>
      <c r="CT3" s="5" t="s">
        <f>=SUM(CU2:CU2)/SUM(CT2:CT2)</f>
      </c>
      <c r="CU3" s="0" t="s">
        <v>11</v>
      </c>
      <c r="CV3" s="11" t="n">
        <v>45449</v>
      </c>
      <c r="CW3" s="6" t="n">
        <v>2</v>
      </c>
      <c r="CX3" s="6" t="n">
        <v>1808.01</v>
      </c>
      <c r="CY3" s="11" t="n">
        <v>45084</v>
      </c>
      <c r="CZ3" s="6" t="n">
        <v>5</v>
      </c>
      <c r="DA3" s="6" t="n">
        <v>4918.19</v>
      </c>
      <c r="DB3" s="11" t="n">
        <v>44867</v>
      </c>
      <c r="DC3" s="6" t="n">
        <v>9</v>
      </c>
      <c r="DD3" s="6" t="n">
        <v>9014.58</v>
      </c>
      <c r="DE3" s="0"/>
      <c r="DF3" s="5" t="s">
        <f>=SUM(DG2:DG2)/SUM(DF2:DF2)</f>
      </c>
      <c r="DG3" s="0" t="s">
        <v>11</v>
      </c>
      <c r="DH3" s="0"/>
      <c r="DI3" s="5" t="s">
        <f>=SUM(DJ2:DJ2)/SUM(DI2:DI2)</f>
      </c>
      <c r="DJ3" s="0" t="s">
        <v>11</v>
      </c>
      <c r="DK3" s="11" t="n">
        <v>45366</v>
      </c>
      <c r="DL3" s="6" t="n">
        <v>5</v>
      </c>
      <c r="DM3" s="6" t="n">
        <v>5066.14</v>
      </c>
      <c r="DN3" s="11" t="n">
        <v>45649</v>
      </c>
      <c r="DO3" s="6" t="n">
        <v>1</v>
      </c>
      <c r="DP3" s="6" t="n">
        <v>910.53</v>
      </c>
      <c r="DQ3" s="11" t="n">
        <v>45553</v>
      </c>
      <c r="DR3" s="6" t="n">
        <v>2</v>
      </c>
      <c r="DS3" s="6" t="n">
        <v>1848.24</v>
      </c>
      <c r="DT3" s="11" t="n">
        <v>45525</v>
      </c>
      <c r="DU3" s="6" t="n">
        <v>1</v>
      </c>
      <c r="DV3" s="6" t="n">
        <v>881.6</v>
      </c>
      <c r="DW3" s="11" t="n">
        <v>45204</v>
      </c>
      <c r="DX3" s="6" t="n">
        <v>1</v>
      </c>
      <c r="DY3" s="6" t="n">
        <v>896.49</v>
      </c>
      <c r="DZ3" s="11" t="n">
        <v>45251</v>
      </c>
      <c r="EA3" s="6" t="n">
        <v>1</v>
      </c>
      <c r="EB3" s="6" t="n">
        <v>876.47</v>
      </c>
      <c r="EC3" s="0"/>
      <c r="ED3" s="5" t="s">
        <f>=SUM(EE2:EE2)/SUM(ED2:ED2)</f>
      </c>
      <c r="EE3" s="0" t="s">
        <v>11</v>
      </c>
      <c r="EF3" s="0"/>
      <c r="EG3" s="5" t="s">
        <f>=SUM(EH2:EH2)/SUM(EG2:EG2)</f>
      </c>
      <c r="EH3" s="0" t="s">
        <v>11</v>
      </c>
      <c r="EI3" s="0"/>
      <c r="EJ3" s="5" t="s">
        <f>=SUM(EK2:EK2)/SUM(EJ2:EJ2)</f>
      </c>
      <c r="EK3" s="0" t="s">
        <v>11</v>
      </c>
      <c r="EL3" s="0"/>
      <c r="EM3" s="5" t="s">
        <f>=SUM(EN2:EN2)/SUM(EM2:EM2)</f>
      </c>
      <c r="EN3" s="0" t="s">
        <v>11</v>
      </c>
      <c r="EO3" s="11" t="n">
        <v>45036</v>
      </c>
      <c r="EP3" s="6" t="n">
        <v>1</v>
      </c>
      <c r="EQ3" s="6" t="n">
        <v>811.04</v>
      </c>
      <c r="ER3" s="0"/>
      <c r="ES3" s="5" t="s">
        <f>=SUM(ET2:ET2)/SUM(ES2:ES2)</f>
      </c>
      <c r="ET3" s="0" t="s">
        <v>11</v>
      </c>
    </row>
    <row collapsed="false" customFormat="false" customHeight="false" hidden="false" ht="12.1" outlineLevel="0" r="4">
      <c r="A4" s="11" t="n">
        <v>45317</v>
      </c>
      <c r="B4" s="6" t="n">
        <v>10</v>
      </c>
      <c r="C4" s="6" t="n">
        <v>2736.29</v>
      </c>
      <c r="D4" s="11" t="n">
        <v>45415</v>
      </c>
      <c r="E4" s="6" t="n">
        <v>2</v>
      </c>
      <c r="F4" s="6" t="n">
        <v>16172.93</v>
      </c>
      <c r="G4" s="11" t="n">
        <v>45404</v>
      </c>
      <c r="H4" s="6" t="n">
        <v>1</v>
      </c>
      <c r="I4" s="6" t="n">
        <v>715.37</v>
      </c>
      <c r="J4" s="11" t="n">
        <v>45343</v>
      </c>
      <c r="K4" s="6" t="n">
        <v>1</v>
      </c>
      <c r="L4" s="6" t="n">
        <v>577.01</v>
      </c>
      <c r="M4" s="11" t="n">
        <v>45334</v>
      </c>
      <c r="N4" s="6" t="n">
        <v>4</v>
      </c>
      <c r="O4" s="6" t="n">
        <v>2840.27</v>
      </c>
      <c r="P4" s="11" t="n">
        <v>45503</v>
      </c>
      <c r="Q4" s="6" t="n">
        <v>1</v>
      </c>
      <c r="R4" s="6" t="n">
        <v>5724.08</v>
      </c>
      <c r="S4" s="0"/>
      <c r="T4" s="5" t="s">
        <f>=SUM(U2:U3)/SUM(T2:T3)</f>
      </c>
      <c r="U4" s="0" t="s">
        <v>11</v>
      </c>
      <c r="V4" s="0"/>
      <c r="W4" s="5" t="s">
        <f>=SUM(X2:X3)/SUM(W2:W3)</f>
      </c>
      <c r="X4" s="0" t="s">
        <v>11</v>
      </c>
      <c r="Y4" s="0"/>
      <c r="Z4" s="5" t="s">
        <f>=SUM(AA2:AA3)/SUM(Z2:Z3)</f>
      </c>
      <c r="AA4" s="0" t="s">
        <v>11</v>
      </c>
      <c r="AB4" s="11" t="n">
        <v>45622</v>
      </c>
      <c r="AC4" s="6" t="n">
        <v>1</v>
      </c>
      <c r="AD4" s="6" t="n">
        <v>166.79</v>
      </c>
      <c r="AE4" s="0"/>
      <c r="AF4" s="6" t="n">
        <v>0.0985</v>
      </c>
      <c r="AG4" s="0" t="s">
        <v>598</v>
      </c>
      <c r="AH4" s="11" t="n">
        <v>45630</v>
      </c>
      <c r="AI4" s="6" t="n">
        <v>6</v>
      </c>
      <c r="AJ4" s="6" t="n">
        <v>13.24</v>
      </c>
      <c r="AK4" s="11" t="n">
        <v>44964</v>
      </c>
      <c r="AL4" s="6" t="n">
        <v>15</v>
      </c>
      <c r="AM4" s="6" t="n">
        <v>86.46</v>
      </c>
      <c r="AN4" s="0"/>
      <c r="AO4" s="6" t="n">
        <v>98.1968</v>
      </c>
      <c r="AP4" s="0" t="s">
        <v>598</v>
      </c>
      <c r="AQ4" s="0"/>
      <c r="AR4" s="6" t="n">
        <v>99.86</v>
      </c>
      <c r="AS4" s="0" t="s">
        <v>598</v>
      </c>
      <c r="AT4" s="0"/>
      <c r="AU4" s="5" t="s">
        <f>=SUM(AV2:AV3)/SUM(AU2:AU3)</f>
      </c>
      <c r="AV4" s="0" t="s">
        <v>11</v>
      </c>
      <c r="AW4" s="11" t="n">
        <v>45384</v>
      </c>
      <c r="AX4" s="6" t="n">
        <v>1</v>
      </c>
      <c r="AY4" s="6" t="n">
        <v>958.65</v>
      </c>
      <c r="AZ4" s="11" t="n">
        <v>45191</v>
      </c>
      <c r="BA4" s="6" t="n">
        <v>1</v>
      </c>
      <c r="BB4" s="6" t="n">
        <v>895.7</v>
      </c>
      <c r="BC4" s="0"/>
      <c r="BD4" s="5" t="s">
        <f>=SUM(BE2:BE3)/SUM(BD2:BD3)</f>
      </c>
      <c r="BE4" s="0" t="s">
        <v>11</v>
      </c>
      <c r="BF4" s="0"/>
      <c r="BG4" s="6" t="n">
        <v>103.82</v>
      </c>
      <c r="BH4" s="0" t="s">
        <v>598</v>
      </c>
      <c r="BI4" s="11" t="n">
        <v>45643</v>
      </c>
      <c r="BJ4" s="6" t="n">
        <v>3</v>
      </c>
      <c r="BK4" s="6" t="n">
        <v>2977.74</v>
      </c>
      <c r="BL4" s="11" t="n">
        <v>45593</v>
      </c>
      <c r="BM4" s="6" t="n">
        <v>5</v>
      </c>
      <c r="BN4" s="6" t="n">
        <v>5036.64</v>
      </c>
      <c r="BO4" s="0"/>
      <c r="BP4" s="5" t="s">
        <f>=SUM(BQ2:BQ3)/SUM(BP2:BP3)</f>
      </c>
      <c r="BQ4" s="0" t="s">
        <v>11</v>
      </c>
      <c r="BR4" s="11" t="n">
        <v>45541</v>
      </c>
      <c r="BS4" s="6" t="n">
        <v>8</v>
      </c>
      <c r="BT4" s="6" t="n">
        <v>8249.12</v>
      </c>
      <c r="BU4" s="11" t="n">
        <v>45601</v>
      </c>
      <c r="BV4" s="6" t="n">
        <v>1</v>
      </c>
      <c r="BW4" s="6" t="n">
        <v>1012.46</v>
      </c>
      <c r="BX4" s="0"/>
      <c r="BY4" s="6" t="n">
        <v>98.99</v>
      </c>
      <c r="BZ4" s="0" t="s">
        <v>598</v>
      </c>
      <c r="CA4" s="0"/>
      <c r="CB4" s="5" t="s">
        <f>=SUM(CC2:CC3)/SUM(CB2:CB3)</f>
      </c>
      <c r="CC4" s="0" t="s">
        <v>11</v>
      </c>
      <c r="CD4" s="0"/>
      <c r="CE4" s="5" t="s">
        <f>=SUM(CF2:CF3)/SUM(CE2:CE3)</f>
      </c>
      <c r="CF4" s="0" t="s">
        <v>11</v>
      </c>
      <c r="CG4" s="11" t="n">
        <v>45635</v>
      </c>
      <c r="CH4" s="6" t="n">
        <v>1</v>
      </c>
      <c r="CI4" s="6" t="n">
        <v>982.29</v>
      </c>
      <c r="CJ4" s="0"/>
      <c r="CK4" s="6" t="n">
        <v>98.98</v>
      </c>
      <c r="CL4" s="0" t="s">
        <v>598</v>
      </c>
      <c r="CM4" s="0"/>
      <c r="CN4" s="5" t="s">
        <f>=SUM(CO2:CO3)/SUM(CN2:CN3)</f>
      </c>
      <c r="CO4" s="0" t="s">
        <v>11</v>
      </c>
      <c r="CP4" s="11" t="n">
        <v>45379</v>
      </c>
      <c r="CQ4" s="6" t="n">
        <v>3</v>
      </c>
      <c r="CR4" s="6" t="n">
        <v>2878.07</v>
      </c>
      <c r="CS4" s="0"/>
      <c r="CT4" s="6" t="n">
        <v>97.08</v>
      </c>
      <c r="CU4" s="0" t="s">
        <v>598</v>
      </c>
      <c r="CV4" s="11" t="n">
        <v>45488</v>
      </c>
      <c r="CW4" s="6" t="n">
        <v>2</v>
      </c>
      <c r="CX4" s="6" t="n">
        <v>1797.88</v>
      </c>
      <c r="CY4" s="0"/>
      <c r="CZ4" s="5" t="s">
        <f>=SUM(DA2:DA3)/SUM(CZ2:CZ3)</f>
      </c>
      <c r="DA4" s="0" t="s">
        <v>11</v>
      </c>
      <c r="DB4" s="0"/>
      <c r="DC4" s="5" t="s">
        <f>=SUM(DD2:DD3)/SUM(DC2:DC3)</f>
      </c>
      <c r="DD4" s="0" t="s">
        <v>11</v>
      </c>
      <c r="DE4" s="0"/>
      <c r="DF4" s="6" t="n">
        <v>95.886</v>
      </c>
      <c r="DG4" s="0" t="s">
        <v>598</v>
      </c>
      <c r="DH4" s="0"/>
      <c r="DI4" s="6" t="n">
        <v>95.699</v>
      </c>
      <c r="DJ4" s="0" t="s">
        <v>598</v>
      </c>
      <c r="DK4" s="0"/>
      <c r="DL4" s="5" t="s">
        <f>=SUM(DM2:DM3)/SUM(DL2:DL3)</f>
      </c>
      <c r="DM4" s="0" t="s">
        <v>11</v>
      </c>
      <c r="DN4" s="11" t="n">
        <v>45650</v>
      </c>
      <c r="DO4" s="6" t="n">
        <v>5</v>
      </c>
      <c r="DP4" s="6" t="n">
        <v>4606.3</v>
      </c>
      <c r="DQ4" s="11" t="n">
        <v>45596</v>
      </c>
      <c r="DR4" s="6" t="n">
        <v>2</v>
      </c>
      <c r="DS4" s="6" t="n">
        <v>1721.23</v>
      </c>
      <c r="DT4" s="0"/>
      <c r="DU4" s="5" t="s">
        <f>=SUM(DV2:DV3)/SUM(DU2:DU3)</f>
      </c>
      <c r="DV4" s="0" t="s">
        <v>11</v>
      </c>
      <c r="DW4" s="11" t="n">
        <v>45295</v>
      </c>
      <c r="DX4" s="6" t="n">
        <v>1</v>
      </c>
      <c r="DY4" s="6" t="n">
        <v>898.16</v>
      </c>
      <c r="DZ4" s="0"/>
      <c r="EA4" s="5" t="s">
        <f>=SUM(EB2:EB3)/SUM(EA2:EA3)</f>
      </c>
      <c r="EB4" s="0" t="s">
        <v>11</v>
      </c>
      <c r="EC4" s="0"/>
      <c r="ED4" s="6" t="n">
        <v>94.03</v>
      </c>
      <c r="EE4" s="0" t="s">
        <v>598</v>
      </c>
      <c r="EF4" s="0"/>
      <c r="EG4" s="6" t="n">
        <v>94.02</v>
      </c>
      <c r="EH4" s="0" t="s">
        <v>598</v>
      </c>
      <c r="EI4" s="0"/>
      <c r="EJ4" s="6" t="n">
        <v>93.46</v>
      </c>
      <c r="EK4" s="0" t="s">
        <v>598</v>
      </c>
      <c r="EL4" s="0"/>
      <c r="EM4" s="6" t="n">
        <v>97.66</v>
      </c>
      <c r="EN4" s="0" t="s">
        <v>598</v>
      </c>
      <c r="EO4" s="11" t="n">
        <v>45127</v>
      </c>
      <c r="EP4" s="6" t="n">
        <v>2</v>
      </c>
      <c r="EQ4" s="6" t="n">
        <v>1628.95</v>
      </c>
      <c r="ER4" s="0"/>
      <c r="ES4" s="6" t="n">
        <v>94.22</v>
      </c>
      <c r="ET4" s="0" t="s">
        <v>598</v>
      </c>
    </row>
    <row collapsed="false" customFormat="false" customHeight="false" hidden="false" ht="12.1" outlineLevel="0" r="5">
      <c r="A5" s="11" t="n">
        <v>45334</v>
      </c>
      <c r="B5" s="6" t="n">
        <v>220</v>
      </c>
      <c r="C5" s="6" t="n">
        <v>63250.72</v>
      </c>
      <c r="D5" s="11" t="n">
        <v>45503</v>
      </c>
      <c r="E5" s="6" t="n">
        <v>1</v>
      </c>
      <c r="F5" s="6" t="n">
        <v>6744.89</v>
      </c>
      <c r="G5" s="11" t="n">
        <v>45415</v>
      </c>
      <c r="H5" s="6" t="n">
        <v>8</v>
      </c>
      <c r="I5" s="6" t="n">
        <v>5765.6</v>
      </c>
      <c r="J5" s="11" t="n">
        <v>45667</v>
      </c>
      <c r="K5" s="6" t="n">
        <v>10</v>
      </c>
      <c r="L5" s="6" t="n">
        <v>5652.32</v>
      </c>
      <c r="M5" s="11" t="n">
        <v>45384</v>
      </c>
      <c r="N5" s="6" t="n">
        <v>1</v>
      </c>
      <c r="O5" s="6" t="n">
        <v>710.67</v>
      </c>
      <c r="P5" s="0"/>
      <c r="Q5" s="5" t="s">
        <f>=SUM(R2:R4)/SUM(Q2:Q4)</f>
      </c>
      <c r="R5" s="0" t="s">
        <v>11</v>
      </c>
      <c r="S5" s="0"/>
      <c r="T5" s="6" t="n">
        <v>214.8</v>
      </c>
      <c r="U5" s="0" t="s">
        <v>598</v>
      </c>
      <c r="V5" s="0"/>
      <c r="W5" s="6" t="n">
        <v>303.04</v>
      </c>
      <c r="X5" s="0" t="s">
        <v>598</v>
      </c>
      <c r="Y5" s="0"/>
      <c r="Z5" s="6" t="n">
        <v>1342.8</v>
      </c>
      <c r="AA5" s="0" t="s">
        <v>598</v>
      </c>
      <c r="AB5" s="0"/>
      <c r="AC5" s="5" t="s">
        <f>=SUM(AD2:AD4)/SUM(AC2:AC4)</f>
      </c>
      <c r="AD5" s="0" t="s">
        <v>11</v>
      </c>
      <c r="AE5" s="0"/>
      <c r="AF5" s="6" t="n">
        <v>70</v>
      </c>
      <c r="AG5" s="0" t="s">
        <v>599</v>
      </c>
      <c r="AH5" s="0"/>
      <c r="AI5" s="5" t="s">
        <f>=SUM(AJ2:AJ4)/SUM(AI2:AI4)</f>
      </c>
      <c r="AJ5" s="0" t="s">
        <v>11</v>
      </c>
      <c r="AK5" s="0"/>
      <c r="AL5" s="5" t="s">
        <f>=SUM(AM2:AM4)/SUM(AL2:AL4)</f>
      </c>
      <c r="AM5" s="0" t="s">
        <v>11</v>
      </c>
      <c r="AN5" s="0"/>
      <c r="AO5" s="6" t="n">
        <v>3</v>
      </c>
      <c r="AP5" s="0" t="s">
        <v>599</v>
      </c>
      <c r="AQ5" s="0"/>
      <c r="AR5" s="6" t="n">
        <v>20</v>
      </c>
      <c r="AS5" s="0" t="s">
        <v>599</v>
      </c>
      <c r="AT5" s="0"/>
      <c r="AU5" s="6" t="n">
        <v>99.8</v>
      </c>
      <c r="AV5" s="0" t="s">
        <v>598</v>
      </c>
      <c r="AW5" s="0"/>
      <c r="AX5" s="5" t="s">
        <f>=SUM(AY2:AY4)/SUM(AX2:AX4)</f>
      </c>
      <c r="AY5" s="0" t="s">
        <v>11</v>
      </c>
      <c r="AZ5" s="0"/>
      <c r="BA5" s="5" t="s">
        <f>=SUM(BB2:BB4)/SUM(BA2:BA4)</f>
      </c>
      <c r="BB5" s="0" t="s">
        <v>11</v>
      </c>
      <c r="BC5" s="0"/>
      <c r="BD5" s="6" t="n">
        <v>100.68</v>
      </c>
      <c r="BE5" s="0" t="s">
        <v>598</v>
      </c>
      <c r="BF5" s="0"/>
      <c r="BG5" s="6" t="n">
        <v>14</v>
      </c>
      <c r="BH5" s="0" t="s">
        <v>599</v>
      </c>
      <c r="BI5" s="11" t="n">
        <v>45673</v>
      </c>
      <c r="BJ5" s="6" t="n">
        <v>1</v>
      </c>
      <c r="BK5" s="6" t="n">
        <v>974.42</v>
      </c>
      <c r="BL5" s="0"/>
      <c r="BM5" s="5" t="s">
        <f>=SUM(BN2:BN4)/SUM(BM2:BM4)</f>
      </c>
      <c r="BN5" s="0" t="s">
        <v>11</v>
      </c>
      <c r="BO5" s="0"/>
      <c r="BP5" s="6" t="n">
        <v>99.44</v>
      </c>
      <c r="BQ5" s="0" t="s">
        <v>598</v>
      </c>
      <c r="BR5" s="0"/>
      <c r="BS5" s="5" t="s">
        <f>=SUM(BT2:BT4)/SUM(BS2:BS4)</f>
      </c>
      <c r="BT5" s="0" t="s">
        <v>11</v>
      </c>
      <c r="BU5" s="11" t="n">
        <v>45602</v>
      </c>
      <c r="BV5" s="6" t="n">
        <v>1</v>
      </c>
      <c r="BW5" s="6" t="n">
        <v>1020.78</v>
      </c>
      <c r="BX5" s="0"/>
      <c r="BY5" s="6" t="n">
        <v>10</v>
      </c>
      <c r="BZ5" s="0" t="s">
        <v>599</v>
      </c>
      <c r="CA5" s="0"/>
      <c r="CB5" s="6" t="n">
        <v>100.15</v>
      </c>
      <c r="CC5" s="0" t="s">
        <v>598</v>
      </c>
      <c r="CD5" s="0"/>
      <c r="CE5" s="6" t="n">
        <v>101.36</v>
      </c>
      <c r="CF5" s="0" t="s">
        <v>598</v>
      </c>
      <c r="CG5" s="0"/>
      <c r="CH5" s="5" t="s">
        <f>=SUM(CI2:CI4)/SUM(CH2:CH4)</f>
      </c>
      <c r="CI5" s="0" t="s">
        <v>11</v>
      </c>
      <c r="CJ5" s="0"/>
      <c r="CK5" s="6" t="n">
        <v>10</v>
      </c>
      <c r="CL5" s="0" t="s">
        <v>599</v>
      </c>
      <c r="CM5" s="0"/>
      <c r="CN5" s="6" t="n">
        <v>99.8</v>
      </c>
      <c r="CO5" s="0" t="s">
        <v>598</v>
      </c>
      <c r="CP5" s="0"/>
      <c r="CQ5" s="5" t="s">
        <f>=SUM(CR2:CR4)/SUM(CQ2:CQ4)</f>
      </c>
      <c r="CR5" s="0" t="s">
        <v>11</v>
      </c>
      <c r="CS5" s="0"/>
      <c r="CT5" s="6" t="n">
        <v>10</v>
      </c>
      <c r="CU5" s="0" t="s">
        <v>599</v>
      </c>
      <c r="CV5" s="11" t="n">
        <v>45540</v>
      </c>
      <c r="CW5" s="6" t="n">
        <v>1</v>
      </c>
      <c r="CX5" s="6" t="n">
        <v>894.66</v>
      </c>
      <c r="CY5" s="0"/>
      <c r="CZ5" s="6" t="n">
        <v>97.97</v>
      </c>
      <c r="DA5" s="0" t="s">
        <v>598</v>
      </c>
      <c r="DB5" s="0"/>
      <c r="DC5" s="6" t="n">
        <v>94.458</v>
      </c>
      <c r="DD5" s="0" t="s">
        <v>598</v>
      </c>
      <c r="DE5" s="0"/>
      <c r="DF5" s="6" t="n">
        <v>10</v>
      </c>
      <c r="DG5" s="0" t="s">
        <v>599</v>
      </c>
      <c r="DH5" s="0"/>
      <c r="DI5" s="6" t="n">
        <v>10</v>
      </c>
      <c r="DJ5" s="0" t="s">
        <v>599</v>
      </c>
      <c r="DK5" s="0"/>
      <c r="DL5" s="6" t="n">
        <v>95.05</v>
      </c>
      <c r="DM5" s="0" t="s">
        <v>598</v>
      </c>
      <c r="DN5" s="0"/>
      <c r="DO5" s="5" t="s">
        <f>=SUM(DP2:DP4)/SUM(DO2:DO4)</f>
      </c>
      <c r="DP5" s="0" t="s">
        <v>11</v>
      </c>
      <c r="DQ5" s="11" t="n">
        <v>45624</v>
      </c>
      <c r="DR5" s="6" t="n">
        <v>1</v>
      </c>
      <c r="DS5" s="6" t="n">
        <v>901.21</v>
      </c>
      <c r="DT5" s="0"/>
      <c r="DU5" s="6" t="n">
        <v>96.37</v>
      </c>
      <c r="DV5" s="0" t="s">
        <v>598</v>
      </c>
      <c r="DW5" s="0"/>
      <c r="DX5" s="5" t="s">
        <f>=SUM(DY2:DY4)/SUM(DX2:DX4)</f>
      </c>
      <c r="DY5" s="0" t="s">
        <v>11</v>
      </c>
      <c r="DZ5" s="0"/>
      <c r="EA5" s="6" t="n">
        <v>95.14</v>
      </c>
      <c r="EB5" s="0" t="s">
        <v>598</v>
      </c>
      <c r="EC5" s="0"/>
      <c r="ED5" s="6" t="n">
        <v>5</v>
      </c>
      <c r="EE5" s="0" t="s">
        <v>599</v>
      </c>
      <c r="EF5" s="0"/>
      <c r="EG5" s="6" t="n">
        <v>5</v>
      </c>
      <c r="EH5" s="0" t="s">
        <v>599</v>
      </c>
      <c r="EI5" s="0"/>
      <c r="EJ5" s="6" t="n">
        <v>5</v>
      </c>
      <c r="EK5" s="0" t="s">
        <v>599</v>
      </c>
      <c r="EL5" s="0"/>
      <c r="EM5" s="6" t="n">
        <v>10</v>
      </c>
      <c r="EN5" s="0" t="s">
        <v>599</v>
      </c>
      <c r="EO5" s="11" t="n">
        <v>45218</v>
      </c>
      <c r="EP5" s="6" t="n">
        <v>1</v>
      </c>
      <c r="EQ5" s="6" t="n">
        <v>811.72</v>
      </c>
      <c r="ER5" s="0"/>
      <c r="ES5" s="6" t="n">
        <v>5</v>
      </c>
      <c r="ET5" s="0" t="s">
        <v>599</v>
      </c>
    </row>
    <row collapsed="false" customFormat="false" customHeight="false" hidden="false" ht="12.1" outlineLevel="0" r="6">
      <c r="A6" s="11" t="n">
        <v>45415</v>
      </c>
      <c r="B6" s="6" t="n">
        <v>50</v>
      </c>
      <c r="C6" s="6" t="n">
        <v>15350.28</v>
      </c>
      <c r="D6" s="11" t="n">
        <v>45541</v>
      </c>
      <c r="E6" s="6" t="n">
        <v>1</v>
      </c>
      <c r="F6" s="6" t="n">
        <v>6317.55</v>
      </c>
      <c r="G6" s="11" t="n">
        <v>45422</v>
      </c>
      <c r="H6" s="6" t="n">
        <v>3</v>
      </c>
      <c r="I6" s="6" t="n">
        <v>2182.75</v>
      </c>
      <c r="J6" s="11" t="n">
        <v>45684</v>
      </c>
      <c r="K6" s="6" t="n">
        <v>2</v>
      </c>
      <c r="L6" s="6" t="n">
        <v>1047.74</v>
      </c>
      <c r="M6" s="11" t="n">
        <v>45503</v>
      </c>
      <c r="N6" s="6" t="n">
        <v>2</v>
      </c>
      <c r="O6" s="6" t="n">
        <v>1273.62</v>
      </c>
      <c r="P6" s="0"/>
      <c r="Q6" s="6" t="n">
        <v>2907</v>
      </c>
      <c r="R6" s="0" t="s">
        <v>598</v>
      </c>
      <c r="S6" s="0"/>
      <c r="T6" s="6" t="n">
        <v>30</v>
      </c>
      <c r="U6" s="0" t="s">
        <v>599</v>
      </c>
      <c r="V6" s="0"/>
      <c r="W6" s="6" t="n">
        <v>20</v>
      </c>
      <c r="X6" s="0" t="s">
        <v>599</v>
      </c>
      <c r="Y6" s="0"/>
      <c r="Z6" s="6" t="n">
        <v>2</v>
      </c>
      <c r="AA6" s="0" t="s">
        <v>599</v>
      </c>
      <c r="AB6" s="0"/>
      <c r="AC6" s="6" t="n">
        <v>11.2</v>
      </c>
      <c r="AD6" s="0" t="s">
        <v>598</v>
      </c>
      <c r="AE6" s="0"/>
      <c r="AF6" s="5" t="s">
        <f>=AF5*(ABS(AF4)-ABS(AF3))</f>
      </c>
      <c r="AG6" s="0" t="s">
        <v>600</v>
      </c>
      <c r="AH6" s="0"/>
      <c r="AI6" s="6" t="n">
        <v>2.5895</v>
      </c>
      <c r="AJ6" s="0" t="s">
        <v>598</v>
      </c>
      <c r="AK6" s="0"/>
      <c r="AL6" s="6" t="n">
        <v>5.35</v>
      </c>
      <c r="AM6" s="0" t="s">
        <v>598</v>
      </c>
      <c r="AN6" s="0"/>
      <c r="AO6" s="6" t="s">
        <f>=Портфель!G17*Портфель!$Q$17</f>
      </c>
      <c r="AP6" s="0" t="s">
        <v>6</v>
      </c>
      <c r="AQ6" s="0"/>
      <c r="AR6" s="6" t="s">
        <f>=Портфель!G18*Портфель!$Q$13</f>
      </c>
      <c r="AS6" s="0" t="s">
        <v>6</v>
      </c>
      <c r="AT6" s="0"/>
      <c r="AU6" s="6" t="n">
        <v>20</v>
      </c>
      <c r="AV6" s="0" t="s">
        <v>599</v>
      </c>
      <c r="AW6" s="0"/>
      <c r="AX6" s="6" t="n">
        <v>98.27</v>
      </c>
      <c r="AY6" s="0" t="s">
        <v>598</v>
      </c>
      <c r="AZ6" s="0"/>
      <c r="BA6" s="6" t="n">
        <v>86.446</v>
      </c>
      <c r="BB6" s="0" t="s">
        <v>598</v>
      </c>
      <c r="BC6" s="0"/>
      <c r="BD6" s="6" t="n">
        <v>15</v>
      </c>
      <c r="BE6" s="0" t="s">
        <v>599</v>
      </c>
      <c r="BF6" s="0"/>
      <c r="BG6" s="6" t="s">
        <f>=Портфель!G23*Портфель!$Q$13</f>
      </c>
      <c r="BH6" s="0" t="s">
        <v>6</v>
      </c>
      <c r="BI6" s="11" t="n">
        <v>45674</v>
      </c>
      <c r="BJ6" s="6" t="n">
        <v>1</v>
      </c>
      <c r="BK6" s="6" t="n">
        <v>981.48</v>
      </c>
      <c r="BL6" s="0"/>
      <c r="BM6" s="6" t="n">
        <v>99.9</v>
      </c>
      <c r="BN6" s="0" t="s">
        <v>598</v>
      </c>
      <c r="BO6" s="0"/>
      <c r="BP6" s="6" t="n">
        <v>11</v>
      </c>
      <c r="BQ6" s="0" t="s">
        <v>599</v>
      </c>
      <c r="BR6" s="0"/>
      <c r="BS6" s="6" t="n">
        <v>99.98</v>
      </c>
      <c r="BT6" s="0" t="s">
        <v>598</v>
      </c>
      <c r="BU6" s="11" t="n">
        <v>45615</v>
      </c>
      <c r="BV6" s="6" t="n">
        <v>1</v>
      </c>
      <c r="BW6" s="6" t="n">
        <v>1022.48</v>
      </c>
      <c r="BX6" s="0"/>
      <c r="BY6" s="6" t="s">
        <f>=Портфель!G29*Портфель!$Q$13</f>
      </c>
      <c r="BZ6" s="0" t="s">
        <v>6</v>
      </c>
      <c r="CA6" s="0"/>
      <c r="CB6" s="6" t="n">
        <v>10</v>
      </c>
      <c r="CC6" s="0" t="s">
        <v>599</v>
      </c>
      <c r="CD6" s="0"/>
      <c r="CE6" s="6" t="n">
        <v>10</v>
      </c>
      <c r="CF6" s="0" t="s">
        <v>599</v>
      </c>
      <c r="CG6" s="0"/>
      <c r="CH6" s="6" t="n">
        <v>99.78</v>
      </c>
      <c r="CI6" s="0" t="s">
        <v>598</v>
      </c>
      <c r="CJ6" s="0"/>
      <c r="CK6" s="6" t="s">
        <f>=Портфель!G33*Портфель!$Q$13</f>
      </c>
      <c r="CL6" s="0" t="s">
        <v>6</v>
      </c>
      <c r="CM6" s="0"/>
      <c r="CN6" s="6" t="n">
        <v>10</v>
      </c>
      <c r="CO6" s="0" t="s">
        <v>599</v>
      </c>
      <c r="CP6" s="0"/>
      <c r="CQ6" s="6" t="n">
        <v>96.31</v>
      </c>
      <c r="CR6" s="0" t="s">
        <v>598</v>
      </c>
      <c r="CS6" s="0"/>
      <c r="CT6" s="6" t="s">
        <f>=Портфель!G36*Портфель!$Q$13</f>
      </c>
      <c r="CU6" s="0" t="s">
        <v>6</v>
      </c>
      <c r="CV6" s="0"/>
      <c r="CW6" s="5" t="s">
        <f>=SUM(CX2:CX5)/SUM(CW2:CW5)</f>
      </c>
      <c r="CX6" s="0" t="s">
        <v>11</v>
      </c>
      <c r="CY6" s="0"/>
      <c r="CZ6" s="6" t="n">
        <v>10</v>
      </c>
      <c r="DA6" s="0" t="s">
        <v>599</v>
      </c>
      <c r="DB6" s="0"/>
      <c r="DC6" s="6" t="n">
        <v>10</v>
      </c>
      <c r="DD6" s="0" t="s">
        <v>599</v>
      </c>
      <c r="DE6" s="0"/>
      <c r="DF6" s="6" t="s">
        <f>=Портфель!G40*Портфель!$Q$13</f>
      </c>
      <c r="DG6" s="0" t="s">
        <v>6</v>
      </c>
      <c r="DH6" s="0"/>
      <c r="DI6" s="6" t="s">
        <f>=Портфель!G41*Портфель!$Q$13</f>
      </c>
      <c r="DJ6" s="0" t="s">
        <v>6</v>
      </c>
      <c r="DK6" s="0"/>
      <c r="DL6" s="6" t="n">
        <v>10</v>
      </c>
      <c r="DM6" s="0" t="s">
        <v>599</v>
      </c>
      <c r="DN6" s="0"/>
      <c r="DO6" s="6" t="n">
        <v>95.23</v>
      </c>
      <c r="DP6" s="0" t="s">
        <v>598</v>
      </c>
      <c r="DQ6" s="0"/>
      <c r="DR6" s="5" t="s">
        <f>=SUM(DS2:DS5)/SUM(DR2:DR5)</f>
      </c>
      <c r="DS6" s="0" t="s">
        <v>11</v>
      </c>
      <c r="DT6" s="0"/>
      <c r="DU6" s="6" t="n">
        <v>7</v>
      </c>
      <c r="DV6" s="0" t="s">
        <v>599</v>
      </c>
      <c r="DW6" s="0"/>
      <c r="DX6" s="6" t="n">
        <v>94.62</v>
      </c>
      <c r="DY6" s="0" t="s">
        <v>598</v>
      </c>
      <c r="DZ6" s="0"/>
      <c r="EA6" s="6" t="n">
        <v>6</v>
      </c>
      <c r="EB6" s="0" t="s">
        <v>599</v>
      </c>
      <c r="EC6" s="0"/>
      <c r="ED6" s="6" t="s">
        <f>=Портфель!G48*Портфель!$Q$13</f>
      </c>
      <c r="EE6" s="0" t="s">
        <v>6</v>
      </c>
      <c r="EF6" s="0"/>
      <c r="EG6" s="6" t="s">
        <f>=Портфель!G49*Портфель!$Q$13</f>
      </c>
      <c r="EH6" s="0" t="s">
        <v>6</v>
      </c>
      <c r="EI6" s="0"/>
      <c r="EJ6" s="6" t="s">
        <f>=Портфель!G50*Портфель!$Q$13</f>
      </c>
      <c r="EK6" s="0" t="s">
        <v>6</v>
      </c>
      <c r="EL6" s="0"/>
      <c r="EM6" s="6" t="s">
        <f>=Портфель!G51*Портфель!$Q$13</f>
      </c>
      <c r="EN6" s="0" t="s">
        <v>6</v>
      </c>
      <c r="EO6" s="11" t="n">
        <v>45309</v>
      </c>
      <c r="EP6" s="6" t="n">
        <v>1</v>
      </c>
      <c r="EQ6" s="6" t="n">
        <v>579.91</v>
      </c>
      <c r="ER6" s="0"/>
      <c r="ES6" s="6" t="s">
        <f>=Портфель!G53*Портфель!$Q$13</f>
      </c>
      <c r="ET6" s="0" t="s">
        <v>6</v>
      </c>
    </row>
    <row collapsed="false" customFormat="false" customHeight="false" hidden="false" ht="12.1" outlineLevel="0" r="7">
      <c r="A7" s="11" t="n">
        <v>45422</v>
      </c>
      <c r="B7" s="6" t="n">
        <v>90</v>
      </c>
      <c r="C7" s="6" t="n">
        <v>28126.78</v>
      </c>
      <c r="D7" s="11" t="n">
        <v>45650</v>
      </c>
      <c r="E7" s="6" t="n">
        <v>3</v>
      </c>
      <c r="F7" s="6" t="n">
        <v>20722.08</v>
      </c>
      <c r="G7" s="11" t="n">
        <v>45433</v>
      </c>
      <c r="H7" s="6" t="n">
        <v>1</v>
      </c>
      <c r="I7" s="6" t="n">
        <v>729.88</v>
      </c>
      <c r="J7" s="0"/>
      <c r="K7" s="5" t="s">
        <f>=SUM(L2:L6)/SUM(K2:K6)</f>
      </c>
      <c r="L7" s="0" t="s">
        <v>11</v>
      </c>
      <c r="M7" s="11" t="n">
        <v>45541</v>
      </c>
      <c r="N7" s="6" t="n">
        <v>1</v>
      </c>
      <c r="O7" s="6" t="n">
        <v>579.26</v>
      </c>
      <c r="P7" s="0"/>
      <c r="Q7" s="6" t="n">
        <v>3</v>
      </c>
      <c r="R7" s="0" t="s">
        <v>599</v>
      </c>
      <c r="S7" s="0"/>
      <c r="T7" s="5" t="s">
        <f>=T6*(ABS(T5)-ABS(T4))</f>
      </c>
      <c r="U7" s="0" t="s">
        <v>600</v>
      </c>
      <c r="V7" s="0"/>
      <c r="W7" s="5" t="s">
        <f>=W6*(ABS(W5)-ABS(W4))</f>
      </c>
      <c r="X7" s="0" t="s">
        <v>600</v>
      </c>
      <c r="Y7" s="0"/>
      <c r="Z7" s="5" t="s">
        <f>=Z6*(ABS(Z5)-ABS(Z4))</f>
      </c>
      <c r="AA7" s="0" t="s">
        <v>600</v>
      </c>
      <c r="AB7" s="0"/>
      <c r="AC7" s="6" t="n">
        <v>9</v>
      </c>
      <c r="AD7" s="0" t="s">
        <v>599</v>
      </c>
      <c r="AE7" s="0"/>
      <c r="AF7" s="0"/>
      <c r="AG7" s="0"/>
      <c r="AH7" s="0"/>
      <c r="AI7" s="6" t="n">
        <v>133</v>
      </c>
      <c r="AJ7" s="0" t="s">
        <v>599</v>
      </c>
      <c r="AK7" s="0"/>
      <c r="AL7" s="6" t="n">
        <v>35</v>
      </c>
      <c r="AM7" s="0" t="s">
        <v>599</v>
      </c>
      <c r="AN7" s="0"/>
      <c r="AO7" s="6" t="s">
        <f>=Портфель!H17*Портфель!$Q$13</f>
      </c>
      <c r="AP7" s="0" t="s">
        <v>7</v>
      </c>
      <c r="AQ7" s="0"/>
      <c r="AR7" s="6" t="s">
        <f>=Портфель!H18*Портфель!$Q$13</f>
      </c>
      <c r="AS7" s="0" t="s">
        <v>7</v>
      </c>
      <c r="AT7" s="0"/>
      <c r="AU7" s="6" t="s">
        <f>=Портфель!G19*Портфель!$Q$13</f>
      </c>
      <c r="AV7" s="0" t="s">
        <v>6</v>
      </c>
      <c r="AW7" s="0"/>
      <c r="AX7" s="6" t="n">
        <v>16</v>
      </c>
      <c r="AY7" s="0" t="s">
        <v>599</v>
      </c>
      <c r="AZ7" s="0"/>
      <c r="BA7" s="6" t="n">
        <v>18</v>
      </c>
      <c r="BB7" s="0" t="s">
        <v>599</v>
      </c>
      <c r="BC7" s="0"/>
      <c r="BD7" s="6" t="s">
        <f>=Портфель!G22*Портфель!$Q$13</f>
      </c>
      <c r="BE7" s="0" t="s">
        <v>6</v>
      </c>
      <c r="BF7" s="0"/>
      <c r="BG7" s="6" t="s">
        <f>=Портфель!H23*Портфель!$Q$13</f>
      </c>
      <c r="BH7" s="0" t="s">
        <v>7</v>
      </c>
      <c r="BI7" s="0"/>
      <c r="BJ7" s="5" t="s">
        <f>=SUM(BK2:BK6)/SUM(BJ2:BJ6)</f>
      </c>
      <c r="BK7" s="0" t="s">
        <v>11</v>
      </c>
      <c r="BL7" s="0"/>
      <c r="BM7" s="6" t="n">
        <v>12</v>
      </c>
      <c r="BN7" s="0" t="s">
        <v>599</v>
      </c>
      <c r="BO7" s="0"/>
      <c r="BP7" s="6" t="s">
        <f>=Портфель!G26*Портфель!$Q$13</f>
      </c>
      <c r="BQ7" s="0" t="s">
        <v>6</v>
      </c>
      <c r="BR7" s="0"/>
      <c r="BS7" s="6" t="n">
        <v>10</v>
      </c>
      <c r="BT7" s="0" t="s">
        <v>599</v>
      </c>
      <c r="BU7" s="0"/>
      <c r="BV7" s="5" t="s">
        <f>=SUM(BW2:BW6)/SUM(BV2:BV6)</f>
      </c>
      <c r="BW7" s="0" t="s">
        <v>11</v>
      </c>
      <c r="BX7" s="0"/>
      <c r="BY7" s="6" t="s">
        <f>=Портфель!H29*Портфель!$Q$13</f>
      </c>
      <c r="BZ7" s="0" t="s">
        <v>7</v>
      </c>
      <c r="CA7" s="0"/>
      <c r="CB7" s="6" t="s">
        <f>=Портфель!G30*Портфель!$Q$13</f>
      </c>
      <c r="CC7" s="0" t="s">
        <v>6</v>
      </c>
      <c r="CD7" s="0"/>
      <c r="CE7" s="6" t="s">
        <f>=Портфель!G31*Портфель!$Q$13</f>
      </c>
      <c r="CF7" s="0" t="s">
        <v>6</v>
      </c>
      <c r="CG7" s="0"/>
      <c r="CH7" s="6" t="n">
        <v>10</v>
      </c>
      <c r="CI7" s="0" t="s">
        <v>599</v>
      </c>
      <c r="CJ7" s="0"/>
      <c r="CK7" s="6" t="s">
        <f>=Портфель!H33*Портфель!$Q$13</f>
      </c>
      <c r="CL7" s="0" t="s">
        <v>7</v>
      </c>
      <c r="CM7" s="0"/>
      <c r="CN7" s="6" t="s">
        <f>=Портфель!G34*Портфель!$Q$13</f>
      </c>
      <c r="CO7" s="0" t="s">
        <v>6</v>
      </c>
      <c r="CP7" s="0"/>
      <c r="CQ7" s="6" t="n">
        <v>10</v>
      </c>
      <c r="CR7" s="0" t="s">
        <v>599</v>
      </c>
      <c r="CS7" s="0"/>
      <c r="CT7" s="6" t="s">
        <f>=Портфель!H36*Портфель!$Q$13</f>
      </c>
      <c r="CU7" s="0" t="s">
        <v>7</v>
      </c>
      <c r="CV7" s="0"/>
      <c r="CW7" s="6" t="n">
        <v>98.57</v>
      </c>
      <c r="CX7" s="0" t="s">
        <v>598</v>
      </c>
      <c r="CY7" s="0"/>
      <c r="CZ7" s="6" t="s">
        <f>=Портфель!G38*Портфель!$Q$13</f>
      </c>
      <c r="DA7" s="0" t="s">
        <v>6</v>
      </c>
      <c r="DB7" s="0"/>
      <c r="DC7" s="6" t="s">
        <f>=Портфель!G39*Портфель!$Q$13</f>
      </c>
      <c r="DD7" s="0" t="s">
        <v>6</v>
      </c>
      <c r="DE7" s="0"/>
      <c r="DF7" s="6" t="s">
        <f>=Портфель!H40*Портфель!$Q$13</f>
      </c>
      <c r="DG7" s="0" t="s">
        <v>7</v>
      </c>
      <c r="DH7" s="0"/>
      <c r="DI7" s="6" t="s">
        <f>=Портфель!H41*Портфель!$Q$13</f>
      </c>
      <c r="DJ7" s="0" t="s">
        <v>7</v>
      </c>
      <c r="DK7" s="0"/>
      <c r="DL7" s="6" t="s">
        <f>=Портфель!G42*Портфель!$Q$13</f>
      </c>
      <c r="DM7" s="0" t="s">
        <v>6</v>
      </c>
      <c r="DN7" s="0"/>
      <c r="DO7" s="6" t="n">
        <v>10</v>
      </c>
      <c r="DP7" s="0" t="s">
        <v>599</v>
      </c>
      <c r="DQ7" s="0"/>
      <c r="DR7" s="6" t="n">
        <v>97.74</v>
      </c>
      <c r="DS7" s="0" t="s">
        <v>598</v>
      </c>
      <c r="DT7" s="0"/>
      <c r="DU7" s="6" t="s">
        <f>=Портфель!G45*Портфель!$Q$13</f>
      </c>
      <c r="DV7" s="0" t="s">
        <v>6</v>
      </c>
      <c r="DW7" s="0"/>
      <c r="DX7" s="6" t="n">
        <v>7</v>
      </c>
      <c r="DY7" s="0" t="s">
        <v>599</v>
      </c>
      <c r="DZ7" s="0"/>
      <c r="EA7" s="6" t="s">
        <f>=Портфель!G47*Портфель!$Q$13</f>
      </c>
      <c r="EB7" s="0" t="s">
        <v>6</v>
      </c>
      <c r="EC7" s="0"/>
      <c r="ED7" s="6" t="s">
        <f>=Портфель!H48*Портфель!$Q$13</f>
      </c>
      <c r="EE7" s="0" t="s">
        <v>7</v>
      </c>
      <c r="EF7" s="0"/>
      <c r="EG7" s="6" t="s">
        <f>=Портфель!H49*Портфель!$Q$13</f>
      </c>
      <c r="EH7" s="0" t="s">
        <v>7</v>
      </c>
      <c r="EI7" s="0"/>
      <c r="EJ7" s="6" t="s">
        <f>=Портфель!H50*Портфель!$Q$13</f>
      </c>
      <c r="EK7" s="0" t="s">
        <v>7</v>
      </c>
      <c r="EL7" s="0"/>
      <c r="EM7" s="6" t="s">
        <f>=Портфель!H51*Портфель!$Q$13</f>
      </c>
      <c r="EN7" s="0" t="s">
        <v>7</v>
      </c>
      <c r="EO7" s="0"/>
      <c r="EP7" s="5" t="s">
        <f>=SUM(EQ2:EQ6)/SUM(EP2:EP6)</f>
      </c>
      <c r="EQ7" s="0" t="s">
        <v>11</v>
      </c>
      <c r="ER7" s="0"/>
      <c r="ES7" s="6" t="s">
        <f>=Портфель!H53*Портфель!$Q$13</f>
      </c>
      <c r="ET7" s="0" t="s">
        <v>7</v>
      </c>
    </row>
    <row collapsed="false" customFormat="false" customHeight="false" hidden="false" ht="12.1" outlineLevel="0" r="8">
      <c r="A8" s="11" t="n">
        <v>45433</v>
      </c>
      <c r="B8" s="6" t="n">
        <v>20</v>
      </c>
      <c r="C8" s="6" t="n">
        <v>6391.5</v>
      </c>
      <c r="D8" s="11" t="n">
        <v>45667</v>
      </c>
      <c r="E8" s="6" t="n">
        <v>2</v>
      </c>
      <c r="F8" s="6" t="n">
        <v>14275.13</v>
      </c>
      <c r="G8" s="11" t="n">
        <v>45474</v>
      </c>
      <c r="H8" s="6" t="n">
        <v>2</v>
      </c>
      <c r="I8" s="6" t="n">
        <v>1424.94</v>
      </c>
      <c r="J8" s="0"/>
      <c r="K8" s="6" t="n">
        <v>410</v>
      </c>
      <c r="L8" s="0" t="s">
        <v>598</v>
      </c>
      <c r="M8" s="11" t="n">
        <v>45652</v>
      </c>
      <c r="N8" s="6" t="n">
        <v>1</v>
      </c>
      <c r="O8" s="6" t="n">
        <v>629.6</v>
      </c>
      <c r="P8" s="0"/>
      <c r="Q8" s="5" t="s">
        <f>=Q7*(ABS(Q6)-ABS(Q5))</f>
      </c>
      <c r="R8" s="0" t="s">
        <v>600</v>
      </c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=AC7*(ABS(AC6)-ABS(AC5))</f>
      </c>
      <c r="AD8" s="0" t="s">
        <v>600</v>
      </c>
      <c r="AE8" s="0"/>
      <c r="AF8" s="0"/>
      <c r="AG8" s="0"/>
      <c r="AH8" s="0"/>
      <c r="AI8" s="5" t="s">
        <f>=AI7*(ABS(AI6)-ABS(AI5))</f>
      </c>
      <c r="AJ8" s="0" t="s">
        <v>600</v>
      </c>
      <c r="AK8" s="0"/>
      <c r="AL8" s="5" t="s">
        <f>=AL7*(ABS(AL6)-ABS(AL5))</f>
      </c>
      <c r="AM8" s="0" t="s">
        <v>600</v>
      </c>
      <c r="AN8" s="0"/>
      <c r="AO8" s="5" t="s">
        <f>=AO5*(AO6*AO4/100-AO3+AO7)</f>
      </c>
      <c r="AP8" s="0" t="s">
        <v>600</v>
      </c>
      <c r="AQ8" s="0"/>
      <c r="AR8" s="5" t="s">
        <f>=AR5*(AR6*AR4/100-AR3+AR7)</f>
      </c>
      <c r="AS8" s="0" t="s">
        <v>600</v>
      </c>
      <c r="AT8" s="0"/>
      <c r="AU8" s="6" t="s">
        <f>=Портфель!H19*Портфель!$Q$13</f>
      </c>
      <c r="AV8" s="0" t="s">
        <v>7</v>
      </c>
      <c r="AW8" s="0"/>
      <c r="AX8" s="6" t="s">
        <f>=Портфель!G20*Портфель!$Q$13</f>
      </c>
      <c r="AY8" s="0" t="s">
        <v>6</v>
      </c>
      <c r="AZ8" s="0"/>
      <c r="BA8" s="6" t="s">
        <f>=Портфель!G21*Портфель!$Q$13</f>
      </c>
      <c r="BB8" s="0" t="s">
        <v>6</v>
      </c>
      <c r="BC8" s="0"/>
      <c r="BD8" s="6" t="s">
        <f>=Портфель!H22*Портфель!$Q$13</f>
      </c>
      <c r="BE8" s="0" t="s">
        <v>7</v>
      </c>
      <c r="BF8" s="0"/>
      <c r="BG8" s="5" t="s">
        <f>=BG5*(BG6*BG4/100-BG3+BG7)</f>
      </c>
      <c r="BH8" s="0" t="s">
        <v>600</v>
      </c>
      <c r="BI8" s="0"/>
      <c r="BJ8" s="6" t="n">
        <v>99.89</v>
      </c>
      <c r="BK8" s="0" t="s">
        <v>598</v>
      </c>
      <c r="BL8" s="0"/>
      <c r="BM8" s="6" t="s">
        <f>=Портфель!G25*Портфель!$Q$13</f>
      </c>
      <c r="BN8" s="0" t="s">
        <v>6</v>
      </c>
      <c r="BO8" s="0"/>
      <c r="BP8" s="6" t="s">
        <f>=Портфель!H26*Портфель!$Q$13</f>
      </c>
      <c r="BQ8" s="0" t="s">
        <v>7</v>
      </c>
      <c r="BR8" s="0"/>
      <c r="BS8" s="6" t="s">
        <f>=Портфель!G27*Портфель!$Q$13</f>
      </c>
      <c r="BT8" s="0" t="s">
        <v>6</v>
      </c>
      <c r="BU8" s="0"/>
      <c r="BV8" s="6" t="n">
        <v>99.9</v>
      </c>
      <c r="BW8" s="0" t="s">
        <v>598</v>
      </c>
      <c r="BX8" s="0"/>
      <c r="BY8" s="5" t="s">
        <f>=BY5*(BY6*BY4/100-BY3+BY7)</f>
      </c>
      <c r="BZ8" s="0" t="s">
        <v>600</v>
      </c>
      <c r="CA8" s="0"/>
      <c r="CB8" s="6" t="s">
        <f>=Портфель!H30*Портфель!$Q$13</f>
      </c>
      <c r="CC8" s="0" t="s">
        <v>7</v>
      </c>
      <c r="CD8" s="0"/>
      <c r="CE8" s="6" t="s">
        <f>=Портфель!H31*Портфель!$Q$13</f>
      </c>
      <c r="CF8" s="0" t="s">
        <v>7</v>
      </c>
      <c r="CG8" s="0"/>
      <c r="CH8" s="6" t="s">
        <f>=Портфель!G32*Портфель!$Q$13</f>
      </c>
      <c r="CI8" s="0" t="s">
        <v>6</v>
      </c>
      <c r="CJ8" s="0"/>
      <c r="CK8" s="5" t="s">
        <f>=CK5*(CK6*CK4/100-CK3+CK7)</f>
      </c>
      <c r="CL8" s="0" t="s">
        <v>600</v>
      </c>
      <c r="CM8" s="0"/>
      <c r="CN8" s="6" t="s">
        <f>=Портфель!H34*Портфель!$Q$13</f>
      </c>
      <c r="CO8" s="0" t="s">
        <v>7</v>
      </c>
      <c r="CP8" s="0"/>
      <c r="CQ8" s="6" t="s">
        <f>=Портфель!G35*Портфель!$Q$13</f>
      </c>
      <c r="CR8" s="0" t="s">
        <v>6</v>
      </c>
      <c r="CS8" s="0"/>
      <c r="CT8" s="5" t="s">
        <f>=CT5*(CT6*CT4/100-CT3+CT7)</f>
      </c>
      <c r="CU8" s="0" t="s">
        <v>600</v>
      </c>
      <c r="CV8" s="0"/>
      <c r="CW8" s="6" t="n">
        <v>10</v>
      </c>
      <c r="CX8" s="0" t="s">
        <v>599</v>
      </c>
      <c r="CY8" s="0"/>
      <c r="CZ8" s="6" t="s">
        <f>=Портфель!H38*Портфель!$Q$13</f>
      </c>
      <c r="DA8" s="0" t="s">
        <v>7</v>
      </c>
      <c r="DB8" s="0"/>
      <c r="DC8" s="6" t="s">
        <f>=Портфель!H39*Портфель!$Q$13</f>
      </c>
      <c r="DD8" s="0" t="s">
        <v>7</v>
      </c>
      <c r="DE8" s="0"/>
      <c r="DF8" s="5" t="s">
        <f>=DF5*(DF6*DF4/100-DF3+DF7)</f>
      </c>
      <c r="DG8" s="0" t="s">
        <v>600</v>
      </c>
      <c r="DH8" s="0"/>
      <c r="DI8" s="5" t="s">
        <f>=DI5*(DI6*DI4/100-DI3+DI7)</f>
      </c>
      <c r="DJ8" s="0" t="s">
        <v>600</v>
      </c>
      <c r="DK8" s="0"/>
      <c r="DL8" s="6" t="s">
        <f>=Портфель!H42*Портфель!$Q$13</f>
      </c>
      <c r="DM8" s="0" t="s">
        <v>7</v>
      </c>
      <c r="DN8" s="0"/>
      <c r="DO8" s="6" t="s">
        <f>=Портфель!G43*Портфель!$Q$13</f>
      </c>
      <c r="DP8" s="0" t="s">
        <v>6</v>
      </c>
      <c r="DQ8" s="0"/>
      <c r="DR8" s="6" t="n">
        <v>8</v>
      </c>
      <c r="DS8" s="0" t="s">
        <v>599</v>
      </c>
      <c r="DT8" s="0"/>
      <c r="DU8" s="6" t="s">
        <f>=Портфель!H45*Портфель!$Q$13</f>
      </c>
      <c r="DV8" s="0" t="s">
        <v>7</v>
      </c>
      <c r="DW8" s="0"/>
      <c r="DX8" s="6" t="s">
        <f>=Портфель!G46*Портфель!$Q$13</f>
      </c>
      <c r="DY8" s="0" t="s">
        <v>6</v>
      </c>
      <c r="DZ8" s="0"/>
      <c r="EA8" s="6" t="s">
        <f>=Портфель!H47*Портфель!$Q$13</f>
      </c>
      <c r="EB8" s="0" t="s">
        <v>7</v>
      </c>
      <c r="EC8" s="0"/>
      <c r="ED8" s="5" t="s">
        <f>=ED5*(ED6*ED4/100-ED3+ED7)</f>
      </c>
      <c r="EE8" s="0" t="s">
        <v>600</v>
      </c>
      <c r="EF8" s="0"/>
      <c r="EG8" s="5" t="s">
        <f>=EG5*(EG6*EG4/100-EG3+EG7)</f>
      </c>
      <c r="EH8" s="0" t="s">
        <v>600</v>
      </c>
      <c r="EI8" s="0"/>
      <c r="EJ8" s="5" t="s">
        <f>=EJ5*(EJ6*EJ4/100-EJ3+EJ7)</f>
      </c>
      <c r="EK8" s="0" t="s">
        <v>600</v>
      </c>
      <c r="EL8" s="0"/>
      <c r="EM8" s="5" t="s">
        <f>=EM5*(EM6*EM4/100-EM3+EM7)</f>
      </c>
      <c r="EN8" s="0" t="s">
        <v>600</v>
      </c>
      <c r="EO8" s="0"/>
      <c r="EP8" s="6" t="n">
        <v>98.4</v>
      </c>
      <c r="EQ8" s="0" t="s">
        <v>598</v>
      </c>
      <c r="ER8" s="0"/>
      <c r="ES8" s="5" t="s">
        <f>=ES5*(ES6*ES4/100-ES3+ES7)</f>
      </c>
      <c r="ET8" s="0" t="s">
        <v>600</v>
      </c>
    </row>
    <row collapsed="false" customFormat="false" customHeight="false" hidden="false" ht="12.1" outlineLevel="0" r="9">
      <c r="A9" s="11" t="n">
        <v>45667</v>
      </c>
      <c r="B9" s="6" t="n">
        <v>50</v>
      </c>
      <c r="C9" s="6" t="n">
        <v>13969.67</v>
      </c>
      <c r="D9" s="11" t="n">
        <v>45674</v>
      </c>
      <c r="E9" s="6" t="n">
        <v>1</v>
      </c>
      <c r="F9" s="6" t="n">
        <v>7247.29</v>
      </c>
      <c r="G9" s="11" t="n">
        <v>45541</v>
      </c>
      <c r="H9" s="6" t="n">
        <v>5</v>
      </c>
      <c r="I9" s="6" t="n">
        <v>2928.73</v>
      </c>
      <c r="J9" s="0"/>
      <c r="K9" s="6" t="n">
        <v>37</v>
      </c>
      <c r="L9" s="0" t="s">
        <v>599</v>
      </c>
      <c r="M9" s="11" t="n">
        <v>45667</v>
      </c>
      <c r="N9" s="6" t="n">
        <v>6</v>
      </c>
      <c r="O9" s="6" t="n">
        <v>3880.3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5" t="s">
        <f>=AU6*(AU7*AU5/100-AU4+AU8)</f>
      </c>
      <c r="AV9" s="0" t="s">
        <v>600</v>
      </c>
      <c r="AW9" s="0"/>
      <c r="AX9" s="6" t="s">
        <f>=Портфель!H20*Портфель!$Q$13</f>
      </c>
      <c r="AY9" s="0" t="s">
        <v>7</v>
      </c>
      <c r="AZ9" s="0"/>
      <c r="BA9" s="6" t="s">
        <f>=Портфель!H21*Портфель!$Q$13</f>
      </c>
      <c r="BB9" s="0" t="s">
        <v>7</v>
      </c>
      <c r="BC9" s="0"/>
      <c r="BD9" s="5" t="s">
        <f>=BD6*(BD7*BD5/100-BD4+BD8)</f>
      </c>
      <c r="BE9" s="0" t="s">
        <v>600</v>
      </c>
      <c r="BF9" s="0"/>
      <c r="BG9" s="0"/>
      <c r="BH9" s="0"/>
      <c r="BI9" s="0"/>
      <c r="BJ9" s="6" t="n">
        <v>12</v>
      </c>
      <c r="BK9" s="0" t="s">
        <v>599</v>
      </c>
      <c r="BL9" s="0"/>
      <c r="BM9" s="6" t="s">
        <f>=Портфель!H25*Портфель!$Q$13</f>
      </c>
      <c r="BN9" s="0" t="s">
        <v>7</v>
      </c>
      <c r="BO9" s="0"/>
      <c r="BP9" s="5" t="s">
        <f>=BP6*(BP7*BP5/100-BP4+BP8)</f>
      </c>
      <c r="BQ9" s="0" t="s">
        <v>600</v>
      </c>
      <c r="BR9" s="0"/>
      <c r="BS9" s="6" t="s">
        <f>=Портфель!H27*Портфель!$Q$13</f>
      </c>
      <c r="BT9" s="0" t="s">
        <v>7</v>
      </c>
      <c r="BU9" s="0"/>
      <c r="BV9" s="6" t="n">
        <v>10</v>
      </c>
      <c r="BW9" s="0" t="s">
        <v>599</v>
      </c>
      <c r="BX9" s="0"/>
      <c r="BY9" s="0"/>
      <c r="BZ9" s="0"/>
      <c r="CA9" s="0"/>
      <c r="CB9" s="5" t="s">
        <f>=CB6*(CB7*CB5/100-CB4+CB8)</f>
      </c>
      <c r="CC9" s="0" t="s">
        <v>600</v>
      </c>
      <c r="CD9" s="0"/>
      <c r="CE9" s="5" t="s">
        <f>=CE6*(CE7*CE5/100-CE4+CE8)</f>
      </c>
      <c r="CF9" s="0" t="s">
        <v>600</v>
      </c>
      <c r="CG9" s="0"/>
      <c r="CH9" s="6" t="s">
        <f>=Портфель!H32*Портфель!$Q$13</f>
      </c>
      <c r="CI9" s="0" t="s">
        <v>7</v>
      </c>
      <c r="CJ9" s="0"/>
      <c r="CK9" s="0"/>
      <c r="CL9" s="0"/>
      <c r="CM9" s="0"/>
      <c r="CN9" s="5" t="s">
        <f>=CN6*(CN7*CN5/100-CN4+CN8)</f>
      </c>
      <c r="CO9" s="0" t="s">
        <v>600</v>
      </c>
      <c r="CP9" s="0"/>
      <c r="CQ9" s="6" t="s">
        <f>=Портфель!H35*Портфель!$Q$13</f>
      </c>
      <c r="CR9" s="0" t="s">
        <v>7</v>
      </c>
      <c r="CS9" s="0"/>
      <c r="CT9" s="0"/>
      <c r="CU9" s="0"/>
      <c r="CV9" s="0"/>
      <c r="CW9" s="6" t="s">
        <f>=Портфель!G37*Портфель!$Q$13</f>
      </c>
      <c r="CX9" s="0" t="s">
        <v>6</v>
      </c>
      <c r="CY9" s="0"/>
      <c r="CZ9" s="5" t="s">
        <f>=CZ6*(CZ7*CZ5/100-CZ4+CZ8)</f>
      </c>
      <c r="DA9" s="0" t="s">
        <v>600</v>
      </c>
      <c r="DB9" s="0"/>
      <c r="DC9" s="5" t="s">
        <f>=DC6*(DC7*DC5/100-DC4+DC8)</f>
      </c>
      <c r="DD9" s="0" t="s">
        <v>600</v>
      </c>
      <c r="DE9" s="0"/>
      <c r="DF9" s="0"/>
      <c r="DG9" s="0"/>
      <c r="DH9" s="0"/>
      <c r="DI9" s="0"/>
      <c r="DJ9" s="0"/>
      <c r="DK9" s="0"/>
      <c r="DL9" s="5" t="s">
        <f>=DL6*(DL7*DL5/100-DL4+DL8)</f>
      </c>
      <c r="DM9" s="0" t="s">
        <v>600</v>
      </c>
      <c r="DN9" s="0"/>
      <c r="DO9" s="6" t="s">
        <f>=Портфель!H43*Портфель!$Q$13</f>
      </c>
      <c r="DP9" s="0" t="s">
        <v>7</v>
      </c>
      <c r="DQ9" s="0"/>
      <c r="DR9" s="6" t="s">
        <f>=Портфель!G44*Портфель!$Q$13</f>
      </c>
      <c r="DS9" s="0" t="s">
        <v>6</v>
      </c>
      <c r="DT9" s="0"/>
      <c r="DU9" s="5" t="s">
        <f>=DU6*(DU7*DU5/100-DU4+DU8)</f>
      </c>
      <c r="DV9" s="0" t="s">
        <v>600</v>
      </c>
      <c r="DW9" s="0"/>
      <c r="DX9" s="6" t="s">
        <f>=Портфель!H46*Портфель!$Q$13</f>
      </c>
      <c r="DY9" s="0" t="s">
        <v>7</v>
      </c>
      <c r="DZ9" s="0"/>
      <c r="EA9" s="5" t="s">
        <f>=EA6*(EA7*EA5/100-EA4+EA8)</f>
      </c>
      <c r="EB9" s="0" t="s">
        <v>600</v>
      </c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6" t="n">
        <v>10</v>
      </c>
      <c r="EQ9" s="0" t="s">
        <v>599</v>
      </c>
    </row>
    <row collapsed="false" customFormat="false" customHeight="false" hidden="false" ht="12.1" outlineLevel="0" r="10">
      <c r="A10" s="11" t="n">
        <v>45674</v>
      </c>
      <c r="B10" s="6" t="n">
        <v>140</v>
      </c>
      <c r="C10" s="6" t="n">
        <v>39764.5</v>
      </c>
      <c r="D10" s="0"/>
      <c r="E10" s="5" t="s">
        <f>=SUM(F2:F9)/SUM(E2:E9)</f>
      </c>
      <c r="F10" s="0" t="s">
        <v>11</v>
      </c>
      <c r="G10" s="11" t="n">
        <v>45548</v>
      </c>
      <c r="H10" s="6" t="n">
        <v>1</v>
      </c>
      <c r="I10" s="6" t="n">
        <v>592.28</v>
      </c>
      <c r="J10" s="0"/>
      <c r="K10" s="5" t="s">
        <f>=K9*(ABS(K8)-ABS(K7))</f>
      </c>
      <c r="L10" s="0" t="s">
        <v>600</v>
      </c>
      <c r="M10" s="11" t="n">
        <v>45680</v>
      </c>
      <c r="N10" s="6" t="n">
        <v>2</v>
      </c>
      <c r="O10" s="6" t="n">
        <v>1336.47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5" t="s">
        <f>=AX7*(AX8*AX6/100-AX5+AX9)</f>
      </c>
      <c r="AY10" s="0" t="s">
        <v>600</v>
      </c>
      <c r="AZ10" s="0"/>
      <c r="BA10" s="5" t="s">
        <f>=BA7*(BA8*BA6/100-BA5+BA9)</f>
      </c>
      <c r="BB10" s="0" t="s">
        <v>600</v>
      </c>
      <c r="BC10" s="0"/>
      <c r="BD10" s="0"/>
      <c r="BE10" s="0"/>
      <c r="BF10" s="0"/>
      <c r="BG10" s="0"/>
      <c r="BH10" s="0"/>
      <c r="BI10" s="0"/>
      <c r="BJ10" s="6" t="s">
        <f>=Портфель!G24*Портфель!$Q$13</f>
      </c>
      <c r="BK10" s="0" t="s">
        <v>6</v>
      </c>
      <c r="BL10" s="0"/>
      <c r="BM10" s="5" t="s">
        <f>=BM7*(BM8*BM6/100-BM5+BM9)</f>
      </c>
      <c r="BN10" s="0" t="s">
        <v>600</v>
      </c>
      <c r="BO10" s="0"/>
      <c r="BP10" s="0"/>
      <c r="BQ10" s="0"/>
      <c r="BR10" s="0"/>
      <c r="BS10" s="5" t="s">
        <f>=BS7*(BS8*BS6/100-BS5+BS9)</f>
      </c>
      <c r="BT10" s="0" t="s">
        <v>600</v>
      </c>
      <c r="BU10" s="0"/>
      <c r="BV10" s="6" t="s">
        <f>=Портфель!G28*Портфель!$Q$13</f>
      </c>
      <c r="BW10" s="0" t="s">
        <v>6</v>
      </c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5" t="s">
        <f>=CH7*(CH8*CH6/100-CH5+CH9)</f>
      </c>
      <c r="CI10" s="0" t="s">
        <v>600</v>
      </c>
      <c r="CJ10" s="0"/>
      <c r="CK10" s="0"/>
      <c r="CL10" s="0"/>
      <c r="CM10" s="0"/>
      <c r="CN10" s="0"/>
      <c r="CO10" s="0"/>
      <c r="CP10" s="0"/>
      <c r="CQ10" s="5" t="s">
        <f>=CQ7*(CQ8*CQ6/100-CQ5+CQ9)</f>
      </c>
      <c r="CR10" s="0" t="s">
        <v>600</v>
      </c>
      <c r="CS10" s="0"/>
      <c r="CT10" s="0"/>
      <c r="CU10" s="0"/>
      <c r="CV10" s="0"/>
      <c r="CW10" s="6" t="s">
        <f>=Портфель!H37*Портфель!$Q$13</f>
      </c>
      <c r="CX10" s="0" t="s">
        <v>7</v>
      </c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5" t="s">
        <f>=DO7*(DO8*DO6/100-DO5+DO9)</f>
      </c>
      <c r="DP10" s="0" t="s">
        <v>600</v>
      </c>
      <c r="DQ10" s="0"/>
      <c r="DR10" s="6" t="s">
        <f>=Портфель!H44*Портфель!$Q$13</f>
      </c>
      <c r="DS10" s="0" t="s">
        <v>7</v>
      </c>
      <c r="DT10" s="0"/>
      <c r="DU10" s="0"/>
      <c r="DV10" s="0"/>
      <c r="DW10" s="0"/>
      <c r="DX10" s="5" t="s">
        <f>=DX7*(DX8*DX6/100-DX5+DX9)</f>
      </c>
      <c r="DY10" s="0" t="s">
        <v>600</v>
      </c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6" t="s">
        <f>=Портфель!G52*Портфель!$Q$13</f>
      </c>
      <c r="EQ10" s="0" t="s">
        <v>6</v>
      </c>
    </row>
    <row collapsed="false" customFormat="false" customHeight="false" hidden="false" ht="12.1" outlineLevel="0" r="11">
      <c r="A11" s="0"/>
      <c r="B11" s="5" t="s">
        <f>=SUM(C2:C10)/SUM(B2:B10)</f>
      </c>
      <c r="C11" s="0" t="s">
        <v>11</v>
      </c>
      <c r="D11" s="0"/>
      <c r="E11" s="6" t="n">
        <v>5555</v>
      </c>
      <c r="F11" s="0" t="s">
        <v>598</v>
      </c>
      <c r="G11" s="11" t="n">
        <v>45553</v>
      </c>
      <c r="H11" s="6" t="n">
        <v>1</v>
      </c>
      <c r="I11" s="6" t="n">
        <v>630.91</v>
      </c>
      <c r="J11" s="0"/>
      <c r="K11" s="0"/>
      <c r="L11" s="0"/>
      <c r="M11" s="0"/>
      <c r="N11" s="5" t="s">
        <f>=SUM(O2:O10)/SUM(N2:N10)</f>
      </c>
      <c r="O11" s="0" t="s">
        <v>11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6" t="s">
        <f>=Портфель!H24*Портфель!$Q$13</f>
      </c>
      <c r="BK11" s="0" t="s">
        <v>7</v>
      </c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6" t="s">
        <f>=Портфель!H28*Портфель!$Q$13</f>
      </c>
      <c r="BW11" s="0" t="s">
        <v>7</v>
      </c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5" t="s">
        <f>=CW8*(CW9*CW7/100-CW6+CW10)</f>
      </c>
      <c r="CX11" s="0" t="s">
        <v>600</v>
      </c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5" t="s">
        <f>=DR8*(DR9*DR7/100-DR6+DR10)</f>
      </c>
      <c r="DS11" s="0" t="s">
        <v>600</v>
      </c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6" t="s">
        <f>=Портфель!H52*Портфель!$Q$13</f>
      </c>
      <c r="EQ11" s="0" t="s">
        <v>7</v>
      </c>
    </row>
    <row collapsed="false" customFormat="false" customHeight="false" hidden="false" ht="12.1" outlineLevel="0" r="12">
      <c r="A12" s="0"/>
      <c r="B12" s="6" t="n">
        <v>307.22</v>
      </c>
      <c r="C12" s="0" t="s">
        <v>598</v>
      </c>
      <c r="D12" s="0"/>
      <c r="E12" s="6" t="n">
        <v>23</v>
      </c>
      <c r="F12" s="0" t="s">
        <v>599</v>
      </c>
      <c r="G12" s="11" t="n">
        <v>45562</v>
      </c>
      <c r="H12" s="6" t="n">
        <v>1</v>
      </c>
      <c r="I12" s="6" t="n">
        <v>641.51</v>
      </c>
      <c r="J12" s="0"/>
      <c r="K12" s="0"/>
      <c r="L12" s="0"/>
      <c r="M12" s="0"/>
      <c r="N12" s="6" t="n">
        <v>566.2</v>
      </c>
      <c r="O12" s="0" t="s">
        <v>598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5" t="s">
        <f>=BJ9*(BJ10*BJ8/100-BJ7+BJ11)</f>
      </c>
      <c r="BK12" s="0" t="s">
        <v>600</v>
      </c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5" t="s">
        <f>=BV9*(BV10*BV8/100-BV7+BV11)</f>
      </c>
      <c r="BW12" s="0" t="s">
        <v>600</v>
      </c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5" t="s">
        <f>=EP9*(EP10*EP8/100-EP7+EP11)</f>
      </c>
      <c r="EQ12" s="0" t="s">
        <v>600</v>
      </c>
    </row>
    <row collapsed="false" customFormat="false" customHeight="false" hidden="false" ht="12.1" outlineLevel="0" r="13">
      <c r="A13" s="0"/>
      <c r="B13" s="6" t="n">
        <v>620</v>
      </c>
      <c r="C13" s="0" t="s">
        <v>599</v>
      </c>
      <c r="D13" s="0"/>
      <c r="E13" s="5" t="s">
        <f>=E12*(ABS(E11)-ABS(E10))</f>
      </c>
      <c r="F13" s="0" t="s">
        <v>600</v>
      </c>
      <c r="G13" s="11" t="n">
        <v>45568</v>
      </c>
      <c r="H13" s="6" t="n">
        <v>1</v>
      </c>
      <c r="I13" s="6" t="n">
        <v>641.22</v>
      </c>
      <c r="J13" s="0"/>
      <c r="K13" s="0"/>
      <c r="L13" s="0"/>
      <c r="M13" s="0"/>
      <c r="N13" s="6" t="n">
        <v>22</v>
      </c>
      <c r="O13" s="0" t="s">
        <v>599</v>
      </c>
    </row>
    <row collapsed="false" customFormat="false" customHeight="false" hidden="false" ht="12.1" outlineLevel="0" r="14">
      <c r="A14" s="0"/>
      <c r="B14" s="5" t="s">
        <f>=B13*(ABS(B12)-ABS(B11))</f>
      </c>
      <c r="C14" s="0" t="s">
        <v>600</v>
      </c>
      <c r="D14" s="0"/>
      <c r="E14" s="0"/>
      <c r="F14" s="0"/>
      <c r="G14" s="11" t="n">
        <v>45587</v>
      </c>
      <c r="H14" s="6" t="n">
        <v>2</v>
      </c>
      <c r="I14" s="6" t="n">
        <v>1192.76</v>
      </c>
      <c r="J14" s="0"/>
      <c r="K14" s="0"/>
      <c r="L14" s="0"/>
      <c r="M14" s="0"/>
      <c r="N14" s="5" t="s">
        <f>=N13*(ABS(N12)-ABS(N11))</f>
      </c>
      <c r="O14" s="0" t="s">
        <v>600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45589</v>
      </c>
      <c r="H15" s="6" t="n">
        <v>3</v>
      </c>
      <c r="I15" s="6" t="n">
        <v>1741.14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45630</v>
      </c>
      <c r="H16" s="6" t="n">
        <v>3</v>
      </c>
      <c r="I16" s="6" t="n">
        <v>1636.61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45632</v>
      </c>
      <c r="H17" s="6" t="n">
        <v>1</v>
      </c>
      <c r="I17" s="6" t="n">
        <v>552.35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45636</v>
      </c>
      <c r="H18" s="6" t="n">
        <v>1</v>
      </c>
      <c r="I18" s="6" t="n">
        <v>560.75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45650</v>
      </c>
      <c r="H19" s="6" t="n">
        <v>11</v>
      </c>
      <c r="I19" s="6" t="n">
        <v>6902.62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45667</v>
      </c>
      <c r="H20" s="6" t="n">
        <v>3</v>
      </c>
      <c r="I20" s="6" t="n">
        <v>1968.98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45674</v>
      </c>
      <c r="H21" s="6" t="n">
        <v>9</v>
      </c>
      <c r="I21" s="6" t="n">
        <v>6068.13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5" t="s">
        <f>=SUM(I2:I21)/SUM(H2:H21)</f>
      </c>
      <c r="I22" s="0" t="s">
        <v>11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6" t="n">
        <v>605.8</v>
      </c>
      <c r="I23" s="0" t="s">
        <v>598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6" t="n">
        <v>60</v>
      </c>
      <c r="I24" s="0" t="s">
        <v>599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5" t="s">
        <f>=H24*(ABS(H23)-ABS(H22))</f>
      </c>
      <c r="I25" s="0" t="s">
        <v>600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8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176</v>
      </c>
      <c r="B1" s="18" t="s">
        <v>0</v>
      </c>
      <c r="C1" s="18" t="s">
        <v>2</v>
      </c>
      <c r="D1" s="18" t="s">
        <v>601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602</v>
      </c>
      <c r="L1" s="18" t="s">
        <v>603</v>
      </c>
      <c r="M1" s="18" t="s">
        <v>19</v>
      </c>
      <c r="N1" s="18" t="s">
        <v>604</v>
      </c>
    </row>
    <row collapsed="false" customFormat="false" customHeight="false" hidden="false" ht="12.1" outlineLevel="0" r="2">
      <c r="A2" s="21" t="n">
        <v>44811</v>
      </c>
      <c r="B2" s="22" t="s">
        <v>605</v>
      </c>
      <c r="C2" s="22" t="s">
        <v>183</v>
      </c>
      <c r="D2" s="22" t="s">
        <v>605</v>
      </c>
      <c r="E2" s="22" t="s">
        <v>605</v>
      </c>
      <c r="F2" s="22" t="s">
        <v>19</v>
      </c>
      <c r="G2" s="23" t="n">
        <v>1</v>
      </c>
      <c r="H2" s="24" t="n">
        <v>5000</v>
      </c>
      <c r="I2" s="24" t="n">
        <v>5000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44812.418414352</v>
      </c>
      <c r="B3" s="16" t="s">
        <v>441</v>
      </c>
      <c r="C3" s="16" t="s">
        <v>606</v>
      </c>
      <c r="D3" s="16" t="s">
        <v>260</v>
      </c>
      <c r="E3" s="16" t="s">
        <v>63</v>
      </c>
      <c r="F3" s="16" t="s">
        <v>19</v>
      </c>
      <c r="G3" s="7" t="n">
        <v>5</v>
      </c>
      <c r="H3" s="6" t="n">
        <v>94.99</v>
      </c>
      <c r="I3" s="6" t="n">
        <v>-4749.5</v>
      </c>
      <c r="J3" s="6" t="n">
        <v>-20.05</v>
      </c>
      <c r="K3" s="6" t="n">
        <v>-2.84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44817.557916667</v>
      </c>
      <c r="B4" s="16" t="s">
        <v>442</v>
      </c>
      <c r="C4" s="16" t="s">
        <v>607</v>
      </c>
      <c r="D4" s="16" t="s">
        <v>260</v>
      </c>
      <c r="E4" s="16" t="s">
        <v>48</v>
      </c>
      <c r="F4" s="16" t="s">
        <v>19</v>
      </c>
      <c r="G4" s="7" t="n">
        <v>190</v>
      </c>
      <c r="H4" s="6" t="n">
        <v>1.1797</v>
      </c>
      <c r="I4" s="6" t="n">
        <v>-224.15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44841</v>
      </c>
      <c r="B5" s="22" t="s">
        <v>605</v>
      </c>
      <c r="C5" s="22" t="s">
        <v>183</v>
      </c>
      <c r="D5" s="22" t="s">
        <v>605</v>
      </c>
      <c r="E5" s="22" t="s">
        <v>605</v>
      </c>
      <c r="F5" s="22" t="s">
        <v>19</v>
      </c>
      <c r="G5" s="23" t="n">
        <v>1</v>
      </c>
      <c r="H5" s="24" t="n">
        <v>5000</v>
      </c>
      <c r="I5" s="24" t="n">
        <v>5000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44841.602476852</v>
      </c>
      <c r="B6" s="16" t="s">
        <v>155</v>
      </c>
      <c r="C6" s="16" t="s">
        <v>608</v>
      </c>
      <c r="D6" s="16" t="s">
        <v>260</v>
      </c>
      <c r="E6" s="16" t="s">
        <v>63</v>
      </c>
      <c r="F6" s="16" t="s">
        <v>19</v>
      </c>
      <c r="G6" s="7" t="n">
        <v>5</v>
      </c>
      <c r="H6" s="6" t="n">
        <v>93</v>
      </c>
      <c r="I6" s="6" t="n">
        <v>-4650</v>
      </c>
      <c r="J6" s="6" t="n">
        <v>-89.4</v>
      </c>
      <c r="K6" s="6" t="n">
        <v>-2.8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44841.6040625</v>
      </c>
      <c r="B7" s="16" t="s">
        <v>442</v>
      </c>
      <c r="C7" s="16" t="s">
        <v>607</v>
      </c>
      <c r="D7" s="16" t="s">
        <v>260</v>
      </c>
      <c r="E7" s="16" t="s">
        <v>48</v>
      </c>
      <c r="F7" s="16" t="s">
        <v>19</v>
      </c>
      <c r="G7" s="7" t="n">
        <v>220</v>
      </c>
      <c r="H7" s="6" t="n">
        <v>1.1859</v>
      </c>
      <c r="I7" s="6" t="n">
        <v>-260.9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44848</v>
      </c>
      <c r="B8" s="22" t="s">
        <v>605</v>
      </c>
      <c r="C8" s="22" t="s">
        <v>183</v>
      </c>
      <c r="D8" s="22" t="s">
        <v>605</v>
      </c>
      <c r="E8" s="22" t="s">
        <v>605</v>
      </c>
      <c r="F8" s="22" t="s">
        <v>19</v>
      </c>
      <c r="G8" s="23" t="n">
        <v>1</v>
      </c>
      <c r="H8" s="24" t="n">
        <v>2500</v>
      </c>
      <c r="I8" s="24" t="n">
        <v>2500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44848.456481481</v>
      </c>
      <c r="B9" s="16" t="s">
        <v>443</v>
      </c>
      <c r="C9" s="16" t="s">
        <v>609</v>
      </c>
      <c r="D9" s="16" t="s">
        <v>260</v>
      </c>
      <c r="E9" s="16" t="s">
        <v>63</v>
      </c>
      <c r="F9" s="16" t="s">
        <v>19</v>
      </c>
      <c r="G9" s="7" t="n">
        <v>2</v>
      </c>
      <c r="H9" s="6" t="n">
        <v>95.1</v>
      </c>
      <c r="I9" s="6" t="n">
        <v>-1902</v>
      </c>
      <c r="J9" s="6" t="n">
        <v>0</v>
      </c>
      <c r="K9" s="6" t="n">
        <v>-1.14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44858</v>
      </c>
      <c r="B10" s="22" t="s">
        <v>605</v>
      </c>
      <c r="C10" s="22" t="s">
        <v>183</v>
      </c>
      <c r="D10" s="22" t="s">
        <v>605</v>
      </c>
      <c r="E10" s="22" t="s">
        <v>605</v>
      </c>
      <c r="F10" s="22" t="s">
        <v>19</v>
      </c>
      <c r="G10" s="23" t="n">
        <v>1</v>
      </c>
      <c r="H10" s="24" t="n">
        <v>900</v>
      </c>
      <c r="I10" s="24" t="n">
        <v>900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44858.429722222</v>
      </c>
      <c r="B11" s="16" t="s">
        <v>128</v>
      </c>
      <c r="C11" s="16" t="s">
        <v>610</v>
      </c>
      <c r="D11" s="16" t="s">
        <v>260</v>
      </c>
      <c r="E11" s="16" t="s">
        <v>63</v>
      </c>
      <c r="F11" s="16" t="s">
        <v>19</v>
      </c>
      <c r="G11" s="7" t="n">
        <v>1</v>
      </c>
      <c r="H11" s="6" t="n">
        <v>98.498</v>
      </c>
      <c r="I11" s="6" t="n">
        <v>-984.98</v>
      </c>
      <c r="J11" s="6" t="n">
        <v>-16.97</v>
      </c>
      <c r="K11" s="6" t="n">
        <v>-0.59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44858.43125</v>
      </c>
      <c r="B12" s="16" t="s">
        <v>442</v>
      </c>
      <c r="C12" s="16" t="s">
        <v>607</v>
      </c>
      <c r="D12" s="16" t="s">
        <v>260</v>
      </c>
      <c r="E12" s="16" t="s">
        <v>48</v>
      </c>
      <c r="F12" s="16" t="s">
        <v>19</v>
      </c>
      <c r="G12" s="7" t="n">
        <v>415</v>
      </c>
      <c r="H12" s="6" t="n">
        <v>1.1893</v>
      </c>
      <c r="I12" s="6" t="n">
        <v>-493.56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44867</v>
      </c>
      <c r="B13" s="22" t="s">
        <v>605</v>
      </c>
      <c r="C13" s="22" t="s">
        <v>183</v>
      </c>
      <c r="D13" s="22" t="s">
        <v>605</v>
      </c>
      <c r="E13" s="22" t="s">
        <v>605</v>
      </c>
      <c r="F13" s="22" t="s">
        <v>19</v>
      </c>
      <c r="G13" s="23" t="n">
        <v>1</v>
      </c>
      <c r="H13" s="24" t="n">
        <v>70000</v>
      </c>
      <c r="I13" s="24" t="n">
        <v>70000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44867.480416667</v>
      </c>
      <c r="B14" s="16" t="s">
        <v>443</v>
      </c>
      <c r="C14" s="16" t="s">
        <v>609</v>
      </c>
      <c r="D14" s="16" t="s">
        <v>260</v>
      </c>
      <c r="E14" s="16" t="s">
        <v>63</v>
      </c>
      <c r="F14" s="16" t="s">
        <v>19</v>
      </c>
      <c r="G14" s="7" t="n">
        <v>3</v>
      </c>
      <c r="H14" s="6" t="n">
        <v>98.95</v>
      </c>
      <c r="I14" s="6" t="n">
        <v>-2968.5</v>
      </c>
      <c r="J14" s="6" t="n">
        <v>-11.73</v>
      </c>
      <c r="K14" s="6" t="n">
        <v>-1.85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44867.480914352</v>
      </c>
      <c r="B15" s="16" t="s">
        <v>128</v>
      </c>
      <c r="C15" s="16" t="s">
        <v>610</v>
      </c>
      <c r="D15" s="16" t="s">
        <v>260</v>
      </c>
      <c r="E15" s="16" t="s">
        <v>63</v>
      </c>
      <c r="F15" s="16" t="s">
        <v>19</v>
      </c>
      <c r="G15" s="7" t="n">
        <v>9</v>
      </c>
      <c r="H15" s="6" t="n">
        <v>98.205</v>
      </c>
      <c r="I15" s="6" t="n">
        <v>-8838.45</v>
      </c>
      <c r="J15" s="6" t="n">
        <v>-170.82</v>
      </c>
      <c r="K15" s="6" t="n">
        <v>-5.31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44867.482326389</v>
      </c>
      <c r="B16" s="16" t="s">
        <v>444</v>
      </c>
      <c r="C16" s="16" t="s">
        <v>611</v>
      </c>
      <c r="D16" s="16" t="s">
        <v>260</v>
      </c>
      <c r="E16" s="16" t="s">
        <v>63</v>
      </c>
      <c r="F16" s="16" t="s">
        <v>19</v>
      </c>
      <c r="G16" s="7" t="n">
        <v>5</v>
      </c>
      <c r="H16" s="6" t="n">
        <v>97.5</v>
      </c>
      <c r="I16" s="6" t="n">
        <v>-4875</v>
      </c>
      <c r="J16" s="6" t="n">
        <v>-17.45</v>
      </c>
      <c r="K16" s="6" t="n">
        <v>-3.05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44867.483888889</v>
      </c>
      <c r="B17" s="16" t="s">
        <v>445</v>
      </c>
      <c r="C17" s="16" t="s">
        <v>612</v>
      </c>
      <c r="D17" s="16" t="s">
        <v>260</v>
      </c>
      <c r="E17" s="16" t="s">
        <v>63</v>
      </c>
      <c r="F17" s="16" t="s">
        <v>19</v>
      </c>
      <c r="G17" s="7" t="n">
        <v>10</v>
      </c>
      <c r="H17" s="6" t="n">
        <v>94.199</v>
      </c>
      <c r="I17" s="6" t="n">
        <v>-9419.9</v>
      </c>
      <c r="J17" s="6" t="n">
        <v>-83.8</v>
      </c>
      <c r="K17" s="6" t="n">
        <v>-5.65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44867.484733796</v>
      </c>
      <c r="B18" s="16" t="s">
        <v>446</v>
      </c>
      <c r="C18" s="16" t="s">
        <v>613</v>
      </c>
      <c r="D18" s="16" t="s">
        <v>260</v>
      </c>
      <c r="E18" s="16" t="s">
        <v>63</v>
      </c>
      <c r="F18" s="16" t="s">
        <v>19</v>
      </c>
      <c r="G18" s="7" t="n">
        <v>5</v>
      </c>
      <c r="H18" s="6" t="n">
        <v>99.65</v>
      </c>
      <c r="I18" s="6" t="n">
        <v>-4982.5</v>
      </c>
      <c r="J18" s="6" t="n">
        <v>-117.75</v>
      </c>
      <c r="K18" s="6" t="n">
        <v>-3.11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44867.485381944</v>
      </c>
      <c r="B19" s="16" t="s">
        <v>447</v>
      </c>
      <c r="C19" s="16" t="s">
        <v>614</v>
      </c>
      <c r="D19" s="16" t="s">
        <v>260</v>
      </c>
      <c r="E19" s="16" t="s">
        <v>63</v>
      </c>
      <c r="F19" s="16" t="s">
        <v>19</v>
      </c>
      <c r="G19" s="7" t="n">
        <v>10</v>
      </c>
      <c r="H19" s="6" t="n">
        <v>100.14</v>
      </c>
      <c r="I19" s="6" t="n">
        <v>-10014</v>
      </c>
      <c r="J19" s="6" t="n">
        <v>-94.7</v>
      </c>
      <c r="K19" s="6" t="n">
        <v>-6.26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44867.486238426</v>
      </c>
      <c r="B20" s="16" t="s">
        <v>131</v>
      </c>
      <c r="C20" s="16" t="s">
        <v>615</v>
      </c>
      <c r="D20" s="16" t="s">
        <v>260</v>
      </c>
      <c r="E20" s="16" t="s">
        <v>63</v>
      </c>
      <c r="F20" s="16" t="s">
        <v>19</v>
      </c>
      <c r="G20" s="7" t="n">
        <v>10</v>
      </c>
      <c r="H20" s="6" t="n">
        <v>97.787</v>
      </c>
      <c r="I20" s="6" t="n">
        <v>-9778.7</v>
      </c>
      <c r="J20" s="6" t="n">
        <v>-91.3</v>
      </c>
      <c r="K20" s="6" t="n">
        <v>-5.86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44867.490335648</v>
      </c>
      <c r="B21" s="16" t="s">
        <v>134</v>
      </c>
      <c r="C21" s="16" t="s">
        <v>616</v>
      </c>
      <c r="D21" s="16" t="s">
        <v>260</v>
      </c>
      <c r="E21" s="16" t="s">
        <v>63</v>
      </c>
      <c r="F21" s="16" t="s">
        <v>19</v>
      </c>
      <c r="G21" s="7" t="n">
        <v>10</v>
      </c>
      <c r="H21" s="6" t="n">
        <v>98.321</v>
      </c>
      <c r="I21" s="6" t="n">
        <v>-9832.1</v>
      </c>
      <c r="J21" s="6" t="n">
        <v>-47.9</v>
      </c>
      <c r="K21" s="6" t="n">
        <v>-5.91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44867.491203704</v>
      </c>
      <c r="B22" s="16" t="s">
        <v>448</v>
      </c>
      <c r="C22" s="16" t="s">
        <v>617</v>
      </c>
      <c r="D22" s="16" t="s">
        <v>260</v>
      </c>
      <c r="E22" s="16" t="s">
        <v>63</v>
      </c>
      <c r="F22" s="16" t="s">
        <v>19</v>
      </c>
      <c r="G22" s="7" t="n">
        <v>5</v>
      </c>
      <c r="H22" s="6" t="n">
        <v>96.88</v>
      </c>
      <c r="I22" s="6" t="n">
        <v>-4844</v>
      </c>
      <c r="J22" s="6" t="n">
        <v>-23.7</v>
      </c>
      <c r="K22" s="6" t="n">
        <v>-3.03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44867.493159722</v>
      </c>
      <c r="B23" s="16" t="s">
        <v>449</v>
      </c>
      <c r="C23" s="16" t="s">
        <v>618</v>
      </c>
      <c r="D23" s="16" t="s">
        <v>260</v>
      </c>
      <c r="E23" s="16" t="s">
        <v>63</v>
      </c>
      <c r="F23" s="16" t="s">
        <v>19</v>
      </c>
      <c r="G23" s="7" t="n">
        <v>3</v>
      </c>
      <c r="H23" s="6" t="n">
        <v>95.1</v>
      </c>
      <c r="I23" s="6" t="n">
        <v>-2853</v>
      </c>
      <c r="J23" s="6" t="n">
        <v>-56.58</v>
      </c>
      <c r="K23" s="6" t="n">
        <v>-1.79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44868</v>
      </c>
      <c r="B24" s="22" t="s">
        <v>619</v>
      </c>
      <c r="C24" s="22" t="s">
        <v>620</v>
      </c>
      <c r="D24" s="22" t="s">
        <v>619</v>
      </c>
      <c r="E24" s="22" t="s">
        <v>619</v>
      </c>
      <c r="F24" s="22" t="s">
        <v>19</v>
      </c>
      <c r="G24" s="23" t="n">
        <v>5</v>
      </c>
      <c r="H24" s="24" t="n">
        <v>23.81</v>
      </c>
      <c r="I24" s="24" t="n">
        <v>119.05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 t="s">
        <v>621</v>
      </c>
    </row>
    <row collapsed="false" customFormat="false" customHeight="false" hidden="false" ht="12.1" outlineLevel="0" r="25">
      <c r="A25" s="21" t="n">
        <v>44872</v>
      </c>
      <c r="B25" s="22" t="s">
        <v>605</v>
      </c>
      <c r="C25" s="22" t="s">
        <v>183</v>
      </c>
      <c r="D25" s="22" t="s">
        <v>605</v>
      </c>
      <c r="E25" s="22" t="s">
        <v>605</v>
      </c>
      <c r="F25" s="22" t="s">
        <v>19</v>
      </c>
      <c r="G25" s="23" t="n">
        <v>2</v>
      </c>
      <c r="H25" s="24" t="n">
        <v>3250</v>
      </c>
      <c r="I25" s="24" t="n">
        <v>6500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0" t="n">
        <v>44872.516342593</v>
      </c>
      <c r="B26" s="16" t="s">
        <v>449</v>
      </c>
      <c r="C26" s="16" t="s">
        <v>618</v>
      </c>
      <c r="D26" s="16" t="s">
        <v>260</v>
      </c>
      <c r="E26" s="16" t="s">
        <v>63</v>
      </c>
      <c r="F26" s="16" t="s">
        <v>19</v>
      </c>
      <c r="G26" s="7" t="n">
        <v>2</v>
      </c>
      <c r="H26" s="6" t="n">
        <v>95</v>
      </c>
      <c r="I26" s="6" t="n">
        <v>-1900</v>
      </c>
      <c r="J26" s="6" t="n">
        <v>-39.94</v>
      </c>
      <c r="K26" s="6" t="n">
        <v>-1.19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44872.626076389</v>
      </c>
      <c r="B27" s="16" t="s">
        <v>445</v>
      </c>
      <c r="C27" s="16" t="s">
        <v>612</v>
      </c>
      <c r="D27" s="16" t="s">
        <v>260</v>
      </c>
      <c r="E27" s="16" t="s">
        <v>63</v>
      </c>
      <c r="F27" s="16" t="s">
        <v>19</v>
      </c>
      <c r="G27" s="7" t="n">
        <v>5</v>
      </c>
      <c r="H27" s="6" t="n">
        <v>94.094</v>
      </c>
      <c r="I27" s="6" t="n">
        <v>-4704.7</v>
      </c>
      <c r="J27" s="6" t="n">
        <v>-47.75</v>
      </c>
      <c r="K27" s="6" t="n">
        <v>-2.8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44872.628159722</v>
      </c>
      <c r="B28" s="16" t="s">
        <v>442</v>
      </c>
      <c r="C28" s="16" t="s">
        <v>607</v>
      </c>
      <c r="D28" s="16" t="s">
        <v>260</v>
      </c>
      <c r="E28" s="16" t="s">
        <v>48</v>
      </c>
      <c r="F28" s="16" t="s">
        <v>19</v>
      </c>
      <c r="G28" s="7" t="n">
        <v>625</v>
      </c>
      <c r="H28" s="6" t="n">
        <v>1.1924</v>
      </c>
      <c r="I28" s="6" t="n">
        <v>-745.25</v>
      </c>
      <c r="J28" s="6" t="n">
        <v>0</v>
      </c>
      <c r="K28" s="6" t="n">
        <v>0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44873</v>
      </c>
      <c r="B29" s="22" t="s">
        <v>619</v>
      </c>
      <c r="C29" s="22" t="s">
        <v>622</v>
      </c>
      <c r="D29" s="22" t="s">
        <v>619</v>
      </c>
      <c r="E29" s="22" t="s">
        <v>619</v>
      </c>
      <c r="F29" s="22" t="s">
        <v>19</v>
      </c>
      <c r="G29" s="23" t="n">
        <v>5</v>
      </c>
      <c r="H29" s="24" t="n">
        <v>20.19</v>
      </c>
      <c r="I29" s="24" t="n">
        <v>100.95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 t="s">
        <v>621</v>
      </c>
    </row>
    <row collapsed="false" customFormat="false" customHeight="false" hidden="false" ht="12.1" outlineLevel="0" r="30">
      <c r="A30" s="20" t="n">
        <v>44874.739467593</v>
      </c>
      <c r="B30" s="16" t="s">
        <v>442</v>
      </c>
      <c r="C30" s="16" t="s">
        <v>607</v>
      </c>
      <c r="D30" s="16" t="s">
        <v>260</v>
      </c>
      <c r="E30" s="16" t="s">
        <v>48</v>
      </c>
      <c r="F30" s="16" t="s">
        <v>19</v>
      </c>
      <c r="G30" s="7" t="n">
        <v>72</v>
      </c>
      <c r="H30" s="6" t="n">
        <v>1.1929</v>
      </c>
      <c r="I30" s="6" t="n">
        <v>-85.89</v>
      </c>
      <c r="J30" s="6" t="n">
        <v>0</v>
      </c>
      <c r="K30" s="6" t="n">
        <v>0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44886</v>
      </c>
      <c r="B31" s="22" t="s">
        <v>605</v>
      </c>
      <c r="C31" s="22" t="s">
        <v>183</v>
      </c>
      <c r="D31" s="22" t="s">
        <v>605</v>
      </c>
      <c r="E31" s="22" t="s">
        <v>605</v>
      </c>
      <c r="F31" s="22" t="s">
        <v>19</v>
      </c>
      <c r="G31" s="23" t="n">
        <v>1</v>
      </c>
      <c r="H31" s="24" t="n">
        <v>6250</v>
      </c>
      <c r="I31" s="24" t="n">
        <v>6250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44886.593518519</v>
      </c>
      <c r="B32" s="16" t="s">
        <v>450</v>
      </c>
      <c r="C32" s="16" t="s">
        <v>623</v>
      </c>
      <c r="D32" s="16" t="s">
        <v>260</v>
      </c>
      <c r="E32" s="16" t="s">
        <v>63</v>
      </c>
      <c r="F32" s="16" t="s">
        <v>19</v>
      </c>
      <c r="G32" s="7" t="n">
        <v>6</v>
      </c>
      <c r="H32" s="6" t="n">
        <v>92.18</v>
      </c>
      <c r="I32" s="6" t="n">
        <v>-5530.8</v>
      </c>
      <c r="J32" s="6" t="n">
        <v>-27.6</v>
      </c>
      <c r="K32" s="6" t="n">
        <v>-0.69</v>
      </c>
      <c r="L32" s="6" t="n">
        <v>0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44886.595532407</v>
      </c>
      <c r="B33" s="16" t="s">
        <v>442</v>
      </c>
      <c r="C33" s="16" t="s">
        <v>607</v>
      </c>
      <c r="D33" s="16" t="s">
        <v>260</v>
      </c>
      <c r="E33" s="16" t="s">
        <v>48</v>
      </c>
      <c r="F33" s="16" t="s">
        <v>19</v>
      </c>
      <c r="G33" s="7" t="n">
        <v>578</v>
      </c>
      <c r="H33" s="6" t="n">
        <v>1.1957</v>
      </c>
      <c r="I33" s="6" t="n">
        <v>-691.12</v>
      </c>
      <c r="J33" s="6" t="n">
        <v>0</v>
      </c>
      <c r="K33" s="6" t="n">
        <v>0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44887</v>
      </c>
      <c r="B34" s="22" t="s">
        <v>619</v>
      </c>
      <c r="C34" s="22" t="s">
        <v>624</v>
      </c>
      <c r="D34" s="22" t="s">
        <v>619</v>
      </c>
      <c r="E34" s="22" t="s">
        <v>619</v>
      </c>
      <c r="F34" s="22" t="s">
        <v>19</v>
      </c>
      <c r="G34" s="23" t="n">
        <v>5</v>
      </c>
      <c r="H34" s="24" t="n">
        <v>22.81</v>
      </c>
      <c r="I34" s="24" t="n">
        <v>114.05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 t="s">
        <v>621</v>
      </c>
    </row>
    <row collapsed="false" customFormat="false" customHeight="false" hidden="false" ht="12.1" outlineLevel="0" r="35">
      <c r="A35" s="20" t="n">
        <v>44888.660416667</v>
      </c>
      <c r="B35" s="16" t="s">
        <v>442</v>
      </c>
      <c r="C35" s="16" t="s">
        <v>607</v>
      </c>
      <c r="D35" s="16" t="s">
        <v>260</v>
      </c>
      <c r="E35" s="16" t="s">
        <v>48</v>
      </c>
      <c r="F35" s="16" t="s">
        <v>19</v>
      </c>
      <c r="G35" s="7" t="n">
        <v>83</v>
      </c>
      <c r="H35" s="6" t="n">
        <v>1.1961</v>
      </c>
      <c r="I35" s="6" t="n">
        <v>-99.28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44895</v>
      </c>
      <c r="B36" s="22" t="s">
        <v>619</v>
      </c>
      <c r="C36" s="22" t="s">
        <v>625</v>
      </c>
      <c r="D36" s="22" t="s">
        <v>619</v>
      </c>
      <c r="E36" s="22" t="s">
        <v>619</v>
      </c>
      <c r="F36" s="22" t="s">
        <v>19</v>
      </c>
      <c r="G36" s="23" t="n">
        <v>6</v>
      </c>
      <c r="H36" s="24" t="n">
        <v>6.58</v>
      </c>
      <c r="I36" s="24" t="n">
        <v>39.48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 t="s">
        <v>621</v>
      </c>
    </row>
    <row collapsed="false" customFormat="false" customHeight="false" hidden="false" ht="12.1" outlineLevel="0" r="37">
      <c r="A37" s="20" t="n">
        <v>44896.633518519</v>
      </c>
      <c r="B37" s="16" t="s">
        <v>442</v>
      </c>
      <c r="C37" s="16" t="s">
        <v>607</v>
      </c>
      <c r="D37" s="16" t="s">
        <v>260</v>
      </c>
      <c r="E37" s="16" t="s">
        <v>48</v>
      </c>
      <c r="F37" s="16" t="s">
        <v>19</v>
      </c>
      <c r="G37" s="7" t="n">
        <v>28</v>
      </c>
      <c r="H37" s="6" t="n">
        <v>1.1983</v>
      </c>
      <c r="I37" s="6" t="n">
        <v>-33.55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44902</v>
      </c>
      <c r="B38" s="22" t="s">
        <v>605</v>
      </c>
      <c r="C38" s="22" t="s">
        <v>183</v>
      </c>
      <c r="D38" s="22" t="s">
        <v>605</v>
      </c>
      <c r="E38" s="22" t="s">
        <v>605</v>
      </c>
      <c r="F38" s="22" t="s">
        <v>19</v>
      </c>
      <c r="G38" s="23" t="n">
        <v>1</v>
      </c>
      <c r="H38" s="24" t="n">
        <v>5000</v>
      </c>
      <c r="I38" s="24" t="n">
        <v>5000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0" t="n">
        <v>44902.755960648</v>
      </c>
      <c r="B39" s="16" t="s">
        <v>450</v>
      </c>
      <c r="C39" s="16" t="s">
        <v>623</v>
      </c>
      <c r="D39" s="16" t="s">
        <v>260</v>
      </c>
      <c r="E39" s="16" t="s">
        <v>63</v>
      </c>
      <c r="F39" s="16" t="s">
        <v>19</v>
      </c>
      <c r="G39" s="7" t="n">
        <v>5</v>
      </c>
      <c r="H39" s="6" t="n">
        <v>90.41</v>
      </c>
      <c r="I39" s="6" t="n">
        <v>-4520.5</v>
      </c>
      <c r="J39" s="6" t="n">
        <v>-7.65</v>
      </c>
      <c r="K39" s="6" t="n">
        <v>-0.56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44902.762974537</v>
      </c>
      <c r="B40" s="16" t="s">
        <v>51</v>
      </c>
      <c r="C40" s="16" t="s">
        <v>626</v>
      </c>
      <c r="D40" s="16" t="s">
        <v>260</v>
      </c>
      <c r="E40" s="16" t="s">
        <v>48</v>
      </c>
      <c r="F40" s="16" t="s">
        <v>19</v>
      </c>
      <c r="G40" s="7" t="n">
        <v>70</v>
      </c>
      <c r="H40" s="6" t="n">
        <v>6.236</v>
      </c>
      <c r="I40" s="6" t="n">
        <v>-436.52</v>
      </c>
      <c r="J40" s="6" t="n">
        <v>0</v>
      </c>
      <c r="K40" s="6" t="n">
        <v>-0.36</v>
      </c>
      <c r="L40" s="6" t="n">
        <v>0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44902.764710648</v>
      </c>
      <c r="B41" s="16" t="s">
        <v>442</v>
      </c>
      <c r="C41" s="16" t="s">
        <v>607</v>
      </c>
      <c r="D41" s="16" t="s">
        <v>260</v>
      </c>
      <c r="E41" s="16" t="s">
        <v>48</v>
      </c>
      <c r="F41" s="16" t="s">
        <v>19</v>
      </c>
      <c r="G41" s="7" t="n">
        <v>29</v>
      </c>
      <c r="H41" s="6" t="n">
        <v>1.1992</v>
      </c>
      <c r="I41" s="6" t="n">
        <v>-34.78</v>
      </c>
      <c r="J41" s="6" t="n">
        <v>0</v>
      </c>
      <c r="K41" s="6" t="n">
        <v>0</v>
      </c>
      <c r="L41" s="6" t="n">
        <v>0</v>
      </c>
      <c r="M41" s="6" t="s">
        <f>=I41+J41+K41+L41</f>
      </c>
      <c r="N41" s="16"/>
    </row>
    <row collapsed="false" customFormat="false" customHeight="false" hidden="false" ht="12.1" outlineLevel="0" r="42">
      <c r="A42" s="21" t="n">
        <v>44903</v>
      </c>
      <c r="B42" s="22" t="s">
        <v>605</v>
      </c>
      <c r="C42" s="22" t="s">
        <v>183</v>
      </c>
      <c r="D42" s="22" t="s">
        <v>605</v>
      </c>
      <c r="E42" s="22" t="s">
        <v>605</v>
      </c>
      <c r="F42" s="22" t="s">
        <v>19</v>
      </c>
      <c r="G42" s="23" t="n">
        <v>1</v>
      </c>
      <c r="H42" s="24" t="n">
        <v>3000</v>
      </c>
      <c r="I42" s="24" t="n">
        <v>3000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0" t="n">
        <v>44903.468854167</v>
      </c>
      <c r="B43" s="16" t="s">
        <v>451</v>
      </c>
      <c r="C43" s="16" t="s">
        <v>627</v>
      </c>
      <c r="D43" s="16" t="s">
        <v>260</v>
      </c>
      <c r="E43" s="16" t="s">
        <v>63</v>
      </c>
      <c r="F43" s="16" t="s">
        <v>19</v>
      </c>
      <c r="G43" s="7" t="n">
        <v>3</v>
      </c>
      <c r="H43" s="6" t="n">
        <v>95.8</v>
      </c>
      <c r="I43" s="6" t="n">
        <v>-2874</v>
      </c>
      <c r="J43" s="6" t="n">
        <v>-47.25</v>
      </c>
      <c r="K43" s="6" t="n">
        <v>-1.8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44903.470590278</v>
      </c>
      <c r="B44" s="16" t="s">
        <v>442</v>
      </c>
      <c r="C44" s="16" t="s">
        <v>607</v>
      </c>
      <c r="D44" s="16" t="s">
        <v>260</v>
      </c>
      <c r="E44" s="16" t="s">
        <v>48</v>
      </c>
      <c r="F44" s="16" t="s">
        <v>19</v>
      </c>
      <c r="G44" s="7" t="n">
        <v>60</v>
      </c>
      <c r="H44" s="6" t="n">
        <v>1.1999</v>
      </c>
      <c r="I44" s="6" t="n">
        <v>-71.99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44910.760289352</v>
      </c>
      <c r="B45" s="16" t="s">
        <v>442</v>
      </c>
      <c r="C45" s="16" t="s">
        <v>607</v>
      </c>
      <c r="D45" s="16" t="s">
        <v>260</v>
      </c>
      <c r="E45" s="16" t="s">
        <v>48</v>
      </c>
      <c r="F45" s="16" t="s">
        <v>19</v>
      </c>
      <c r="G45" s="7" t="n">
        <v>4</v>
      </c>
      <c r="H45" s="6" t="n">
        <v>1.2013</v>
      </c>
      <c r="I45" s="6" t="n">
        <v>-4.81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1" t="n">
        <v>44926</v>
      </c>
      <c r="B46" s="22" t="s">
        <v>619</v>
      </c>
      <c r="C46" s="22" t="s">
        <v>628</v>
      </c>
      <c r="D46" s="22" t="s">
        <v>619</v>
      </c>
      <c r="E46" s="22" t="s">
        <v>619</v>
      </c>
      <c r="F46" s="22" t="s">
        <v>19</v>
      </c>
      <c r="G46" s="23" t="n">
        <v>11</v>
      </c>
      <c r="H46" s="24" t="n">
        <v>6.79</v>
      </c>
      <c r="I46" s="24" t="n">
        <v>74.69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 t="s">
        <v>621</v>
      </c>
    </row>
    <row collapsed="false" customFormat="false" customHeight="false" hidden="false" ht="12.1" outlineLevel="0" r="47">
      <c r="A47" s="25" t="n">
        <v>44929.53630787</v>
      </c>
      <c r="B47" s="26" t="s">
        <v>442</v>
      </c>
      <c r="C47" s="26" t="s">
        <v>607</v>
      </c>
      <c r="D47" s="26" t="s">
        <v>440</v>
      </c>
      <c r="E47" s="26" t="s">
        <v>48</v>
      </c>
      <c r="F47" s="26" t="s">
        <v>19</v>
      </c>
      <c r="G47" s="27" t="n">
        <v>-1730</v>
      </c>
      <c r="H47" s="28" t="n">
        <v>1.2055</v>
      </c>
      <c r="I47" s="28" t="n">
        <v>2085.52</v>
      </c>
      <c r="J47" s="28" t="n">
        <v>0</v>
      </c>
      <c r="K47" s="28" t="n">
        <v>0</v>
      </c>
      <c r="L47" s="28" t="n">
        <v>0</v>
      </c>
      <c r="M47" s="6" t="s">
        <f>=I47+J47+K47+L47</f>
      </c>
      <c r="N47" s="26"/>
    </row>
    <row collapsed="false" customFormat="false" customHeight="false" hidden="false" ht="12.1" outlineLevel="0" r="48">
      <c r="A48" s="20" t="n">
        <v>44930.42119213</v>
      </c>
      <c r="B48" s="16" t="s">
        <v>451</v>
      </c>
      <c r="C48" s="16" t="s">
        <v>627</v>
      </c>
      <c r="D48" s="16" t="s">
        <v>260</v>
      </c>
      <c r="E48" s="16" t="s">
        <v>63</v>
      </c>
      <c r="F48" s="16" t="s">
        <v>19</v>
      </c>
      <c r="G48" s="7" t="n">
        <v>2</v>
      </c>
      <c r="H48" s="6" t="n">
        <v>99.77</v>
      </c>
      <c r="I48" s="6" t="n">
        <v>-1995.4</v>
      </c>
      <c r="J48" s="6" t="n">
        <v>-48.52</v>
      </c>
      <c r="K48" s="6" t="n">
        <v>-1.3</v>
      </c>
      <c r="L48" s="6" t="n">
        <v>0</v>
      </c>
      <c r="M48" s="6" t="s">
        <f>=I48+J48+K48+L48</f>
      </c>
      <c r="N48" s="16"/>
    </row>
    <row collapsed="false" customFormat="false" customHeight="false" hidden="false" ht="12.1" outlineLevel="0" r="49">
      <c r="A49" s="21" t="n">
        <v>44935</v>
      </c>
      <c r="B49" s="22" t="s">
        <v>605</v>
      </c>
      <c r="C49" s="22" t="s">
        <v>183</v>
      </c>
      <c r="D49" s="22" t="s">
        <v>605</v>
      </c>
      <c r="E49" s="22" t="s">
        <v>605</v>
      </c>
      <c r="F49" s="22" t="s">
        <v>19</v>
      </c>
      <c r="G49" s="23" t="n">
        <v>1</v>
      </c>
      <c r="H49" s="24" t="n">
        <v>5000</v>
      </c>
      <c r="I49" s="24" t="n">
        <v>5000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0" t="n">
        <v>44935.488958333</v>
      </c>
      <c r="B50" s="16" t="s">
        <v>452</v>
      </c>
      <c r="C50" s="16" t="s">
        <v>629</v>
      </c>
      <c r="D50" s="16" t="s">
        <v>260</v>
      </c>
      <c r="E50" s="16" t="s">
        <v>63</v>
      </c>
      <c r="F50" s="16" t="s">
        <v>19</v>
      </c>
      <c r="G50" s="7" t="n">
        <v>5</v>
      </c>
      <c r="H50" s="6" t="n">
        <v>95.16</v>
      </c>
      <c r="I50" s="6" t="n">
        <v>-4758</v>
      </c>
      <c r="J50" s="6" t="n">
        <v>-17.25</v>
      </c>
      <c r="K50" s="6" t="n">
        <v>-3.09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44935.491446759</v>
      </c>
      <c r="B51" s="16" t="s">
        <v>442</v>
      </c>
      <c r="C51" s="16" t="s">
        <v>607</v>
      </c>
      <c r="D51" s="16" t="s">
        <v>260</v>
      </c>
      <c r="E51" s="16" t="s">
        <v>48</v>
      </c>
      <c r="F51" s="16" t="s">
        <v>19</v>
      </c>
      <c r="G51" s="7" t="n">
        <v>219</v>
      </c>
      <c r="H51" s="6" t="n">
        <v>1.207</v>
      </c>
      <c r="I51" s="6" t="n">
        <v>-264.33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44936.690636574</v>
      </c>
      <c r="B52" s="16" t="s">
        <v>57</v>
      </c>
      <c r="C52" s="16" t="s">
        <v>630</v>
      </c>
      <c r="D52" s="16" t="s">
        <v>260</v>
      </c>
      <c r="E52" s="16" t="s">
        <v>48</v>
      </c>
      <c r="F52" s="16" t="s">
        <v>19</v>
      </c>
      <c r="G52" s="7" t="n">
        <v>10</v>
      </c>
      <c r="H52" s="6" t="n">
        <v>5.642</v>
      </c>
      <c r="I52" s="6" t="n">
        <v>-56.42</v>
      </c>
      <c r="J52" s="6" t="n">
        <v>0</v>
      </c>
      <c r="K52" s="6" t="n">
        <v>-0.05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44936.69150463</v>
      </c>
      <c r="B53" s="16" t="s">
        <v>442</v>
      </c>
      <c r="C53" s="16" t="s">
        <v>607</v>
      </c>
      <c r="D53" s="16" t="s">
        <v>260</v>
      </c>
      <c r="E53" s="16" t="s">
        <v>48</v>
      </c>
      <c r="F53" s="16" t="s">
        <v>19</v>
      </c>
      <c r="G53" s="7" t="n">
        <v>4</v>
      </c>
      <c r="H53" s="6" t="n">
        <v>1.2072</v>
      </c>
      <c r="I53" s="6" t="n">
        <v>-4.83</v>
      </c>
      <c r="J53" s="6" t="n">
        <v>0</v>
      </c>
      <c r="K53" s="6" t="n">
        <v>0</v>
      </c>
      <c r="L53" s="6" t="n">
        <v>0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44939.600902778</v>
      </c>
      <c r="B54" s="16" t="s">
        <v>442</v>
      </c>
      <c r="C54" s="16" t="s">
        <v>607</v>
      </c>
      <c r="D54" s="16" t="s">
        <v>260</v>
      </c>
      <c r="E54" s="16" t="s">
        <v>48</v>
      </c>
      <c r="F54" s="16" t="s">
        <v>19</v>
      </c>
      <c r="G54" s="7" t="n">
        <v>1</v>
      </c>
      <c r="H54" s="6" t="n">
        <v>1.208</v>
      </c>
      <c r="I54" s="6" t="n">
        <v>-1.21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44941</v>
      </c>
      <c r="B55" s="22" t="s">
        <v>619</v>
      </c>
      <c r="C55" s="22" t="s">
        <v>631</v>
      </c>
      <c r="D55" s="22" t="s">
        <v>619</v>
      </c>
      <c r="E55" s="22" t="s">
        <v>619</v>
      </c>
      <c r="F55" s="22" t="s">
        <v>19</v>
      </c>
      <c r="G55" s="23" t="n">
        <v>5</v>
      </c>
      <c r="H55" s="24" t="n">
        <v>20.94</v>
      </c>
      <c r="I55" s="24" t="n">
        <v>104.7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 t="s">
        <v>621</v>
      </c>
    </row>
    <row collapsed="false" customFormat="false" customHeight="false" hidden="false" ht="12.1" outlineLevel="0" r="56">
      <c r="A56" s="21" t="n">
        <v>44943</v>
      </c>
      <c r="B56" s="22" t="s">
        <v>619</v>
      </c>
      <c r="C56" s="22" t="s">
        <v>632</v>
      </c>
      <c r="D56" s="22" t="s">
        <v>619</v>
      </c>
      <c r="E56" s="22" t="s">
        <v>619</v>
      </c>
      <c r="F56" s="22" t="s">
        <v>19</v>
      </c>
      <c r="G56" s="23" t="n">
        <v>5</v>
      </c>
      <c r="H56" s="24" t="n">
        <v>21.19</v>
      </c>
      <c r="I56" s="24" t="n">
        <v>105.95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 t="s">
        <v>621</v>
      </c>
    </row>
    <row collapsed="false" customFormat="false" customHeight="false" hidden="false" ht="12.1" outlineLevel="0" r="57">
      <c r="A57" s="21" t="n">
        <v>44944</v>
      </c>
      <c r="B57" s="22" t="s">
        <v>619</v>
      </c>
      <c r="C57" s="22" t="s">
        <v>633</v>
      </c>
      <c r="D57" s="22" t="s">
        <v>619</v>
      </c>
      <c r="E57" s="22" t="s">
        <v>619</v>
      </c>
      <c r="F57" s="22" t="s">
        <v>19</v>
      </c>
      <c r="G57" s="23" t="n">
        <v>5</v>
      </c>
      <c r="H57" s="24" t="n">
        <v>28.67</v>
      </c>
      <c r="I57" s="24" t="n">
        <v>143.35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 t="s">
        <v>621</v>
      </c>
    </row>
    <row collapsed="false" customFormat="false" customHeight="false" hidden="false" ht="12.1" outlineLevel="0" r="58">
      <c r="A58" s="20" t="n">
        <v>44945.453344907</v>
      </c>
      <c r="B58" s="16" t="s">
        <v>442</v>
      </c>
      <c r="C58" s="16" t="s">
        <v>607</v>
      </c>
      <c r="D58" s="16" t="s">
        <v>260</v>
      </c>
      <c r="E58" s="16" t="s">
        <v>48</v>
      </c>
      <c r="F58" s="16" t="s">
        <v>19</v>
      </c>
      <c r="G58" s="7" t="n">
        <v>152</v>
      </c>
      <c r="H58" s="6" t="n">
        <v>1.2094</v>
      </c>
      <c r="I58" s="6" t="n">
        <v>-183.83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44949.423854167</v>
      </c>
      <c r="B59" s="16" t="s">
        <v>442</v>
      </c>
      <c r="C59" s="16" t="s">
        <v>607</v>
      </c>
      <c r="D59" s="16" t="s">
        <v>260</v>
      </c>
      <c r="E59" s="16" t="s">
        <v>48</v>
      </c>
      <c r="F59" s="16" t="s">
        <v>19</v>
      </c>
      <c r="G59" s="7" t="n">
        <v>103</v>
      </c>
      <c r="H59" s="6" t="n">
        <v>1.2098</v>
      </c>
      <c r="I59" s="6" t="n">
        <v>-124.61</v>
      </c>
      <c r="J59" s="6" t="n">
        <v>0</v>
      </c>
      <c r="K59" s="6" t="n">
        <v>0</v>
      </c>
      <c r="L59" s="6" t="n">
        <v>0</v>
      </c>
      <c r="M59" s="6" t="s">
        <f>=I59+J59+K59+L59</f>
      </c>
      <c r="N59" s="16"/>
    </row>
    <row collapsed="false" customFormat="false" customHeight="false" hidden="false" ht="12.1" outlineLevel="0" r="60">
      <c r="A60" s="21" t="n">
        <v>44950</v>
      </c>
      <c r="B60" s="22" t="s">
        <v>619</v>
      </c>
      <c r="C60" s="22" t="s">
        <v>634</v>
      </c>
      <c r="D60" s="22" t="s">
        <v>619</v>
      </c>
      <c r="E60" s="22" t="s">
        <v>619</v>
      </c>
      <c r="F60" s="22" t="s">
        <v>19</v>
      </c>
      <c r="G60" s="23" t="n">
        <v>5</v>
      </c>
      <c r="H60" s="24" t="n">
        <v>43.38</v>
      </c>
      <c r="I60" s="24" t="n">
        <v>216.9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 t="s">
        <v>621</v>
      </c>
    </row>
    <row collapsed="false" customFormat="false" customHeight="false" hidden="false" ht="12.1" outlineLevel="0" r="61">
      <c r="A61" s="20" t="n">
        <v>44951.849247685</v>
      </c>
      <c r="B61" s="16" t="s">
        <v>442</v>
      </c>
      <c r="C61" s="16" t="s">
        <v>607</v>
      </c>
      <c r="D61" s="16" t="s">
        <v>260</v>
      </c>
      <c r="E61" s="16" t="s">
        <v>48</v>
      </c>
      <c r="F61" s="16" t="s">
        <v>19</v>
      </c>
      <c r="G61" s="7" t="n">
        <v>156</v>
      </c>
      <c r="H61" s="6" t="n">
        <v>1.2102</v>
      </c>
      <c r="I61" s="6" t="n">
        <v>-188.79</v>
      </c>
      <c r="J61" s="6" t="n">
        <v>0</v>
      </c>
      <c r="K61" s="6" t="n">
        <v>0</v>
      </c>
      <c r="L61" s="6" t="n">
        <v>0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44956</v>
      </c>
      <c r="B62" s="22" t="s">
        <v>605</v>
      </c>
      <c r="C62" s="22" t="s">
        <v>183</v>
      </c>
      <c r="D62" s="22" t="s">
        <v>605</v>
      </c>
      <c r="E62" s="22" t="s">
        <v>605</v>
      </c>
      <c r="F62" s="22" t="s">
        <v>19</v>
      </c>
      <c r="G62" s="23" t="n">
        <v>1</v>
      </c>
      <c r="H62" s="24" t="n">
        <v>3000</v>
      </c>
      <c r="I62" s="24" t="n">
        <v>3000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44956.41837963</v>
      </c>
      <c r="B63" s="16" t="s">
        <v>453</v>
      </c>
      <c r="C63" s="16" t="s">
        <v>635</v>
      </c>
      <c r="D63" s="16" t="s">
        <v>260</v>
      </c>
      <c r="E63" s="16" t="s">
        <v>63</v>
      </c>
      <c r="F63" s="16" t="s">
        <v>19</v>
      </c>
      <c r="G63" s="7" t="n">
        <v>3</v>
      </c>
      <c r="H63" s="6" t="n">
        <v>97.1</v>
      </c>
      <c r="I63" s="6" t="n">
        <v>-2913</v>
      </c>
      <c r="J63" s="6" t="n">
        <v>-59.34</v>
      </c>
      <c r="K63" s="6" t="n">
        <v>-1.75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44956.419652778</v>
      </c>
      <c r="B64" s="16" t="s">
        <v>442</v>
      </c>
      <c r="C64" s="16" t="s">
        <v>607</v>
      </c>
      <c r="D64" s="16" t="s">
        <v>260</v>
      </c>
      <c r="E64" s="16" t="s">
        <v>48</v>
      </c>
      <c r="F64" s="16" t="s">
        <v>19</v>
      </c>
      <c r="G64" s="7" t="n">
        <v>21</v>
      </c>
      <c r="H64" s="6" t="n">
        <v>1.2113</v>
      </c>
      <c r="I64" s="6" t="n">
        <v>-25.44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44957</v>
      </c>
      <c r="B65" s="22" t="s">
        <v>619</v>
      </c>
      <c r="C65" s="22" t="s">
        <v>628</v>
      </c>
      <c r="D65" s="22" t="s">
        <v>619</v>
      </c>
      <c r="E65" s="22" t="s">
        <v>619</v>
      </c>
      <c r="F65" s="22" t="s">
        <v>19</v>
      </c>
      <c r="G65" s="23" t="n">
        <v>11</v>
      </c>
      <c r="H65" s="24" t="n">
        <v>6.79</v>
      </c>
      <c r="I65" s="24" t="n">
        <v>74.69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 t="s">
        <v>621</v>
      </c>
    </row>
    <row collapsed="false" customFormat="false" customHeight="false" hidden="false" ht="12.1" outlineLevel="0" r="66">
      <c r="A66" s="21" t="n">
        <v>44959</v>
      </c>
      <c r="B66" s="22" t="s">
        <v>619</v>
      </c>
      <c r="C66" s="22" t="s">
        <v>620</v>
      </c>
      <c r="D66" s="22" t="s">
        <v>619</v>
      </c>
      <c r="E66" s="22" t="s">
        <v>619</v>
      </c>
      <c r="F66" s="22" t="s">
        <v>19</v>
      </c>
      <c r="G66" s="23" t="n">
        <v>5</v>
      </c>
      <c r="H66" s="24" t="n">
        <v>23.81</v>
      </c>
      <c r="I66" s="24" t="n">
        <v>119.05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 t="s">
        <v>621</v>
      </c>
    </row>
    <row collapsed="false" customFormat="false" customHeight="false" hidden="false" ht="12.1" outlineLevel="0" r="67">
      <c r="A67" s="20" t="n">
        <v>44959.720775463</v>
      </c>
      <c r="B67" s="16" t="s">
        <v>57</v>
      </c>
      <c r="C67" s="16" t="s">
        <v>630</v>
      </c>
      <c r="D67" s="16" t="s">
        <v>260</v>
      </c>
      <c r="E67" s="16" t="s">
        <v>48</v>
      </c>
      <c r="F67" s="16" t="s">
        <v>19</v>
      </c>
      <c r="G67" s="7" t="n">
        <v>10</v>
      </c>
      <c r="H67" s="6" t="n">
        <v>5.874</v>
      </c>
      <c r="I67" s="6" t="n">
        <v>-58.74</v>
      </c>
      <c r="J67" s="6" t="n">
        <v>0</v>
      </c>
      <c r="K67" s="6" t="n">
        <v>-0.05</v>
      </c>
      <c r="L67" s="6" t="n">
        <v>0</v>
      </c>
      <c r="M67" s="6" t="s">
        <f>=I67+J67+K67+L67</f>
      </c>
      <c r="N67" s="16"/>
    </row>
    <row collapsed="false" customFormat="false" customHeight="false" hidden="false" ht="12.1" outlineLevel="0" r="68">
      <c r="A68" s="21" t="n">
        <v>44964</v>
      </c>
      <c r="B68" s="22" t="s">
        <v>619</v>
      </c>
      <c r="C68" s="22" t="s">
        <v>636</v>
      </c>
      <c r="D68" s="22" t="s">
        <v>619</v>
      </c>
      <c r="E68" s="22" t="s">
        <v>619</v>
      </c>
      <c r="F68" s="22" t="s">
        <v>19</v>
      </c>
      <c r="G68" s="23" t="n">
        <v>10</v>
      </c>
      <c r="H68" s="24" t="n">
        <v>40.64</v>
      </c>
      <c r="I68" s="24" t="n">
        <v>406.4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 t="s">
        <v>621</v>
      </c>
    </row>
    <row collapsed="false" customFormat="false" customHeight="false" hidden="false" ht="12.1" outlineLevel="0" r="69">
      <c r="A69" s="21" t="n">
        <v>44964</v>
      </c>
      <c r="B69" s="22" t="s">
        <v>619</v>
      </c>
      <c r="C69" s="22" t="s">
        <v>622</v>
      </c>
      <c r="D69" s="22" t="s">
        <v>619</v>
      </c>
      <c r="E69" s="22" t="s">
        <v>619</v>
      </c>
      <c r="F69" s="22" t="s">
        <v>19</v>
      </c>
      <c r="G69" s="23" t="n">
        <v>5</v>
      </c>
      <c r="H69" s="24" t="n">
        <v>20.19</v>
      </c>
      <c r="I69" s="24" t="n">
        <v>100.95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 t="s">
        <v>621</v>
      </c>
    </row>
    <row collapsed="false" customFormat="false" customHeight="false" hidden="false" ht="12.1" outlineLevel="0" r="70">
      <c r="A70" s="20" t="n">
        <v>44964.776157407</v>
      </c>
      <c r="B70" s="16" t="s">
        <v>57</v>
      </c>
      <c r="C70" s="16" t="s">
        <v>630</v>
      </c>
      <c r="D70" s="16" t="s">
        <v>260</v>
      </c>
      <c r="E70" s="16" t="s">
        <v>48</v>
      </c>
      <c r="F70" s="16" t="s">
        <v>19</v>
      </c>
      <c r="G70" s="7" t="n">
        <v>15</v>
      </c>
      <c r="H70" s="6" t="n">
        <v>5.76</v>
      </c>
      <c r="I70" s="6" t="n">
        <v>-86.4</v>
      </c>
      <c r="J70" s="6" t="n">
        <v>0</v>
      </c>
      <c r="K70" s="6" t="n">
        <v>-0.06</v>
      </c>
      <c r="L70" s="6" t="n">
        <v>0</v>
      </c>
      <c r="M70" s="6" t="s">
        <f>=I70+J70+K70+L70</f>
      </c>
      <c r="N70" s="16"/>
    </row>
    <row collapsed="false" customFormat="false" customHeight="false" hidden="false" ht="12.1" outlineLevel="0" r="71">
      <c r="A71" s="21" t="n">
        <v>44965</v>
      </c>
      <c r="B71" s="22" t="s">
        <v>605</v>
      </c>
      <c r="C71" s="22" t="s">
        <v>183</v>
      </c>
      <c r="D71" s="22" t="s">
        <v>605</v>
      </c>
      <c r="E71" s="22" t="s">
        <v>605</v>
      </c>
      <c r="F71" s="22" t="s">
        <v>19</v>
      </c>
      <c r="G71" s="23" t="n">
        <v>1</v>
      </c>
      <c r="H71" s="24" t="n">
        <v>5000</v>
      </c>
      <c r="I71" s="24" t="n">
        <v>5000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0" t="n">
        <v>44965.453761574</v>
      </c>
      <c r="B72" s="16" t="s">
        <v>453</v>
      </c>
      <c r="C72" s="16" t="s">
        <v>635</v>
      </c>
      <c r="D72" s="16" t="s">
        <v>260</v>
      </c>
      <c r="E72" s="16" t="s">
        <v>63</v>
      </c>
      <c r="F72" s="16" t="s">
        <v>19</v>
      </c>
      <c r="G72" s="7" t="n">
        <v>5</v>
      </c>
      <c r="H72" s="6" t="n">
        <v>96.588</v>
      </c>
      <c r="I72" s="6" t="n">
        <v>-4829.4</v>
      </c>
      <c r="J72" s="6" t="n">
        <v>-110.6</v>
      </c>
      <c r="K72" s="6" t="n">
        <v>-3.14</v>
      </c>
      <c r="L72" s="6" t="n">
        <v>0</v>
      </c>
      <c r="M72" s="6" t="s">
        <f>=I72+J72+K72+L72</f>
      </c>
      <c r="N72" s="16"/>
    </row>
    <row collapsed="false" customFormat="false" customHeight="false" hidden="false" ht="12.1" outlineLevel="0" r="73">
      <c r="A73" s="25" t="n">
        <v>44966.538078704</v>
      </c>
      <c r="B73" s="26" t="s">
        <v>442</v>
      </c>
      <c r="C73" s="26" t="s">
        <v>607</v>
      </c>
      <c r="D73" s="26" t="s">
        <v>440</v>
      </c>
      <c r="E73" s="26" t="s">
        <v>48</v>
      </c>
      <c r="F73" s="26" t="s">
        <v>19</v>
      </c>
      <c r="G73" s="27" t="n">
        <v>-1230</v>
      </c>
      <c r="H73" s="28" t="n">
        <v>1.2138</v>
      </c>
      <c r="I73" s="28" t="n">
        <v>1492.97</v>
      </c>
      <c r="J73" s="28" t="n">
        <v>0</v>
      </c>
      <c r="K73" s="28" t="n">
        <v>0</v>
      </c>
      <c r="L73" s="28" t="n">
        <v>0</v>
      </c>
      <c r="M73" s="6" t="s">
        <f>=I73+J73+K73+L73</f>
      </c>
      <c r="N73" s="26"/>
    </row>
    <row collapsed="false" customFormat="false" customHeight="false" hidden="false" ht="12.1" outlineLevel="0" r="74">
      <c r="A74" s="20" t="n">
        <v>44967.55869213</v>
      </c>
      <c r="B74" s="16" t="s">
        <v>453</v>
      </c>
      <c r="C74" s="16" t="s">
        <v>635</v>
      </c>
      <c r="D74" s="16" t="s">
        <v>260</v>
      </c>
      <c r="E74" s="16" t="s">
        <v>63</v>
      </c>
      <c r="F74" s="16" t="s">
        <v>19</v>
      </c>
      <c r="G74" s="7" t="n">
        <v>2</v>
      </c>
      <c r="H74" s="6" t="n">
        <v>96.39</v>
      </c>
      <c r="I74" s="6" t="n">
        <v>-1927.8</v>
      </c>
      <c r="J74" s="6" t="n">
        <v>-46.32</v>
      </c>
      <c r="K74" s="6" t="n">
        <v>-1.2</v>
      </c>
      <c r="L74" s="6" t="n">
        <v>0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44967.561041667</v>
      </c>
      <c r="B75" s="16" t="s">
        <v>442</v>
      </c>
      <c r="C75" s="16" t="s">
        <v>607</v>
      </c>
      <c r="D75" s="16" t="s">
        <v>260</v>
      </c>
      <c r="E75" s="16" t="s">
        <v>48</v>
      </c>
      <c r="F75" s="16" t="s">
        <v>19</v>
      </c>
      <c r="G75" s="7" t="n">
        <v>33</v>
      </c>
      <c r="H75" s="6" t="n">
        <v>1.2141</v>
      </c>
      <c r="I75" s="6" t="n">
        <v>-40.06</v>
      </c>
      <c r="J75" s="6" t="n">
        <v>0</v>
      </c>
      <c r="K75" s="6" t="n">
        <v>0</v>
      </c>
      <c r="L75" s="6" t="n">
        <v>0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44978</v>
      </c>
      <c r="B76" s="22" t="s">
        <v>619</v>
      </c>
      <c r="C76" s="22" t="s">
        <v>624</v>
      </c>
      <c r="D76" s="22" t="s">
        <v>619</v>
      </c>
      <c r="E76" s="22" t="s">
        <v>619</v>
      </c>
      <c r="F76" s="22" t="s">
        <v>19</v>
      </c>
      <c r="G76" s="23" t="n">
        <v>5</v>
      </c>
      <c r="H76" s="24" t="n">
        <v>22.81</v>
      </c>
      <c r="I76" s="24" t="n">
        <v>114.05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 t="s">
        <v>621</v>
      </c>
    </row>
    <row collapsed="false" customFormat="false" customHeight="false" hidden="false" ht="12.1" outlineLevel="0" r="77">
      <c r="A77" s="20" t="n">
        <v>44979.747662037</v>
      </c>
      <c r="B77" s="16" t="s">
        <v>442</v>
      </c>
      <c r="C77" s="16" t="s">
        <v>607</v>
      </c>
      <c r="D77" s="16" t="s">
        <v>260</v>
      </c>
      <c r="E77" s="16" t="s">
        <v>48</v>
      </c>
      <c r="F77" s="16" t="s">
        <v>19</v>
      </c>
      <c r="G77" s="7" t="n">
        <v>81</v>
      </c>
      <c r="H77" s="6" t="n">
        <v>1.217</v>
      </c>
      <c r="I77" s="6" t="n">
        <v>-98.58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1" t="n">
        <v>44985</v>
      </c>
      <c r="B78" s="22" t="s">
        <v>619</v>
      </c>
      <c r="C78" s="22" t="s">
        <v>637</v>
      </c>
      <c r="D78" s="22" t="s">
        <v>619</v>
      </c>
      <c r="E78" s="22" t="s">
        <v>619</v>
      </c>
      <c r="F78" s="22" t="s">
        <v>19</v>
      </c>
      <c r="G78" s="23" t="n">
        <v>11</v>
      </c>
      <c r="H78" s="24" t="n">
        <v>6.14</v>
      </c>
      <c r="I78" s="24" t="n">
        <v>67.54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 t="s">
        <v>621</v>
      </c>
    </row>
    <row collapsed="false" customFormat="false" customHeight="false" hidden="false" ht="12.1" outlineLevel="0" r="79">
      <c r="A79" s="20" t="n">
        <v>44986.651261574</v>
      </c>
      <c r="B79" s="16" t="s">
        <v>442</v>
      </c>
      <c r="C79" s="16" t="s">
        <v>607</v>
      </c>
      <c r="D79" s="16" t="s">
        <v>260</v>
      </c>
      <c r="E79" s="16" t="s">
        <v>48</v>
      </c>
      <c r="F79" s="16" t="s">
        <v>19</v>
      </c>
      <c r="G79" s="7" t="n">
        <v>48</v>
      </c>
      <c r="H79" s="6" t="n">
        <v>1.2179</v>
      </c>
      <c r="I79" s="6" t="n">
        <v>-58.46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1" t="n">
        <v>44994</v>
      </c>
      <c r="B80" s="22" t="s">
        <v>605</v>
      </c>
      <c r="C80" s="22" t="s">
        <v>183</v>
      </c>
      <c r="D80" s="22" t="s">
        <v>605</v>
      </c>
      <c r="E80" s="22" t="s">
        <v>605</v>
      </c>
      <c r="F80" s="22" t="s">
        <v>19</v>
      </c>
      <c r="G80" s="23" t="n">
        <v>1</v>
      </c>
      <c r="H80" s="24" t="n">
        <v>5000</v>
      </c>
      <c r="I80" s="24" t="n">
        <v>5000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0" t="n">
        <v>44994.747986111</v>
      </c>
      <c r="B81" s="16" t="s">
        <v>166</v>
      </c>
      <c r="C81" s="16" t="s">
        <v>638</v>
      </c>
      <c r="D81" s="16" t="s">
        <v>260</v>
      </c>
      <c r="E81" s="16" t="s">
        <v>63</v>
      </c>
      <c r="F81" s="16" t="s">
        <v>19</v>
      </c>
      <c r="G81" s="7" t="n">
        <v>5</v>
      </c>
      <c r="H81" s="6" t="n">
        <v>95.994</v>
      </c>
      <c r="I81" s="6" t="n">
        <v>-4799.7</v>
      </c>
      <c r="J81" s="6" t="n">
        <v>-62.65</v>
      </c>
      <c r="K81" s="6" t="n">
        <v>-3.11</v>
      </c>
      <c r="L81" s="6" t="n">
        <v>0</v>
      </c>
      <c r="M81" s="6" t="s">
        <f>=I81+J81+K81+L81</f>
      </c>
      <c r="N81" s="16"/>
    </row>
    <row collapsed="false" customFormat="false" customHeight="false" hidden="false" ht="12.1" outlineLevel="0" r="82">
      <c r="A82" s="21" t="n">
        <v>44998</v>
      </c>
      <c r="B82" s="22" t="s">
        <v>605</v>
      </c>
      <c r="C82" s="22" t="s">
        <v>183</v>
      </c>
      <c r="D82" s="22" t="s">
        <v>605</v>
      </c>
      <c r="E82" s="22" t="s">
        <v>605</v>
      </c>
      <c r="F82" s="22" t="s">
        <v>19</v>
      </c>
      <c r="G82" s="23" t="n">
        <v>1</v>
      </c>
      <c r="H82" s="24" t="n">
        <v>2000</v>
      </c>
      <c r="I82" s="24" t="n">
        <v>2000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0" t="n">
        <v>44998.454780093</v>
      </c>
      <c r="B83" s="16" t="s">
        <v>454</v>
      </c>
      <c r="C83" s="16" t="s">
        <v>639</v>
      </c>
      <c r="D83" s="16" t="s">
        <v>260</v>
      </c>
      <c r="E83" s="16" t="s">
        <v>63</v>
      </c>
      <c r="F83" s="16" t="s">
        <v>19</v>
      </c>
      <c r="G83" s="7" t="n">
        <v>2</v>
      </c>
      <c r="H83" s="6" t="n">
        <v>99.2</v>
      </c>
      <c r="I83" s="6" t="n">
        <v>-1984</v>
      </c>
      <c r="J83" s="6" t="n">
        <v>-8.84</v>
      </c>
      <c r="K83" s="6" t="n">
        <v>-1.29</v>
      </c>
      <c r="L83" s="6" t="n">
        <v>0</v>
      </c>
      <c r="M83" s="6" t="s">
        <f>=I83+J83+K83+L83</f>
      </c>
      <c r="N83" s="16"/>
    </row>
    <row collapsed="false" customFormat="false" customHeight="false" hidden="false" ht="12.1" outlineLevel="0" r="84">
      <c r="A84" s="20" t="n">
        <v>44998.456689815</v>
      </c>
      <c r="B84" s="16" t="s">
        <v>442</v>
      </c>
      <c r="C84" s="16" t="s">
        <v>607</v>
      </c>
      <c r="D84" s="16" t="s">
        <v>260</v>
      </c>
      <c r="E84" s="16" t="s">
        <v>48</v>
      </c>
      <c r="F84" s="16" t="s">
        <v>19</v>
      </c>
      <c r="G84" s="7" t="n">
        <v>116</v>
      </c>
      <c r="H84" s="6" t="n">
        <v>1.2207</v>
      </c>
      <c r="I84" s="6" t="n">
        <v>-141.6</v>
      </c>
      <c r="J84" s="6" t="n">
        <v>0</v>
      </c>
      <c r="K84" s="6" t="n">
        <v>0</v>
      </c>
      <c r="L84" s="6" t="n">
        <v>0</v>
      </c>
      <c r="M84" s="6" t="s">
        <f>=I84+J84+K84+L84</f>
      </c>
      <c r="N84" s="16"/>
    </row>
    <row collapsed="false" customFormat="false" customHeight="false" hidden="false" ht="12.1" outlineLevel="0" r="85">
      <c r="A85" s="21" t="n">
        <v>45001</v>
      </c>
      <c r="B85" s="22" t="s">
        <v>605</v>
      </c>
      <c r="C85" s="22" t="s">
        <v>183</v>
      </c>
      <c r="D85" s="22" t="s">
        <v>605</v>
      </c>
      <c r="E85" s="22" t="s">
        <v>605</v>
      </c>
      <c r="F85" s="22" t="s">
        <v>19</v>
      </c>
      <c r="G85" s="23" t="n">
        <v>1</v>
      </c>
      <c r="H85" s="24" t="n">
        <v>1</v>
      </c>
      <c r="I85" s="24" t="n">
        <v>1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45006</v>
      </c>
      <c r="B86" s="22" t="s">
        <v>619</v>
      </c>
      <c r="C86" s="22" t="s">
        <v>640</v>
      </c>
      <c r="D86" s="22" t="s">
        <v>619</v>
      </c>
      <c r="E86" s="22" t="s">
        <v>619</v>
      </c>
      <c r="F86" s="22" t="s">
        <v>19</v>
      </c>
      <c r="G86" s="23" t="n">
        <v>10</v>
      </c>
      <c r="H86" s="24" t="n">
        <v>38.64</v>
      </c>
      <c r="I86" s="24" t="n">
        <v>386.4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 t="s">
        <v>621</v>
      </c>
    </row>
    <row collapsed="false" customFormat="false" customHeight="false" hidden="false" ht="12.1" outlineLevel="0" r="87">
      <c r="A87" s="21" t="n">
        <v>45007</v>
      </c>
      <c r="B87" s="22" t="s">
        <v>605</v>
      </c>
      <c r="C87" s="22" t="s">
        <v>183</v>
      </c>
      <c r="D87" s="22" t="s">
        <v>605</v>
      </c>
      <c r="E87" s="22" t="s">
        <v>605</v>
      </c>
      <c r="F87" s="22" t="s">
        <v>19</v>
      </c>
      <c r="G87" s="23" t="n">
        <v>2</v>
      </c>
      <c r="H87" s="24" t="n">
        <v>26454</v>
      </c>
      <c r="I87" s="24" t="n">
        <v>52908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45007.622997685</v>
      </c>
      <c r="B88" s="16" t="s">
        <v>454</v>
      </c>
      <c r="C88" s="16" t="s">
        <v>639</v>
      </c>
      <c r="D88" s="16" t="s">
        <v>260</v>
      </c>
      <c r="E88" s="16" t="s">
        <v>63</v>
      </c>
      <c r="F88" s="16" t="s">
        <v>19</v>
      </c>
      <c r="G88" s="7" t="n">
        <v>3</v>
      </c>
      <c r="H88" s="6" t="n">
        <v>99.52</v>
      </c>
      <c r="I88" s="6" t="n">
        <v>-2985.6</v>
      </c>
      <c r="J88" s="6" t="n">
        <v>-19.56</v>
      </c>
      <c r="K88" s="6" t="n">
        <v>-1.79</v>
      </c>
      <c r="L88" s="6" t="n">
        <v>0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45007.623877315</v>
      </c>
      <c r="B89" s="16" t="s">
        <v>75</v>
      </c>
      <c r="C89" s="16" t="s">
        <v>641</v>
      </c>
      <c r="D89" s="16" t="s">
        <v>260</v>
      </c>
      <c r="E89" s="16" t="s">
        <v>63</v>
      </c>
      <c r="F89" s="16" t="s">
        <v>19</v>
      </c>
      <c r="G89" s="7" t="n">
        <v>15</v>
      </c>
      <c r="H89" s="6" t="n">
        <v>95.78</v>
      </c>
      <c r="I89" s="6" t="n">
        <v>-14367</v>
      </c>
      <c r="J89" s="6" t="n">
        <v>-210.75</v>
      </c>
      <c r="K89" s="6" t="n">
        <v>-8.62</v>
      </c>
      <c r="L89" s="6" t="n">
        <v>0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45007.624803241</v>
      </c>
      <c r="B90" s="16" t="s">
        <v>455</v>
      </c>
      <c r="C90" s="16" t="s">
        <v>642</v>
      </c>
      <c r="D90" s="16" t="s">
        <v>260</v>
      </c>
      <c r="E90" s="16" t="s">
        <v>63</v>
      </c>
      <c r="F90" s="16" t="s">
        <v>19</v>
      </c>
      <c r="G90" s="7" t="n">
        <v>5</v>
      </c>
      <c r="H90" s="6" t="n">
        <v>98.28</v>
      </c>
      <c r="I90" s="6" t="n">
        <v>-4914</v>
      </c>
      <c r="J90" s="6" t="n">
        <v>-105.2</v>
      </c>
      <c r="K90" s="6" t="n">
        <v>-2.95</v>
      </c>
      <c r="L90" s="6" t="n">
        <v>0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45007.625416667</v>
      </c>
      <c r="B91" s="16" t="s">
        <v>456</v>
      </c>
      <c r="C91" s="16" t="s">
        <v>643</v>
      </c>
      <c r="D91" s="16" t="s">
        <v>260</v>
      </c>
      <c r="E91" s="16" t="s">
        <v>63</v>
      </c>
      <c r="F91" s="16" t="s">
        <v>19</v>
      </c>
      <c r="G91" s="7" t="n">
        <v>5</v>
      </c>
      <c r="H91" s="6" t="n">
        <v>99.18</v>
      </c>
      <c r="I91" s="6" t="n">
        <v>-4959</v>
      </c>
      <c r="J91" s="6" t="n">
        <v>-43.4</v>
      </c>
      <c r="K91" s="6" t="n">
        <v>-2.98</v>
      </c>
      <c r="L91" s="6" t="n">
        <v>0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45007.62693287</v>
      </c>
      <c r="B92" s="16" t="s">
        <v>126</v>
      </c>
      <c r="C92" s="16" t="s">
        <v>644</v>
      </c>
      <c r="D92" s="16" t="s">
        <v>260</v>
      </c>
      <c r="E92" s="16" t="s">
        <v>63</v>
      </c>
      <c r="F92" s="16" t="s">
        <v>19</v>
      </c>
      <c r="G92" s="7" t="n">
        <v>5</v>
      </c>
      <c r="H92" s="6" t="n">
        <v>94.99</v>
      </c>
      <c r="I92" s="6" t="n">
        <v>-4749.5</v>
      </c>
      <c r="J92" s="6" t="n">
        <v>-19.85</v>
      </c>
      <c r="K92" s="6" t="n">
        <v>-2.84</v>
      </c>
      <c r="L92" s="6" t="n">
        <v>0</v>
      </c>
      <c r="M92" s="6" t="s">
        <f>=I92+J92+K92+L92</f>
      </c>
      <c r="N92" s="16"/>
    </row>
    <row collapsed="false" customFormat="false" customHeight="false" hidden="false" ht="12.1" outlineLevel="0" r="93">
      <c r="A93" s="20" t="n">
        <v>45007.628055556</v>
      </c>
      <c r="B93" s="16" t="s">
        <v>457</v>
      </c>
      <c r="C93" s="16" t="s">
        <v>645</v>
      </c>
      <c r="D93" s="16" t="s">
        <v>260</v>
      </c>
      <c r="E93" s="16" t="s">
        <v>63</v>
      </c>
      <c r="F93" s="16" t="s">
        <v>19</v>
      </c>
      <c r="G93" s="7" t="n">
        <v>5</v>
      </c>
      <c r="H93" s="6" t="n">
        <v>97.2</v>
      </c>
      <c r="I93" s="6" t="n">
        <v>-4860</v>
      </c>
      <c r="J93" s="6" t="n">
        <v>-71.2</v>
      </c>
      <c r="K93" s="6" t="n">
        <v>-2.92</v>
      </c>
      <c r="L93" s="6" t="n">
        <v>0</v>
      </c>
      <c r="M93" s="6" t="s">
        <f>=I93+J93+K93+L93</f>
      </c>
      <c r="N93" s="16"/>
    </row>
    <row collapsed="false" customFormat="false" customHeight="false" hidden="false" ht="12.1" outlineLevel="0" r="94">
      <c r="A94" s="20" t="n">
        <v>45007.633136574</v>
      </c>
      <c r="B94" s="16" t="s">
        <v>458</v>
      </c>
      <c r="C94" s="16" t="s">
        <v>646</v>
      </c>
      <c r="D94" s="16" t="s">
        <v>260</v>
      </c>
      <c r="E94" s="16" t="s">
        <v>63</v>
      </c>
      <c r="F94" s="16" t="s">
        <v>19</v>
      </c>
      <c r="G94" s="7" t="n">
        <v>5</v>
      </c>
      <c r="H94" s="6" t="n">
        <v>98.32</v>
      </c>
      <c r="I94" s="6" t="n">
        <v>-4916</v>
      </c>
      <c r="J94" s="6" t="n">
        <v>-230.35</v>
      </c>
      <c r="K94" s="6" t="n">
        <v>-2.94</v>
      </c>
      <c r="L94" s="6" t="n">
        <v>0</v>
      </c>
      <c r="M94" s="6" t="s">
        <f>=I94+J94+K94+L94</f>
      </c>
      <c r="N94" s="16"/>
    </row>
    <row collapsed="false" customFormat="false" customHeight="false" hidden="false" ht="12.1" outlineLevel="0" r="95">
      <c r="A95" s="20" t="n">
        <v>45007.63412037</v>
      </c>
      <c r="B95" s="16" t="s">
        <v>169</v>
      </c>
      <c r="C95" s="16" t="s">
        <v>647</v>
      </c>
      <c r="D95" s="16" t="s">
        <v>260</v>
      </c>
      <c r="E95" s="16" t="s">
        <v>63</v>
      </c>
      <c r="F95" s="16" t="s">
        <v>19</v>
      </c>
      <c r="G95" s="7" t="n">
        <v>5</v>
      </c>
      <c r="H95" s="6" t="n">
        <v>94.1</v>
      </c>
      <c r="I95" s="6" t="n">
        <v>-4705</v>
      </c>
      <c r="J95" s="6" t="n">
        <v>-7.1</v>
      </c>
      <c r="K95" s="6" t="n">
        <v>-2.82</v>
      </c>
      <c r="L95" s="6" t="n">
        <v>0</v>
      </c>
      <c r="M95" s="6" t="s">
        <f>=I95+J95+K95+L95</f>
      </c>
      <c r="N95" s="16"/>
    </row>
    <row collapsed="false" customFormat="false" customHeight="false" hidden="false" ht="12.1" outlineLevel="0" r="96">
      <c r="A96" s="20" t="n">
        <v>45007.63505787</v>
      </c>
      <c r="B96" s="16" t="s">
        <v>459</v>
      </c>
      <c r="C96" s="16" t="s">
        <v>648</v>
      </c>
      <c r="D96" s="16" t="s">
        <v>260</v>
      </c>
      <c r="E96" s="16" t="s">
        <v>63</v>
      </c>
      <c r="F96" s="16" t="s">
        <v>19</v>
      </c>
      <c r="G96" s="7" t="n">
        <v>5</v>
      </c>
      <c r="H96" s="6" t="n">
        <v>99.796</v>
      </c>
      <c r="I96" s="6" t="n">
        <v>-4989.8</v>
      </c>
      <c r="J96" s="6" t="n">
        <v>-5.15</v>
      </c>
      <c r="K96" s="6" t="n">
        <v>-3</v>
      </c>
      <c r="L96" s="6" t="n">
        <v>0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45007.713668981</v>
      </c>
      <c r="B97" s="16" t="s">
        <v>450</v>
      </c>
      <c r="C97" s="16" t="s">
        <v>623</v>
      </c>
      <c r="D97" s="16" t="s">
        <v>260</v>
      </c>
      <c r="E97" s="16" t="s">
        <v>63</v>
      </c>
      <c r="F97" s="16" t="s">
        <v>19</v>
      </c>
      <c r="G97" s="7" t="n">
        <v>1</v>
      </c>
      <c r="H97" s="6" t="n">
        <v>91.89</v>
      </c>
      <c r="I97" s="6" t="n">
        <v>-918.9</v>
      </c>
      <c r="J97" s="6" t="n">
        <v>-4.82</v>
      </c>
      <c r="K97" s="6" t="n">
        <v>-0.09</v>
      </c>
      <c r="L97" s="6" t="n">
        <v>0</v>
      </c>
      <c r="M97" s="6" t="s">
        <f>=I97+J97+K97+L97</f>
      </c>
      <c r="N97" s="16"/>
    </row>
    <row collapsed="false" customFormat="false" customHeight="false" hidden="false" ht="12.1" outlineLevel="0" r="98">
      <c r="A98" s="20" t="n">
        <v>45007.795509259</v>
      </c>
      <c r="B98" s="16" t="s">
        <v>442</v>
      </c>
      <c r="C98" s="16" t="s">
        <v>607</v>
      </c>
      <c r="D98" s="16" t="s">
        <v>260</v>
      </c>
      <c r="E98" s="16" t="s">
        <v>48</v>
      </c>
      <c r="F98" s="16" t="s">
        <v>19</v>
      </c>
      <c r="G98" s="7" t="n">
        <v>120</v>
      </c>
      <c r="H98" s="6" t="n">
        <v>1.2227</v>
      </c>
      <c r="I98" s="6" t="n">
        <v>-146.72</v>
      </c>
      <c r="J98" s="6" t="n">
        <v>0</v>
      </c>
      <c r="K98" s="6" t="n">
        <v>0</v>
      </c>
      <c r="L98" s="6" t="n">
        <v>0</v>
      </c>
      <c r="M98" s="6" t="s">
        <f>=I98+J98+K98+L98</f>
      </c>
      <c r="N98" s="16"/>
    </row>
    <row collapsed="false" customFormat="false" customHeight="false" hidden="false" ht="12.1" outlineLevel="0" r="99">
      <c r="A99" s="21" t="n">
        <v>45008</v>
      </c>
      <c r="B99" s="22" t="s">
        <v>605</v>
      </c>
      <c r="C99" s="22" t="s">
        <v>183</v>
      </c>
      <c r="D99" s="22" t="s">
        <v>605</v>
      </c>
      <c r="E99" s="22" t="s">
        <v>605</v>
      </c>
      <c r="F99" s="22" t="s">
        <v>19</v>
      </c>
      <c r="G99" s="23" t="n">
        <v>1</v>
      </c>
      <c r="H99" s="24" t="n">
        <v>15</v>
      </c>
      <c r="I99" s="24" t="n">
        <v>15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45011</v>
      </c>
      <c r="B100" s="22" t="s">
        <v>619</v>
      </c>
      <c r="C100" s="22" t="s">
        <v>649</v>
      </c>
      <c r="D100" s="22" t="s">
        <v>619</v>
      </c>
      <c r="E100" s="22" t="s">
        <v>619</v>
      </c>
      <c r="F100" s="22" t="s">
        <v>19</v>
      </c>
      <c r="G100" s="23" t="n">
        <v>10</v>
      </c>
      <c r="H100" s="24" t="n">
        <v>45.38</v>
      </c>
      <c r="I100" s="24" t="n">
        <v>453.8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2" t="s">
        <v>621</v>
      </c>
    </row>
    <row collapsed="false" customFormat="false" customHeight="false" hidden="false" ht="12.1" outlineLevel="0" r="101">
      <c r="A101" s="21" t="n">
        <v>45012</v>
      </c>
      <c r="B101" s="22" t="s">
        <v>619</v>
      </c>
      <c r="C101" s="22" t="s">
        <v>650</v>
      </c>
      <c r="D101" s="22" t="s">
        <v>619</v>
      </c>
      <c r="E101" s="22" t="s">
        <v>619</v>
      </c>
      <c r="F101" s="22" t="s">
        <v>19</v>
      </c>
      <c r="G101" s="23" t="n">
        <v>5</v>
      </c>
      <c r="H101" s="24" t="n">
        <v>47.37</v>
      </c>
      <c r="I101" s="24" t="n">
        <v>236.85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 t="s">
        <v>621</v>
      </c>
    </row>
    <row collapsed="false" customFormat="false" customHeight="false" hidden="false" ht="12.1" outlineLevel="0" r="102">
      <c r="A102" s="21" t="n">
        <v>45012</v>
      </c>
      <c r="B102" s="22" t="s">
        <v>619</v>
      </c>
      <c r="C102" s="22" t="s">
        <v>651</v>
      </c>
      <c r="D102" s="22" t="s">
        <v>619</v>
      </c>
      <c r="E102" s="22" t="s">
        <v>619</v>
      </c>
      <c r="F102" s="22" t="s">
        <v>19</v>
      </c>
      <c r="G102" s="23" t="n">
        <v>5</v>
      </c>
      <c r="H102" s="24" t="n">
        <v>22.44</v>
      </c>
      <c r="I102" s="24" t="n">
        <v>112.2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 t="s">
        <v>621</v>
      </c>
    </row>
    <row collapsed="false" customFormat="false" customHeight="false" hidden="false" ht="12.1" outlineLevel="0" r="103">
      <c r="A103" s="20" t="n">
        <v>45012.672997685</v>
      </c>
      <c r="B103" s="16" t="s">
        <v>460</v>
      </c>
      <c r="C103" s="16" t="s">
        <v>652</v>
      </c>
      <c r="D103" s="16" t="s">
        <v>260</v>
      </c>
      <c r="E103" s="16" t="s">
        <v>48</v>
      </c>
      <c r="F103" s="16" t="s">
        <v>19</v>
      </c>
      <c r="G103" s="7" t="n">
        <v>3</v>
      </c>
      <c r="H103" s="6" t="n">
        <v>102.95</v>
      </c>
      <c r="I103" s="6" t="n">
        <v>-308.85</v>
      </c>
      <c r="J103" s="6" t="n">
        <v>0</v>
      </c>
      <c r="K103" s="6" t="n">
        <v>-0.09</v>
      </c>
      <c r="L103" s="6" t="n">
        <v>0</v>
      </c>
      <c r="M103" s="6" t="s">
        <f>=I103+J103+K103+L103</f>
      </c>
      <c r="N103" s="16"/>
    </row>
    <row collapsed="false" customFormat="false" customHeight="false" hidden="false" ht="12.1" outlineLevel="0" r="104">
      <c r="A104" s="21" t="n">
        <v>45013</v>
      </c>
      <c r="B104" s="22" t="s">
        <v>619</v>
      </c>
      <c r="C104" s="22" t="s">
        <v>653</v>
      </c>
      <c r="D104" s="22" t="s">
        <v>619</v>
      </c>
      <c r="E104" s="22" t="s">
        <v>619</v>
      </c>
      <c r="F104" s="22" t="s">
        <v>19</v>
      </c>
      <c r="G104" s="23" t="n">
        <v>15</v>
      </c>
      <c r="H104" s="24" t="n">
        <v>42.38</v>
      </c>
      <c r="I104" s="24" t="n">
        <v>635.7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 t="s">
        <v>621</v>
      </c>
    </row>
    <row collapsed="false" customFormat="false" customHeight="false" hidden="false" ht="12.1" outlineLevel="0" r="105">
      <c r="A105" s="20" t="n">
        <v>45014.751493056</v>
      </c>
      <c r="B105" s="16" t="s">
        <v>445</v>
      </c>
      <c r="C105" s="16" t="s">
        <v>612</v>
      </c>
      <c r="D105" s="16" t="s">
        <v>260</v>
      </c>
      <c r="E105" s="16" t="s">
        <v>63</v>
      </c>
      <c r="F105" s="16" t="s">
        <v>19</v>
      </c>
      <c r="G105" s="7" t="n">
        <v>1</v>
      </c>
      <c r="H105" s="6" t="n">
        <v>91.249</v>
      </c>
      <c r="I105" s="6" t="n">
        <v>-912.49</v>
      </c>
      <c r="J105" s="6" t="n">
        <v>-0.23</v>
      </c>
      <c r="K105" s="6" t="n">
        <v>-0.53</v>
      </c>
      <c r="L105" s="6" t="n">
        <v>0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45014.819965278</v>
      </c>
      <c r="B106" s="16" t="s">
        <v>442</v>
      </c>
      <c r="C106" s="16" t="s">
        <v>607</v>
      </c>
      <c r="D106" s="16" t="s">
        <v>260</v>
      </c>
      <c r="E106" s="16" t="s">
        <v>48</v>
      </c>
      <c r="F106" s="16" t="s">
        <v>19</v>
      </c>
      <c r="G106" s="7" t="n">
        <v>12</v>
      </c>
      <c r="H106" s="6" t="n">
        <v>1.2244</v>
      </c>
      <c r="I106" s="6" t="n">
        <v>-14.69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1" t="n">
        <v>45016</v>
      </c>
      <c r="B107" s="22" t="s">
        <v>619</v>
      </c>
      <c r="C107" s="22" t="s">
        <v>654</v>
      </c>
      <c r="D107" s="22" t="s">
        <v>619</v>
      </c>
      <c r="E107" s="22" t="s">
        <v>619</v>
      </c>
      <c r="F107" s="22" t="s">
        <v>19</v>
      </c>
      <c r="G107" s="23" t="n">
        <v>12</v>
      </c>
      <c r="H107" s="24" t="n">
        <v>6.79</v>
      </c>
      <c r="I107" s="24" t="n">
        <v>81.48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2" t="s">
        <v>621</v>
      </c>
    </row>
    <row collapsed="false" customFormat="false" customHeight="false" hidden="false" ht="12.1" outlineLevel="0" r="108">
      <c r="A108" s="21" t="n">
        <v>45018</v>
      </c>
      <c r="B108" s="22" t="s">
        <v>619</v>
      </c>
      <c r="C108" s="22" t="s">
        <v>655</v>
      </c>
      <c r="D108" s="22" t="s">
        <v>619</v>
      </c>
      <c r="E108" s="22" t="s">
        <v>619</v>
      </c>
      <c r="F108" s="22" t="s">
        <v>19</v>
      </c>
      <c r="G108" s="23" t="n">
        <v>5</v>
      </c>
      <c r="H108" s="24" t="n">
        <v>23.93</v>
      </c>
      <c r="I108" s="24" t="n">
        <v>119.65</v>
      </c>
      <c r="J108" s="24" t="n">
        <v>0</v>
      </c>
      <c r="K108" s="24" t="n">
        <v>0</v>
      </c>
      <c r="L108" s="24" t="n">
        <v>0</v>
      </c>
      <c r="M108" s="6" t="s">
        <f>=I108+J108+K108+L108</f>
      </c>
      <c r="N108" s="22" t="s">
        <v>621</v>
      </c>
    </row>
    <row collapsed="false" customFormat="false" customHeight="false" hidden="false" ht="12.1" outlineLevel="0" r="109">
      <c r="A109" s="20" t="n">
        <v>45020.689375</v>
      </c>
      <c r="B109" s="16" t="s">
        <v>460</v>
      </c>
      <c r="C109" s="16" t="s">
        <v>652</v>
      </c>
      <c r="D109" s="16" t="s">
        <v>260</v>
      </c>
      <c r="E109" s="16" t="s">
        <v>48</v>
      </c>
      <c r="F109" s="16" t="s">
        <v>19</v>
      </c>
      <c r="G109" s="7" t="n">
        <v>1</v>
      </c>
      <c r="H109" s="6" t="n">
        <v>105.4</v>
      </c>
      <c r="I109" s="6" t="n">
        <v>-105.4</v>
      </c>
      <c r="J109" s="6" t="n">
        <v>0</v>
      </c>
      <c r="K109" s="6" t="n">
        <v>-0.03</v>
      </c>
      <c r="L109" s="6" t="n">
        <v>0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45026</v>
      </c>
      <c r="B110" s="22" t="s">
        <v>605</v>
      </c>
      <c r="C110" s="22" t="s">
        <v>183</v>
      </c>
      <c r="D110" s="22" t="s">
        <v>605</v>
      </c>
      <c r="E110" s="22" t="s">
        <v>605</v>
      </c>
      <c r="F110" s="22" t="s">
        <v>19</v>
      </c>
      <c r="G110" s="23" t="n">
        <v>1</v>
      </c>
      <c r="H110" s="24" t="n">
        <v>4000</v>
      </c>
      <c r="I110" s="24" t="n">
        <v>4000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45026.456655093</v>
      </c>
      <c r="B111" s="16" t="s">
        <v>461</v>
      </c>
      <c r="C111" s="16" t="s">
        <v>656</v>
      </c>
      <c r="D111" s="16" t="s">
        <v>260</v>
      </c>
      <c r="E111" s="16" t="s">
        <v>63</v>
      </c>
      <c r="F111" s="16" t="s">
        <v>19</v>
      </c>
      <c r="G111" s="7" t="n">
        <v>4</v>
      </c>
      <c r="H111" s="6" t="n">
        <v>97.64</v>
      </c>
      <c r="I111" s="6" t="n">
        <v>-3905.6</v>
      </c>
      <c r="J111" s="6" t="n">
        <v>-42.48</v>
      </c>
      <c r="K111" s="6" t="n">
        <v>-2.44</v>
      </c>
      <c r="L111" s="6" t="n">
        <v>0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45026.560810185</v>
      </c>
      <c r="B112" s="16" t="s">
        <v>460</v>
      </c>
      <c r="C112" s="16" t="s">
        <v>652</v>
      </c>
      <c r="D112" s="16" t="s">
        <v>260</v>
      </c>
      <c r="E112" s="16" t="s">
        <v>48</v>
      </c>
      <c r="F112" s="16" t="s">
        <v>19</v>
      </c>
      <c r="G112" s="7" t="n">
        <v>1</v>
      </c>
      <c r="H112" s="6" t="n">
        <v>107.3</v>
      </c>
      <c r="I112" s="6" t="n">
        <v>-107.3</v>
      </c>
      <c r="J112" s="6" t="n">
        <v>0</v>
      </c>
      <c r="K112" s="6" t="n">
        <v>-0.03</v>
      </c>
      <c r="L112" s="6" t="n">
        <v>0</v>
      </c>
      <c r="M112" s="6" t="s">
        <f>=I112+J112+K112+L112</f>
      </c>
      <c r="N112" s="16"/>
    </row>
    <row collapsed="false" customFormat="false" customHeight="false" hidden="false" ht="12.1" outlineLevel="0" r="113">
      <c r="A113" s="21" t="n">
        <v>45027</v>
      </c>
      <c r="B113" s="22" t="s">
        <v>619</v>
      </c>
      <c r="C113" s="22" t="s">
        <v>657</v>
      </c>
      <c r="D113" s="22" t="s">
        <v>619</v>
      </c>
      <c r="E113" s="22" t="s">
        <v>619</v>
      </c>
      <c r="F113" s="22" t="s">
        <v>19</v>
      </c>
      <c r="G113" s="23" t="n">
        <v>10</v>
      </c>
      <c r="H113" s="24" t="n">
        <v>39.64</v>
      </c>
      <c r="I113" s="24" t="n">
        <v>396.4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2" t="s">
        <v>621</v>
      </c>
    </row>
    <row collapsed="false" customFormat="false" customHeight="false" hidden="false" ht="12.1" outlineLevel="0" r="114">
      <c r="A114" s="20" t="n">
        <v>45027.614421296</v>
      </c>
      <c r="B114" s="16" t="s">
        <v>442</v>
      </c>
      <c r="C114" s="16" t="s">
        <v>607</v>
      </c>
      <c r="D114" s="16" t="s">
        <v>260</v>
      </c>
      <c r="E114" s="16" t="s">
        <v>48</v>
      </c>
      <c r="F114" s="16" t="s">
        <v>19</v>
      </c>
      <c r="G114" s="7" t="n">
        <v>20</v>
      </c>
      <c r="H114" s="6" t="n">
        <v>1.2271</v>
      </c>
      <c r="I114" s="6" t="n">
        <v>-24.54</v>
      </c>
      <c r="J114" s="6" t="n">
        <v>0</v>
      </c>
      <c r="K114" s="6" t="n">
        <v>0</v>
      </c>
      <c r="L114" s="6" t="n">
        <v>0</v>
      </c>
      <c r="M114" s="6" t="s">
        <f>=I114+J114+K114+L114</f>
      </c>
      <c r="N114" s="16"/>
    </row>
    <row collapsed="false" customFormat="false" customHeight="false" hidden="false" ht="12.1" outlineLevel="0" r="115">
      <c r="A115" s="21" t="n">
        <v>45028</v>
      </c>
      <c r="B115" s="22" t="s">
        <v>605</v>
      </c>
      <c r="C115" s="22" t="s">
        <v>183</v>
      </c>
      <c r="D115" s="22" t="s">
        <v>605</v>
      </c>
      <c r="E115" s="22" t="s">
        <v>605</v>
      </c>
      <c r="F115" s="22" t="s">
        <v>19</v>
      </c>
      <c r="G115" s="23" t="n">
        <v>1</v>
      </c>
      <c r="H115" s="24" t="n">
        <v>1000</v>
      </c>
      <c r="I115" s="24" t="n">
        <v>1000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0" t="n">
        <v>45028.663009259</v>
      </c>
      <c r="B116" s="16" t="s">
        <v>461</v>
      </c>
      <c r="C116" s="16" t="s">
        <v>656</v>
      </c>
      <c r="D116" s="16" t="s">
        <v>260</v>
      </c>
      <c r="E116" s="16" t="s">
        <v>63</v>
      </c>
      <c r="F116" s="16" t="s">
        <v>19</v>
      </c>
      <c r="G116" s="7" t="n">
        <v>1</v>
      </c>
      <c r="H116" s="6" t="n">
        <v>97.69</v>
      </c>
      <c r="I116" s="6" t="n">
        <v>-976.9</v>
      </c>
      <c r="J116" s="6" t="n">
        <v>-11.13</v>
      </c>
      <c r="K116" s="6" t="n">
        <v>-0.61</v>
      </c>
      <c r="L116" s="6" t="n">
        <v>0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45028.664467593</v>
      </c>
      <c r="B117" s="16" t="s">
        <v>460</v>
      </c>
      <c r="C117" s="16" t="s">
        <v>652</v>
      </c>
      <c r="D117" s="16" t="s">
        <v>260</v>
      </c>
      <c r="E117" s="16" t="s">
        <v>48</v>
      </c>
      <c r="F117" s="16" t="s">
        <v>19</v>
      </c>
      <c r="G117" s="7" t="n">
        <v>3</v>
      </c>
      <c r="H117" s="6" t="n">
        <v>107.8</v>
      </c>
      <c r="I117" s="6" t="n">
        <v>-323.4</v>
      </c>
      <c r="J117" s="6" t="n">
        <v>0</v>
      </c>
      <c r="K117" s="6" t="n">
        <v>-0.1</v>
      </c>
      <c r="L117" s="6" t="n">
        <v>0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45028.665127315</v>
      </c>
      <c r="B118" s="16" t="s">
        <v>442</v>
      </c>
      <c r="C118" s="16" t="s">
        <v>607</v>
      </c>
      <c r="D118" s="16" t="s">
        <v>260</v>
      </c>
      <c r="E118" s="16" t="s">
        <v>48</v>
      </c>
      <c r="F118" s="16" t="s">
        <v>19</v>
      </c>
      <c r="G118" s="7" t="n">
        <v>20</v>
      </c>
      <c r="H118" s="6" t="n">
        <v>1.2275</v>
      </c>
      <c r="I118" s="6" t="n">
        <v>-24.55</v>
      </c>
      <c r="J118" s="6" t="n">
        <v>0</v>
      </c>
      <c r="K118" s="6" t="n">
        <v>0</v>
      </c>
      <c r="L118" s="6" t="n">
        <v>0</v>
      </c>
      <c r="M118" s="6" t="s">
        <f>=I118+J118+K118+L118</f>
      </c>
      <c r="N118" s="16"/>
    </row>
    <row collapsed="false" customFormat="false" customHeight="false" hidden="false" ht="12.1" outlineLevel="0" r="119">
      <c r="A119" s="21" t="n">
        <v>45029</v>
      </c>
      <c r="B119" s="22" t="s">
        <v>619</v>
      </c>
      <c r="C119" s="22" t="s">
        <v>658</v>
      </c>
      <c r="D119" s="22" t="s">
        <v>619</v>
      </c>
      <c r="E119" s="22" t="s">
        <v>619</v>
      </c>
      <c r="F119" s="22" t="s">
        <v>19</v>
      </c>
      <c r="G119" s="23" t="n">
        <v>5</v>
      </c>
      <c r="H119" s="24" t="n">
        <v>43.13</v>
      </c>
      <c r="I119" s="24" t="n">
        <v>215.65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 t="s">
        <v>621</v>
      </c>
    </row>
    <row collapsed="false" customFormat="false" customHeight="false" hidden="false" ht="12.1" outlineLevel="0" r="120">
      <c r="A120" s="20" t="n">
        <v>45029.892939815</v>
      </c>
      <c r="B120" s="16" t="s">
        <v>442</v>
      </c>
      <c r="C120" s="16" t="s">
        <v>607</v>
      </c>
      <c r="D120" s="16" t="s">
        <v>260</v>
      </c>
      <c r="E120" s="16" t="s">
        <v>48</v>
      </c>
      <c r="F120" s="16" t="s">
        <v>19</v>
      </c>
      <c r="G120" s="7" t="n">
        <v>8</v>
      </c>
      <c r="H120" s="6" t="n">
        <v>1.2282</v>
      </c>
      <c r="I120" s="6" t="n">
        <v>-9.83</v>
      </c>
      <c r="J120" s="6" t="n">
        <v>0</v>
      </c>
      <c r="K120" s="6" t="n">
        <v>0</v>
      </c>
      <c r="L120" s="6" t="n">
        <v>0</v>
      </c>
      <c r="M120" s="6" t="s">
        <f>=I120+J120+K120+L120</f>
      </c>
      <c r="N120" s="16"/>
    </row>
    <row collapsed="false" customFormat="false" customHeight="false" hidden="false" ht="12.1" outlineLevel="0" r="121">
      <c r="A121" s="20" t="n">
        <v>45030.576099537</v>
      </c>
      <c r="B121" s="16" t="s">
        <v>462</v>
      </c>
      <c r="C121" s="16" t="s">
        <v>659</v>
      </c>
      <c r="D121" s="16" t="s">
        <v>260</v>
      </c>
      <c r="E121" s="16" t="s">
        <v>48</v>
      </c>
      <c r="F121" s="16" t="s">
        <v>19</v>
      </c>
      <c r="G121" s="7" t="n">
        <v>1</v>
      </c>
      <c r="H121" s="6" t="n">
        <v>136.7</v>
      </c>
      <c r="I121" s="6" t="n">
        <v>-136.7</v>
      </c>
      <c r="J121" s="6" t="n">
        <v>0</v>
      </c>
      <c r="K121" s="6" t="n">
        <v>-0.04</v>
      </c>
      <c r="L121" s="6" t="n">
        <v>0</v>
      </c>
      <c r="M121" s="6" t="s">
        <f>=I121+J121+K121+L121</f>
      </c>
      <c r="N121" s="16"/>
    </row>
    <row collapsed="false" customFormat="false" customHeight="false" hidden="false" ht="12.1" outlineLevel="0" r="122">
      <c r="A122" s="21" t="n">
        <v>45032</v>
      </c>
      <c r="B122" s="22" t="s">
        <v>619</v>
      </c>
      <c r="C122" s="22" t="s">
        <v>631</v>
      </c>
      <c r="D122" s="22" t="s">
        <v>619</v>
      </c>
      <c r="E122" s="22" t="s">
        <v>619</v>
      </c>
      <c r="F122" s="22" t="s">
        <v>19</v>
      </c>
      <c r="G122" s="23" t="n">
        <v>5</v>
      </c>
      <c r="H122" s="24" t="n">
        <v>20.94</v>
      </c>
      <c r="I122" s="24" t="n">
        <v>104.7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2" t="s">
        <v>621</v>
      </c>
    </row>
    <row collapsed="false" customFormat="false" customHeight="false" hidden="false" ht="12.1" outlineLevel="0" r="123">
      <c r="A123" s="20" t="n">
        <v>45033.670474537</v>
      </c>
      <c r="B123" s="16" t="s">
        <v>462</v>
      </c>
      <c r="C123" s="16" t="s">
        <v>659</v>
      </c>
      <c r="D123" s="16" t="s">
        <v>260</v>
      </c>
      <c r="E123" s="16" t="s">
        <v>48</v>
      </c>
      <c r="F123" s="16" t="s">
        <v>19</v>
      </c>
      <c r="G123" s="7" t="n">
        <v>1</v>
      </c>
      <c r="H123" s="6" t="n">
        <v>136.54</v>
      </c>
      <c r="I123" s="6" t="n">
        <v>-136.54</v>
      </c>
      <c r="J123" s="6" t="n">
        <v>0</v>
      </c>
      <c r="K123" s="6" t="n">
        <v>-0.04</v>
      </c>
      <c r="L123" s="6" t="n">
        <v>0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45033.671168981</v>
      </c>
      <c r="B124" s="16" t="s">
        <v>442</v>
      </c>
      <c r="C124" s="16" t="s">
        <v>607</v>
      </c>
      <c r="D124" s="16" t="s">
        <v>260</v>
      </c>
      <c r="E124" s="16" t="s">
        <v>48</v>
      </c>
      <c r="F124" s="16" t="s">
        <v>19</v>
      </c>
      <c r="G124" s="7" t="n">
        <v>5</v>
      </c>
      <c r="H124" s="6" t="n">
        <v>1.2286</v>
      </c>
      <c r="I124" s="6" t="n">
        <v>-6.14</v>
      </c>
      <c r="J124" s="6" t="n">
        <v>0</v>
      </c>
      <c r="K124" s="6" t="n">
        <v>0</v>
      </c>
      <c r="L124" s="6" t="n">
        <v>0</v>
      </c>
      <c r="M124" s="6" t="s">
        <f>=I124+J124+K124+L124</f>
      </c>
      <c r="N124" s="16"/>
    </row>
    <row collapsed="false" customFormat="false" customHeight="false" hidden="false" ht="12.1" outlineLevel="0" r="125">
      <c r="A125" s="21" t="n">
        <v>45034</v>
      </c>
      <c r="B125" s="22" t="s">
        <v>619</v>
      </c>
      <c r="C125" s="22" t="s">
        <v>660</v>
      </c>
      <c r="D125" s="22" t="s">
        <v>619</v>
      </c>
      <c r="E125" s="22" t="s">
        <v>619</v>
      </c>
      <c r="F125" s="22" t="s">
        <v>19</v>
      </c>
      <c r="G125" s="23" t="n">
        <v>5</v>
      </c>
      <c r="H125" s="24" t="n">
        <v>10.27</v>
      </c>
      <c r="I125" s="24" t="n">
        <v>51.35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 t="s">
        <v>621</v>
      </c>
    </row>
    <row collapsed="false" customFormat="false" customHeight="false" hidden="false" ht="12.1" outlineLevel="0" r="126">
      <c r="A126" s="21" t="n">
        <v>45034</v>
      </c>
      <c r="B126" s="22" t="s">
        <v>619</v>
      </c>
      <c r="C126" s="22" t="s">
        <v>632</v>
      </c>
      <c r="D126" s="22" t="s">
        <v>619</v>
      </c>
      <c r="E126" s="22" t="s">
        <v>619</v>
      </c>
      <c r="F126" s="22" t="s">
        <v>19</v>
      </c>
      <c r="G126" s="23" t="n">
        <v>5</v>
      </c>
      <c r="H126" s="24" t="n">
        <v>21.19</v>
      </c>
      <c r="I126" s="24" t="n">
        <v>105.95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2" t="s">
        <v>621</v>
      </c>
    </row>
    <row collapsed="false" customFormat="false" customHeight="false" hidden="false" ht="12.1" outlineLevel="0" r="127">
      <c r="A127" s="21" t="n">
        <v>45035</v>
      </c>
      <c r="B127" s="22" t="s">
        <v>619</v>
      </c>
      <c r="C127" s="22" t="s">
        <v>633</v>
      </c>
      <c r="D127" s="22" t="s">
        <v>619</v>
      </c>
      <c r="E127" s="22" t="s">
        <v>619</v>
      </c>
      <c r="F127" s="22" t="s">
        <v>19</v>
      </c>
      <c r="G127" s="23" t="n">
        <v>5</v>
      </c>
      <c r="H127" s="24" t="n">
        <v>28.67</v>
      </c>
      <c r="I127" s="24" t="n">
        <v>143.35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 t="s">
        <v>621</v>
      </c>
    </row>
    <row collapsed="false" customFormat="false" customHeight="false" hidden="false" ht="12.1" outlineLevel="0" r="128">
      <c r="A128" s="21" t="n">
        <v>45035</v>
      </c>
      <c r="B128" s="22" t="s">
        <v>619</v>
      </c>
      <c r="C128" s="22" t="s">
        <v>661</v>
      </c>
      <c r="D128" s="22" t="s">
        <v>619</v>
      </c>
      <c r="E128" s="22" t="s">
        <v>619</v>
      </c>
      <c r="F128" s="22" t="s">
        <v>19</v>
      </c>
      <c r="G128" s="23" t="n">
        <v>5</v>
      </c>
      <c r="H128" s="24" t="n">
        <v>22.81</v>
      </c>
      <c r="I128" s="24" t="n">
        <v>114.05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 t="s">
        <v>621</v>
      </c>
    </row>
    <row collapsed="false" customFormat="false" customHeight="false" hidden="false" ht="12.1" outlineLevel="0" r="129">
      <c r="A129" s="20" t="n">
        <v>45036.593229167</v>
      </c>
      <c r="B129" s="16" t="s">
        <v>460</v>
      </c>
      <c r="C129" s="16" t="s">
        <v>652</v>
      </c>
      <c r="D129" s="16" t="s">
        <v>260</v>
      </c>
      <c r="E129" s="16" t="s">
        <v>48</v>
      </c>
      <c r="F129" s="16" t="s">
        <v>19</v>
      </c>
      <c r="G129" s="7" t="n">
        <v>1</v>
      </c>
      <c r="H129" s="6" t="n">
        <v>109.35</v>
      </c>
      <c r="I129" s="6" t="n">
        <v>-109.35</v>
      </c>
      <c r="J129" s="6" t="n">
        <v>0</v>
      </c>
      <c r="K129" s="6" t="n">
        <v>-0.03</v>
      </c>
      <c r="L129" s="6" t="n">
        <v>0</v>
      </c>
      <c r="M129" s="6" t="s">
        <f>=I129+J129+K129+L129</f>
      </c>
      <c r="N129" s="16"/>
    </row>
    <row collapsed="false" customFormat="false" customHeight="false" hidden="false" ht="12.1" outlineLevel="0" r="130">
      <c r="A130" s="20" t="n">
        <v>45036.5934375</v>
      </c>
      <c r="B130" s="16" t="s">
        <v>462</v>
      </c>
      <c r="C130" s="16" t="s">
        <v>659</v>
      </c>
      <c r="D130" s="16" t="s">
        <v>260</v>
      </c>
      <c r="E130" s="16" t="s">
        <v>48</v>
      </c>
      <c r="F130" s="16" t="s">
        <v>19</v>
      </c>
      <c r="G130" s="7" t="n">
        <v>1</v>
      </c>
      <c r="H130" s="6" t="n">
        <v>136.84</v>
      </c>
      <c r="I130" s="6" t="n">
        <v>-136.84</v>
      </c>
      <c r="J130" s="6" t="n">
        <v>0</v>
      </c>
      <c r="K130" s="6" t="n">
        <v>-0.04</v>
      </c>
      <c r="L130" s="6" t="n">
        <v>0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45036.596631944</v>
      </c>
      <c r="B131" s="16" t="s">
        <v>442</v>
      </c>
      <c r="C131" s="16" t="s">
        <v>607</v>
      </c>
      <c r="D131" s="16" t="s">
        <v>260</v>
      </c>
      <c r="E131" s="16" t="s">
        <v>48</v>
      </c>
      <c r="F131" s="16" t="s">
        <v>19</v>
      </c>
      <c r="G131" s="7" t="n">
        <v>12</v>
      </c>
      <c r="H131" s="6" t="n">
        <v>1.2298</v>
      </c>
      <c r="I131" s="6" t="n">
        <v>-14.76</v>
      </c>
      <c r="J131" s="6" t="n">
        <v>0</v>
      </c>
      <c r="K131" s="6" t="n">
        <v>0</v>
      </c>
      <c r="L131" s="6" t="n">
        <v>0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45037.588391204</v>
      </c>
      <c r="B132" s="16" t="s">
        <v>442</v>
      </c>
      <c r="C132" s="16" t="s">
        <v>607</v>
      </c>
      <c r="D132" s="16" t="s">
        <v>260</v>
      </c>
      <c r="E132" s="16" t="s">
        <v>48</v>
      </c>
      <c r="F132" s="16" t="s">
        <v>19</v>
      </c>
      <c r="G132" s="7" t="n">
        <v>81</v>
      </c>
      <c r="H132" s="6" t="n">
        <v>1.23</v>
      </c>
      <c r="I132" s="6" t="n">
        <v>-99.63</v>
      </c>
      <c r="J132" s="6" t="n">
        <v>0</v>
      </c>
      <c r="K132" s="6" t="n">
        <v>0</v>
      </c>
      <c r="L132" s="6" t="n">
        <v>0</v>
      </c>
      <c r="M132" s="6" t="s">
        <f>=I132+J132+K132+L132</f>
      </c>
      <c r="N132" s="16"/>
    </row>
    <row collapsed="false" customFormat="false" customHeight="false" hidden="false" ht="12.1" outlineLevel="0" r="133">
      <c r="A133" s="21" t="n">
        <v>45044</v>
      </c>
      <c r="B133" s="22" t="s">
        <v>605</v>
      </c>
      <c r="C133" s="22" t="s">
        <v>183</v>
      </c>
      <c r="D133" s="22" t="s">
        <v>605</v>
      </c>
      <c r="E133" s="22" t="s">
        <v>605</v>
      </c>
      <c r="F133" s="22" t="s">
        <v>19</v>
      </c>
      <c r="G133" s="23" t="n">
        <v>1</v>
      </c>
      <c r="H133" s="24" t="n">
        <v>5000</v>
      </c>
      <c r="I133" s="24" t="n">
        <v>5000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45044.472175926</v>
      </c>
      <c r="B134" s="16" t="s">
        <v>463</v>
      </c>
      <c r="C134" s="16" t="s">
        <v>662</v>
      </c>
      <c r="D134" s="16" t="s">
        <v>260</v>
      </c>
      <c r="E134" s="16" t="s">
        <v>63</v>
      </c>
      <c r="F134" s="16" t="s">
        <v>19</v>
      </c>
      <c r="G134" s="7" t="n">
        <v>5</v>
      </c>
      <c r="H134" s="6" t="n">
        <v>97.11</v>
      </c>
      <c r="I134" s="6" t="n">
        <v>-4855.5</v>
      </c>
      <c r="J134" s="6" t="n">
        <v>-56.1</v>
      </c>
      <c r="K134" s="6" t="n">
        <v>-2.84</v>
      </c>
      <c r="L134" s="6" t="n">
        <v>0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45044.473553241</v>
      </c>
      <c r="B135" s="16" t="s">
        <v>442</v>
      </c>
      <c r="C135" s="16" t="s">
        <v>607</v>
      </c>
      <c r="D135" s="16" t="s">
        <v>260</v>
      </c>
      <c r="E135" s="16" t="s">
        <v>48</v>
      </c>
      <c r="F135" s="16" t="s">
        <v>19</v>
      </c>
      <c r="G135" s="7" t="n">
        <v>70</v>
      </c>
      <c r="H135" s="6" t="n">
        <v>1.2317</v>
      </c>
      <c r="I135" s="6" t="n">
        <v>-86.22</v>
      </c>
      <c r="J135" s="6" t="n">
        <v>0</v>
      </c>
      <c r="K135" s="6" t="n">
        <v>0</v>
      </c>
      <c r="L135" s="6" t="n">
        <v>0</v>
      </c>
      <c r="M135" s="6" t="s">
        <f>=I135+J135+K135+L135</f>
      </c>
      <c r="N135" s="16"/>
    </row>
    <row collapsed="false" customFormat="false" customHeight="false" hidden="false" ht="12.1" outlineLevel="0" r="136">
      <c r="A136" s="21" t="n">
        <v>45046</v>
      </c>
      <c r="B136" s="22" t="s">
        <v>619</v>
      </c>
      <c r="C136" s="22" t="s">
        <v>663</v>
      </c>
      <c r="D136" s="22" t="s">
        <v>619</v>
      </c>
      <c r="E136" s="22" t="s">
        <v>619</v>
      </c>
      <c r="F136" s="22" t="s">
        <v>19</v>
      </c>
      <c r="G136" s="23" t="n">
        <v>12</v>
      </c>
      <c r="H136" s="24" t="n">
        <v>6.58</v>
      </c>
      <c r="I136" s="24" t="n">
        <v>78.96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 t="s">
        <v>621</v>
      </c>
    </row>
    <row collapsed="false" customFormat="false" customHeight="false" hidden="false" ht="12.1" outlineLevel="0" r="137">
      <c r="A137" s="21" t="n">
        <v>45048</v>
      </c>
      <c r="B137" s="22" t="s">
        <v>605</v>
      </c>
      <c r="C137" s="22" t="s">
        <v>183</v>
      </c>
      <c r="D137" s="22" t="s">
        <v>605</v>
      </c>
      <c r="E137" s="22" t="s">
        <v>605</v>
      </c>
      <c r="F137" s="22" t="s">
        <v>19</v>
      </c>
      <c r="G137" s="23" t="n">
        <v>1</v>
      </c>
      <c r="H137" s="24" t="n">
        <v>1</v>
      </c>
      <c r="I137" s="24" t="n">
        <v>1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2"/>
    </row>
    <row collapsed="false" customFormat="false" customHeight="false" hidden="false" ht="12.1" outlineLevel="0" r="138">
      <c r="A138" s="21" t="n">
        <v>45050</v>
      </c>
      <c r="B138" s="22" t="s">
        <v>619</v>
      </c>
      <c r="C138" s="22" t="s">
        <v>620</v>
      </c>
      <c r="D138" s="22" t="s">
        <v>619</v>
      </c>
      <c r="E138" s="22" t="s">
        <v>619</v>
      </c>
      <c r="F138" s="22" t="s">
        <v>19</v>
      </c>
      <c r="G138" s="23" t="n">
        <v>5</v>
      </c>
      <c r="H138" s="24" t="n">
        <v>23.81</v>
      </c>
      <c r="I138" s="24" t="n">
        <v>119.05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2" t="s">
        <v>621</v>
      </c>
    </row>
    <row collapsed="false" customFormat="false" customHeight="false" hidden="false" ht="12.1" outlineLevel="0" r="139">
      <c r="A139" s="20" t="n">
        <v>45051.607731481</v>
      </c>
      <c r="B139" s="16" t="s">
        <v>462</v>
      </c>
      <c r="C139" s="16" t="s">
        <v>659</v>
      </c>
      <c r="D139" s="16" t="s">
        <v>260</v>
      </c>
      <c r="E139" s="16" t="s">
        <v>48</v>
      </c>
      <c r="F139" s="16" t="s">
        <v>19</v>
      </c>
      <c r="G139" s="7" t="n">
        <v>1</v>
      </c>
      <c r="H139" s="6" t="n">
        <v>137.6</v>
      </c>
      <c r="I139" s="6" t="n">
        <v>-137.6</v>
      </c>
      <c r="J139" s="6" t="n">
        <v>0</v>
      </c>
      <c r="K139" s="6" t="n">
        <v>-0.04</v>
      </c>
      <c r="L139" s="6" t="n">
        <v>0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45054</v>
      </c>
      <c r="B140" s="22" t="s">
        <v>605</v>
      </c>
      <c r="C140" s="22" t="s">
        <v>183</v>
      </c>
      <c r="D140" s="22" t="s">
        <v>605</v>
      </c>
      <c r="E140" s="22" t="s">
        <v>605</v>
      </c>
      <c r="F140" s="22" t="s">
        <v>19</v>
      </c>
      <c r="G140" s="23" t="n">
        <v>1</v>
      </c>
      <c r="H140" s="24" t="n">
        <v>5000</v>
      </c>
      <c r="I140" s="24" t="n">
        <v>5000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0" t="n">
        <v>45054.424305556</v>
      </c>
      <c r="B141" s="16" t="s">
        <v>449</v>
      </c>
      <c r="C141" s="16" t="s">
        <v>618</v>
      </c>
      <c r="D141" s="16" t="s">
        <v>260</v>
      </c>
      <c r="E141" s="16" t="s">
        <v>63</v>
      </c>
      <c r="F141" s="16" t="s">
        <v>19</v>
      </c>
      <c r="G141" s="7" t="n">
        <v>5</v>
      </c>
      <c r="H141" s="6" t="n">
        <v>94.47</v>
      </c>
      <c r="I141" s="6" t="n">
        <v>-4723.5</v>
      </c>
      <c r="J141" s="6" t="n">
        <v>0</v>
      </c>
      <c r="K141" s="6" t="n">
        <v>-3.07</v>
      </c>
      <c r="L141" s="6" t="n">
        <v>0</v>
      </c>
      <c r="M141" s="6" t="s">
        <f>=I141+J141+K141+L141</f>
      </c>
      <c r="N141" s="16"/>
    </row>
    <row collapsed="false" customFormat="false" customHeight="false" hidden="false" ht="12.1" outlineLevel="0" r="142">
      <c r="A142" s="20" t="n">
        <v>45054.427476852</v>
      </c>
      <c r="B142" s="16" t="s">
        <v>462</v>
      </c>
      <c r="C142" s="16" t="s">
        <v>659</v>
      </c>
      <c r="D142" s="16" t="s">
        <v>260</v>
      </c>
      <c r="E142" s="16" t="s">
        <v>48</v>
      </c>
      <c r="F142" s="16" t="s">
        <v>19</v>
      </c>
      <c r="G142" s="7" t="n">
        <v>1</v>
      </c>
      <c r="H142" s="6" t="n">
        <v>137.72</v>
      </c>
      <c r="I142" s="6" t="n">
        <v>-137.72</v>
      </c>
      <c r="J142" s="6" t="n">
        <v>0</v>
      </c>
      <c r="K142" s="6" t="n">
        <v>-0.04</v>
      </c>
      <c r="L142" s="6" t="n">
        <v>0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45054.427719907</v>
      </c>
      <c r="B143" s="16" t="s">
        <v>460</v>
      </c>
      <c r="C143" s="16" t="s">
        <v>652</v>
      </c>
      <c r="D143" s="16" t="s">
        <v>260</v>
      </c>
      <c r="E143" s="16" t="s">
        <v>48</v>
      </c>
      <c r="F143" s="16" t="s">
        <v>19</v>
      </c>
      <c r="G143" s="7" t="n">
        <v>1</v>
      </c>
      <c r="H143" s="6" t="n">
        <v>107.35</v>
      </c>
      <c r="I143" s="6" t="n">
        <v>-107.35</v>
      </c>
      <c r="J143" s="6" t="n">
        <v>0</v>
      </c>
      <c r="K143" s="6" t="n">
        <v>-0.03</v>
      </c>
      <c r="L143" s="6" t="n">
        <v>0</v>
      </c>
      <c r="M143" s="6" t="s">
        <f>=I143+J143+K143+L143</f>
      </c>
      <c r="N143" s="16"/>
    </row>
    <row collapsed="false" customFormat="false" customHeight="false" hidden="false" ht="12.1" outlineLevel="0" r="144">
      <c r="A144" s="21" t="n">
        <v>45055</v>
      </c>
      <c r="B144" s="22" t="s">
        <v>619</v>
      </c>
      <c r="C144" s="22" t="s">
        <v>664</v>
      </c>
      <c r="D144" s="22" t="s">
        <v>619</v>
      </c>
      <c r="E144" s="22" t="s">
        <v>619</v>
      </c>
      <c r="F144" s="22" t="s">
        <v>19</v>
      </c>
      <c r="G144" s="23" t="n">
        <v>10</v>
      </c>
      <c r="H144" s="24" t="n">
        <v>20.19</v>
      </c>
      <c r="I144" s="24" t="n">
        <v>201.9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 t="s">
        <v>621</v>
      </c>
    </row>
    <row collapsed="false" customFormat="false" customHeight="false" hidden="false" ht="12.1" outlineLevel="0" r="145">
      <c r="A145" s="20" t="n">
        <v>45056.618923611</v>
      </c>
      <c r="B145" s="16" t="s">
        <v>462</v>
      </c>
      <c r="C145" s="16" t="s">
        <v>659</v>
      </c>
      <c r="D145" s="16" t="s">
        <v>260</v>
      </c>
      <c r="E145" s="16" t="s">
        <v>48</v>
      </c>
      <c r="F145" s="16" t="s">
        <v>19</v>
      </c>
      <c r="G145" s="7" t="n">
        <v>1</v>
      </c>
      <c r="H145" s="6" t="n">
        <v>137.46</v>
      </c>
      <c r="I145" s="6" t="n">
        <v>-137.46</v>
      </c>
      <c r="J145" s="6" t="n">
        <v>0</v>
      </c>
      <c r="K145" s="6" t="n">
        <v>-0.04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1" t="n">
        <v>45058</v>
      </c>
      <c r="B146" s="22" t="s">
        <v>605</v>
      </c>
      <c r="C146" s="22" t="s">
        <v>183</v>
      </c>
      <c r="D146" s="22" t="s">
        <v>605</v>
      </c>
      <c r="E146" s="22" t="s">
        <v>605</v>
      </c>
      <c r="F146" s="22" t="s">
        <v>19</v>
      </c>
      <c r="G146" s="23" t="n">
        <v>1</v>
      </c>
      <c r="H146" s="24" t="n">
        <v>5000</v>
      </c>
      <c r="I146" s="24" t="n">
        <v>5000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2"/>
    </row>
    <row collapsed="false" customFormat="false" customHeight="false" hidden="false" ht="12.1" outlineLevel="0" r="147">
      <c r="A147" s="20" t="n">
        <v>45058.553125</v>
      </c>
      <c r="B147" s="16" t="s">
        <v>161</v>
      </c>
      <c r="C147" s="16" t="s">
        <v>665</v>
      </c>
      <c r="D147" s="16" t="s">
        <v>260</v>
      </c>
      <c r="E147" s="16" t="s">
        <v>63</v>
      </c>
      <c r="F147" s="16" t="s">
        <v>19</v>
      </c>
      <c r="G147" s="7" t="n">
        <v>5</v>
      </c>
      <c r="H147" s="6" t="n">
        <v>94.828</v>
      </c>
      <c r="I147" s="6" t="n">
        <v>-4741.4</v>
      </c>
      <c r="J147" s="6" t="n">
        <v>-59.5</v>
      </c>
      <c r="K147" s="6" t="n">
        <v>-3.08</v>
      </c>
      <c r="L147" s="6" t="n">
        <v>0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45058.55681713</v>
      </c>
      <c r="B148" s="16" t="s">
        <v>462</v>
      </c>
      <c r="C148" s="16" t="s">
        <v>659</v>
      </c>
      <c r="D148" s="16" t="s">
        <v>260</v>
      </c>
      <c r="E148" s="16" t="s">
        <v>48</v>
      </c>
      <c r="F148" s="16" t="s">
        <v>19</v>
      </c>
      <c r="G148" s="7" t="n">
        <v>1</v>
      </c>
      <c r="H148" s="6" t="n">
        <v>137.98</v>
      </c>
      <c r="I148" s="6" t="n">
        <v>-137.98</v>
      </c>
      <c r="J148" s="6" t="n">
        <v>0</v>
      </c>
      <c r="K148" s="6" t="n">
        <v>-0.04</v>
      </c>
      <c r="L148" s="6" t="n">
        <v>0</v>
      </c>
      <c r="M148" s="6" t="s">
        <f>=I148+J148+K148+L148</f>
      </c>
      <c r="N148" s="16"/>
    </row>
    <row collapsed="false" customFormat="false" customHeight="false" hidden="false" ht="12.1" outlineLevel="0" r="149">
      <c r="A149" s="21" t="n">
        <v>45064</v>
      </c>
      <c r="B149" s="22" t="s">
        <v>619</v>
      </c>
      <c r="C149" s="22" t="s">
        <v>660</v>
      </c>
      <c r="D149" s="22" t="s">
        <v>619</v>
      </c>
      <c r="E149" s="22" t="s">
        <v>619</v>
      </c>
      <c r="F149" s="22" t="s">
        <v>19</v>
      </c>
      <c r="G149" s="23" t="n">
        <v>5</v>
      </c>
      <c r="H149" s="24" t="n">
        <v>10.27</v>
      </c>
      <c r="I149" s="24" t="n">
        <v>51.35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 t="s">
        <v>621</v>
      </c>
    </row>
    <row collapsed="false" customFormat="false" customHeight="false" hidden="false" ht="12.1" outlineLevel="0" r="150">
      <c r="A150" s="21" t="n">
        <v>45068</v>
      </c>
      <c r="B150" s="22" t="s">
        <v>605</v>
      </c>
      <c r="C150" s="22" t="s">
        <v>183</v>
      </c>
      <c r="D150" s="22" t="s">
        <v>605</v>
      </c>
      <c r="E150" s="22" t="s">
        <v>605</v>
      </c>
      <c r="F150" s="22" t="s">
        <v>19</v>
      </c>
      <c r="G150" s="23" t="n">
        <v>1</v>
      </c>
      <c r="H150" s="24" t="n">
        <v>610</v>
      </c>
      <c r="I150" s="24" t="n">
        <v>610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0" t="n">
        <v>45068.550532407</v>
      </c>
      <c r="B151" s="16" t="s">
        <v>460</v>
      </c>
      <c r="C151" s="16" t="s">
        <v>652</v>
      </c>
      <c r="D151" s="16" t="s">
        <v>260</v>
      </c>
      <c r="E151" s="16" t="s">
        <v>48</v>
      </c>
      <c r="F151" s="16" t="s">
        <v>19</v>
      </c>
      <c r="G151" s="7" t="n">
        <v>6</v>
      </c>
      <c r="H151" s="6" t="n">
        <v>113.8</v>
      </c>
      <c r="I151" s="6" t="n">
        <v>-682.8</v>
      </c>
      <c r="J151" s="6" t="n">
        <v>0</v>
      </c>
      <c r="K151" s="6" t="n">
        <v>-0.21</v>
      </c>
      <c r="L151" s="6" t="n">
        <v>0</v>
      </c>
      <c r="M151" s="6" t="s">
        <f>=I151+J151+K151+L151</f>
      </c>
      <c r="N151" s="16"/>
    </row>
    <row collapsed="false" customFormat="false" customHeight="false" hidden="false" ht="12.1" outlineLevel="0" r="152">
      <c r="A152" s="21" t="n">
        <v>45069</v>
      </c>
      <c r="B152" s="22" t="s">
        <v>619</v>
      </c>
      <c r="C152" s="22" t="s">
        <v>624</v>
      </c>
      <c r="D152" s="22" t="s">
        <v>619</v>
      </c>
      <c r="E152" s="22" t="s">
        <v>619</v>
      </c>
      <c r="F152" s="22" t="s">
        <v>19</v>
      </c>
      <c r="G152" s="23" t="n">
        <v>5</v>
      </c>
      <c r="H152" s="24" t="n">
        <v>22.81</v>
      </c>
      <c r="I152" s="24" t="n">
        <v>114.05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 t="s">
        <v>621</v>
      </c>
    </row>
    <row collapsed="false" customFormat="false" customHeight="false" hidden="false" ht="12.1" outlineLevel="0" r="153">
      <c r="A153" s="20" t="n">
        <v>45070.673726852</v>
      </c>
      <c r="B153" s="16" t="s">
        <v>460</v>
      </c>
      <c r="C153" s="16" t="s">
        <v>652</v>
      </c>
      <c r="D153" s="16" t="s">
        <v>260</v>
      </c>
      <c r="E153" s="16" t="s">
        <v>48</v>
      </c>
      <c r="F153" s="16" t="s">
        <v>19</v>
      </c>
      <c r="G153" s="7" t="n">
        <v>1</v>
      </c>
      <c r="H153" s="6" t="n">
        <v>113.85</v>
      </c>
      <c r="I153" s="6" t="n">
        <v>-113.85</v>
      </c>
      <c r="J153" s="6" t="n">
        <v>0</v>
      </c>
      <c r="K153" s="6" t="n">
        <v>-0.03</v>
      </c>
      <c r="L153" s="6" t="n">
        <v>0</v>
      </c>
      <c r="M153" s="6" t="s">
        <f>=I153+J153+K153+L153</f>
      </c>
      <c r="N153" s="16"/>
    </row>
    <row collapsed="false" customFormat="false" customHeight="false" hidden="false" ht="12.1" outlineLevel="0" r="154">
      <c r="A154" s="21" t="n">
        <v>45072</v>
      </c>
      <c r="B154" s="22" t="s">
        <v>605</v>
      </c>
      <c r="C154" s="22" t="s">
        <v>183</v>
      </c>
      <c r="D154" s="22" t="s">
        <v>605</v>
      </c>
      <c r="E154" s="22" t="s">
        <v>605</v>
      </c>
      <c r="F154" s="22" t="s">
        <v>19</v>
      </c>
      <c r="G154" s="23" t="n">
        <v>1</v>
      </c>
      <c r="H154" s="24" t="n">
        <v>5000</v>
      </c>
      <c r="I154" s="24" t="n">
        <v>5000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2"/>
    </row>
    <row collapsed="false" customFormat="false" customHeight="false" hidden="false" ht="12.1" outlineLevel="0" r="155">
      <c r="A155" s="20" t="n">
        <v>45072.581724537</v>
      </c>
      <c r="B155" s="16" t="s">
        <v>152</v>
      </c>
      <c r="C155" s="16" t="s">
        <v>666</v>
      </c>
      <c r="D155" s="16" t="s">
        <v>260</v>
      </c>
      <c r="E155" s="16" t="s">
        <v>63</v>
      </c>
      <c r="F155" s="16" t="s">
        <v>19</v>
      </c>
      <c r="G155" s="7" t="n">
        <v>5</v>
      </c>
      <c r="H155" s="6" t="n">
        <v>98.53</v>
      </c>
      <c r="I155" s="6" t="n">
        <v>-4926.5</v>
      </c>
      <c r="J155" s="6" t="n">
        <v>-7.85</v>
      </c>
      <c r="K155" s="6" t="n">
        <v>-3.07</v>
      </c>
      <c r="L155" s="6" t="n">
        <v>0</v>
      </c>
      <c r="M155" s="6" t="s">
        <f>=I155+J155+K155+L155</f>
      </c>
      <c r="N155" s="16"/>
    </row>
    <row collapsed="false" customFormat="false" customHeight="false" hidden="false" ht="12.1" outlineLevel="0" r="156">
      <c r="A156" s="21" t="n">
        <v>45076</v>
      </c>
      <c r="B156" s="22" t="s">
        <v>619</v>
      </c>
      <c r="C156" s="22" t="s">
        <v>667</v>
      </c>
      <c r="D156" s="22" t="s">
        <v>619</v>
      </c>
      <c r="E156" s="22" t="s">
        <v>619</v>
      </c>
      <c r="F156" s="22" t="s">
        <v>19</v>
      </c>
      <c r="G156" s="23" t="n">
        <v>10</v>
      </c>
      <c r="H156" s="24" t="n">
        <v>51.01</v>
      </c>
      <c r="I156" s="24" t="n">
        <v>510.1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 t="s">
        <v>621</v>
      </c>
    </row>
    <row collapsed="false" customFormat="false" customHeight="false" hidden="false" ht="12.1" outlineLevel="0" r="157">
      <c r="A157" s="21" t="n">
        <v>45076</v>
      </c>
      <c r="B157" s="22" t="s">
        <v>619</v>
      </c>
      <c r="C157" s="22" t="s">
        <v>668</v>
      </c>
      <c r="D157" s="22" t="s">
        <v>619</v>
      </c>
      <c r="E157" s="22" t="s">
        <v>619</v>
      </c>
      <c r="F157" s="22" t="s">
        <v>19</v>
      </c>
      <c r="G157" s="23" t="n">
        <v>5</v>
      </c>
      <c r="H157" s="24" t="n">
        <v>23.56</v>
      </c>
      <c r="I157" s="24" t="n">
        <v>117.8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 t="s">
        <v>621</v>
      </c>
    </row>
    <row collapsed="false" customFormat="false" customHeight="false" hidden="false" ht="12.1" outlineLevel="0" r="158">
      <c r="A158" s="21" t="n">
        <v>45077</v>
      </c>
      <c r="B158" s="22" t="s">
        <v>619</v>
      </c>
      <c r="C158" s="22" t="s">
        <v>654</v>
      </c>
      <c r="D158" s="22" t="s">
        <v>619</v>
      </c>
      <c r="E158" s="22" t="s">
        <v>619</v>
      </c>
      <c r="F158" s="22" t="s">
        <v>19</v>
      </c>
      <c r="G158" s="23" t="n">
        <v>12</v>
      </c>
      <c r="H158" s="24" t="n">
        <v>6.79</v>
      </c>
      <c r="I158" s="24" t="n">
        <v>81.48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 t="s">
        <v>621</v>
      </c>
    </row>
    <row collapsed="false" customFormat="false" customHeight="false" hidden="false" ht="12.1" outlineLevel="0" r="159">
      <c r="A159" s="20" t="n">
        <v>45077.655763889</v>
      </c>
      <c r="B159" s="16" t="s">
        <v>460</v>
      </c>
      <c r="C159" s="16" t="s">
        <v>652</v>
      </c>
      <c r="D159" s="16" t="s">
        <v>260</v>
      </c>
      <c r="E159" s="16" t="s">
        <v>48</v>
      </c>
      <c r="F159" s="16" t="s">
        <v>19</v>
      </c>
      <c r="G159" s="7" t="n">
        <v>5</v>
      </c>
      <c r="H159" s="6" t="n">
        <v>116.65</v>
      </c>
      <c r="I159" s="6" t="n">
        <v>-583.25</v>
      </c>
      <c r="J159" s="6" t="n">
        <v>0</v>
      </c>
      <c r="K159" s="6" t="n">
        <v>-0.17</v>
      </c>
      <c r="L159" s="6" t="n">
        <v>0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45078.736770833</v>
      </c>
      <c r="B160" s="16" t="s">
        <v>460</v>
      </c>
      <c r="C160" s="16" t="s">
        <v>652</v>
      </c>
      <c r="D160" s="16" t="s">
        <v>260</v>
      </c>
      <c r="E160" s="16" t="s">
        <v>48</v>
      </c>
      <c r="F160" s="16" t="s">
        <v>19</v>
      </c>
      <c r="G160" s="7" t="n">
        <v>1</v>
      </c>
      <c r="H160" s="6" t="n">
        <v>117.2</v>
      </c>
      <c r="I160" s="6" t="n">
        <v>-117.2</v>
      </c>
      <c r="J160" s="6" t="n">
        <v>0</v>
      </c>
      <c r="K160" s="6" t="n">
        <v>-0.03</v>
      </c>
      <c r="L160" s="6" t="n">
        <v>0</v>
      </c>
      <c r="M160" s="6" t="s">
        <f>=I160+J160+K160+L160</f>
      </c>
      <c r="N160" s="16"/>
    </row>
    <row collapsed="false" customFormat="false" customHeight="false" hidden="false" ht="12.1" outlineLevel="0" r="161">
      <c r="A161" s="21" t="n">
        <v>45084</v>
      </c>
      <c r="B161" s="22" t="s">
        <v>605</v>
      </c>
      <c r="C161" s="22" t="s">
        <v>183</v>
      </c>
      <c r="D161" s="22" t="s">
        <v>605</v>
      </c>
      <c r="E161" s="22" t="s">
        <v>605</v>
      </c>
      <c r="F161" s="22" t="s">
        <v>19</v>
      </c>
      <c r="G161" s="23" t="n">
        <v>1</v>
      </c>
      <c r="H161" s="24" t="n">
        <v>5000</v>
      </c>
      <c r="I161" s="24" t="n">
        <v>5000</v>
      </c>
      <c r="J161" s="24" t="n">
        <v>0</v>
      </c>
      <c r="K161" s="24" t="n">
        <v>0</v>
      </c>
      <c r="L161" s="24" t="n">
        <v>0</v>
      </c>
      <c r="M161" s="6" t="s">
        <f>=I161+J161+K161+L161</f>
      </c>
      <c r="N161" s="22"/>
    </row>
    <row collapsed="false" customFormat="false" customHeight="false" hidden="false" ht="12.1" outlineLevel="0" r="162">
      <c r="A162" s="21" t="n">
        <v>45084</v>
      </c>
      <c r="B162" s="22" t="s">
        <v>619</v>
      </c>
      <c r="C162" s="22" t="s">
        <v>669</v>
      </c>
      <c r="D162" s="22" t="s">
        <v>619</v>
      </c>
      <c r="E162" s="22" t="s">
        <v>619</v>
      </c>
      <c r="F162" s="22" t="s">
        <v>19</v>
      </c>
      <c r="G162" s="23" t="n">
        <v>5</v>
      </c>
      <c r="H162" s="24" t="n">
        <v>25.8</v>
      </c>
      <c r="I162" s="24" t="n">
        <v>129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 t="s">
        <v>621</v>
      </c>
    </row>
    <row collapsed="false" customFormat="false" customHeight="false" hidden="false" ht="12.1" outlineLevel="0" r="163">
      <c r="A163" s="20" t="n">
        <v>45084.751736111</v>
      </c>
      <c r="B163" s="16" t="s">
        <v>126</v>
      </c>
      <c r="C163" s="16" t="s">
        <v>644</v>
      </c>
      <c r="D163" s="16" t="s">
        <v>260</v>
      </c>
      <c r="E163" s="16" t="s">
        <v>63</v>
      </c>
      <c r="F163" s="16" t="s">
        <v>19</v>
      </c>
      <c r="G163" s="7" t="n">
        <v>5</v>
      </c>
      <c r="H163" s="6" t="n">
        <v>98.3</v>
      </c>
      <c r="I163" s="6" t="n">
        <v>-4915</v>
      </c>
      <c r="J163" s="6" t="n">
        <v>0</v>
      </c>
      <c r="K163" s="6" t="n">
        <v>-3.19</v>
      </c>
      <c r="L163" s="6" t="n">
        <v>0</v>
      </c>
      <c r="M163" s="6" t="s">
        <f>=I163+J163+K163+L163</f>
      </c>
      <c r="N163" s="16"/>
    </row>
    <row collapsed="false" customFormat="false" customHeight="false" hidden="false" ht="12.1" outlineLevel="0" r="164">
      <c r="A164" s="20" t="n">
        <v>45085.550335648</v>
      </c>
      <c r="B164" s="16" t="s">
        <v>460</v>
      </c>
      <c r="C164" s="16" t="s">
        <v>652</v>
      </c>
      <c r="D164" s="16" t="s">
        <v>260</v>
      </c>
      <c r="E164" s="16" t="s">
        <v>48</v>
      </c>
      <c r="F164" s="16" t="s">
        <v>19</v>
      </c>
      <c r="G164" s="7" t="n">
        <v>1</v>
      </c>
      <c r="H164" s="6" t="n">
        <v>118.15</v>
      </c>
      <c r="I164" s="6" t="n">
        <v>-118.15</v>
      </c>
      <c r="J164" s="6" t="n">
        <v>0</v>
      </c>
      <c r="K164" s="6" t="n">
        <v>-0.04</v>
      </c>
      <c r="L164" s="6" t="n">
        <v>0</v>
      </c>
      <c r="M164" s="6" t="s">
        <f>=I164+J164+K164+L164</f>
      </c>
      <c r="N164" s="16"/>
    </row>
    <row collapsed="false" customFormat="false" customHeight="false" hidden="false" ht="12.1" outlineLevel="0" r="165">
      <c r="A165" s="21" t="n">
        <v>45086</v>
      </c>
      <c r="B165" s="22" t="s">
        <v>605</v>
      </c>
      <c r="C165" s="22" t="s">
        <v>183</v>
      </c>
      <c r="D165" s="22" t="s">
        <v>605</v>
      </c>
      <c r="E165" s="22" t="s">
        <v>605</v>
      </c>
      <c r="F165" s="22" t="s">
        <v>19</v>
      </c>
      <c r="G165" s="23" t="n">
        <v>1</v>
      </c>
      <c r="H165" s="24" t="n">
        <v>5000</v>
      </c>
      <c r="I165" s="24" t="n">
        <v>5000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45086.608263889</v>
      </c>
      <c r="B166" s="16" t="s">
        <v>464</v>
      </c>
      <c r="C166" s="16" t="s">
        <v>670</v>
      </c>
      <c r="D166" s="16" t="s">
        <v>260</v>
      </c>
      <c r="E166" s="16" t="s">
        <v>48</v>
      </c>
      <c r="F166" s="16" t="s">
        <v>19</v>
      </c>
      <c r="G166" s="7" t="n">
        <v>4</v>
      </c>
      <c r="H166" s="6" t="n">
        <v>1037</v>
      </c>
      <c r="I166" s="6" t="n">
        <v>-4148</v>
      </c>
      <c r="J166" s="6" t="n">
        <v>0</v>
      </c>
      <c r="K166" s="6" t="n">
        <v>-3.32</v>
      </c>
      <c r="L166" s="6" t="n">
        <v>0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45086.611608796</v>
      </c>
      <c r="B167" s="16" t="s">
        <v>450</v>
      </c>
      <c r="C167" s="16" t="s">
        <v>623</v>
      </c>
      <c r="D167" s="16" t="s">
        <v>260</v>
      </c>
      <c r="E167" s="16" t="s">
        <v>63</v>
      </c>
      <c r="F167" s="16" t="s">
        <v>19</v>
      </c>
      <c r="G167" s="7" t="n">
        <v>1</v>
      </c>
      <c r="H167" s="6" t="n">
        <v>93.92</v>
      </c>
      <c r="I167" s="6" t="n">
        <v>-939.2</v>
      </c>
      <c r="J167" s="6" t="n">
        <v>-2.63</v>
      </c>
      <c r="K167" s="6" t="n">
        <v>-0.14</v>
      </c>
      <c r="L167" s="6" t="n">
        <v>0</v>
      </c>
      <c r="M167" s="6" t="s">
        <f>=I167+J167+K167+L167</f>
      </c>
      <c r="N167" s="16"/>
    </row>
    <row collapsed="false" customFormat="false" customHeight="false" hidden="false" ht="12.1" outlineLevel="0" r="168">
      <c r="A168" s="21" t="n">
        <v>45092</v>
      </c>
      <c r="B168" s="22" t="s">
        <v>619</v>
      </c>
      <c r="C168" s="22" t="s">
        <v>671</v>
      </c>
      <c r="D168" s="22" t="s">
        <v>619</v>
      </c>
      <c r="E168" s="22" t="s">
        <v>619</v>
      </c>
      <c r="F168" s="22" t="s">
        <v>19</v>
      </c>
      <c r="G168" s="23" t="n">
        <v>5</v>
      </c>
      <c r="H168" s="24" t="n">
        <v>21.57</v>
      </c>
      <c r="I168" s="24" t="n">
        <v>107.85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 t="s">
        <v>621</v>
      </c>
    </row>
    <row collapsed="false" customFormat="false" customHeight="false" hidden="false" ht="12.1" outlineLevel="0" r="169">
      <c r="A169" s="21" t="n">
        <v>45094</v>
      </c>
      <c r="B169" s="22" t="s">
        <v>619</v>
      </c>
      <c r="C169" s="22" t="s">
        <v>660</v>
      </c>
      <c r="D169" s="22" t="s">
        <v>619</v>
      </c>
      <c r="E169" s="22" t="s">
        <v>619</v>
      </c>
      <c r="F169" s="22" t="s">
        <v>19</v>
      </c>
      <c r="G169" s="23" t="n">
        <v>5</v>
      </c>
      <c r="H169" s="24" t="n">
        <v>10.27</v>
      </c>
      <c r="I169" s="24" t="n">
        <v>51.35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 t="s">
        <v>621</v>
      </c>
    </row>
    <row collapsed="false" customFormat="false" customHeight="false" hidden="false" ht="12.1" outlineLevel="0" r="170">
      <c r="A170" s="21" t="n">
        <v>45096</v>
      </c>
      <c r="B170" s="22" t="s">
        <v>619</v>
      </c>
      <c r="C170" s="22" t="s">
        <v>672</v>
      </c>
      <c r="D170" s="22" t="s">
        <v>619</v>
      </c>
      <c r="E170" s="22" t="s">
        <v>619</v>
      </c>
      <c r="F170" s="22" t="s">
        <v>19</v>
      </c>
      <c r="G170" s="23" t="n">
        <v>5</v>
      </c>
      <c r="H170" s="24" t="n">
        <v>24.31</v>
      </c>
      <c r="I170" s="24" t="n">
        <v>121.55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 t="s">
        <v>621</v>
      </c>
    </row>
    <row collapsed="false" customFormat="false" customHeight="false" hidden="false" ht="12.1" outlineLevel="0" r="171">
      <c r="A171" s="20" t="n">
        <v>45096.455960648</v>
      </c>
      <c r="B171" s="16" t="s">
        <v>460</v>
      </c>
      <c r="C171" s="16" t="s">
        <v>652</v>
      </c>
      <c r="D171" s="16" t="s">
        <v>260</v>
      </c>
      <c r="E171" s="16" t="s">
        <v>48</v>
      </c>
      <c r="F171" s="16" t="s">
        <v>19</v>
      </c>
      <c r="G171" s="7" t="n">
        <v>1</v>
      </c>
      <c r="H171" s="6" t="n">
        <v>122.2</v>
      </c>
      <c r="I171" s="6" t="n">
        <v>-122.2</v>
      </c>
      <c r="J171" s="6" t="n">
        <v>0</v>
      </c>
      <c r="K171" s="6" t="n">
        <v>-0.04</v>
      </c>
      <c r="L171" s="6" t="n">
        <v>0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45097.628356481</v>
      </c>
      <c r="B172" s="16" t="s">
        <v>460</v>
      </c>
      <c r="C172" s="16" t="s">
        <v>652</v>
      </c>
      <c r="D172" s="16" t="s">
        <v>260</v>
      </c>
      <c r="E172" s="16" t="s">
        <v>48</v>
      </c>
      <c r="F172" s="16" t="s">
        <v>19</v>
      </c>
      <c r="G172" s="7" t="n">
        <v>1</v>
      </c>
      <c r="H172" s="6" t="n">
        <v>122.45</v>
      </c>
      <c r="I172" s="6" t="n">
        <v>-122.45</v>
      </c>
      <c r="J172" s="6" t="n">
        <v>0</v>
      </c>
      <c r="K172" s="6" t="n">
        <v>-0.04</v>
      </c>
      <c r="L172" s="6" t="n">
        <v>0</v>
      </c>
      <c r="M172" s="6" t="s">
        <f>=I172+J172+K172+L172</f>
      </c>
      <c r="N172" s="16"/>
    </row>
    <row collapsed="false" customFormat="false" customHeight="false" hidden="false" ht="12.1" outlineLevel="0" r="173">
      <c r="A173" s="21" t="n">
        <v>45098</v>
      </c>
      <c r="B173" s="22" t="s">
        <v>605</v>
      </c>
      <c r="C173" s="22" t="s">
        <v>183</v>
      </c>
      <c r="D173" s="22" t="s">
        <v>605</v>
      </c>
      <c r="E173" s="22" t="s">
        <v>605</v>
      </c>
      <c r="F173" s="22" t="s">
        <v>19</v>
      </c>
      <c r="G173" s="23" t="n">
        <v>1</v>
      </c>
      <c r="H173" s="24" t="n">
        <v>386</v>
      </c>
      <c r="I173" s="24" t="n">
        <v>386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0" t="n">
        <v>45098.416608796</v>
      </c>
      <c r="B174" s="16" t="s">
        <v>460</v>
      </c>
      <c r="C174" s="16" t="s">
        <v>652</v>
      </c>
      <c r="D174" s="16" t="s">
        <v>260</v>
      </c>
      <c r="E174" s="16" t="s">
        <v>48</v>
      </c>
      <c r="F174" s="16" t="s">
        <v>19</v>
      </c>
      <c r="G174" s="7" t="n">
        <v>3</v>
      </c>
      <c r="H174" s="6" t="n">
        <v>122.15</v>
      </c>
      <c r="I174" s="6" t="n">
        <v>-366.45</v>
      </c>
      <c r="J174" s="6" t="n">
        <v>0</v>
      </c>
      <c r="K174" s="6" t="n">
        <v>-0.05</v>
      </c>
      <c r="L174" s="6" t="n">
        <v>0</v>
      </c>
      <c r="M174" s="6" t="s">
        <f>=I174+J174+K174+L174</f>
      </c>
      <c r="N174" s="16"/>
    </row>
    <row collapsed="false" customFormat="false" customHeight="false" hidden="false" ht="12.1" outlineLevel="0" r="175">
      <c r="A175" s="21" t="n">
        <v>45103</v>
      </c>
      <c r="B175" s="22" t="s">
        <v>619</v>
      </c>
      <c r="C175" s="22" t="s">
        <v>651</v>
      </c>
      <c r="D175" s="22" t="s">
        <v>619</v>
      </c>
      <c r="E175" s="22" t="s">
        <v>619</v>
      </c>
      <c r="F175" s="22" t="s">
        <v>19</v>
      </c>
      <c r="G175" s="23" t="n">
        <v>5</v>
      </c>
      <c r="H175" s="24" t="n">
        <v>22.44</v>
      </c>
      <c r="I175" s="24" t="n">
        <v>112.2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 t="s">
        <v>621</v>
      </c>
    </row>
    <row collapsed="false" customFormat="false" customHeight="false" hidden="false" ht="12.1" outlineLevel="0" r="176">
      <c r="A176" s="21" t="n">
        <v>45104</v>
      </c>
      <c r="B176" s="22" t="s">
        <v>605</v>
      </c>
      <c r="C176" s="22" t="s">
        <v>183</v>
      </c>
      <c r="D176" s="22" t="s">
        <v>605</v>
      </c>
      <c r="E176" s="22" t="s">
        <v>605</v>
      </c>
      <c r="F176" s="22" t="s">
        <v>19</v>
      </c>
      <c r="G176" s="23" t="n">
        <v>2</v>
      </c>
      <c r="H176" s="24" t="n">
        <v>3500</v>
      </c>
      <c r="I176" s="24" t="n">
        <v>7000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0" t="n">
        <v>45104.550509259</v>
      </c>
      <c r="B177" s="16" t="s">
        <v>464</v>
      </c>
      <c r="C177" s="16" t="s">
        <v>670</v>
      </c>
      <c r="D177" s="16" t="s">
        <v>260</v>
      </c>
      <c r="E177" s="16" t="s">
        <v>48</v>
      </c>
      <c r="F177" s="16" t="s">
        <v>19</v>
      </c>
      <c r="G177" s="7" t="n">
        <v>3</v>
      </c>
      <c r="H177" s="6" t="n">
        <v>1057.2</v>
      </c>
      <c r="I177" s="6" t="n">
        <v>-3171.6</v>
      </c>
      <c r="J177" s="6" t="n">
        <v>0</v>
      </c>
      <c r="K177" s="6" t="n">
        <v>-2.52</v>
      </c>
      <c r="L177" s="6" t="n">
        <v>0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45104.551574074</v>
      </c>
      <c r="B178" s="16" t="s">
        <v>460</v>
      </c>
      <c r="C178" s="16" t="s">
        <v>652</v>
      </c>
      <c r="D178" s="16" t="s">
        <v>260</v>
      </c>
      <c r="E178" s="16" t="s">
        <v>48</v>
      </c>
      <c r="F178" s="16" t="s">
        <v>19</v>
      </c>
      <c r="G178" s="7" t="n">
        <v>32</v>
      </c>
      <c r="H178" s="6" t="n">
        <v>120.5875</v>
      </c>
      <c r="I178" s="6" t="n">
        <v>-3858.8</v>
      </c>
      <c r="J178" s="6" t="n">
        <v>0</v>
      </c>
      <c r="K178" s="6" t="n">
        <v>-1.16</v>
      </c>
      <c r="L178" s="6" t="n">
        <v>0</v>
      </c>
      <c r="M178" s="6" t="s">
        <f>=I178+J178+K178+L178</f>
      </c>
      <c r="N178" s="16"/>
    </row>
    <row collapsed="false" customFormat="false" customHeight="false" hidden="false" ht="12.1" outlineLevel="0" r="179">
      <c r="A179" s="20" t="n">
        <v>45105.528032407</v>
      </c>
      <c r="B179" s="16" t="s">
        <v>460</v>
      </c>
      <c r="C179" s="16" t="s">
        <v>652</v>
      </c>
      <c r="D179" s="16" t="s">
        <v>260</v>
      </c>
      <c r="E179" s="16" t="s">
        <v>48</v>
      </c>
      <c r="F179" s="16" t="s">
        <v>19</v>
      </c>
      <c r="G179" s="7" t="n">
        <v>1</v>
      </c>
      <c r="H179" s="6" t="n">
        <v>121</v>
      </c>
      <c r="I179" s="6" t="n">
        <v>-121</v>
      </c>
      <c r="J179" s="6" t="n">
        <v>0</v>
      </c>
      <c r="K179" s="6" t="n">
        <v>-0.04</v>
      </c>
      <c r="L179" s="6" t="n">
        <v>0</v>
      </c>
      <c r="M179" s="6" t="s">
        <f>=I179+J179+K179+L179</f>
      </c>
      <c r="N179" s="16"/>
    </row>
    <row collapsed="false" customFormat="false" customHeight="false" hidden="false" ht="12.1" outlineLevel="0" r="180">
      <c r="A180" s="21" t="n">
        <v>45107</v>
      </c>
      <c r="B180" s="22" t="s">
        <v>619</v>
      </c>
      <c r="C180" s="22" t="s">
        <v>673</v>
      </c>
      <c r="D180" s="22" t="s">
        <v>619</v>
      </c>
      <c r="E180" s="22" t="s">
        <v>619</v>
      </c>
      <c r="F180" s="22" t="s">
        <v>19</v>
      </c>
      <c r="G180" s="23" t="n">
        <v>13</v>
      </c>
      <c r="H180" s="24" t="n">
        <v>6.58</v>
      </c>
      <c r="I180" s="24" t="n">
        <v>85.54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2" t="s">
        <v>621</v>
      </c>
    </row>
    <row collapsed="false" customFormat="false" customHeight="false" hidden="false" ht="12.1" outlineLevel="0" r="181">
      <c r="A181" s="21" t="n">
        <v>45109</v>
      </c>
      <c r="B181" s="22" t="s">
        <v>619</v>
      </c>
      <c r="C181" s="22" t="s">
        <v>655</v>
      </c>
      <c r="D181" s="22" t="s">
        <v>619</v>
      </c>
      <c r="E181" s="22" t="s">
        <v>619</v>
      </c>
      <c r="F181" s="22" t="s">
        <v>19</v>
      </c>
      <c r="G181" s="23" t="n">
        <v>5</v>
      </c>
      <c r="H181" s="24" t="n">
        <v>23.93</v>
      </c>
      <c r="I181" s="24" t="n">
        <v>119.65</v>
      </c>
      <c r="J181" s="24" t="n">
        <v>0</v>
      </c>
      <c r="K181" s="24" t="n">
        <v>0</v>
      </c>
      <c r="L181" s="24" t="n">
        <v>0</v>
      </c>
      <c r="M181" s="6" t="s">
        <f>=I181+J181+K181+L181</f>
      </c>
      <c r="N181" s="22" t="s">
        <v>621</v>
      </c>
    </row>
    <row collapsed="false" customFormat="false" customHeight="false" hidden="false" ht="12.1" outlineLevel="0" r="182">
      <c r="A182" s="21" t="n">
        <v>45114</v>
      </c>
      <c r="B182" s="22" t="s">
        <v>605</v>
      </c>
      <c r="C182" s="22" t="s">
        <v>183</v>
      </c>
      <c r="D182" s="22" t="s">
        <v>605</v>
      </c>
      <c r="E182" s="22" t="s">
        <v>605</v>
      </c>
      <c r="F182" s="22" t="s">
        <v>19</v>
      </c>
      <c r="G182" s="23" t="n">
        <v>1</v>
      </c>
      <c r="H182" s="24" t="n">
        <v>5000</v>
      </c>
      <c r="I182" s="24" t="n">
        <v>5000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2"/>
    </row>
    <row collapsed="false" customFormat="false" customHeight="false" hidden="false" ht="12.1" outlineLevel="0" r="183">
      <c r="A183" s="20" t="n">
        <v>45114.666099537</v>
      </c>
      <c r="B183" s="16" t="s">
        <v>464</v>
      </c>
      <c r="C183" s="16" t="s">
        <v>670</v>
      </c>
      <c r="D183" s="16" t="s">
        <v>260</v>
      </c>
      <c r="E183" s="16" t="s">
        <v>48</v>
      </c>
      <c r="F183" s="16" t="s">
        <v>19</v>
      </c>
      <c r="G183" s="7" t="n">
        <v>3</v>
      </c>
      <c r="H183" s="6" t="n">
        <v>1055</v>
      </c>
      <c r="I183" s="6" t="n">
        <v>-3165</v>
      </c>
      <c r="J183" s="6" t="n">
        <v>0</v>
      </c>
      <c r="K183" s="6" t="n">
        <v>-2.53</v>
      </c>
      <c r="L183" s="6" t="n">
        <v>0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45114.666493056</v>
      </c>
      <c r="B184" s="16" t="s">
        <v>460</v>
      </c>
      <c r="C184" s="16" t="s">
        <v>652</v>
      </c>
      <c r="D184" s="16" t="s">
        <v>260</v>
      </c>
      <c r="E184" s="16" t="s">
        <v>48</v>
      </c>
      <c r="F184" s="16" t="s">
        <v>19</v>
      </c>
      <c r="G184" s="7" t="n">
        <v>16</v>
      </c>
      <c r="H184" s="6" t="n">
        <v>123.25</v>
      </c>
      <c r="I184" s="6" t="n">
        <v>-1972</v>
      </c>
      <c r="J184" s="6" t="n">
        <v>0</v>
      </c>
      <c r="K184" s="6" t="n">
        <v>-0.59</v>
      </c>
      <c r="L184" s="6" t="n">
        <v>0</v>
      </c>
      <c r="M184" s="6" t="s">
        <f>=I184+J184+K184+L184</f>
      </c>
      <c r="N184" s="16"/>
    </row>
    <row collapsed="false" customFormat="false" customHeight="false" hidden="false" ht="12.1" outlineLevel="0" r="185">
      <c r="A185" s="21" t="n">
        <v>45119</v>
      </c>
      <c r="B185" s="22" t="s">
        <v>605</v>
      </c>
      <c r="C185" s="22" t="s">
        <v>183</v>
      </c>
      <c r="D185" s="22" t="s">
        <v>605</v>
      </c>
      <c r="E185" s="22" t="s">
        <v>605</v>
      </c>
      <c r="F185" s="22" t="s">
        <v>19</v>
      </c>
      <c r="G185" s="23" t="n">
        <v>2</v>
      </c>
      <c r="H185" s="24" t="n">
        <v>5000</v>
      </c>
      <c r="I185" s="24" t="n">
        <v>10000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0" t="n">
        <v>45119.543217593</v>
      </c>
      <c r="B186" s="16" t="s">
        <v>149</v>
      </c>
      <c r="C186" s="16" t="s">
        <v>674</v>
      </c>
      <c r="D186" s="16" t="s">
        <v>260</v>
      </c>
      <c r="E186" s="16" t="s">
        <v>63</v>
      </c>
      <c r="F186" s="16" t="s">
        <v>19</v>
      </c>
      <c r="G186" s="7" t="n">
        <v>5</v>
      </c>
      <c r="H186" s="6" t="n">
        <v>100.1</v>
      </c>
      <c r="I186" s="6" t="n">
        <v>-5005</v>
      </c>
      <c r="J186" s="6" t="n">
        <v>-11.3</v>
      </c>
      <c r="K186" s="6" t="n">
        <v>-3.13</v>
      </c>
      <c r="L186" s="6" t="n">
        <v>0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45119.581412037</v>
      </c>
      <c r="B187" s="16" t="s">
        <v>464</v>
      </c>
      <c r="C187" s="16" t="s">
        <v>670</v>
      </c>
      <c r="D187" s="16" t="s">
        <v>260</v>
      </c>
      <c r="E187" s="16" t="s">
        <v>48</v>
      </c>
      <c r="F187" s="16" t="s">
        <v>19</v>
      </c>
      <c r="G187" s="7" t="n">
        <v>2</v>
      </c>
      <c r="H187" s="6" t="n">
        <v>1074.6</v>
      </c>
      <c r="I187" s="6" t="n">
        <v>-2149.2</v>
      </c>
      <c r="J187" s="6" t="n">
        <v>0</v>
      </c>
      <c r="K187" s="6" t="n">
        <v>-1.71</v>
      </c>
      <c r="L187" s="6" t="n">
        <v>0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45119.581898148</v>
      </c>
      <c r="B188" s="16" t="s">
        <v>460</v>
      </c>
      <c r="C188" s="16" t="s">
        <v>652</v>
      </c>
      <c r="D188" s="16" t="s">
        <v>260</v>
      </c>
      <c r="E188" s="16" t="s">
        <v>48</v>
      </c>
      <c r="F188" s="16" t="s">
        <v>19</v>
      </c>
      <c r="G188" s="7" t="n">
        <v>23</v>
      </c>
      <c r="H188" s="6" t="n">
        <v>126.45</v>
      </c>
      <c r="I188" s="6" t="n">
        <v>-2908.35</v>
      </c>
      <c r="J188" s="6" t="n">
        <v>0</v>
      </c>
      <c r="K188" s="6" t="n">
        <v>-0.87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1" t="n">
        <v>45123</v>
      </c>
      <c r="B189" s="22" t="s">
        <v>619</v>
      </c>
      <c r="C189" s="22" t="s">
        <v>631</v>
      </c>
      <c r="D189" s="22" t="s">
        <v>619</v>
      </c>
      <c r="E189" s="22" t="s">
        <v>619</v>
      </c>
      <c r="F189" s="22" t="s">
        <v>19</v>
      </c>
      <c r="G189" s="23" t="n">
        <v>5</v>
      </c>
      <c r="H189" s="24" t="n">
        <v>20.94</v>
      </c>
      <c r="I189" s="24" t="n">
        <v>104.7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 t="s">
        <v>621</v>
      </c>
    </row>
    <row collapsed="false" customFormat="false" customHeight="false" hidden="false" ht="12.1" outlineLevel="0" r="190">
      <c r="A190" s="21" t="n">
        <v>45124</v>
      </c>
      <c r="B190" s="22" t="s">
        <v>619</v>
      </c>
      <c r="C190" s="22" t="s">
        <v>660</v>
      </c>
      <c r="D190" s="22" t="s">
        <v>619</v>
      </c>
      <c r="E190" s="22" t="s">
        <v>619</v>
      </c>
      <c r="F190" s="22" t="s">
        <v>19</v>
      </c>
      <c r="G190" s="23" t="n">
        <v>5</v>
      </c>
      <c r="H190" s="24" t="n">
        <v>10.27</v>
      </c>
      <c r="I190" s="24" t="n">
        <v>51.35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 t="s">
        <v>621</v>
      </c>
    </row>
    <row collapsed="false" customFormat="false" customHeight="false" hidden="false" ht="12.1" outlineLevel="0" r="191">
      <c r="A191" s="21" t="n">
        <v>45125</v>
      </c>
      <c r="B191" s="22" t="s">
        <v>619</v>
      </c>
      <c r="C191" s="22" t="s">
        <v>632</v>
      </c>
      <c r="D191" s="22" t="s">
        <v>619</v>
      </c>
      <c r="E191" s="22" t="s">
        <v>619</v>
      </c>
      <c r="F191" s="22" t="s">
        <v>19</v>
      </c>
      <c r="G191" s="23" t="n">
        <v>5</v>
      </c>
      <c r="H191" s="24" t="n">
        <v>21.19</v>
      </c>
      <c r="I191" s="24" t="n">
        <v>105.95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2" t="s">
        <v>621</v>
      </c>
    </row>
    <row collapsed="false" customFormat="false" customHeight="false" hidden="false" ht="12.1" outlineLevel="0" r="192">
      <c r="A192" s="20" t="n">
        <v>45125.611782407</v>
      </c>
      <c r="B192" s="16" t="s">
        <v>465</v>
      </c>
      <c r="C192" s="16" t="s">
        <v>675</v>
      </c>
      <c r="D192" s="16" t="s">
        <v>260</v>
      </c>
      <c r="E192" s="16" t="s">
        <v>48</v>
      </c>
      <c r="F192" s="16" t="s">
        <v>19</v>
      </c>
      <c r="G192" s="7" t="n">
        <v>29</v>
      </c>
      <c r="H192" s="6" t="n">
        <v>5.86</v>
      </c>
      <c r="I192" s="6" t="n">
        <v>-169.94</v>
      </c>
      <c r="J192" s="6" t="n">
        <v>0</v>
      </c>
      <c r="K192" s="6" t="n">
        <v>-0.14</v>
      </c>
      <c r="L192" s="6" t="n">
        <v>0</v>
      </c>
      <c r="M192" s="6" t="s">
        <f>=I192+J192+K192+L192</f>
      </c>
      <c r="N192" s="16"/>
    </row>
    <row collapsed="false" customFormat="false" customHeight="false" hidden="false" ht="12.1" outlineLevel="0" r="193">
      <c r="A193" s="21" t="n">
        <v>45126</v>
      </c>
      <c r="B193" s="22" t="s">
        <v>619</v>
      </c>
      <c r="C193" s="22" t="s">
        <v>661</v>
      </c>
      <c r="D193" s="22" t="s">
        <v>619</v>
      </c>
      <c r="E193" s="22" t="s">
        <v>619</v>
      </c>
      <c r="F193" s="22" t="s">
        <v>19</v>
      </c>
      <c r="G193" s="23" t="n">
        <v>5</v>
      </c>
      <c r="H193" s="24" t="n">
        <v>22.81</v>
      </c>
      <c r="I193" s="24" t="n">
        <v>114.05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 t="s">
        <v>621</v>
      </c>
    </row>
    <row collapsed="false" customFormat="false" customHeight="false" hidden="false" ht="12.1" outlineLevel="0" r="194">
      <c r="A194" s="21" t="n">
        <v>45126</v>
      </c>
      <c r="B194" s="22" t="s">
        <v>619</v>
      </c>
      <c r="C194" s="22" t="s">
        <v>633</v>
      </c>
      <c r="D194" s="22" t="s">
        <v>619</v>
      </c>
      <c r="E194" s="22" t="s">
        <v>619</v>
      </c>
      <c r="F194" s="22" t="s">
        <v>19</v>
      </c>
      <c r="G194" s="23" t="n">
        <v>5</v>
      </c>
      <c r="H194" s="24" t="n">
        <v>28.67</v>
      </c>
      <c r="I194" s="24" t="n">
        <v>143.35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2" t="s">
        <v>621</v>
      </c>
    </row>
    <row collapsed="false" customFormat="false" customHeight="false" hidden="false" ht="12.1" outlineLevel="0" r="195">
      <c r="A195" s="20" t="n">
        <v>45126.610706019</v>
      </c>
      <c r="B195" s="16" t="s">
        <v>465</v>
      </c>
      <c r="C195" s="16" t="s">
        <v>675</v>
      </c>
      <c r="D195" s="16" t="s">
        <v>260</v>
      </c>
      <c r="E195" s="16" t="s">
        <v>48</v>
      </c>
      <c r="F195" s="16" t="s">
        <v>19</v>
      </c>
      <c r="G195" s="7" t="n">
        <v>18</v>
      </c>
      <c r="H195" s="6" t="n">
        <v>5.87</v>
      </c>
      <c r="I195" s="6" t="n">
        <v>-105.66</v>
      </c>
      <c r="J195" s="6" t="n">
        <v>0</v>
      </c>
      <c r="K195" s="6" t="n">
        <v>-0.08</v>
      </c>
      <c r="L195" s="6" t="n">
        <v>0</v>
      </c>
      <c r="M195" s="6" t="s">
        <f>=I195+J195+K195+L195</f>
      </c>
      <c r="N195" s="16"/>
    </row>
    <row collapsed="false" customFormat="false" customHeight="false" hidden="false" ht="12.1" outlineLevel="0" r="196">
      <c r="A196" s="21" t="n">
        <v>45131</v>
      </c>
      <c r="B196" s="22" t="s">
        <v>605</v>
      </c>
      <c r="C196" s="22" t="s">
        <v>183</v>
      </c>
      <c r="D196" s="22" t="s">
        <v>605</v>
      </c>
      <c r="E196" s="22" t="s">
        <v>605</v>
      </c>
      <c r="F196" s="22" t="s">
        <v>19</v>
      </c>
      <c r="G196" s="23" t="n">
        <v>1</v>
      </c>
      <c r="H196" s="24" t="n">
        <v>1783</v>
      </c>
      <c r="I196" s="24" t="n">
        <v>1783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0" t="n">
        <v>45131.462662037</v>
      </c>
      <c r="B197" s="16" t="s">
        <v>460</v>
      </c>
      <c r="C197" s="16" t="s">
        <v>652</v>
      </c>
      <c r="D197" s="16" t="s">
        <v>260</v>
      </c>
      <c r="E197" s="16" t="s">
        <v>48</v>
      </c>
      <c r="F197" s="16" t="s">
        <v>19</v>
      </c>
      <c r="G197" s="7" t="n">
        <v>7</v>
      </c>
      <c r="H197" s="6" t="n">
        <v>129.22857142857</v>
      </c>
      <c r="I197" s="6" t="n">
        <v>-904.6</v>
      </c>
      <c r="J197" s="6" t="n">
        <v>0</v>
      </c>
      <c r="K197" s="6" t="n">
        <v>-0.26</v>
      </c>
      <c r="L197" s="6" t="n">
        <v>0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45131.464664352</v>
      </c>
      <c r="B198" s="16" t="s">
        <v>464</v>
      </c>
      <c r="C198" s="16" t="s">
        <v>670</v>
      </c>
      <c r="D198" s="16" t="s">
        <v>260</v>
      </c>
      <c r="E198" s="16" t="s">
        <v>48</v>
      </c>
      <c r="F198" s="16" t="s">
        <v>19</v>
      </c>
      <c r="G198" s="7" t="n">
        <v>1</v>
      </c>
      <c r="H198" s="6" t="n">
        <v>1108.6</v>
      </c>
      <c r="I198" s="6" t="n">
        <v>-1108.6</v>
      </c>
      <c r="J198" s="6" t="n">
        <v>0</v>
      </c>
      <c r="K198" s="6" t="n">
        <v>-0.88</v>
      </c>
      <c r="L198" s="6" t="n">
        <v>0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45131.655104167</v>
      </c>
      <c r="B199" s="16" t="s">
        <v>465</v>
      </c>
      <c r="C199" s="16" t="s">
        <v>675</v>
      </c>
      <c r="D199" s="16" t="s">
        <v>260</v>
      </c>
      <c r="E199" s="16" t="s">
        <v>48</v>
      </c>
      <c r="F199" s="16" t="s">
        <v>19</v>
      </c>
      <c r="G199" s="7" t="n">
        <v>4</v>
      </c>
      <c r="H199" s="6" t="n">
        <v>5.85</v>
      </c>
      <c r="I199" s="6" t="n">
        <v>-23.4</v>
      </c>
      <c r="J199" s="6" t="n">
        <v>0</v>
      </c>
      <c r="K199" s="6" t="n">
        <v>-0.03</v>
      </c>
      <c r="L199" s="6" t="n">
        <v>0</v>
      </c>
      <c r="M199" s="6" t="s">
        <f>=I199+J199+K199+L199</f>
      </c>
      <c r="N199" s="16"/>
    </row>
    <row collapsed="false" customFormat="false" customHeight="false" hidden="false" ht="12.1" outlineLevel="0" r="200">
      <c r="A200" s="21" t="n">
        <v>45132</v>
      </c>
      <c r="B200" s="22" t="s">
        <v>619</v>
      </c>
      <c r="C200" s="22" t="s">
        <v>634</v>
      </c>
      <c r="D200" s="22" t="s">
        <v>619</v>
      </c>
      <c r="E200" s="22" t="s">
        <v>619</v>
      </c>
      <c r="F200" s="22" t="s">
        <v>19</v>
      </c>
      <c r="G200" s="23" t="n">
        <v>5</v>
      </c>
      <c r="H200" s="24" t="n">
        <v>43.38</v>
      </c>
      <c r="I200" s="24" t="n">
        <v>216.9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 t="s">
        <v>621</v>
      </c>
    </row>
    <row collapsed="false" customFormat="false" customHeight="false" hidden="false" ht="12.1" outlineLevel="0" r="201">
      <c r="A201" s="20" t="n">
        <v>45132.460960648</v>
      </c>
      <c r="B201" s="16" t="s">
        <v>54</v>
      </c>
      <c r="C201" s="16" t="s">
        <v>676</v>
      </c>
      <c r="D201" s="16" t="s">
        <v>260</v>
      </c>
      <c r="E201" s="16" t="s">
        <v>48</v>
      </c>
      <c r="F201" s="16" t="s">
        <v>19</v>
      </c>
      <c r="G201" s="7" t="n">
        <v>3</v>
      </c>
      <c r="H201" s="6" t="n">
        <v>1.463</v>
      </c>
      <c r="I201" s="6" t="n">
        <v>-4.39</v>
      </c>
      <c r="J201" s="6" t="n">
        <v>0</v>
      </c>
      <c r="K201" s="6" t="n">
        <v>-0.02</v>
      </c>
      <c r="L201" s="6" t="n">
        <v>0</v>
      </c>
      <c r="M201" s="6" t="s">
        <f>=I201+J201+K201+L201</f>
      </c>
      <c r="N201" s="16"/>
    </row>
    <row collapsed="false" customFormat="false" customHeight="false" hidden="false" ht="12.1" outlineLevel="0" r="202">
      <c r="A202" s="21" t="n">
        <v>45134</v>
      </c>
      <c r="B202" s="22" t="s">
        <v>619</v>
      </c>
      <c r="C202" s="22" t="s">
        <v>677</v>
      </c>
      <c r="D202" s="22" t="s">
        <v>619</v>
      </c>
      <c r="E202" s="22" t="s">
        <v>619</v>
      </c>
      <c r="F202" s="22" t="s">
        <v>19</v>
      </c>
      <c r="G202" s="23" t="n">
        <v>5</v>
      </c>
      <c r="H202" s="24" t="n">
        <v>47.12</v>
      </c>
      <c r="I202" s="24" t="n">
        <v>235.6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 t="s">
        <v>621</v>
      </c>
    </row>
    <row collapsed="false" customFormat="false" customHeight="false" hidden="false" ht="12.1" outlineLevel="0" r="203">
      <c r="A203" s="21" t="n">
        <v>45135</v>
      </c>
      <c r="B203" s="22" t="s">
        <v>605</v>
      </c>
      <c r="C203" s="22" t="s">
        <v>183</v>
      </c>
      <c r="D203" s="22" t="s">
        <v>605</v>
      </c>
      <c r="E203" s="22" t="s">
        <v>605</v>
      </c>
      <c r="F203" s="22" t="s">
        <v>19</v>
      </c>
      <c r="G203" s="23" t="n">
        <v>1</v>
      </c>
      <c r="H203" s="24" t="n">
        <v>5000</v>
      </c>
      <c r="I203" s="24" t="n">
        <v>5000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45135.470335648</v>
      </c>
      <c r="B204" s="16" t="s">
        <v>464</v>
      </c>
      <c r="C204" s="16" t="s">
        <v>670</v>
      </c>
      <c r="D204" s="16" t="s">
        <v>260</v>
      </c>
      <c r="E204" s="16" t="s">
        <v>48</v>
      </c>
      <c r="F204" s="16" t="s">
        <v>19</v>
      </c>
      <c r="G204" s="7" t="n">
        <v>2</v>
      </c>
      <c r="H204" s="6" t="n">
        <v>1119.1</v>
      </c>
      <c r="I204" s="6" t="n">
        <v>-2238.2</v>
      </c>
      <c r="J204" s="6" t="n">
        <v>0</v>
      </c>
      <c r="K204" s="6" t="n">
        <v>-1.78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45135.471342593</v>
      </c>
      <c r="B205" s="16" t="s">
        <v>460</v>
      </c>
      <c r="C205" s="16" t="s">
        <v>652</v>
      </c>
      <c r="D205" s="16" t="s">
        <v>260</v>
      </c>
      <c r="E205" s="16" t="s">
        <v>48</v>
      </c>
      <c r="F205" s="16" t="s">
        <v>19</v>
      </c>
      <c r="G205" s="7" t="n">
        <v>22</v>
      </c>
      <c r="H205" s="6" t="n">
        <v>130.35</v>
      </c>
      <c r="I205" s="6" t="n">
        <v>-2867.7</v>
      </c>
      <c r="J205" s="6" t="n">
        <v>0</v>
      </c>
      <c r="K205" s="6" t="n">
        <v>-0.86</v>
      </c>
      <c r="L205" s="6" t="n">
        <v>0</v>
      </c>
      <c r="M205" s="6" t="s">
        <f>=I205+J205+K205+L205</f>
      </c>
      <c r="N205" s="16"/>
    </row>
    <row collapsed="false" customFormat="false" customHeight="false" hidden="false" ht="12.1" outlineLevel="0" r="206">
      <c r="A206" s="20" t="n">
        <v>45135.472280093</v>
      </c>
      <c r="B206" s="16" t="s">
        <v>54</v>
      </c>
      <c r="C206" s="16" t="s">
        <v>676</v>
      </c>
      <c r="D206" s="16" t="s">
        <v>260</v>
      </c>
      <c r="E206" s="16" t="s">
        <v>48</v>
      </c>
      <c r="F206" s="16" t="s">
        <v>19</v>
      </c>
      <c r="G206" s="7" t="n">
        <v>73</v>
      </c>
      <c r="H206" s="6" t="n">
        <v>1.4725</v>
      </c>
      <c r="I206" s="6" t="n">
        <v>-107.49</v>
      </c>
      <c r="J206" s="6" t="n">
        <v>0</v>
      </c>
      <c r="K206" s="6" t="n">
        <v>-0.03</v>
      </c>
      <c r="L206" s="6" t="n">
        <v>0</v>
      </c>
      <c r="M206" s="6" t="s">
        <f>=I206+J206+K206+L206</f>
      </c>
      <c r="N206" s="16"/>
    </row>
    <row collapsed="false" customFormat="false" customHeight="false" hidden="false" ht="12.1" outlineLevel="0" r="207">
      <c r="A207" s="21" t="n">
        <v>45138</v>
      </c>
      <c r="B207" s="22" t="s">
        <v>619</v>
      </c>
      <c r="C207" s="22" t="s">
        <v>678</v>
      </c>
      <c r="D207" s="22" t="s">
        <v>619</v>
      </c>
      <c r="E207" s="22" t="s">
        <v>619</v>
      </c>
      <c r="F207" s="22" t="s">
        <v>19</v>
      </c>
      <c r="G207" s="23" t="n">
        <v>13</v>
      </c>
      <c r="H207" s="24" t="n">
        <v>6.79</v>
      </c>
      <c r="I207" s="24" t="n">
        <v>88.27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2" t="s">
        <v>621</v>
      </c>
    </row>
    <row collapsed="false" customFormat="false" customHeight="false" hidden="false" ht="12.1" outlineLevel="0" r="208">
      <c r="A208" s="20" t="n">
        <v>45138.458541667</v>
      </c>
      <c r="B208" s="16" t="s">
        <v>460</v>
      </c>
      <c r="C208" s="16" t="s">
        <v>652</v>
      </c>
      <c r="D208" s="16" t="s">
        <v>260</v>
      </c>
      <c r="E208" s="16" t="s">
        <v>48</v>
      </c>
      <c r="F208" s="16" t="s">
        <v>19</v>
      </c>
      <c r="G208" s="7" t="n">
        <v>1</v>
      </c>
      <c r="H208" s="6" t="n">
        <v>133.1</v>
      </c>
      <c r="I208" s="6" t="n">
        <v>-133.1</v>
      </c>
      <c r="J208" s="6" t="n">
        <v>0</v>
      </c>
      <c r="K208" s="6" t="n">
        <v>-0.04</v>
      </c>
      <c r="L208" s="6" t="n">
        <v>0</v>
      </c>
      <c r="M208" s="6" t="s">
        <f>=I208+J208+K208+L208</f>
      </c>
      <c r="N208" s="16"/>
    </row>
    <row collapsed="false" customFormat="false" customHeight="false" hidden="false" ht="12.1" outlineLevel="0" r="209">
      <c r="A209" s="20" t="n">
        <v>45138.458888889</v>
      </c>
      <c r="B209" s="16" t="s">
        <v>465</v>
      </c>
      <c r="C209" s="16" t="s">
        <v>675</v>
      </c>
      <c r="D209" s="16" t="s">
        <v>260</v>
      </c>
      <c r="E209" s="16" t="s">
        <v>48</v>
      </c>
      <c r="F209" s="16" t="s">
        <v>19</v>
      </c>
      <c r="G209" s="7" t="n">
        <v>17</v>
      </c>
      <c r="H209" s="6" t="n">
        <v>6.07</v>
      </c>
      <c r="I209" s="6" t="n">
        <v>-103.19</v>
      </c>
      <c r="J209" s="6" t="n">
        <v>0</v>
      </c>
      <c r="K209" s="6" t="n">
        <v>-0.08</v>
      </c>
      <c r="L209" s="6" t="n">
        <v>0</v>
      </c>
      <c r="M209" s="6" t="s">
        <f>=I209+J209+K209+L209</f>
      </c>
      <c r="N209" s="16"/>
    </row>
    <row collapsed="false" customFormat="false" customHeight="false" hidden="false" ht="12.1" outlineLevel="0" r="210">
      <c r="A210" s="20" t="n">
        <v>45139.920844907</v>
      </c>
      <c r="B210" s="16" t="s">
        <v>54</v>
      </c>
      <c r="C210" s="16" t="s">
        <v>676</v>
      </c>
      <c r="D210" s="16" t="s">
        <v>260</v>
      </c>
      <c r="E210" s="16" t="s">
        <v>48</v>
      </c>
      <c r="F210" s="16" t="s">
        <v>19</v>
      </c>
      <c r="G210" s="7" t="n">
        <v>58</v>
      </c>
      <c r="H210" s="6" t="n">
        <v>1.494</v>
      </c>
      <c r="I210" s="6" t="n">
        <v>-86.65</v>
      </c>
      <c r="J210" s="6" t="n">
        <v>0</v>
      </c>
      <c r="K210" s="6" t="n">
        <v>-0.02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1" t="n">
        <v>45141</v>
      </c>
      <c r="B211" s="22" t="s">
        <v>619</v>
      </c>
      <c r="C211" s="22" t="s">
        <v>620</v>
      </c>
      <c r="D211" s="22" t="s">
        <v>619</v>
      </c>
      <c r="E211" s="22" t="s">
        <v>619</v>
      </c>
      <c r="F211" s="22" t="s">
        <v>19</v>
      </c>
      <c r="G211" s="23" t="n">
        <v>5</v>
      </c>
      <c r="H211" s="24" t="n">
        <v>23.81</v>
      </c>
      <c r="I211" s="24" t="n">
        <v>119.05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2" t="s">
        <v>621</v>
      </c>
    </row>
    <row collapsed="false" customFormat="false" customHeight="false" hidden="false" ht="12.1" outlineLevel="0" r="212">
      <c r="A212" s="21" t="n">
        <v>45146</v>
      </c>
      <c r="B212" s="22" t="s">
        <v>605</v>
      </c>
      <c r="C212" s="22" t="s">
        <v>183</v>
      </c>
      <c r="D212" s="22" t="s">
        <v>605</v>
      </c>
      <c r="E212" s="22" t="s">
        <v>605</v>
      </c>
      <c r="F212" s="22" t="s">
        <v>19</v>
      </c>
      <c r="G212" s="23" t="n">
        <v>1</v>
      </c>
      <c r="H212" s="24" t="n">
        <v>5000</v>
      </c>
      <c r="I212" s="24" t="n">
        <v>5000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45146</v>
      </c>
      <c r="B213" s="22" t="s">
        <v>619</v>
      </c>
      <c r="C213" s="22" t="s">
        <v>636</v>
      </c>
      <c r="D213" s="22" t="s">
        <v>619</v>
      </c>
      <c r="E213" s="22" t="s">
        <v>619</v>
      </c>
      <c r="F213" s="22" t="s">
        <v>19</v>
      </c>
      <c r="G213" s="23" t="n">
        <v>10</v>
      </c>
      <c r="H213" s="24" t="n">
        <v>40.64</v>
      </c>
      <c r="I213" s="24" t="n">
        <v>406.4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 t="s">
        <v>621</v>
      </c>
    </row>
    <row collapsed="false" customFormat="false" customHeight="false" hidden="false" ht="12.1" outlineLevel="0" r="214">
      <c r="A214" s="21" t="n">
        <v>45146</v>
      </c>
      <c r="B214" s="22" t="s">
        <v>619</v>
      </c>
      <c r="C214" s="22" t="s">
        <v>664</v>
      </c>
      <c r="D214" s="22" t="s">
        <v>619</v>
      </c>
      <c r="E214" s="22" t="s">
        <v>619</v>
      </c>
      <c r="F214" s="22" t="s">
        <v>19</v>
      </c>
      <c r="G214" s="23" t="n">
        <v>10</v>
      </c>
      <c r="H214" s="24" t="n">
        <v>20.19</v>
      </c>
      <c r="I214" s="24" t="n">
        <v>201.9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2" t="s">
        <v>621</v>
      </c>
    </row>
    <row collapsed="false" customFormat="false" customHeight="false" hidden="false" ht="12.1" outlineLevel="0" r="215">
      <c r="A215" s="20" t="n">
        <v>45146.468668981</v>
      </c>
      <c r="B215" s="16" t="s">
        <v>464</v>
      </c>
      <c r="C215" s="16" t="s">
        <v>670</v>
      </c>
      <c r="D215" s="16" t="s">
        <v>260</v>
      </c>
      <c r="E215" s="16" t="s">
        <v>48</v>
      </c>
      <c r="F215" s="16" t="s">
        <v>19</v>
      </c>
      <c r="G215" s="7" t="n">
        <v>2</v>
      </c>
      <c r="H215" s="6" t="n">
        <v>1158.4</v>
      </c>
      <c r="I215" s="6" t="n">
        <v>-2316.8</v>
      </c>
      <c r="J215" s="6" t="n">
        <v>0</v>
      </c>
      <c r="K215" s="6" t="n">
        <v>-1.86</v>
      </c>
      <c r="L215" s="6" t="n">
        <v>0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45146.468958333</v>
      </c>
      <c r="B216" s="16" t="s">
        <v>460</v>
      </c>
      <c r="C216" s="16" t="s">
        <v>652</v>
      </c>
      <c r="D216" s="16" t="s">
        <v>260</v>
      </c>
      <c r="E216" s="16" t="s">
        <v>48</v>
      </c>
      <c r="F216" s="16" t="s">
        <v>19</v>
      </c>
      <c r="G216" s="7" t="n">
        <v>21</v>
      </c>
      <c r="H216" s="6" t="n">
        <v>132.45</v>
      </c>
      <c r="I216" s="6" t="n">
        <v>-2781.45</v>
      </c>
      <c r="J216" s="6" t="n">
        <v>0</v>
      </c>
      <c r="K216" s="6" t="n">
        <v>-0.83</v>
      </c>
      <c r="L216" s="6" t="n">
        <v>0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45146.469490741</v>
      </c>
      <c r="B217" s="16" t="s">
        <v>54</v>
      </c>
      <c r="C217" s="16" t="s">
        <v>676</v>
      </c>
      <c r="D217" s="16" t="s">
        <v>260</v>
      </c>
      <c r="E217" s="16" t="s">
        <v>48</v>
      </c>
      <c r="F217" s="16" t="s">
        <v>19</v>
      </c>
      <c r="G217" s="7" t="n">
        <v>13</v>
      </c>
      <c r="H217" s="6" t="n">
        <v>1.537</v>
      </c>
      <c r="I217" s="6" t="n">
        <v>-19.98</v>
      </c>
      <c r="J217" s="6" t="n">
        <v>0</v>
      </c>
      <c r="K217" s="6" t="n">
        <v>-0.02</v>
      </c>
      <c r="L217" s="6" t="n">
        <v>0</v>
      </c>
      <c r="M217" s="6" t="s">
        <f>=I217+J217+K217+L217</f>
      </c>
      <c r="N217" s="16"/>
    </row>
    <row collapsed="false" customFormat="false" customHeight="false" hidden="false" ht="12.1" outlineLevel="0" r="218">
      <c r="A218" s="21" t="n">
        <v>45147</v>
      </c>
      <c r="B218" s="22" t="s">
        <v>605</v>
      </c>
      <c r="C218" s="22" t="s">
        <v>183</v>
      </c>
      <c r="D218" s="22" t="s">
        <v>605</v>
      </c>
      <c r="E218" s="22" t="s">
        <v>605</v>
      </c>
      <c r="F218" s="22" t="s">
        <v>19</v>
      </c>
      <c r="G218" s="23" t="n">
        <v>1</v>
      </c>
      <c r="H218" s="24" t="n">
        <v>1</v>
      </c>
      <c r="I218" s="24" t="n">
        <v>1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2"/>
    </row>
    <row collapsed="false" customFormat="false" customHeight="false" hidden="false" ht="12.1" outlineLevel="0" r="219">
      <c r="A219" s="20" t="n">
        <v>45147.572071759</v>
      </c>
      <c r="B219" s="16" t="s">
        <v>54</v>
      </c>
      <c r="C219" s="16" t="s">
        <v>676</v>
      </c>
      <c r="D219" s="16" t="s">
        <v>260</v>
      </c>
      <c r="E219" s="16" t="s">
        <v>48</v>
      </c>
      <c r="F219" s="16" t="s">
        <v>19</v>
      </c>
      <c r="G219" s="7" t="n">
        <v>390</v>
      </c>
      <c r="H219" s="6" t="n">
        <v>1.5548282051282</v>
      </c>
      <c r="I219" s="6" t="n">
        <v>-606.38</v>
      </c>
      <c r="J219" s="6" t="n">
        <v>0</v>
      </c>
      <c r="K219" s="6" t="n">
        <v>-0.2</v>
      </c>
      <c r="L219" s="6" t="n">
        <v>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45148.51125</v>
      </c>
      <c r="B220" s="16" t="s">
        <v>54</v>
      </c>
      <c r="C220" s="16" t="s">
        <v>676</v>
      </c>
      <c r="D220" s="16" t="s">
        <v>260</v>
      </c>
      <c r="E220" s="16" t="s">
        <v>48</v>
      </c>
      <c r="F220" s="16" t="s">
        <v>19</v>
      </c>
      <c r="G220" s="7" t="n">
        <v>1</v>
      </c>
      <c r="H220" s="6" t="n">
        <v>1.554</v>
      </c>
      <c r="I220" s="6" t="n">
        <v>-1.55</v>
      </c>
      <c r="J220" s="6" t="n">
        <v>0</v>
      </c>
      <c r="K220" s="6" t="n">
        <v>-0.02</v>
      </c>
      <c r="L220" s="6" t="n">
        <v>0</v>
      </c>
      <c r="M220" s="6" t="s">
        <f>=I220+J220+K220+L220</f>
      </c>
      <c r="N220" s="16"/>
    </row>
    <row collapsed="false" customFormat="false" customHeight="false" hidden="false" ht="12.1" outlineLevel="0" r="221">
      <c r="A221" s="21" t="n">
        <v>45154</v>
      </c>
      <c r="B221" s="22" t="s">
        <v>619</v>
      </c>
      <c r="C221" s="22" t="s">
        <v>679</v>
      </c>
      <c r="D221" s="22" t="s">
        <v>619</v>
      </c>
      <c r="E221" s="22" t="s">
        <v>619</v>
      </c>
      <c r="F221" s="22" t="s">
        <v>19</v>
      </c>
      <c r="G221" s="23" t="n">
        <v>5</v>
      </c>
      <c r="H221" s="24" t="n">
        <v>45.13</v>
      </c>
      <c r="I221" s="24" t="n">
        <v>225.65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 t="s">
        <v>621</v>
      </c>
    </row>
    <row collapsed="false" customFormat="false" customHeight="false" hidden="false" ht="12.1" outlineLevel="0" r="222">
      <c r="A222" s="21" t="n">
        <v>45154</v>
      </c>
      <c r="B222" s="22" t="s">
        <v>619</v>
      </c>
      <c r="C222" s="22" t="s">
        <v>660</v>
      </c>
      <c r="D222" s="22" t="s">
        <v>619</v>
      </c>
      <c r="E222" s="22" t="s">
        <v>619</v>
      </c>
      <c r="F222" s="22" t="s">
        <v>19</v>
      </c>
      <c r="G222" s="23" t="n">
        <v>5</v>
      </c>
      <c r="H222" s="24" t="n">
        <v>10.27</v>
      </c>
      <c r="I222" s="24" t="n">
        <v>51.35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 t="s">
        <v>621</v>
      </c>
    </row>
    <row collapsed="false" customFormat="false" customHeight="false" hidden="false" ht="12.1" outlineLevel="0" r="223">
      <c r="A223" s="20" t="n">
        <v>45155.665914352</v>
      </c>
      <c r="B223" s="16" t="s">
        <v>54</v>
      </c>
      <c r="C223" s="16" t="s">
        <v>676</v>
      </c>
      <c r="D223" s="16" t="s">
        <v>260</v>
      </c>
      <c r="E223" s="16" t="s">
        <v>48</v>
      </c>
      <c r="F223" s="16" t="s">
        <v>19</v>
      </c>
      <c r="G223" s="7" t="n">
        <v>180</v>
      </c>
      <c r="H223" s="6" t="n">
        <v>1.474</v>
      </c>
      <c r="I223" s="6" t="n">
        <v>-265.32</v>
      </c>
      <c r="J223" s="6" t="n">
        <v>0</v>
      </c>
      <c r="K223" s="6" t="n">
        <v>-0.08</v>
      </c>
      <c r="L223" s="6" t="n">
        <v>0</v>
      </c>
      <c r="M223" s="6" t="s">
        <f>=I223+J223+K223+L223</f>
      </c>
      <c r="N223" s="16"/>
    </row>
    <row collapsed="false" customFormat="false" customHeight="false" hidden="false" ht="12.1" outlineLevel="0" r="224">
      <c r="A224" s="20" t="n">
        <v>45155.666527778</v>
      </c>
      <c r="B224" s="16" t="s">
        <v>465</v>
      </c>
      <c r="C224" s="16" t="s">
        <v>675</v>
      </c>
      <c r="D224" s="16" t="s">
        <v>260</v>
      </c>
      <c r="E224" s="16" t="s">
        <v>48</v>
      </c>
      <c r="F224" s="16" t="s">
        <v>19</v>
      </c>
      <c r="G224" s="7" t="n">
        <v>2</v>
      </c>
      <c r="H224" s="6" t="n">
        <v>6.05</v>
      </c>
      <c r="I224" s="6" t="n">
        <v>-12.1</v>
      </c>
      <c r="J224" s="6" t="n">
        <v>0</v>
      </c>
      <c r="K224" s="6" t="n">
        <v>-0.03</v>
      </c>
      <c r="L224" s="6" t="n">
        <v>0</v>
      </c>
      <c r="M224" s="6" t="s">
        <f>=I224+J224+K224+L224</f>
      </c>
      <c r="N224" s="16"/>
    </row>
    <row collapsed="false" customFormat="false" customHeight="false" hidden="false" ht="12.1" outlineLevel="0" r="225">
      <c r="A225" s="21" t="n">
        <v>45159</v>
      </c>
      <c r="B225" s="22" t="s">
        <v>605</v>
      </c>
      <c r="C225" s="22" t="s">
        <v>183</v>
      </c>
      <c r="D225" s="22" t="s">
        <v>605</v>
      </c>
      <c r="E225" s="22" t="s">
        <v>605</v>
      </c>
      <c r="F225" s="22" t="s">
        <v>19</v>
      </c>
      <c r="G225" s="23" t="n">
        <v>1</v>
      </c>
      <c r="H225" s="24" t="n">
        <v>2035</v>
      </c>
      <c r="I225" s="24" t="n">
        <v>2035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/>
    </row>
    <row collapsed="false" customFormat="false" customHeight="false" hidden="false" ht="12.1" outlineLevel="0" r="226">
      <c r="A226" s="20" t="n">
        <v>45159.449502315</v>
      </c>
      <c r="B226" s="16" t="s">
        <v>54</v>
      </c>
      <c r="C226" s="16" t="s">
        <v>676</v>
      </c>
      <c r="D226" s="16" t="s">
        <v>260</v>
      </c>
      <c r="E226" s="16" t="s">
        <v>48</v>
      </c>
      <c r="F226" s="16" t="s">
        <v>19</v>
      </c>
      <c r="G226" s="7" t="n">
        <v>1377</v>
      </c>
      <c r="H226" s="6" t="n">
        <v>1.4759720406681</v>
      </c>
      <c r="I226" s="6" t="n">
        <v>-2032.41</v>
      </c>
      <c r="J226" s="6" t="n">
        <v>0</v>
      </c>
      <c r="K226" s="6" t="n">
        <v>-0.61</v>
      </c>
      <c r="L226" s="6" t="n">
        <v>0</v>
      </c>
      <c r="M226" s="6" t="s">
        <f>=I226+J226+K226+L226</f>
      </c>
      <c r="N226" s="16"/>
    </row>
    <row collapsed="false" customFormat="false" customHeight="false" hidden="false" ht="12.1" outlineLevel="0" r="227">
      <c r="A227" s="21" t="n">
        <v>45160</v>
      </c>
      <c r="B227" s="22" t="s">
        <v>619</v>
      </c>
      <c r="C227" s="22" t="s">
        <v>624</v>
      </c>
      <c r="D227" s="22" t="s">
        <v>619</v>
      </c>
      <c r="E227" s="22" t="s">
        <v>619</v>
      </c>
      <c r="F227" s="22" t="s">
        <v>19</v>
      </c>
      <c r="G227" s="23" t="n">
        <v>5</v>
      </c>
      <c r="H227" s="24" t="n">
        <v>22.81</v>
      </c>
      <c r="I227" s="24" t="n">
        <v>114.05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2" t="s">
        <v>621</v>
      </c>
    </row>
    <row collapsed="false" customFormat="false" customHeight="false" hidden="false" ht="12.1" outlineLevel="0" r="228">
      <c r="A228" s="21" t="n">
        <v>45161</v>
      </c>
      <c r="B228" s="22" t="s">
        <v>619</v>
      </c>
      <c r="C228" s="22" t="s">
        <v>680</v>
      </c>
      <c r="D228" s="22" t="s">
        <v>619</v>
      </c>
      <c r="E228" s="22" t="s">
        <v>619</v>
      </c>
      <c r="F228" s="22" t="s">
        <v>19</v>
      </c>
      <c r="G228" s="23" t="n">
        <v>5</v>
      </c>
      <c r="H228" s="24" t="n">
        <v>42.38</v>
      </c>
      <c r="I228" s="24" t="n">
        <v>211.9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2" t="s">
        <v>621</v>
      </c>
    </row>
    <row collapsed="false" customFormat="false" customHeight="false" hidden="false" ht="12.1" outlineLevel="0" r="229">
      <c r="A229" s="20" t="n">
        <v>45161.530532407</v>
      </c>
      <c r="B229" s="16" t="s">
        <v>54</v>
      </c>
      <c r="C229" s="16" t="s">
        <v>676</v>
      </c>
      <c r="D229" s="16" t="s">
        <v>260</v>
      </c>
      <c r="E229" s="16" t="s">
        <v>48</v>
      </c>
      <c r="F229" s="16" t="s">
        <v>19</v>
      </c>
      <c r="G229" s="7" t="n">
        <v>1</v>
      </c>
      <c r="H229" s="6" t="n">
        <v>1.499</v>
      </c>
      <c r="I229" s="6" t="n">
        <v>-1.5</v>
      </c>
      <c r="J229" s="6" t="n">
        <v>0</v>
      </c>
      <c r="K229" s="6" t="n">
        <v>-0.02</v>
      </c>
      <c r="L229" s="6" t="n">
        <v>0</v>
      </c>
      <c r="M229" s="6" t="s">
        <f>=I229+J229+K229+L229</f>
      </c>
      <c r="N229" s="16"/>
    </row>
    <row collapsed="false" customFormat="false" customHeight="false" hidden="false" ht="12.1" outlineLevel="0" r="230">
      <c r="A230" s="20" t="n">
        <v>45162.465787037</v>
      </c>
      <c r="B230" s="16" t="s">
        <v>54</v>
      </c>
      <c r="C230" s="16" t="s">
        <v>676</v>
      </c>
      <c r="D230" s="16" t="s">
        <v>260</v>
      </c>
      <c r="E230" s="16" t="s">
        <v>48</v>
      </c>
      <c r="F230" s="16" t="s">
        <v>19</v>
      </c>
      <c r="G230" s="7" t="n">
        <v>217</v>
      </c>
      <c r="H230" s="6" t="n">
        <v>1.5056221198157</v>
      </c>
      <c r="I230" s="6" t="n">
        <v>-326.72</v>
      </c>
      <c r="J230" s="6" t="n">
        <v>0</v>
      </c>
      <c r="K230" s="6" t="n">
        <v>-0.18</v>
      </c>
      <c r="L230" s="6" t="n">
        <v>0</v>
      </c>
      <c r="M230" s="6" t="s">
        <f>=I230+J230+K230+L230</f>
      </c>
      <c r="N230" s="16"/>
    </row>
    <row collapsed="false" customFormat="false" customHeight="false" hidden="false" ht="12.1" outlineLevel="0" r="231">
      <c r="A231" s="21" t="n">
        <v>45163</v>
      </c>
      <c r="B231" s="22" t="s">
        <v>605</v>
      </c>
      <c r="C231" s="22" t="s">
        <v>183</v>
      </c>
      <c r="D231" s="22" t="s">
        <v>605</v>
      </c>
      <c r="E231" s="22" t="s">
        <v>605</v>
      </c>
      <c r="F231" s="22" t="s">
        <v>19</v>
      </c>
      <c r="G231" s="23" t="n">
        <v>1</v>
      </c>
      <c r="H231" s="24" t="n">
        <v>5000</v>
      </c>
      <c r="I231" s="24" t="n">
        <v>5000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0" t="n">
        <v>45163.5325</v>
      </c>
      <c r="B232" s="16" t="s">
        <v>464</v>
      </c>
      <c r="C232" s="16" t="s">
        <v>670</v>
      </c>
      <c r="D232" s="16" t="s">
        <v>260</v>
      </c>
      <c r="E232" s="16" t="s">
        <v>48</v>
      </c>
      <c r="F232" s="16" t="s">
        <v>19</v>
      </c>
      <c r="G232" s="7" t="n">
        <v>2</v>
      </c>
      <c r="H232" s="6" t="n">
        <v>1190.3</v>
      </c>
      <c r="I232" s="6" t="n">
        <v>-2380.6</v>
      </c>
      <c r="J232" s="6" t="n">
        <v>0</v>
      </c>
      <c r="K232" s="6" t="n">
        <v>-1.91</v>
      </c>
      <c r="L232" s="6" t="n">
        <v>0</v>
      </c>
      <c r="M232" s="6" t="s">
        <f>=I232+J232+K232+L232</f>
      </c>
      <c r="N232" s="16"/>
    </row>
    <row collapsed="false" customFormat="false" customHeight="false" hidden="false" ht="12.1" outlineLevel="0" r="233">
      <c r="A233" s="20" t="n">
        <v>45163.533564815</v>
      </c>
      <c r="B233" s="16" t="s">
        <v>460</v>
      </c>
      <c r="C233" s="16" t="s">
        <v>652</v>
      </c>
      <c r="D233" s="16" t="s">
        <v>260</v>
      </c>
      <c r="E233" s="16" t="s">
        <v>48</v>
      </c>
      <c r="F233" s="16" t="s">
        <v>19</v>
      </c>
      <c r="G233" s="7" t="n">
        <v>16</v>
      </c>
      <c r="H233" s="6" t="n">
        <v>137.05</v>
      </c>
      <c r="I233" s="6" t="n">
        <v>-2192.8</v>
      </c>
      <c r="J233" s="6" t="n">
        <v>0</v>
      </c>
      <c r="K233" s="6" t="n">
        <v>-0.66</v>
      </c>
      <c r="L233" s="6" t="n">
        <v>0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45163.534363426</v>
      </c>
      <c r="B234" s="16" t="s">
        <v>54</v>
      </c>
      <c r="C234" s="16" t="s">
        <v>676</v>
      </c>
      <c r="D234" s="16" t="s">
        <v>260</v>
      </c>
      <c r="E234" s="16" t="s">
        <v>48</v>
      </c>
      <c r="F234" s="16" t="s">
        <v>19</v>
      </c>
      <c r="G234" s="7" t="n">
        <v>282</v>
      </c>
      <c r="H234" s="6" t="n">
        <v>1.5055</v>
      </c>
      <c r="I234" s="6" t="n">
        <v>-424.55</v>
      </c>
      <c r="J234" s="6" t="n">
        <v>0</v>
      </c>
      <c r="K234" s="6" t="n">
        <v>-0.16</v>
      </c>
      <c r="L234" s="6" t="n">
        <v>0</v>
      </c>
      <c r="M234" s="6" t="s">
        <f>=I234+J234+K234+L234</f>
      </c>
      <c r="N234" s="16"/>
    </row>
    <row collapsed="false" customFormat="false" customHeight="false" hidden="false" ht="12.1" outlineLevel="0" r="235">
      <c r="A235" s="21" t="n">
        <v>45166</v>
      </c>
      <c r="B235" s="22" t="s">
        <v>605</v>
      </c>
      <c r="C235" s="22" t="s">
        <v>183</v>
      </c>
      <c r="D235" s="22" t="s">
        <v>605</v>
      </c>
      <c r="E235" s="22" t="s">
        <v>605</v>
      </c>
      <c r="F235" s="22" t="s">
        <v>19</v>
      </c>
      <c r="G235" s="23" t="n">
        <v>1</v>
      </c>
      <c r="H235" s="24" t="n">
        <v>1</v>
      </c>
      <c r="I235" s="24" t="n">
        <v>1</v>
      </c>
      <c r="J235" s="24" t="n">
        <v>0</v>
      </c>
      <c r="K235" s="24" t="n">
        <v>0</v>
      </c>
      <c r="L235" s="24" t="n">
        <v>0</v>
      </c>
      <c r="M235" s="6" t="s">
        <f>=I235+J235+K235+L235</f>
      </c>
      <c r="N235" s="22"/>
    </row>
    <row collapsed="false" customFormat="false" customHeight="false" hidden="false" ht="12.1" outlineLevel="0" r="236">
      <c r="A236" s="21" t="n">
        <v>45167</v>
      </c>
      <c r="B236" s="22" t="s">
        <v>619</v>
      </c>
      <c r="C236" s="22" t="s">
        <v>668</v>
      </c>
      <c r="D236" s="22" t="s">
        <v>619</v>
      </c>
      <c r="E236" s="22" t="s">
        <v>619</v>
      </c>
      <c r="F236" s="22" t="s">
        <v>19</v>
      </c>
      <c r="G236" s="23" t="n">
        <v>5</v>
      </c>
      <c r="H236" s="24" t="n">
        <v>23.56</v>
      </c>
      <c r="I236" s="24" t="n">
        <v>117.8</v>
      </c>
      <c r="J236" s="24" t="n">
        <v>0</v>
      </c>
      <c r="K236" s="24" t="n">
        <v>0</v>
      </c>
      <c r="L236" s="24" t="n">
        <v>0</v>
      </c>
      <c r="M236" s="6" t="s">
        <f>=I236+J236+K236+L236</f>
      </c>
      <c r="N236" s="22" t="s">
        <v>621</v>
      </c>
    </row>
    <row collapsed="false" customFormat="false" customHeight="false" hidden="false" ht="12.1" outlineLevel="0" r="237">
      <c r="A237" s="20" t="n">
        <v>45168.773634259</v>
      </c>
      <c r="B237" s="16" t="s">
        <v>54</v>
      </c>
      <c r="C237" s="16" t="s">
        <v>676</v>
      </c>
      <c r="D237" s="16" t="s">
        <v>260</v>
      </c>
      <c r="E237" s="16" t="s">
        <v>48</v>
      </c>
      <c r="F237" s="16" t="s">
        <v>19</v>
      </c>
      <c r="G237" s="7" t="n">
        <v>75</v>
      </c>
      <c r="H237" s="6" t="n">
        <v>1.545</v>
      </c>
      <c r="I237" s="6" t="n">
        <v>-115.88</v>
      </c>
      <c r="J237" s="6" t="n">
        <v>0</v>
      </c>
      <c r="K237" s="6" t="n">
        <v>-0.03</v>
      </c>
      <c r="L237" s="6" t="n">
        <v>0</v>
      </c>
      <c r="M237" s="6" t="s">
        <f>=I237+J237+K237+L237</f>
      </c>
      <c r="N237" s="16"/>
    </row>
    <row collapsed="false" customFormat="false" customHeight="false" hidden="false" ht="12.1" outlineLevel="0" r="238">
      <c r="A238" s="21" t="n">
        <v>45169</v>
      </c>
      <c r="B238" s="22" t="s">
        <v>619</v>
      </c>
      <c r="C238" s="22" t="s">
        <v>678</v>
      </c>
      <c r="D238" s="22" t="s">
        <v>619</v>
      </c>
      <c r="E238" s="22" t="s">
        <v>619</v>
      </c>
      <c r="F238" s="22" t="s">
        <v>19</v>
      </c>
      <c r="G238" s="23" t="n">
        <v>13</v>
      </c>
      <c r="H238" s="24" t="n">
        <v>6.79</v>
      </c>
      <c r="I238" s="24" t="n">
        <v>88.27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 t="s">
        <v>621</v>
      </c>
    </row>
    <row collapsed="false" customFormat="false" customHeight="false" hidden="false" ht="12.1" outlineLevel="0" r="239">
      <c r="A239" s="20" t="n">
        <v>45169.422997685</v>
      </c>
      <c r="B239" s="16" t="s">
        <v>54</v>
      </c>
      <c r="C239" s="16" t="s">
        <v>676</v>
      </c>
      <c r="D239" s="16" t="s">
        <v>260</v>
      </c>
      <c r="E239" s="16" t="s">
        <v>48</v>
      </c>
      <c r="F239" s="16" t="s">
        <v>19</v>
      </c>
      <c r="G239" s="7" t="n">
        <v>1</v>
      </c>
      <c r="H239" s="6" t="n">
        <v>1.551</v>
      </c>
      <c r="I239" s="6" t="n">
        <v>-1.55</v>
      </c>
      <c r="J239" s="6" t="n">
        <v>0</v>
      </c>
      <c r="K239" s="6" t="n">
        <v>-0.02</v>
      </c>
      <c r="L239" s="6" t="n">
        <v>0</v>
      </c>
      <c r="M239" s="6" t="s">
        <f>=I239+J239+K239+L239</f>
      </c>
      <c r="N239" s="16"/>
    </row>
    <row collapsed="false" customFormat="false" customHeight="false" hidden="false" ht="12.1" outlineLevel="0" r="240">
      <c r="A240" s="21" t="n">
        <v>45174</v>
      </c>
      <c r="B240" s="22" t="s">
        <v>619</v>
      </c>
      <c r="C240" s="22" t="s">
        <v>681</v>
      </c>
      <c r="D240" s="22" t="s">
        <v>619</v>
      </c>
      <c r="E240" s="22" t="s">
        <v>619</v>
      </c>
      <c r="F240" s="22" t="s">
        <v>19</v>
      </c>
      <c r="G240" s="23" t="n">
        <v>15</v>
      </c>
      <c r="H240" s="24" t="n">
        <v>55.23</v>
      </c>
      <c r="I240" s="24" t="n">
        <v>828.45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 t="s">
        <v>621</v>
      </c>
    </row>
    <row collapsed="false" customFormat="false" customHeight="false" hidden="false" ht="12.1" outlineLevel="0" r="241">
      <c r="A241" s="21" t="n">
        <v>45175</v>
      </c>
      <c r="B241" s="22" t="s">
        <v>619</v>
      </c>
      <c r="C241" s="22" t="s">
        <v>682</v>
      </c>
      <c r="D241" s="22" t="s">
        <v>619</v>
      </c>
      <c r="E241" s="22" t="s">
        <v>619</v>
      </c>
      <c r="F241" s="22" t="s">
        <v>19</v>
      </c>
      <c r="G241" s="23" t="n">
        <v>10</v>
      </c>
      <c r="H241" s="24" t="n">
        <v>25.8</v>
      </c>
      <c r="I241" s="24" t="n">
        <v>258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 t="s">
        <v>621</v>
      </c>
    </row>
    <row collapsed="false" customFormat="false" customHeight="false" hidden="false" ht="12.1" outlineLevel="0" r="242">
      <c r="A242" s="20" t="n">
        <v>45175.591782407</v>
      </c>
      <c r="B242" s="16" t="s">
        <v>54</v>
      </c>
      <c r="C242" s="16" t="s">
        <v>676</v>
      </c>
      <c r="D242" s="16" t="s">
        <v>260</v>
      </c>
      <c r="E242" s="16" t="s">
        <v>48</v>
      </c>
      <c r="F242" s="16" t="s">
        <v>19</v>
      </c>
      <c r="G242" s="7" t="n">
        <v>587</v>
      </c>
      <c r="H242" s="6" t="n">
        <v>1.5616873935264</v>
      </c>
      <c r="I242" s="6" t="n">
        <v>-916.71</v>
      </c>
      <c r="J242" s="6" t="n">
        <v>0</v>
      </c>
      <c r="K242" s="6" t="n">
        <v>-0.29</v>
      </c>
      <c r="L242" s="6" t="n">
        <v>0</v>
      </c>
      <c r="M242" s="6" t="s">
        <f>=I242+J242+K242+L242</f>
      </c>
      <c r="N242" s="16"/>
    </row>
    <row collapsed="false" customFormat="false" customHeight="false" hidden="false" ht="12.1" outlineLevel="0" r="243">
      <c r="A243" s="21" t="n">
        <v>45176</v>
      </c>
      <c r="B243" s="22" t="s">
        <v>605</v>
      </c>
      <c r="C243" s="22" t="s">
        <v>183</v>
      </c>
      <c r="D243" s="22" t="s">
        <v>605</v>
      </c>
      <c r="E243" s="22" t="s">
        <v>605</v>
      </c>
      <c r="F243" s="22" t="s">
        <v>19</v>
      </c>
      <c r="G243" s="23" t="n">
        <v>1</v>
      </c>
      <c r="H243" s="24" t="n">
        <v>5000</v>
      </c>
      <c r="I243" s="24" t="n">
        <v>5000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0" t="n">
        <v>45176.528622685</v>
      </c>
      <c r="B244" s="16" t="s">
        <v>464</v>
      </c>
      <c r="C244" s="16" t="s">
        <v>670</v>
      </c>
      <c r="D244" s="16" t="s">
        <v>260</v>
      </c>
      <c r="E244" s="16" t="s">
        <v>48</v>
      </c>
      <c r="F244" s="16" t="s">
        <v>19</v>
      </c>
      <c r="G244" s="7" t="n">
        <v>2</v>
      </c>
      <c r="H244" s="6" t="n">
        <v>1255.6</v>
      </c>
      <c r="I244" s="6" t="n">
        <v>-2511.2</v>
      </c>
      <c r="J244" s="6" t="n">
        <v>0</v>
      </c>
      <c r="K244" s="6" t="n">
        <v>-1.26</v>
      </c>
      <c r="L244" s="6" t="n">
        <v>0</v>
      </c>
      <c r="M244" s="6" t="s">
        <f>=I244+J244+K244+L244</f>
      </c>
      <c r="N244" s="16"/>
    </row>
    <row collapsed="false" customFormat="false" customHeight="false" hidden="false" ht="12.1" outlineLevel="0" r="245">
      <c r="A245" s="20" t="n">
        <v>45176.529074074</v>
      </c>
      <c r="B245" s="16" t="s">
        <v>460</v>
      </c>
      <c r="C245" s="16" t="s">
        <v>652</v>
      </c>
      <c r="D245" s="16" t="s">
        <v>260</v>
      </c>
      <c r="E245" s="16" t="s">
        <v>48</v>
      </c>
      <c r="F245" s="16" t="s">
        <v>19</v>
      </c>
      <c r="G245" s="7" t="n">
        <v>18</v>
      </c>
      <c r="H245" s="6" t="n">
        <v>141.85555555556</v>
      </c>
      <c r="I245" s="6" t="n">
        <v>-2553.4</v>
      </c>
      <c r="J245" s="6" t="n">
        <v>0</v>
      </c>
      <c r="K245" s="6" t="n">
        <v>-0.75</v>
      </c>
      <c r="L245" s="6" t="n">
        <v>0</v>
      </c>
      <c r="M245" s="6" t="s">
        <f>=I245+J245+K245+L245</f>
      </c>
      <c r="N245" s="16"/>
    </row>
    <row collapsed="false" customFormat="false" customHeight="false" hidden="false" ht="12.1" outlineLevel="0" r="246">
      <c r="A246" s="20" t="n">
        <v>45176.529780093</v>
      </c>
      <c r="B246" s="16" t="s">
        <v>54</v>
      </c>
      <c r="C246" s="16" t="s">
        <v>676</v>
      </c>
      <c r="D246" s="16" t="s">
        <v>260</v>
      </c>
      <c r="E246" s="16" t="s">
        <v>48</v>
      </c>
      <c r="F246" s="16" t="s">
        <v>19</v>
      </c>
      <c r="G246" s="7" t="n">
        <v>123</v>
      </c>
      <c r="H246" s="6" t="n">
        <v>1.557174796748</v>
      </c>
      <c r="I246" s="6" t="n">
        <v>-191.53</v>
      </c>
      <c r="J246" s="6" t="n">
        <v>0</v>
      </c>
      <c r="K246" s="6" t="n">
        <v>-0.11</v>
      </c>
      <c r="L246" s="6" t="n">
        <v>0</v>
      </c>
      <c r="M246" s="6" t="s">
        <f>=I246+J246+K246+L246</f>
      </c>
      <c r="N246" s="16"/>
    </row>
    <row collapsed="false" customFormat="false" customHeight="false" hidden="false" ht="12.1" outlineLevel="0" r="247">
      <c r="A247" s="21" t="n">
        <v>45181</v>
      </c>
      <c r="B247" s="22" t="s">
        <v>605</v>
      </c>
      <c r="C247" s="22" t="s">
        <v>183</v>
      </c>
      <c r="D247" s="22" t="s">
        <v>605</v>
      </c>
      <c r="E247" s="22" t="s">
        <v>605</v>
      </c>
      <c r="F247" s="22" t="s">
        <v>19</v>
      </c>
      <c r="G247" s="23" t="n">
        <v>1</v>
      </c>
      <c r="H247" s="24" t="n">
        <v>5000</v>
      </c>
      <c r="I247" s="24" t="n">
        <v>5000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/>
    </row>
    <row collapsed="false" customFormat="false" customHeight="false" hidden="false" ht="12.1" outlineLevel="0" r="248">
      <c r="A248" s="20" t="n">
        <v>45181.544560185</v>
      </c>
      <c r="B248" s="16" t="s">
        <v>464</v>
      </c>
      <c r="C248" s="16" t="s">
        <v>670</v>
      </c>
      <c r="D248" s="16" t="s">
        <v>260</v>
      </c>
      <c r="E248" s="16" t="s">
        <v>48</v>
      </c>
      <c r="F248" s="16" t="s">
        <v>19</v>
      </c>
      <c r="G248" s="7" t="n">
        <v>2</v>
      </c>
      <c r="H248" s="6" t="n">
        <v>1229</v>
      </c>
      <c r="I248" s="6" t="n">
        <v>-2458</v>
      </c>
      <c r="J248" s="6" t="n">
        <v>0</v>
      </c>
      <c r="K248" s="6" t="n">
        <v>-1.96</v>
      </c>
      <c r="L248" s="6" t="n">
        <v>0</v>
      </c>
      <c r="M248" s="6" t="s">
        <f>=I248+J248+K248+L248</f>
      </c>
      <c r="N248" s="16"/>
    </row>
    <row collapsed="false" customFormat="false" customHeight="false" hidden="false" ht="12.1" outlineLevel="0" r="249">
      <c r="A249" s="20" t="n">
        <v>45181.545185185</v>
      </c>
      <c r="B249" s="16" t="s">
        <v>460</v>
      </c>
      <c r="C249" s="16" t="s">
        <v>652</v>
      </c>
      <c r="D249" s="16" t="s">
        <v>260</v>
      </c>
      <c r="E249" s="16" t="s">
        <v>48</v>
      </c>
      <c r="F249" s="16" t="s">
        <v>19</v>
      </c>
      <c r="G249" s="7" t="n">
        <v>18</v>
      </c>
      <c r="H249" s="6" t="n">
        <v>137.5</v>
      </c>
      <c r="I249" s="6" t="n">
        <v>-2475</v>
      </c>
      <c r="J249" s="6" t="n">
        <v>0</v>
      </c>
      <c r="K249" s="6" t="n">
        <v>-0.76</v>
      </c>
      <c r="L249" s="6" t="n">
        <v>0</v>
      </c>
      <c r="M249" s="6" t="s">
        <f>=I249+J249+K249+L249</f>
      </c>
      <c r="N249" s="16"/>
    </row>
    <row collapsed="false" customFormat="false" customHeight="false" hidden="false" ht="12.1" outlineLevel="0" r="250">
      <c r="A250" s="20" t="n">
        <v>45181.545474537</v>
      </c>
      <c r="B250" s="16" t="s">
        <v>54</v>
      </c>
      <c r="C250" s="16" t="s">
        <v>676</v>
      </c>
      <c r="D250" s="16" t="s">
        <v>260</v>
      </c>
      <c r="E250" s="16" t="s">
        <v>48</v>
      </c>
      <c r="F250" s="16" t="s">
        <v>19</v>
      </c>
      <c r="G250" s="7" t="n">
        <v>43</v>
      </c>
      <c r="H250" s="6" t="n">
        <v>1.5014651162791</v>
      </c>
      <c r="I250" s="6" t="n">
        <v>-64.56</v>
      </c>
      <c r="J250" s="6" t="n">
        <v>0</v>
      </c>
      <c r="K250" s="6" t="n">
        <v>-0.06</v>
      </c>
      <c r="L250" s="6" t="n">
        <v>0</v>
      </c>
      <c r="M250" s="6" t="s">
        <f>=I250+J250+K250+L250</f>
      </c>
      <c r="N250" s="16"/>
    </row>
    <row collapsed="false" customFormat="false" customHeight="false" hidden="false" ht="12.1" outlineLevel="0" r="251">
      <c r="A251" s="21" t="n">
        <v>45182</v>
      </c>
      <c r="B251" s="22" t="s">
        <v>605</v>
      </c>
      <c r="C251" s="22" t="s">
        <v>183</v>
      </c>
      <c r="D251" s="22" t="s">
        <v>605</v>
      </c>
      <c r="E251" s="22" t="s">
        <v>605</v>
      </c>
      <c r="F251" s="22" t="s">
        <v>19</v>
      </c>
      <c r="G251" s="23" t="n">
        <v>1</v>
      </c>
      <c r="H251" s="24" t="n">
        <v>1</v>
      </c>
      <c r="I251" s="24" t="n">
        <v>1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2"/>
    </row>
    <row collapsed="false" customFormat="false" customHeight="false" hidden="false" ht="12.1" outlineLevel="0" r="252">
      <c r="A252" s="21" t="n">
        <v>45183</v>
      </c>
      <c r="B252" s="22" t="s">
        <v>619</v>
      </c>
      <c r="C252" s="22" t="s">
        <v>671</v>
      </c>
      <c r="D252" s="22" t="s">
        <v>619</v>
      </c>
      <c r="E252" s="22" t="s">
        <v>619</v>
      </c>
      <c r="F252" s="22" t="s">
        <v>19</v>
      </c>
      <c r="G252" s="23" t="n">
        <v>5</v>
      </c>
      <c r="H252" s="24" t="n">
        <v>21.57</v>
      </c>
      <c r="I252" s="24" t="n">
        <v>107.85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 t="s">
        <v>621</v>
      </c>
    </row>
    <row collapsed="false" customFormat="false" customHeight="false" hidden="false" ht="12.1" outlineLevel="0" r="253">
      <c r="A253" s="21" t="n">
        <v>45184</v>
      </c>
      <c r="B253" s="22" t="s">
        <v>619</v>
      </c>
      <c r="C253" s="22" t="s">
        <v>660</v>
      </c>
      <c r="D253" s="22" t="s">
        <v>619</v>
      </c>
      <c r="E253" s="22" t="s">
        <v>619</v>
      </c>
      <c r="F253" s="22" t="s">
        <v>19</v>
      </c>
      <c r="G253" s="23" t="n">
        <v>5</v>
      </c>
      <c r="H253" s="24" t="n">
        <v>10.27</v>
      </c>
      <c r="I253" s="24" t="n">
        <v>51.35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 t="s">
        <v>621</v>
      </c>
    </row>
    <row collapsed="false" customFormat="false" customHeight="false" hidden="false" ht="12.1" outlineLevel="0" r="254">
      <c r="A254" s="21" t="n">
        <v>45187</v>
      </c>
      <c r="B254" s="22" t="s">
        <v>619</v>
      </c>
      <c r="C254" s="22" t="s">
        <v>672</v>
      </c>
      <c r="D254" s="22" t="s">
        <v>619</v>
      </c>
      <c r="E254" s="22" t="s">
        <v>619</v>
      </c>
      <c r="F254" s="22" t="s">
        <v>19</v>
      </c>
      <c r="G254" s="23" t="n">
        <v>5</v>
      </c>
      <c r="H254" s="24" t="n">
        <v>24.31</v>
      </c>
      <c r="I254" s="24" t="n">
        <v>121.55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2" t="s">
        <v>621</v>
      </c>
    </row>
    <row collapsed="false" customFormat="false" customHeight="false" hidden="false" ht="12.1" outlineLevel="0" r="255">
      <c r="A255" s="21" t="n">
        <v>45187</v>
      </c>
      <c r="B255" s="22" t="s">
        <v>619</v>
      </c>
      <c r="C255" s="22" t="s">
        <v>683</v>
      </c>
      <c r="D255" s="22" t="s">
        <v>619</v>
      </c>
      <c r="E255" s="22" t="s">
        <v>619</v>
      </c>
      <c r="F255" s="22" t="s">
        <v>19</v>
      </c>
      <c r="G255" s="23" t="n">
        <v>5</v>
      </c>
      <c r="H255" s="24" t="n">
        <v>39.39</v>
      </c>
      <c r="I255" s="24" t="n">
        <v>196.95</v>
      </c>
      <c r="J255" s="24" t="n">
        <v>0</v>
      </c>
      <c r="K255" s="24" t="n">
        <v>0</v>
      </c>
      <c r="L255" s="24" t="n">
        <v>0</v>
      </c>
      <c r="M255" s="6" t="s">
        <f>=I255+J255+K255+L255</f>
      </c>
      <c r="N255" s="22" t="s">
        <v>621</v>
      </c>
    </row>
    <row collapsed="false" customFormat="false" customHeight="false" hidden="false" ht="12.1" outlineLevel="0" r="256">
      <c r="A256" s="21" t="n">
        <v>45188</v>
      </c>
      <c r="B256" s="22" t="s">
        <v>619</v>
      </c>
      <c r="C256" s="22" t="s">
        <v>640</v>
      </c>
      <c r="D256" s="22" t="s">
        <v>619</v>
      </c>
      <c r="E256" s="22" t="s">
        <v>619</v>
      </c>
      <c r="F256" s="22" t="s">
        <v>19</v>
      </c>
      <c r="G256" s="23" t="n">
        <v>10</v>
      </c>
      <c r="H256" s="24" t="n">
        <v>38.64</v>
      </c>
      <c r="I256" s="24" t="n">
        <v>386.4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2" t="s">
        <v>621</v>
      </c>
    </row>
    <row collapsed="false" customFormat="false" customHeight="false" hidden="false" ht="12.1" outlineLevel="0" r="257">
      <c r="A257" s="21" t="n">
        <v>45188</v>
      </c>
      <c r="B257" s="22" t="s">
        <v>684</v>
      </c>
      <c r="C257" s="22" t="s">
        <v>685</v>
      </c>
      <c r="D257" s="22" t="s">
        <v>684</v>
      </c>
      <c r="E257" s="22" t="s">
        <v>684</v>
      </c>
      <c r="F257" s="22" t="s">
        <v>19</v>
      </c>
      <c r="G257" s="23" t="n">
        <v>1</v>
      </c>
      <c r="H257" s="24" t="n">
        <v>825</v>
      </c>
      <c r="I257" s="24" t="n">
        <v>825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2"/>
    </row>
    <row collapsed="false" customFormat="false" customHeight="false" hidden="false" ht="12.1" outlineLevel="0" r="258">
      <c r="A258" s="20" t="n">
        <v>45188.633310185</v>
      </c>
      <c r="B258" s="16" t="s">
        <v>463</v>
      </c>
      <c r="C258" s="16" t="s">
        <v>662</v>
      </c>
      <c r="D258" s="16" t="s">
        <v>260</v>
      </c>
      <c r="E258" s="16" t="s">
        <v>63</v>
      </c>
      <c r="F258" s="16" t="s">
        <v>19</v>
      </c>
      <c r="G258" s="7" t="n">
        <v>1</v>
      </c>
      <c r="H258" s="6" t="n">
        <v>97.89</v>
      </c>
      <c r="I258" s="6" t="n">
        <v>-817.38</v>
      </c>
      <c r="J258" s="6" t="n">
        <v>-0.22</v>
      </c>
      <c r="K258" s="6" t="n">
        <v>-0.49</v>
      </c>
      <c r="L258" s="6" t="n">
        <v>0</v>
      </c>
      <c r="M258" s="6" t="s">
        <f>=I258+J258+K258+L258</f>
      </c>
      <c r="N258" s="16"/>
    </row>
    <row collapsed="false" customFormat="false" customHeight="false" hidden="false" ht="12.1" outlineLevel="0" r="259">
      <c r="A259" s="21" t="n">
        <v>45191</v>
      </c>
      <c r="B259" s="22" t="s">
        <v>605</v>
      </c>
      <c r="C259" s="22" t="s">
        <v>183</v>
      </c>
      <c r="D259" s="22" t="s">
        <v>605</v>
      </c>
      <c r="E259" s="22" t="s">
        <v>605</v>
      </c>
      <c r="F259" s="22" t="s">
        <v>19</v>
      </c>
      <c r="G259" s="23" t="n">
        <v>1</v>
      </c>
      <c r="H259" s="24" t="n">
        <v>1136</v>
      </c>
      <c r="I259" s="24" t="n">
        <v>1136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0" t="n">
        <v>45191.419351852</v>
      </c>
      <c r="B260" s="16" t="s">
        <v>75</v>
      </c>
      <c r="C260" s="16" t="s">
        <v>641</v>
      </c>
      <c r="D260" s="16" t="s">
        <v>260</v>
      </c>
      <c r="E260" s="16" t="s">
        <v>63</v>
      </c>
      <c r="F260" s="16" t="s">
        <v>19</v>
      </c>
      <c r="G260" s="7" t="n">
        <v>2</v>
      </c>
      <c r="H260" s="6" t="n">
        <v>89.3285</v>
      </c>
      <c r="I260" s="6" t="n">
        <v>-1786.57</v>
      </c>
      <c r="J260" s="6" t="n">
        <v>-9.38</v>
      </c>
      <c r="K260" s="6" t="n">
        <v>-1.08</v>
      </c>
      <c r="L260" s="6" t="n">
        <v>0</v>
      </c>
      <c r="M260" s="6" t="s">
        <f>=I260+J260+K260+L260</f>
      </c>
      <c r="N260" s="16"/>
    </row>
    <row collapsed="false" customFormat="false" customHeight="false" hidden="false" ht="12.1" outlineLevel="0" r="261">
      <c r="A261" s="21" t="n">
        <v>45193</v>
      </c>
      <c r="B261" s="22" t="s">
        <v>619</v>
      </c>
      <c r="C261" s="22" t="s">
        <v>649</v>
      </c>
      <c r="D261" s="22" t="s">
        <v>619</v>
      </c>
      <c r="E261" s="22" t="s">
        <v>619</v>
      </c>
      <c r="F261" s="22" t="s">
        <v>19</v>
      </c>
      <c r="G261" s="23" t="n">
        <v>10</v>
      </c>
      <c r="H261" s="24" t="n">
        <v>45.38</v>
      </c>
      <c r="I261" s="24" t="n">
        <v>453.8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 t="s">
        <v>621</v>
      </c>
    </row>
    <row collapsed="false" customFormat="false" customHeight="false" hidden="false" ht="12.1" outlineLevel="0" r="262">
      <c r="A262" s="21" t="n">
        <v>45194</v>
      </c>
      <c r="B262" s="22" t="s">
        <v>619</v>
      </c>
      <c r="C262" s="22" t="s">
        <v>650</v>
      </c>
      <c r="D262" s="22" t="s">
        <v>619</v>
      </c>
      <c r="E262" s="22" t="s">
        <v>619</v>
      </c>
      <c r="F262" s="22" t="s">
        <v>19</v>
      </c>
      <c r="G262" s="23" t="n">
        <v>5</v>
      </c>
      <c r="H262" s="24" t="n">
        <v>47.37</v>
      </c>
      <c r="I262" s="24" t="n">
        <v>236.85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 t="s">
        <v>621</v>
      </c>
    </row>
    <row collapsed="false" customFormat="false" customHeight="false" hidden="false" ht="12.1" outlineLevel="0" r="263">
      <c r="A263" s="21" t="n">
        <v>45194</v>
      </c>
      <c r="B263" s="22" t="s">
        <v>619</v>
      </c>
      <c r="C263" s="22" t="s">
        <v>651</v>
      </c>
      <c r="D263" s="22" t="s">
        <v>619</v>
      </c>
      <c r="E263" s="22" t="s">
        <v>619</v>
      </c>
      <c r="F263" s="22" t="s">
        <v>19</v>
      </c>
      <c r="G263" s="23" t="n">
        <v>5</v>
      </c>
      <c r="H263" s="24" t="n">
        <v>22.44</v>
      </c>
      <c r="I263" s="24" t="n">
        <v>112.2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 t="s">
        <v>621</v>
      </c>
    </row>
    <row collapsed="false" customFormat="false" customHeight="false" hidden="false" ht="12.1" outlineLevel="0" r="264">
      <c r="A264" s="21" t="n">
        <v>45195</v>
      </c>
      <c r="B264" s="22" t="s">
        <v>619</v>
      </c>
      <c r="C264" s="22" t="s">
        <v>686</v>
      </c>
      <c r="D264" s="22" t="s">
        <v>619</v>
      </c>
      <c r="E264" s="22" t="s">
        <v>619</v>
      </c>
      <c r="F264" s="22" t="s">
        <v>19</v>
      </c>
      <c r="G264" s="23" t="n">
        <v>16</v>
      </c>
      <c r="H264" s="24" t="n">
        <v>42.38</v>
      </c>
      <c r="I264" s="24" t="n">
        <v>678.08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 t="s">
        <v>621</v>
      </c>
    </row>
    <row collapsed="false" customFormat="false" customHeight="false" hidden="false" ht="12.1" outlineLevel="0" r="265">
      <c r="A265" s="20" t="n">
        <v>45195.613263889</v>
      </c>
      <c r="B265" s="16" t="s">
        <v>75</v>
      </c>
      <c r="C265" s="16" t="s">
        <v>641</v>
      </c>
      <c r="D265" s="16" t="s">
        <v>260</v>
      </c>
      <c r="E265" s="16" t="s">
        <v>63</v>
      </c>
      <c r="F265" s="16" t="s">
        <v>19</v>
      </c>
      <c r="G265" s="7" t="n">
        <v>1</v>
      </c>
      <c r="H265" s="6" t="n">
        <v>88.999</v>
      </c>
      <c r="I265" s="6" t="n">
        <v>-889.99</v>
      </c>
      <c r="J265" s="6" t="n">
        <v>-5.18</v>
      </c>
      <c r="K265" s="6" t="n">
        <v>-0.53</v>
      </c>
      <c r="L265" s="6" t="n">
        <v>0</v>
      </c>
      <c r="M265" s="6" t="s">
        <f>=I265+J265+K265+L265</f>
      </c>
      <c r="N265" s="16"/>
    </row>
    <row collapsed="false" customFormat="false" customHeight="false" hidden="false" ht="12.1" outlineLevel="0" r="266">
      <c r="A266" s="21" t="n">
        <v>45196</v>
      </c>
      <c r="B266" s="22" t="s">
        <v>605</v>
      </c>
      <c r="C266" s="22" t="s">
        <v>183</v>
      </c>
      <c r="D266" s="22" t="s">
        <v>605</v>
      </c>
      <c r="E266" s="22" t="s">
        <v>605</v>
      </c>
      <c r="F266" s="22" t="s">
        <v>19</v>
      </c>
      <c r="G266" s="23" t="n">
        <v>1</v>
      </c>
      <c r="H266" s="24" t="n">
        <v>5000</v>
      </c>
      <c r="I266" s="24" t="n">
        <v>5000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2"/>
    </row>
    <row collapsed="false" customFormat="false" customHeight="false" hidden="false" ht="12.1" outlineLevel="0" r="267">
      <c r="A267" s="20" t="n">
        <v>45196.545729167</v>
      </c>
      <c r="B267" s="16" t="s">
        <v>464</v>
      </c>
      <c r="C267" s="16" t="s">
        <v>670</v>
      </c>
      <c r="D267" s="16" t="s">
        <v>260</v>
      </c>
      <c r="E267" s="16" t="s">
        <v>48</v>
      </c>
      <c r="F267" s="16" t="s">
        <v>19</v>
      </c>
      <c r="G267" s="7" t="n">
        <v>2</v>
      </c>
      <c r="H267" s="6" t="n">
        <v>1195.4</v>
      </c>
      <c r="I267" s="6" t="n">
        <v>-2390.8</v>
      </c>
      <c r="J267" s="6" t="n">
        <v>0</v>
      </c>
      <c r="K267" s="6" t="n">
        <v>-1.92</v>
      </c>
      <c r="L267" s="6" t="n">
        <v>0</v>
      </c>
      <c r="M267" s="6" t="s">
        <f>=I267+J267+K267+L267</f>
      </c>
      <c r="N267" s="16"/>
    </row>
    <row collapsed="false" customFormat="false" customHeight="false" hidden="false" ht="12.1" outlineLevel="0" r="268">
      <c r="A268" s="20" t="n">
        <v>45196.546666667</v>
      </c>
      <c r="B268" s="16" t="s">
        <v>460</v>
      </c>
      <c r="C268" s="16" t="s">
        <v>652</v>
      </c>
      <c r="D268" s="16" t="s">
        <v>260</v>
      </c>
      <c r="E268" s="16" t="s">
        <v>48</v>
      </c>
      <c r="F268" s="16" t="s">
        <v>19</v>
      </c>
      <c r="G268" s="7" t="n">
        <v>25</v>
      </c>
      <c r="H268" s="6" t="n">
        <v>134.36</v>
      </c>
      <c r="I268" s="6" t="n">
        <v>-3359</v>
      </c>
      <c r="J268" s="6" t="n">
        <v>0</v>
      </c>
      <c r="K268" s="6" t="n">
        <v>-1.02</v>
      </c>
      <c r="L268" s="6" t="n">
        <v>0</v>
      </c>
      <c r="M268" s="6" t="s">
        <f>=I268+J268+K268+L268</f>
      </c>
      <c r="N268" s="16"/>
    </row>
    <row collapsed="false" customFormat="false" customHeight="false" hidden="false" ht="12.1" outlineLevel="0" r="269">
      <c r="A269" s="20" t="n">
        <v>45196.547048611</v>
      </c>
      <c r="B269" s="16" t="s">
        <v>54</v>
      </c>
      <c r="C269" s="16" t="s">
        <v>676</v>
      </c>
      <c r="D269" s="16" t="s">
        <v>260</v>
      </c>
      <c r="E269" s="16" t="s">
        <v>48</v>
      </c>
      <c r="F269" s="16" t="s">
        <v>19</v>
      </c>
      <c r="G269" s="7" t="n">
        <v>29</v>
      </c>
      <c r="H269" s="6" t="n">
        <v>1.5150172413793</v>
      </c>
      <c r="I269" s="6" t="n">
        <v>-43.94</v>
      </c>
      <c r="J269" s="6" t="n">
        <v>0</v>
      </c>
      <c r="K269" s="6" t="n">
        <v>-0.04</v>
      </c>
      <c r="L269" s="6" t="n">
        <v>0</v>
      </c>
      <c r="M269" s="6" t="s">
        <f>=I269+J269+K269+L269</f>
      </c>
      <c r="N269" s="16"/>
    </row>
    <row collapsed="false" customFormat="false" customHeight="false" hidden="false" ht="12.1" outlineLevel="0" r="270">
      <c r="A270" s="21" t="n">
        <v>45198</v>
      </c>
      <c r="B270" s="22" t="s">
        <v>605</v>
      </c>
      <c r="C270" s="22" t="s">
        <v>183</v>
      </c>
      <c r="D270" s="22" t="s">
        <v>605</v>
      </c>
      <c r="E270" s="22" t="s">
        <v>605</v>
      </c>
      <c r="F270" s="22" t="s">
        <v>19</v>
      </c>
      <c r="G270" s="23" t="n">
        <v>1</v>
      </c>
      <c r="H270" s="24" t="n">
        <v>1</v>
      </c>
      <c r="I270" s="24" t="n">
        <v>1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45199</v>
      </c>
      <c r="B271" s="22" t="s">
        <v>619</v>
      </c>
      <c r="C271" s="22" t="s">
        <v>673</v>
      </c>
      <c r="D271" s="22" t="s">
        <v>619</v>
      </c>
      <c r="E271" s="22" t="s">
        <v>619</v>
      </c>
      <c r="F271" s="22" t="s">
        <v>19</v>
      </c>
      <c r="G271" s="23" t="n">
        <v>13</v>
      </c>
      <c r="H271" s="24" t="n">
        <v>6.58</v>
      </c>
      <c r="I271" s="24" t="n">
        <v>85.54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 t="s">
        <v>621</v>
      </c>
    </row>
    <row collapsed="false" customFormat="false" customHeight="false" hidden="false" ht="12.1" outlineLevel="0" r="272">
      <c r="A272" s="21" t="n">
        <v>45200</v>
      </c>
      <c r="B272" s="22" t="s">
        <v>619</v>
      </c>
      <c r="C272" s="22" t="s">
        <v>655</v>
      </c>
      <c r="D272" s="22" t="s">
        <v>619</v>
      </c>
      <c r="E272" s="22" t="s">
        <v>619</v>
      </c>
      <c r="F272" s="22" t="s">
        <v>19</v>
      </c>
      <c r="G272" s="23" t="n">
        <v>5</v>
      </c>
      <c r="H272" s="24" t="n">
        <v>23.93</v>
      </c>
      <c r="I272" s="24" t="n">
        <v>119.65</v>
      </c>
      <c r="J272" s="24" t="n">
        <v>0</v>
      </c>
      <c r="K272" s="24" t="n">
        <v>0</v>
      </c>
      <c r="L272" s="24" t="n">
        <v>0</v>
      </c>
      <c r="M272" s="6" t="s">
        <f>=I272+J272+K272+L272</f>
      </c>
      <c r="N272" s="22" t="s">
        <v>621</v>
      </c>
    </row>
    <row collapsed="false" customFormat="false" customHeight="false" hidden="false" ht="12.1" outlineLevel="0" r="273">
      <c r="A273" s="20" t="n">
        <v>45202.463842593</v>
      </c>
      <c r="B273" s="16" t="s">
        <v>54</v>
      </c>
      <c r="C273" s="16" t="s">
        <v>676</v>
      </c>
      <c r="D273" s="16" t="s">
        <v>260</v>
      </c>
      <c r="E273" s="16" t="s">
        <v>48</v>
      </c>
      <c r="F273" s="16" t="s">
        <v>19</v>
      </c>
      <c r="G273" s="7" t="n">
        <v>137</v>
      </c>
      <c r="H273" s="6" t="n">
        <v>1.4830766423358</v>
      </c>
      <c r="I273" s="6" t="n">
        <v>-203.18</v>
      </c>
      <c r="J273" s="6" t="n">
        <v>0</v>
      </c>
      <c r="K273" s="6" t="n">
        <v>-0.07</v>
      </c>
      <c r="L273" s="6" t="n">
        <v>0</v>
      </c>
      <c r="M273" s="6" t="s">
        <f>=I273+J273+K273+L273</f>
      </c>
      <c r="N273" s="16"/>
    </row>
    <row collapsed="false" customFormat="false" customHeight="false" hidden="false" ht="12.1" outlineLevel="0" r="274">
      <c r="A274" s="21" t="n">
        <v>45203</v>
      </c>
      <c r="B274" s="22" t="s">
        <v>619</v>
      </c>
      <c r="C274" s="22" t="s">
        <v>687</v>
      </c>
      <c r="D274" s="22" t="s">
        <v>619</v>
      </c>
      <c r="E274" s="22" t="s">
        <v>619</v>
      </c>
      <c r="F274" s="22" t="s">
        <v>19</v>
      </c>
      <c r="G274" s="23" t="n">
        <v>5</v>
      </c>
      <c r="H274" s="24" t="n">
        <v>29.42</v>
      </c>
      <c r="I274" s="24" t="n">
        <v>147.1</v>
      </c>
      <c r="J274" s="24" t="n">
        <v>0</v>
      </c>
      <c r="K274" s="24" t="n">
        <v>0</v>
      </c>
      <c r="L274" s="24" t="n">
        <v>0</v>
      </c>
      <c r="M274" s="6" t="s">
        <f>=I274+J274+K274+L274</f>
      </c>
      <c r="N274" s="22" t="s">
        <v>621</v>
      </c>
    </row>
    <row collapsed="false" customFormat="false" customHeight="false" hidden="false" ht="12.1" outlineLevel="0" r="275">
      <c r="A275" s="20" t="n">
        <v>45204.659768519</v>
      </c>
      <c r="B275" s="16" t="s">
        <v>460</v>
      </c>
      <c r="C275" s="16" t="s">
        <v>652</v>
      </c>
      <c r="D275" s="16" t="s">
        <v>260</v>
      </c>
      <c r="E275" s="16" t="s">
        <v>48</v>
      </c>
      <c r="F275" s="16" t="s">
        <v>19</v>
      </c>
      <c r="G275" s="7" t="n">
        <v>1</v>
      </c>
      <c r="H275" s="6" t="n">
        <v>136.95</v>
      </c>
      <c r="I275" s="6" t="n">
        <v>-136.95</v>
      </c>
      <c r="J275" s="6" t="n">
        <v>0</v>
      </c>
      <c r="K275" s="6" t="n">
        <v>-0.04</v>
      </c>
      <c r="L275" s="6" t="n">
        <v>0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45204.660381944</v>
      </c>
      <c r="B276" s="16" t="s">
        <v>54</v>
      </c>
      <c r="C276" s="16" t="s">
        <v>676</v>
      </c>
      <c r="D276" s="16" t="s">
        <v>260</v>
      </c>
      <c r="E276" s="16" t="s">
        <v>48</v>
      </c>
      <c r="F276" s="16" t="s">
        <v>19</v>
      </c>
      <c r="G276" s="7" t="n">
        <v>8</v>
      </c>
      <c r="H276" s="6" t="n">
        <v>1.49</v>
      </c>
      <c r="I276" s="6" t="n">
        <v>-11.92</v>
      </c>
      <c r="J276" s="6" t="n">
        <v>0</v>
      </c>
      <c r="K276" s="6" t="n">
        <v>-0.02</v>
      </c>
      <c r="L276" s="6" t="n">
        <v>0</v>
      </c>
      <c r="M276" s="6" t="s">
        <f>=I276+J276+K276+L276</f>
      </c>
      <c r="N276" s="16"/>
    </row>
    <row collapsed="false" customFormat="false" customHeight="false" hidden="false" ht="12.1" outlineLevel="0" r="277">
      <c r="A277" s="21" t="n">
        <v>45209</v>
      </c>
      <c r="B277" s="22" t="s">
        <v>619</v>
      </c>
      <c r="C277" s="22" t="s">
        <v>657</v>
      </c>
      <c r="D277" s="22" t="s">
        <v>619</v>
      </c>
      <c r="E277" s="22" t="s">
        <v>619</v>
      </c>
      <c r="F277" s="22" t="s">
        <v>19</v>
      </c>
      <c r="G277" s="23" t="n">
        <v>10</v>
      </c>
      <c r="H277" s="24" t="n">
        <v>39.64</v>
      </c>
      <c r="I277" s="24" t="n">
        <v>396.4</v>
      </c>
      <c r="J277" s="24" t="n">
        <v>0</v>
      </c>
      <c r="K277" s="24" t="n">
        <v>0</v>
      </c>
      <c r="L277" s="24" t="n">
        <v>0</v>
      </c>
      <c r="M277" s="6" t="s">
        <f>=I277+J277+K277+L277</f>
      </c>
      <c r="N277" s="22" t="s">
        <v>621</v>
      </c>
    </row>
    <row collapsed="false" customFormat="false" customHeight="false" hidden="false" ht="12.1" outlineLevel="0" r="278">
      <c r="A278" s="20" t="n">
        <v>45210.65505787</v>
      </c>
      <c r="B278" s="16" t="s">
        <v>54</v>
      </c>
      <c r="C278" s="16" t="s">
        <v>676</v>
      </c>
      <c r="D278" s="16" t="s">
        <v>260</v>
      </c>
      <c r="E278" s="16" t="s">
        <v>48</v>
      </c>
      <c r="F278" s="16" t="s">
        <v>19</v>
      </c>
      <c r="G278" s="7" t="n">
        <v>256</v>
      </c>
      <c r="H278" s="6" t="n">
        <v>1.545001953125</v>
      </c>
      <c r="I278" s="6" t="n">
        <v>-395.53</v>
      </c>
      <c r="J278" s="6" t="n">
        <v>0</v>
      </c>
      <c r="K278" s="6" t="n">
        <v>-0.16</v>
      </c>
      <c r="L278" s="6" t="n">
        <v>0</v>
      </c>
      <c r="M278" s="6" t="s">
        <f>=I278+J278+K278+L278</f>
      </c>
      <c r="N278" s="16"/>
    </row>
    <row collapsed="false" customFormat="false" customHeight="false" hidden="false" ht="12.1" outlineLevel="0" r="279">
      <c r="A279" s="21" t="n">
        <v>45211</v>
      </c>
      <c r="B279" s="22" t="s">
        <v>605</v>
      </c>
      <c r="C279" s="22" t="s">
        <v>183</v>
      </c>
      <c r="D279" s="22" t="s">
        <v>605</v>
      </c>
      <c r="E279" s="22" t="s">
        <v>605</v>
      </c>
      <c r="F279" s="22" t="s">
        <v>19</v>
      </c>
      <c r="G279" s="23" t="n">
        <v>1</v>
      </c>
      <c r="H279" s="24" t="n">
        <v>10000</v>
      </c>
      <c r="I279" s="24" t="n">
        <v>10000</v>
      </c>
      <c r="J279" s="24" t="n">
        <v>0</v>
      </c>
      <c r="K279" s="24" t="n">
        <v>0</v>
      </c>
      <c r="L279" s="24" t="n">
        <v>0</v>
      </c>
      <c r="M279" s="6" t="s">
        <f>=I279+J279+K279+L279</f>
      </c>
      <c r="N279" s="22"/>
    </row>
    <row collapsed="false" customFormat="false" customHeight="false" hidden="false" ht="12.1" outlineLevel="0" r="280">
      <c r="A280" s="21" t="n">
        <v>45211</v>
      </c>
      <c r="B280" s="22" t="s">
        <v>619</v>
      </c>
      <c r="C280" s="22" t="s">
        <v>658</v>
      </c>
      <c r="D280" s="22" t="s">
        <v>619</v>
      </c>
      <c r="E280" s="22" t="s">
        <v>619</v>
      </c>
      <c r="F280" s="22" t="s">
        <v>19</v>
      </c>
      <c r="G280" s="23" t="n">
        <v>5</v>
      </c>
      <c r="H280" s="24" t="n">
        <v>43.13</v>
      </c>
      <c r="I280" s="24" t="n">
        <v>215.65</v>
      </c>
      <c r="J280" s="24" t="n">
        <v>0</v>
      </c>
      <c r="K280" s="24" t="n">
        <v>0</v>
      </c>
      <c r="L280" s="24" t="n">
        <v>0</v>
      </c>
      <c r="M280" s="6" t="s">
        <f>=I280+J280+K280+L280</f>
      </c>
      <c r="N280" s="22" t="s">
        <v>621</v>
      </c>
    </row>
    <row collapsed="false" customFormat="false" customHeight="false" hidden="false" ht="12.1" outlineLevel="0" r="281">
      <c r="A281" s="20" t="n">
        <v>45211.5625</v>
      </c>
      <c r="B281" s="16" t="s">
        <v>464</v>
      </c>
      <c r="C281" s="16" t="s">
        <v>670</v>
      </c>
      <c r="D281" s="16" t="s">
        <v>260</v>
      </c>
      <c r="E281" s="16" t="s">
        <v>48</v>
      </c>
      <c r="F281" s="16" t="s">
        <v>19</v>
      </c>
      <c r="G281" s="7" t="n">
        <v>6</v>
      </c>
      <c r="H281" s="6" t="n">
        <v>1215.4</v>
      </c>
      <c r="I281" s="6" t="n">
        <v>-7292.4</v>
      </c>
      <c r="J281" s="6" t="n">
        <v>0</v>
      </c>
      <c r="K281" s="6" t="n">
        <v>-5.84</v>
      </c>
      <c r="L281" s="6" t="n">
        <v>0</v>
      </c>
      <c r="M281" s="6" t="s">
        <f>=I281+J281+K281+L281</f>
      </c>
      <c r="N281" s="16"/>
    </row>
    <row collapsed="false" customFormat="false" customHeight="false" hidden="false" ht="12.1" outlineLevel="0" r="282">
      <c r="A282" s="20" t="n">
        <v>45211.562881944</v>
      </c>
      <c r="B282" s="16" t="s">
        <v>460</v>
      </c>
      <c r="C282" s="16" t="s">
        <v>652</v>
      </c>
      <c r="D282" s="16" t="s">
        <v>260</v>
      </c>
      <c r="E282" s="16" t="s">
        <v>48</v>
      </c>
      <c r="F282" s="16" t="s">
        <v>19</v>
      </c>
      <c r="G282" s="7" t="n">
        <v>19</v>
      </c>
      <c r="H282" s="6" t="n">
        <v>138.75</v>
      </c>
      <c r="I282" s="6" t="n">
        <v>-2636.25</v>
      </c>
      <c r="J282" s="6" t="n">
        <v>0</v>
      </c>
      <c r="K282" s="6" t="n">
        <v>-0.79</v>
      </c>
      <c r="L282" s="6" t="n">
        <v>0</v>
      </c>
      <c r="M282" s="6" t="s">
        <f>=I282+J282+K282+L282</f>
      </c>
      <c r="N282" s="16"/>
    </row>
    <row collapsed="false" customFormat="false" customHeight="false" hidden="false" ht="12.1" outlineLevel="0" r="283">
      <c r="A283" s="20" t="n">
        <v>45211.563506944</v>
      </c>
      <c r="B283" s="16" t="s">
        <v>54</v>
      </c>
      <c r="C283" s="16" t="s">
        <v>676</v>
      </c>
      <c r="D283" s="16" t="s">
        <v>260</v>
      </c>
      <c r="E283" s="16" t="s">
        <v>48</v>
      </c>
      <c r="F283" s="16" t="s">
        <v>19</v>
      </c>
      <c r="G283" s="7" t="n">
        <v>45</v>
      </c>
      <c r="H283" s="6" t="n">
        <v>1.5234888888889</v>
      </c>
      <c r="I283" s="6" t="n">
        <v>-68.55</v>
      </c>
      <c r="J283" s="6" t="n">
        <v>0</v>
      </c>
      <c r="K283" s="6" t="n">
        <v>0</v>
      </c>
      <c r="L283" s="6" t="n">
        <v>0</v>
      </c>
      <c r="M283" s="6" t="s">
        <f>=I283+J283+K283+L283</f>
      </c>
      <c r="N283" s="16"/>
    </row>
    <row collapsed="false" customFormat="false" customHeight="false" hidden="false" ht="12.1" outlineLevel="0" r="284">
      <c r="A284" s="21" t="n">
        <v>45212</v>
      </c>
      <c r="B284" s="22" t="s">
        <v>605</v>
      </c>
      <c r="C284" s="22" t="s">
        <v>183</v>
      </c>
      <c r="D284" s="22" t="s">
        <v>605</v>
      </c>
      <c r="E284" s="22" t="s">
        <v>605</v>
      </c>
      <c r="F284" s="22" t="s">
        <v>19</v>
      </c>
      <c r="G284" s="23" t="n">
        <v>2</v>
      </c>
      <c r="H284" s="24" t="n">
        <v>1.75</v>
      </c>
      <c r="I284" s="24" t="n">
        <v>3.5</v>
      </c>
      <c r="J284" s="24" t="n">
        <v>0</v>
      </c>
      <c r="K284" s="24" t="n">
        <v>0</v>
      </c>
      <c r="L284" s="24" t="n">
        <v>0</v>
      </c>
      <c r="M284" s="6" t="s">
        <f>=I284+J284+K284+L284</f>
      </c>
      <c r="N284" s="22"/>
    </row>
    <row collapsed="false" customFormat="false" customHeight="false" hidden="false" ht="12.1" outlineLevel="0" r="285">
      <c r="A285" s="20" t="n">
        <v>45212.6225</v>
      </c>
      <c r="B285" s="16" t="s">
        <v>460</v>
      </c>
      <c r="C285" s="16" t="s">
        <v>652</v>
      </c>
      <c r="D285" s="16" t="s">
        <v>260</v>
      </c>
      <c r="E285" s="16" t="s">
        <v>48</v>
      </c>
      <c r="F285" s="16" t="s">
        <v>19</v>
      </c>
      <c r="G285" s="7" t="n">
        <v>1</v>
      </c>
      <c r="H285" s="6" t="n">
        <v>139.6</v>
      </c>
      <c r="I285" s="6" t="n">
        <v>-139.6</v>
      </c>
      <c r="J285" s="6" t="n">
        <v>0</v>
      </c>
      <c r="K285" s="6" t="n">
        <v>-0.04</v>
      </c>
      <c r="L285" s="6" t="n">
        <v>0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45212.622858796</v>
      </c>
      <c r="B286" s="16" t="s">
        <v>54</v>
      </c>
      <c r="C286" s="16" t="s">
        <v>676</v>
      </c>
      <c r="D286" s="16" t="s">
        <v>260</v>
      </c>
      <c r="E286" s="16" t="s">
        <v>48</v>
      </c>
      <c r="F286" s="16" t="s">
        <v>19</v>
      </c>
      <c r="G286" s="7" t="n">
        <v>50</v>
      </c>
      <c r="H286" s="6" t="n">
        <v>1.5285</v>
      </c>
      <c r="I286" s="6" t="n">
        <v>-76.43</v>
      </c>
      <c r="J286" s="6" t="n">
        <v>0</v>
      </c>
      <c r="K286" s="6" t="n">
        <v>-0.04</v>
      </c>
      <c r="L286" s="6" t="n">
        <v>0</v>
      </c>
      <c r="M286" s="6" t="s">
        <f>=I286+J286+K286+L286</f>
      </c>
      <c r="N286" s="16"/>
    </row>
    <row collapsed="false" customFormat="false" customHeight="false" hidden="false" ht="12.1" outlineLevel="0" r="287">
      <c r="A287" s="21" t="n">
        <v>45214</v>
      </c>
      <c r="B287" s="22" t="s">
        <v>619</v>
      </c>
      <c r="C287" s="22" t="s">
        <v>631</v>
      </c>
      <c r="D287" s="22" t="s">
        <v>619</v>
      </c>
      <c r="E287" s="22" t="s">
        <v>619</v>
      </c>
      <c r="F287" s="22" t="s">
        <v>19</v>
      </c>
      <c r="G287" s="23" t="n">
        <v>5</v>
      </c>
      <c r="H287" s="24" t="n">
        <v>20.94</v>
      </c>
      <c r="I287" s="24" t="n">
        <v>104.7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2" t="s">
        <v>621</v>
      </c>
    </row>
    <row collapsed="false" customFormat="false" customHeight="false" hidden="false" ht="12.1" outlineLevel="0" r="288">
      <c r="A288" s="21" t="n">
        <v>45214</v>
      </c>
      <c r="B288" s="22" t="s">
        <v>619</v>
      </c>
      <c r="C288" s="22" t="s">
        <v>660</v>
      </c>
      <c r="D288" s="22" t="s">
        <v>619</v>
      </c>
      <c r="E288" s="22" t="s">
        <v>619</v>
      </c>
      <c r="F288" s="22" t="s">
        <v>19</v>
      </c>
      <c r="G288" s="23" t="n">
        <v>5</v>
      </c>
      <c r="H288" s="24" t="n">
        <v>10.27</v>
      </c>
      <c r="I288" s="24" t="n">
        <v>51.35</v>
      </c>
      <c r="J288" s="24" t="n">
        <v>0</v>
      </c>
      <c r="K288" s="24" t="n">
        <v>0</v>
      </c>
      <c r="L288" s="24" t="n">
        <v>0</v>
      </c>
      <c r="M288" s="6" t="s">
        <f>=I288+J288+K288+L288</f>
      </c>
      <c r="N288" s="22" t="s">
        <v>621</v>
      </c>
    </row>
    <row collapsed="false" customFormat="false" customHeight="false" hidden="false" ht="12.1" outlineLevel="0" r="289">
      <c r="A289" s="21" t="n">
        <v>45216</v>
      </c>
      <c r="B289" s="22" t="s">
        <v>619</v>
      </c>
      <c r="C289" s="22" t="s">
        <v>632</v>
      </c>
      <c r="D289" s="22" t="s">
        <v>619</v>
      </c>
      <c r="E289" s="22" t="s">
        <v>619</v>
      </c>
      <c r="F289" s="22" t="s">
        <v>19</v>
      </c>
      <c r="G289" s="23" t="n">
        <v>5</v>
      </c>
      <c r="H289" s="24" t="n">
        <v>21.19</v>
      </c>
      <c r="I289" s="24" t="n">
        <v>105.95</v>
      </c>
      <c r="J289" s="24" t="n">
        <v>0</v>
      </c>
      <c r="K289" s="24" t="n">
        <v>0</v>
      </c>
      <c r="L289" s="24" t="n">
        <v>0</v>
      </c>
      <c r="M289" s="6" t="s">
        <f>=I289+J289+K289+L289</f>
      </c>
      <c r="N289" s="22" t="s">
        <v>621</v>
      </c>
    </row>
    <row collapsed="false" customFormat="false" customHeight="false" hidden="false" ht="12.1" outlineLevel="0" r="290">
      <c r="A290" s="21" t="n">
        <v>45217</v>
      </c>
      <c r="B290" s="22" t="s">
        <v>619</v>
      </c>
      <c r="C290" s="22" t="s">
        <v>661</v>
      </c>
      <c r="D290" s="22" t="s">
        <v>619</v>
      </c>
      <c r="E290" s="22" t="s">
        <v>619</v>
      </c>
      <c r="F290" s="22" t="s">
        <v>19</v>
      </c>
      <c r="G290" s="23" t="n">
        <v>5</v>
      </c>
      <c r="H290" s="24" t="n">
        <v>22.81</v>
      </c>
      <c r="I290" s="24" t="n">
        <v>114.05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 t="s">
        <v>621</v>
      </c>
    </row>
    <row collapsed="false" customFormat="false" customHeight="false" hidden="false" ht="12.1" outlineLevel="0" r="291">
      <c r="A291" s="21" t="n">
        <v>45217</v>
      </c>
      <c r="B291" s="22" t="s">
        <v>619</v>
      </c>
      <c r="C291" s="22" t="s">
        <v>633</v>
      </c>
      <c r="D291" s="22" t="s">
        <v>619</v>
      </c>
      <c r="E291" s="22" t="s">
        <v>619</v>
      </c>
      <c r="F291" s="22" t="s">
        <v>19</v>
      </c>
      <c r="G291" s="23" t="n">
        <v>5</v>
      </c>
      <c r="H291" s="24" t="n">
        <v>28.67</v>
      </c>
      <c r="I291" s="24" t="n">
        <v>143.35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 t="s">
        <v>621</v>
      </c>
    </row>
    <row collapsed="false" customFormat="false" customHeight="false" hidden="false" ht="12.1" outlineLevel="0" r="292">
      <c r="A292" s="20" t="n">
        <v>45217.48306713</v>
      </c>
      <c r="B292" s="16" t="s">
        <v>460</v>
      </c>
      <c r="C292" s="16" t="s">
        <v>652</v>
      </c>
      <c r="D292" s="16" t="s">
        <v>260</v>
      </c>
      <c r="E292" s="16" t="s">
        <v>48</v>
      </c>
      <c r="F292" s="16" t="s">
        <v>19</v>
      </c>
      <c r="G292" s="7" t="n">
        <v>1</v>
      </c>
      <c r="H292" s="6" t="n">
        <v>142.45</v>
      </c>
      <c r="I292" s="6" t="n">
        <v>-142.45</v>
      </c>
      <c r="J292" s="6" t="n">
        <v>0</v>
      </c>
      <c r="K292" s="6" t="n">
        <v>-0.04</v>
      </c>
      <c r="L292" s="6" t="n">
        <v>0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45218.688958333</v>
      </c>
      <c r="B293" s="16" t="s">
        <v>460</v>
      </c>
      <c r="C293" s="16" t="s">
        <v>652</v>
      </c>
      <c r="D293" s="16" t="s">
        <v>260</v>
      </c>
      <c r="E293" s="16" t="s">
        <v>48</v>
      </c>
      <c r="F293" s="16" t="s">
        <v>19</v>
      </c>
      <c r="G293" s="7" t="n">
        <v>2</v>
      </c>
      <c r="H293" s="6" t="n">
        <v>142.6</v>
      </c>
      <c r="I293" s="6" t="n">
        <v>-285.2</v>
      </c>
      <c r="J293" s="6" t="n">
        <v>0</v>
      </c>
      <c r="K293" s="6" t="n">
        <v>-0.09</v>
      </c>
      <c r="L293" s="6" t="n">
        <v>0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45218.689236111</v>
      </c>
      <c r="B294" s="16" t="s">
        <v>54</v>
      </c>
      <c r="C294" s="16" t="s">
        <v>676</v>
      </c>
      <c r="D294" s="16" t="s">
        <v>260</v>
      </c>
      <c r="E294" s="16" t="s">
        <v>48</v>
      </c>
      <c r="F294" s="16" t="s">
        <v>19</v>
      </c>
      <c r="G294" s="7" t="n">
        <v>58</v>
      </c>
      <c r="H294" s="6" t="n">
        <v>1.561525862069</v>
      </c>
      <c r="I294" s="6" t="n">
        <v>-90.57</v>
      </c>
      <c r="J294" s="6" t="n">
        <v>0</v>
      </c>
      <c r="K294" s="6" t="n">
        <v>-0.04</v>
      </c>
      <c r="L294" s="6" t="n">
        <v>0</v>
      </c>
      <c r="M294" s="6" t="s">
        <f>=I294+J294+K294+L294</f>
      </c>
      <c r="N294" s="16"/>
    </row>
    <row collapsed="false" customFormat="false" customHeight="false" hidden="false" ht="12.1" outlineLevel="0" r="295">
      <c r="A295" s="21" t="n">
        <v>45222</v>
      </c>
      <c r="B295" s="22" t="s">
        <v>605</v>
      </c>
      <c r="C295" s="22" t="s">
        <v>183</v>
      </c>
      <c r="D295" s="22" t="s">
        <v>605</v>
      </c>
      <c r="E295" s="22" t="s">
        <v>605</v>
      </c>
      <c r="F295" s="22" t="s">
        <v>19</v>
      </c>
      <c r="G295" s="23" t="n">
        <v>1</v>
      </c>
      <c r="H295" s="24" t="n">
        <v>600</v>
      </c>
      <c r="I295" s="24" t="n">
        <v>600</v>
      </c>
      <c r="J295" s="24" t="n">
        <v>0</v>
      </c>
      <c r="K295" s="24" t="n">
        <v>0</v>
      </c>
      <c r="L295" s="24" t="n">
        <v>0</v>
      </c>
      <c r="M295" s="6" t="s">
        <f>=I295+J295+K295+L295</f>
      </c>
      <c r="N295" s="22"/>
    </row>
    <row collapsed="false" customFormat="false" customHeight="false" hidden="false" ht="12.1" outlineLevel="0" r="296">
      <c r="A296" s="20" t="n">
        <v>45222.422395833</v>
      </c>
      <c r="B296" s="16" t="s">
        <v>460</v>
      </c>
      <c r="C296" s="16" t="s">
        <v>652</v>
      </c>
      <c r="D296" s="16" t="s">
        <v>260</v>
      </c>
      <c r="E296" s="16" t="s">
        <v>48</v>
      </c>
      <c r="F296" s="16" t="s">
        <v>19</v>
      </c>
      <c r="G296" s="7" t="n">
        <v>4</v>
      </c>
      <c r="H296" s="6" t="n">
        <v>143.55</v>
      </c>
      <c r="I296" s="6" t="n">
        <v>-574.2</v>
      </c>
      <c r="J296" s="6" t="n">
        <v>0</v>
      </c>
      <c r="K296" s="6" t="n">
        <v>-0.17</v>
      </c>
      <c r="L296" s="6" t="n">
        <v>0</v>
      </c>
      <c r="M296" s="6" t="s">
        <f>=I296+J296+K296+L296</f>
      </c>
      <c r="N296" s="16"/>
    </row>
    <row collapsed="false" customFormat="false" customHeight="false" hidden="false" ht="12.1" outlineLevel="0" r="297">
      <c r="A297" s="20" t="n">
        <v>45222.422731481</v>
      </c>
      <c r="B297" s="16" t="s">
        <v>54</v>
      </c>
      <c r="C297" s="16" t="s">
        <v>676</v>
      </c>
      <c r="D297" s="16" t="s">
        <v>260</v>
      </c>
      <c r="E297" s="16" t="s">
        <v>48</v>
      </c>
      <c r="F297" s="16" t="s">
        <v>19</v>
      </c>
      <c r="G297" s="7" t="n">
        <v>17</v>
      </c>
      <c r="H297" s="6" t="n">
        <v>1.553</v>
      </c>
      <c r="I297" s="6" t="n">
        <v>-26.4</v>
      </c>
      <c r="J297" s="6" t="n">
        <v>0</v>
      </c>
      <c r="K297" s="6" t="n">
        <v>-0.02</v>
      </c>
      <c r="L297" s="6" t="n">
        <v>0</v>
      </c>
      <c r="M297" s="6" t="s">
        <f>=I297+J297+K297+L297</f>
      </c>
      <c r="N297" s="16"/>
    </row>
    <row collapsed="false" customFormat="false" customHeight="false" hidden="false" ht="12.1" outlineLevel="0" r="298">
      <c r="A298" s="21" t="n">
        <v>45226</v>
      </c>
      <c r="B298" s="22" t="s">
        <v>605</v>
      </c>
      <c r="C298" s="22" t="s">
        <v>183</v>
      </c>
      <c r="D298" s="22" t="s">
        <v>605</v>
      </c>
      <c r="E298" s="22" t="s">
        <v>605</v>
      </c>
      <c r="F298" s="22" t="s">
        <v>19</v>
      </c>
      <c r="G298" s="23" t="n">
        <v>1</v>
      </c>
      <c r="H298" s="24" t="n">
        <v>10000</v>
      </c>
      <c r="I298" s="24" t="n">
        <v>10000</v>
      </c>
      <c r="J298" s="24" t="n">
        <v>0</v>
      </c>
      <c r="K298" s="24" t="n">
        <v>0</v>
      </c>
      <c r="L298" s="24" t="n">
        <v>0</v>
      </c>
      <c r="M298" s="6" t="s">
        <f>=I298+J298+K298+L298</f>
      </c>
      <c r="N298" s="22"/>
    </row>
    <row collapsed="false" customFormat="false" customHeight="false" hidden="false" ht="12.1" outlineLevel="0" r="299">
      <c r="A299" s="20" t="n">
        <v>45226.608564815</v>
      </c>
      <c r="B299" s="16" t="s">
        <v>464</v>
      </c>
      <c r="C299" s="16" t="s">
        <v>670</v>
      </c>
      <c r="D299" s="16" t="s">
        <v>260</v>
      </c>
      <c r="E299" s="16" t="s">
        <v>48</v>
      </c>
      <c r="F299" s="16" t="s">
        <v>19</v>
      </c>
      <c r="G299" s="7" t="n">
        <v>3</v>
      </c>
      <c r="H299" s="6" t="n">
        <v>1243.4</v>
      </c>
      <c r="I299" s="6" t="n">
        <v>-3730.2</v>
      </c>
      <c r="J299" s="6" t="n">
        <v>0</v>
      </c>
      <c r="K299" s="6" t="n">
        <v>-2.99</v>
      </c>
      <c r="L299" s="6" t="n">
        <v>0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45226.608877315</v>
      </c>
      <c r="B300" s="16" t="s">
        <v>460</v>
      </c>
      <c r="C300" s="16" t="s">
        <v>652</v>
      </c>
      <c r="D300" s="16" t="s">
        <v>260</v>
      </c>
      <c r="E300" s="16" t="s">
        <v>48</v>
      </c>
      <c r="F300" s="16" t="s">
        <v>19</v>
      </c>
      <c r="G300" s="7" t="n">
        <v>44</v>
      </c>
      <c r="H300" s="6" t="n">
        <v>140.5</v>
      </c>
      <c r="I300" s="6" t="n">
        <v>-6182</v>
      </c>
      <c r="J300" s="6" t="n">
        <v>0</v>
      </c>
      <c r="K300" s="6" t="n">
        <v>-1.56</v>
      </c>
      <c r="L300" s="6" t="n">
        <v>0</v>
      </c>
      <c r="M300" s="6" t="s">
        <f>=I300+J300+K300+L300</f>
      </c>
      <c r="N300" s="16"/>
    </row>
    <row collapsed="false" customFormat="false" customHeight="false" hidden="false" ht="12.1" outlineLevel="0" r="301">
      <c r="A301" s="20" t="n">
        <v>45226.610347222</v>
      </c>
      <c r="B301" s="16" t="s">
        <v>54</v>
      </c>
      <c r="C301" s="16" t="s">
        <v>676</v>
      </c>
      <c r="D301" s="16" t="s">
        <v>260</v>
      </c>
      <c r="E301" s="16" t="s">
        <v>48</v>
      </c>
      <c r="F301" s="16" t="s">
        <v>19</v>
      </c>
      <c r="G301" s="7" t="n">
        <v>55</v>
      </c>
      <c r="H301" s="6" t="n">
        <v>1.5181363636364</v>
      </c>
      <c r="I301" s="6" t="n">
        <v>-83.5</v>
      </c>
      <c r="J301" s="6" t="n">
        <v>0</v>
      </c>
      <c r="K301" s="6" t="n">
        <v>-0.04</v>
      </c>
      <c r="L301" s="6" t="n">
        <v>0</v>
      </c>
      <c r="M301" s="6" t="s">
        <f>=I301+J301+K301+L301</f>
      </c>
      <c r="N301" s="16"/>
    </row>
    <row collapsed="false" customFormat="false" customHeight="false" hidden="false" ht="12.1" outlineLevel="0" r="302">
      <c r="A302" s="21" t="n">
        <v>45230</v>
      </c>
      <c r="B302" s="22" t="s">
        <v>619</v>
      </c>
      <c r="C302" s="22" t="s">
        <v>678</v>
      </c>
      <c r="D302" s="22" t="s">
        <v>619</v>
      </c>
      <c r="E302" s="22" t="s">
        <v>619</v>
      </c>
      <c r="F302" s="22" t="s">
        <v>19</v>
      </c>
      <c r="G302" s="23" t="n">
        <v>13</v>
      </c>
      <c r="H302" s="24" t="n">
        <v>6.79</v>
      </c>
      <c r="I302" s="24" t="n">
        <v>88.27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 t="s">
        <v>621</v>
      </c>
    </row>
    <row collapsed="false" customFormat="false" customHeight="false" hidden="false" ht="12.1" outlineLevel="0" r="303">
      <c r="A303" s="25" t="n">
        <v>45230.513541667</v>
      </c>
      <c r="B303" s="26" t="s">
        <v>462</v>
      </c>
      <c r="C303" s="26" t="s">
        <v>659</v>
      </c>
      <c r="D303" s="26" t="s">
        <v>440</v>
      </c>
      <c r="E303" s="26" t="s">
        <v>48</v>
      </c>
      <c r="F303" s="26" t="s">
        <v>19</v>
      </c>
      <c r="G303" s="27" t="n">
        <v>-7</v>
      </c>
      <c r="H303" s="28" t="n">
        <v>135.34</v>
      </c>
      <c r="I303" s="28" t="n">
        <v>947.38</v>
      </c>
      <c r="J303" s="28" t="n">
        <v>0</v>
      </c>
      <c r="K303" s="28" t="n">
        <v>-0.08</v>
      </c>
      <c r="L303" s="28" t="n">
        <v>0</v>
      </c>
      <c r="M303" s="6" t="s">
        <f>=I303+J303+K303+L303</f>
      </c>
      <c r="N303" s="26"/>
    </row>
    <row collapsed="false" customFormat="false" customHeight="false" hidden="false" ht="12.1" outlineLevel="0" r="304">
      <c r="A304" s="20" t="n">
        <v>45230.631736111</v>
      </c>
      <c r="B304" s="16" t="s">
        <v>54</v>
      </c>
      <c r="C304" s="16" t="s">
        <v>676</v>
      </c>
      <c r="D304" s="16" t="s">
        <v>260</v>
      </c>
      <c r="E304" s="16" t="s">
        <v>48</v>
      </c>
      <c r="F304" s="16" t="s">
        <v>19</v>
      </c>
      <c r="G304" s="7" t="n">
        <v>50</v>
      </c>
      <c r="H304" s="6" t="n">
        <v>1.53735</v>
      </c>
      <c r="I304" s="6" t="n">
        <v>-76.87</v>
      </c>
      <c r="J304" s="6" t="n">
        <v>0</v>
      </c>
      <c r="K304" s="6" t="n">
        <v>-0.06</v>
      </c>
      <c r="L304" s="6" t="n">
        <v>0</v>
      </c>
      <c r="M304" s="6" t="s">
        <f>=I304+J304+K304+L304</f>
      </c>
      <c r="N304" s="16"/>
    </row>
    <row collapsed="false" customFormat="false" customHeight="false" hidden="false" ht="12.1" outlineLevel="0" r="305">
      <c r="A305" s="25" t="n">
        <v>45230.632152778</v>
      </c>
      <c r="B305" s="26" t="s">
        <v>442</v>
      </c>
      <c r="C305" s="26" t="s">
        <v>607</v>
      </c>
      <c r="D305" s="26" t="s">
        <v>440</v>
      </c>
      <c r="E305" s="26" t="s">
        <v>48</v>
      </c>
      <c r="F305" s="26" t="s">
        <v>19</v>
      </c>
      <c r="G305" s="27" t="n">
        <v>-626</v>
      </c>
      <c r="H305" s="28" t="n">
        <v>1.2894</v>
      </c>
      <c r="I305" s="28" t="n">
        <v>807.16</v>
      </c>
      <c r="J305" s="28" t="n">
        <v>0</v>
      </c>
      <c r="K305" s="28" t="n">
        <v>0</v>
      </c>
      <c r="L305" s="28" t="n">
        <v>0</v>
      </c>
      <c r="M305" s="6" t="s">
        <f>=I305+J305+K305+L305</f>
      </c>
      <c r="N305" s="26"/>
    </row>
    <row collapsed="false" customFormat="false" customHeight="false" hidden="false" ht="12.1" outlineLevel="0" r="306">
      <c r="A306" s="20" t="n">
        <v>45230.840949074</v>
      </c>
      <c r="B306" s="16" t="s">
        <v>460</v>
      </c>
      <c r="C306" s="16" t="s">
        <v>652</v>
      </c>
      <c r="D306" s="16" t="s">
        <v>260</v>
      </c>
      <c r="E306" s="16" t="s">
        <v>48</v>
      </c>
      <c r="F306" s="16" t="s">
        <v>19</v>
      </c>
      <c r="G306" s="7" t="n">
        <v>12</v>
      </c>
      <c r="H306" s="6" t="n">
        <v>139.65</v>
      </c>
      <c r="I306" s="6" t="n">
        <v>-1675.8</v>
      </c>
      <c r="J306" s="6" t="n">
        <v>0</v>
      </c>
      <c r="K306" s="6" t="n">
        <v>-0.5</v>
      </c>
      <c r="L306" s="6" t="n">
        <v>0</v>
      </c>
      <c r="M306" s="6" t="s">
        <f>=I306+J306+K306+L306</f>
      </c>
      <c r="N306" s="16"/>
    </row>
    <row collapsed="false" customFormat="false" customHeight="false" hidden="false" ht="12.1" outlineLevel="0" r="307">
      <c r="A307" s="21" t="n">
        <v>45232</v>
      </c>
      <c r="B307" s="22" t="s">
        <v>619</v>
      </c>
      <c r="C307" s="22" t="s">
        <v>620</v>
      </c>
      <c r="D307" s="22" t="s">
        <v>619</v>
      </c>
      <c r="E307" s="22" t="s">
        <v>619</v>
      </c>
      <c r="F307" s="22" t="s">
        <v>19</v>
      </c>
      <c r="G307" s="23" t="n">
        <v>5</v>
      </c>
      <c r="H307" s="24" t="n">
        <v>23.81</v>
      </c>
      <c r="I307" s="24" t="n">
        <v>119.05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2" t="s">
        <v>621</v>
      </c>
    </row>
    <row collapsed="false" customFormat="false" customHeight="false" hidden="false" ht="12.1" outlineLevel="0" r="308">
      <c r="A308" s="20" t="n">
        <v>45233.582118056</v>
      </c>
      <c r="B308" s="16" t="s">
        <v>460</v>
      </c>
      <c r="C308" s="16" t="s">
        <v>652</v>
      </c>
      <c r="D308" s="16" t="s">
        <v>260</v>
      </c>
      <c r="E308" s="16" t="s">
        <v>48</v>
      </c>
      <c r="F308" s="16" t="s">
        <v>19</v>
      </c>
      <c r="G308" s="7" t="n">
        <v>1</v>
      </c>
      <c r="H308" s="6" t="n">
        <v>139.9</v>
      </c>
      <c r="I308" s="6" t="n">
        <v>-139.9</v>
      </c>
      <c r="J308" s="6" t="n">
        <v>0</v>
      </c>
      <c r="K308" s="6" t="n">
        <v>-0.04</v>
      </c>
      <c r="L308" s="6" t="n">
        <v>0</v>
      </c>
      <c r="M308" s="6" t="s">
        <f>=I308+J308+K308+L308</f>
      </c>
      <c r="N308" s="16"/>
    </row>
    <row collapsed="false" customFormat="false" customHeight="false" hidden="false" ht="12.1" outlineLevel="0" r="309">
      <c r="A309" s="20" t="n">
        <v>45233.587060185</v>
      </c>
      <c r="B309" s="16" t="s">
        <v>54</v>
      </c>
      <c r="C309" s="16" t="s">
        <v>676</v>
      </c>
      <c r="D309" s="16" t="s">
        <v>260</v>
      </c>
      <c r="E309" s="16" t="s">
        <v>48</v>
      </c>
      <c r="F309" s="16" t="s">
        <v>19</v>
      </c>
      <c r="G309" s="7" t="n">
        <v>44</v>
      </c>
      <c r="H309" s="6" t="n">
        <v>1.5365</v>
      </c>
      <c r="I309" s="6" t="n">
        <v>-67.61</v>
      </c>
      <c r="J309" s="6" t="n">
        <v>0</v>
      </c>
      <c r="K309" s="6" t="n">
        <v>-0.02</v>
      </c>
      <c r="L309" s="6" t="n">
        <v>0</v>
      </c>
      <c r="M309" s="6" t="s">
        <f>=I309+J309+K309+L309</f>
      </c>
      <c r="N309" s="16"/>
    </row>
    <row collapsed="false" customFormat="false" customHeight="false" hidden="false" ht="12.1" outlineLevel="0" r="310">
      <c r="A310" s="21" t="n">
        <v>45237</v>
      </c>
      <c r="B310" s="22" t="s">
        <v>619</v>
      </c>
      <c r="C310" s="22" t="s">
        <v>664</v>
      </c>
      <c r="D310" s="22" t="s">
        <v>619</v>
      </c>
      <c r="E310" s="22" t="s">
        <v>619</v>
      </c>
      <c r="F310" s="22" t="s">
        <v>19</v>
      </c>
      <c r="G310" s="23" t="n">
        <v>10</v>
      </c>
      <c r="H310" s="24" t="n">
        <v>20.19</v>
      </c>
      <c r="I310" s="24" t="n">
        <v>201.9</v>
      </c>
      <c r="J310" s="24" t="n">
        <v>0</v>
      </c>
      <c r="K310" s="24" t="n">
        <v>0</v>
      </c>
      <c r="L310" s="24" t="n">
        <v>0</v>
      </c>
      <c r="M310" s="6" t="s">
        <f>=I310+J310+K310+L310</f>
      </c>
      <c r="N310" s="22" t="s">
        <v>621</v>
      </c>
    </row>
    <row collapsed="false" customFormat="false" customHeight="false" hidden="false" ht="12.1" outlineLevel="0" r="311">
      <c r="A311" s="20" t="n">
        <v>45238.764085648</v>
      </c>
      <c r="B311" s="16" t="s">
        <v>460</v>
      </c>
      <c r="C311" s="16" t="s">
        <v>652</v>
      </c>
      <c r="D311" s="16" t="s">
        <v>260</v>
      </c>
      <c r="E311" s="16" t="s">
        <v>48</v>
      </c>
      <c r="F311" s="16" t="s">
        <v>19</v>
      </c>
      <c r="G311" s="7" t="n">
        <v>1</v>
      </c>
      <c r="H311" s="6" t="n">
        <v>142.35</v>
      </c>
      <c r="I311" s="6" t="n">
        <v>-142.35</v>
      </c>
      <c r="J311" s="6" t="n">
        <v>0</v>
      </c>
      <c r="K311" s="6" t="n">
        <v>-0.04</v>
      </c>
      <c r="L311" s="6" t="n">
        <v>0</v>
      </c>
      <c r="M311" s="6" t="s">
        <f>=I311+J311+K311+L311</f>
      </c>
      <c r="N311" s="16"/>
    </row>
    <row collapsed="false" customFormat="false" customHeight="false" hidden="false" ht="12.1" outlineLevel="0" r="312">
      <c r="A312" s="20" t="n">
        <v>45238.764444444</v>
      </c>
      <c r="B312" s="16" t="s">
        <v>54</v>
      </c>
      <c r="C312" s="16" t="s">
        <v>676</v>
      </c>
      <c r="D312" s="16" t="s">
        <v>260</v>
      </c>
      <c r="E312" s="16" t="s">
        <v>48</v>
      </c>
      <c r="F312" s="16" t="s">
        <v>19</v>
      </c>
      <c r="G312" s="7" t="n">
        <v>40</v>
      </c>
      <c r="H312" s="6" t="n">
        <v>1.4915</v>
      </c>
      <c r="I312" s="6" t="n">
        <v>-59.66</v>
      </c>
      <c r="J312" s="6" t="n">
        <v>0</v>
      </c>
      <c r="K312" s="6" t="n">
        <v>-0.02</v>
      </c>
      <c r="L312" s="6" t="n">
        <v>0</v>
      </c>
      <c r="M312" s="6" t="s">
        <f>=I312+J312+K312+L312</f>
      </c>
      <c r="N312" s="16"/>
    </row>
    <row collapsed="false" customFormat="false" customHeight="false" hidden="false" ht="12.1" outlineLevel="0" r="313">
      <c r="A313" s="21" t="n">
        <v>45240</v>
      </c>
      <c r="B313" s="22" t="s">
        <v>605</v>
      </c>
      <c r="C313" s="22" t="s">
        <v>183</v>
      </c>
      <c r="D313" s="22" t="s">
        <v>605</v>
      </c>
      <c r="E313" s="22" t="s">
        <v>605</v>
      </c>
      <c r="F313" s="22" t="s">
        <v>19</v>
      </c>
      <c r="G313" s="23" t="n">
        <v>1</v>
      </c>
      <c r="H313" s="24" t="n">
        <v>5000</v>
      </c>
      <c r="I313" s="24" t="n">
        <v>5000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2"/>
    </row>
    <row collapsed="false" customFormat="false" customHeight="false" hidden="false" ht="12.1" outlineLevel="0" r="314">
      <c r="A314" s="20" t="n">
        <v>45240.54943287</v>
      </c>
      <c r="B314" s="16" t="s">
        <v>464</v>
      </c>
      <c r="C314" s="16" t="s">
        <v>670</v>
      </c>
      <c r="D314" s="16" t="s">
        <v>260</v>
      </c>
      <c r="E314" s="16" t="s">
        <v>48</v>
      </c>
      <c r="F314" s="16" t="s">
        <v>19</v>
      </c>
      <c r="G314" s="7" t="n">
        <v>2</v>
      </c>
      <c r="H314" s="6" t="n">
        <v>1244</v>
      </c>
      <c r="I314" s="6" t="n">
        <v>-2488</v>
      </c>
      <c r="J314" s="6" t="n">
        <v>0</v>
      </c>
      <c r="K314" s="6" t="n">
        <v>-1.99</v>
      </c>
      <c r="L314" s="6" t="n">
        <v>0</v>
      </c>
      <c r="M314" s="6" t="s">
        <f>=I314+J314+K314+L314</f>
      </c>
      <c r="N314" s="16"/>
    </row>
    <row collapsed="false" customFormat="false" customHeight="false" hidden="false" ht="12.1" outlineLevel="0" r="315">
      <c r="A315" s="20" t="n">
        <v>45240.549814815</v>
      </c>
      <c r="B315" s="16" t="s">
        <v>460</v>
      </c>
      <c r="C315" s="16" t="s">
        <v>652</v>
      </c>
      <c r="D315" s="16" t="s">
        <v>260</v>
      </c>
      <c r="E315" s="16" t="s">
        <v>48</v>
      </c>
      <c r="F315" s="16" t="s">
        <v>19</v>
      </c>
      <c r="G315" s="7" t="n">
        <v>17</v>
      </c>
      <c r="H315" s="6" t="n">
        <v>141.95</v>
      </c>
      <c r="I315" s="6" t="n">
        <v>-2413.15</v>
      </c>
      <c r="J315" s="6" t="n">
        <v>0</v>
      </c>
      <c r="K315" s="6" t="n">
        <v>-0.73</v>
      </c>
      <c r="L315" s="6" t="n">
        <v>0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45240.550729167</v>
      </c>
      <c r="B316" s="16" t="s">
        <v>54</v>
      </c>
      <c r="C316" s="16" t="s">
        <v>676</v>
      </c>
      <c r="D316" s="16" t="s">
        <v>260</v>
      </c>
      <c r="E316" s="16" t="s">
        <v>48</v>
      </c>
      <c r="F316" s="16" t="s">
        <v>19</v>
      </c>
      <c r="G316" s="7" t="n">
        <v>65</v>
      </c>
      <c r="H316" s="6" t="n">
        <v>1.494</v>
      </c>
      <c r="I316" s="6" t="n">
        <v>-97.11</v>
      </c>
      <c r="J316" s="6" t="n">
        <v>0</v>
      </c>
      <c r="K316" s="6" t="n">
        <v>-0.05</v>
      </c>
      <c r="L316" s="6" t="n">
        <v>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45245.615543981</v>
      </c>
      <c r="B317" s="16" t="s">
        <v>54</v>
      </c>
      <c r="C317" s="16" t="s">
        <v>676</v>
      </c>
      <c r="D317" s="16" t="s">
        <v>260</v>
      </c>
      <c r="E317" s="16" t="s">
        <v>48</v>
      </c>
      <c r="F317" s="16" t="s">
        <v>19</v>
      </c>
      <c r="G317" s="7" t="n">
        <v>35</v>
      </c>
      <c r="H317" s="6" t="n">
        <v>1.463</v>
      </c>
      <c r="I317" s="6" t="n">
        <v>-51.21</v>
      </c>
      <c r="J317" s="6" t="n">
        <v>0</v>
      </c>
      <c r="K317" s="6" t="n">
        <v>-0.04</v>
      </c>
      <c r="L317" s="6" t="n">
        <v>0</v>
      </c>
      <c r="M317" s="6" t="s">
        <f>=I317+J317+K317+L317</f>
      </c>
      <c r="N317" s="16"/>
    </row>
    <row collapsed="false" customFormat="false" customHeight="false" hidden="false" ht="12.1" outlineLevel="0" r="318">
      <c r="A318" s="25" t="n">
        <v>45246.673969907</v>
      </c>
      <c r="B318" s="26" t="s">
        <v>457</v>
      </c>
      <c r="C318" s="26" t="s">
        <v>645</v>
      </c>
      <c r="D318" s="26" t="s">
        <v>440</v>
      </c>
      <c r="E318" s="26" t="s">
        <v>63</v>
      </c>
      <c r="F318" s="26" t="s">
        <v>19</v>
      </c>
      <c r="G318" s="27" t="n">
        <v>-5</v>
      </c>
      <c r="H318" s="28" t="n">
        <v>96.94</v>
      </c>
      <c r="I318" s="28" t="n">
        <v>4847</v>
      </c>
      <c r="J318" s="28" t="n">
        <v>145</v>
      </c>
      <c r="K318" s="28" t="n">
        <v>-2.91</v>
      </c>
      <c r="L318" s="28" t="n">
        <v>0</v>
      </c>
      <c r="M318" s="6" t="s">
        <f>=I318+J318+K318+L318</f>
      </c>
      <c r="N318" s="26"/>
    </row>
    <row collapsed="false" customFormat="false" customHeight="false" hidden="false" ht="12.1" outlineLevel="0" r="319">
      <c r="A319" s="20" t="n">
        <v>45246.67568287</v>
      </c>
      <c r="B319" s="16" t="s">
        <v>466</v>
      </c>
      <c r="C319" s="16" t="s">
        <v>688</v>
      </c>
      <c r="D319" s="16" t="s">
        <v>260</v>
      </c>
      <c r="E319" s="16" t="s">
        <v>63</v>
      </c>
      <c r="F319" s="16" t="s">
        <v>19</v>
      </c>
      <c r="G319" s="7" t="n">
        <v>5</v>
      </c>
      <c r="H319" s="6" t="n">
        <v>97.3</v>
      </c>
      <c r="I319" s="6" t="n">
        <v>-4865</v>
      </c>
      <c r="J319" s="6" t="n">
        <v>-59.2</v>
      </c>
      <c r="K319" s="6" t="n">
        <v>-2.92</v>
      </c>
      <c r="L319" s="6" t="n">
        <v>0</v>
      </c>
      <c r="M319" s="6" t="s">
        <f>=I319+J319+K319+L319</f>
      </c>
      <c r="N319" s="16"/>
    </row>
    <row collapsed="false" customFormat="false" customHeight="false" hidden="false" ht="12.1" outlineLevel="0" r="320">
      <c r="A320" s="20" t="n">
        <v>45246.679293981</v>
      </c>
      <c r="B320" s="16" t="s">
        <v>54</v>
      </c>
      <c r="C320" s="16" t="s">
        <v>676</v>
      </c>
      <c r="D320" s="16" t="s">
        <v>260</v>
      </c>
      <c r="E320" s="16" t="s">
        <v>48</v>
      </c>
      <c r="F320" s="16" t="s">
        <v>19</v>
      </c>
      <c r="G320" s="7" t="n">
        <v>45</v>
      </c>
      <c r="H320" s="6" t="n">
        <v>1.4525</v>
      </c>
      <c r="I320" s="6" t="n">
        <v>-65.36</v>
      </c>
      <c r="J320" s="6" t="n">
        <v>0</v>
      </c>
      <c r="K320" s="6" t="n">
        <v>-0.02</v>
      </c>
      <c r="L320" s="6" t="n">
        <v>0</v>
      </c>
      <c r="M320" s="6" t="s">
        <f>=I320+J320+K320+L320</f>
      </c>
      <c r="N320" s="16"/>
    </row>
    <row collapsed="false" customFormat="false" customHeight="false" hidden="false" ht="12.1" outlineLevel="0" r="321">
      <c r="A321" s="21" t="n">
        <v>45247</v>
      </c>
      <c r="B321" s="22" t="s">
        <v>605</v>
      </c>
      <c r="C321" s="22" t="s">
        <v>183</v>
      </c>
      <c r="D321" s="22" t="s">
        <v>605</v>
      </c>
      <c r="E321" s="22" t="s">
        <v>605</v>
      </c>
      <c r="F321" s="22" t="s">
        <v>19</v>
      </c>
      <c r="G321" s="23" t="n">
        <v>1</v>
      </c>
      <c r="H321" s="24" t="n">
        <v>5</v>
      </c>
      <c r="I321" s="24" t="n">
        <v>5</v>
      </c>
      <c r="J321" s="24" t="n">
        <v>0</v>
      </c>
      <c r="K321" s="24" t="n">
        <v>0</v>
      </c>
      <c r="L321" s="24" t="n">
        <v>0</v>
      </c>
      <c r="M321" s="6" t="s">
        <f>=I321+J321+K321+L321</f>
      </c>
      <c r="N321" s="22"/>
    </row>
    <row collapsed="false" customFormat="false" customHeight="false" hidden="false" ht="12.1" outlineLevel="0" r="322">
      <c r="A322" s="21" t="n">
        <v>45250</v>
      </c>
      <c r="B322" s="22" t="s">
        <v>619</v>
      </c>
      <c r="C322" s="22" t="s">
        <v>689</v>
      </c>
      <c r="D322" s="22" t="s">
        <v>619</v>
      </c>
      <c r="E322" s="22" t="s">
        <v>619</v>
      </c>
      <c r="F322" s="22" t="s">
        <v>19</v>
      </c>
      <c r="G322" s="23" t="n">
        <v>5</v>
      </c>
      <c r="H322" s="24" t="n">
        <v>47.62</v>
      </c>
      <c r="I322" s="24" t="n">
        <v>238.1</v>
      </c>
      <c r="J322" s="24" t="n">
        <v>0</v>
      </c>
      <c r="K322" s="24" t="n">
        <v>0</v>
      </c>
      <c r="L322" s="24" t="n">
        <v>0</v>
      </c>
      <c r="M322" s="6" t="s">
        <f>=I322+J322+K322+L322</f>
      </c>
      <c r="N322" s="22" t="s">
        <v>621</v>
      </c>
    </row>
    <row collapsed="false" customFormat="false" customHeight="false" hidden="false" ht="12.1" outlineLevel="0" r="323">
      <c r="A323" s="21" t="n">
        <v>45251</v>
      </c>
      <c r="B323" s="22" t="s">
        <v>619</v>
      </c>
      <c r="C323" s="22" t="s">
        <v>624</v>
      </c>
      <c r="D323" s="22" t="s">
        <v>619</v>
      </c>
      <c r="E323" s="22" t="s">
        <v>619</v>
      </c>
      <c r="F323" s="22" t="s">
        <v>19</v>
      </c>
      <c r="G323" s="23" t="n">
        <v>5</v>
      </c>
      <c r="H323" s="24" t="n">
        <v>22.81</v>
      </c>
      <c r="I323" s="24" t="n">
        <v>114.05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2" t="s">
        <v>621</v>
      </c>
    </row>
    <row collapsed="false" customFormat="false" customHeight="false" hidden="false" ht="12.1" outlineLevel="0" r="324">
      <c r="A324" s="21" t="n">
        <v>45252</v>
      </c>
      <c r="B324" s="22" t="s">
        <v>605</v>
      </c>
      <c r="C324" s="22" t="s">
        <v>183</v>
      </c>
      <c r="D324" s="22" t="s">
        <v>605</v>
      </c>
      <c r="E324" s="22" t="s">
        <v>605</v>
      </c>
      <c r="F324" s="22" t="s">
        <v>19</v>
      </c>
      <c r="G324" s="23" t="n">
        <v>1</v>
      </c>
      <c r="H324" s="24" t="n">
        <v>511</v>
      </c>
      <c r="I324" s="24" t="n">
        <v>511</v>
      </c>
      <c r="J324" s="24" t="n">
        <v>0</v>
      </c>
      <c r="K324" s="24" t="n">
        <v>0</v>
      </c>
      <c r="L324" s="24" t="n">
        <v>0</v>
      </c>
      <c r="M324" s="6" t="s">
        <f>=I324+J324+K324+L324</f>
      </c>
      <c r="N324" s="22"/>
    </row>
    <row collapsed="false" customFormat="false" customHeight="false" hidden="false" ht="12.1" outlineLevel="0" r="325">
      <c r="A325" s="20" t="n">
        <v>45252.471678241</v>
      </c>
      <c r="B325" s="16" t="s">
        <v>460</v>
      </c>
      <c r="C325" s="16" t="s">
        <v>652</v>
      </c>
      <c r="D325" s="16" t="s">
        <v>260</v>
      </c>
      <c r="E325" s="16" t="s">
        <v>48</v>
      </c>
      <c r="F325" s="16" t="s">
        <v>19</v>
      </c>
      <c r="G325" s="7" t="n">
        <v>4</v>
      </c>
      <c r="H325" s="6" t="n">
        <v>141.4125</v>
      </c>
      <c r="I325" s="6" t="n">
        <v>-565.65</v>
      </c>
      <c r="J325" s="6" t="n">
        <v>0</v>
      </c>
      <c r="K325" s="6" t="n">
        <v>-0.16</v>
      </c>
      <c r="L325" s="6" t="n">
        <v>0</v>
      </c>
      <c r="M325" s="6" t="s">
        <f>=I325+J325+K325+L325</f>
      </c>
      <c r="N325" s="16"/>
    </row>
    <row collapsed="false" customFormat="false" customHeight="false" hidden="false" ht="12.1" outlineLevel="0" r="326">
      <c r="A326" s="20" t="n">
        <v>45252.471990741</v>
      </c>
      <c r="B326" s="16" t="s">
        <v>54</v>
      </c>
      <c r="C326" s="16" t="s">
        <v>676</v>
      </c>
      <c r="D326" s="16" t="s">
        <v>260</v>
      </c>
      <c r="E326" s="16" t="s">
        <v>48</v>
      </c>
      <c r="F326" s="16" t="s">
        <v>19</v>
      </c>
      <c r="G326" s="7" t="n">
        <v>204</v>
      </c>
      <c r="H326" s="6" t="n">
        <v>1.4614362745098</v>
      </c>
      <c r="I326" s="6" t="n">
        <v>-298.14</v>
      </c>
      <c r="J326" s="6" t="n">
        <v>0</v>
      </c>
      <c r="K326" s="6" t="n">
        <v>-0.16</v>
      </c>
      <c r="L326" s="6" t="n">
        <v>0</v>
      </c>
      <c r="M326" s="6" t="s">
        <f>=I326+J326+K326+L326</f>
      </c>
      <c r="N326" s="16"/>
    </row>
    <row collapsed="false" customFormat="false" customHeight="false" hidden="false" ht="12.1" outlineLevel="0" r="327">
      <c r="A327" s="21" t="n">
        <v>45258</v>
      </c>
      <c r="B327" s="22" t="s">
        <v>619</v>
      </c>
      <c r="C327" s="22" t="s">
        <v>668</v>
      </c>
      <c r="D327" s="22" t="s">
        <v>619</v>
      </c>
      <c r="E327" s="22" t="s">
        <v>619</v>
      </c>
      <c r="F327" s="22" t="s">
        <v>19</v>
      </c>
      <c r="G327" s="23" t="n">
        <v>5</v>
      </c>
      <c r="H327" s="24" t="n">
        <v>23.56</v>
      </c>
      <c r="I327" s="24" t="n">
        <v>117.8</v>
      </c>
      <c r="J327" s="24" t="n">
        <v>0</v>
      </c>
      <c r="K327" s="24" t="n">
        <v>0</v>
      </c>
      <c r="L327" s="24" t="n">
        <v>0</v>
      </c>
      <c r="M327" s="6" t="s">
        <f>=I327+J327+K327+L327</f>
      </c>
      <c r="N327" s="22" t="s">
        <v>621</v>
      </c>
    </row>
    <row collapsed="false" customFormat="false" customHeight="false" hidden="false" ht="12.1" outlineLevel="0" r="328">
      <c r="A328" s="21" t="n">
        <v>45258</v>
      </c>
      <c r="B328" s="22" t="s">
        <v>619</v>
      </c>
      <c r="C328" s="22" t="s">
        <v>690</v>
      </c>
      <c r="D328" s="22" t="s">
        <v>619</v>
      </c>
      <c r="E328" s="22" t="s">
        <v>619</v>
      </c>
      <c r="F328" s="22" t="s">
        <v>19</v>
      </c>
      <c r="G328" s="23" t="n">
        <v>10</v>
      </c>
      <c r="H328" s="24" t="n">
        <v>47.37</v>
      </c>
      <c r="I328" s="24" t="n">
        <v>473.7</v>
      </c>
      <c r="J328" s="24" t="n">
        <v>0</v>
      </c>
      <c r="K328" s="24" t="n">
        <v>0</v>
      </c>
      <c r="L328" s="24" t="n">
        <v>0</v>
      </c>
      <c r="M328" s="6" t="s">
        <f>=I328+J328+K328+L328</f>
      </c>
      <c r="N328" s="22" t="s">
        <v>621</v>
      </c>
    </row>
    <row collapsed="false" customFormat="false" customHeight="false" hidden="false" ht="12.1" outlineLevel="0" r="329">
      <c r="A329" s="21" t="n">
        <v>45260</v>
      </c>
      <c r="B329" s="22" t="s">
        <v>619</v>
      </c>
      <c r="C329" s="22" t="s">
        <v>673</v>
      </c>
      <c r="D329" s="22" t="s">
        <v>619</v>
      </c>
      <c r="E329" s="22" t="s">
        <v>619</v>
      </c>
      <c r="F329" s="22" t="s">
        <v>19</v>
      </c>
      <c r="G329" s="23" t="n">
        <v>13</v>
      </c>
      <c r="H329" s="24" t="n">
        <v>6.58</v>
      </c>
      <c r="I329" s="24" t="n">
        <v>85.54</v>
      </c>
      <c r="J329" s="24" t="n">
        <v>0</v>
      </c>
      <c r="K329" s="24" t="n">
        <v>0</v>
      </c>
      <c r="L329" s="24" t="n">
        <v>0</v>
      </c>
      <c r="M329" s="6" t="s">
        <f>=I329+J329+K329+L329</f>
      </c>
      <c r="N329" s="22" t="s">
        <v>621</v>
      </c>
    </row>
    <row collapsed="false" customFormat="false" customHeight="false" hidden="false" ht="12.1" outlineLevel="0" r="330">
      <c r="A330" s="21" t="n">
        <v>45260</v>
      </c>
      <c r="B330" s="22" t="s">
        <v>684</v>
      </c>
      <c r="C330" s="22" t="s">
        <v>691</v>
      </c>
      <c r="D330" s="22" t="s">
        <v>684</v>
      </c>
      <c r="E330" s="22" t="s">
        <v>684</v>
      </c>
      <c r="F330" s="22" t="s">
        <v>19</v>
      </c>
      <c r="G330" s="23" t="n">
        <v>1</v>
      </c>
      <c r="H330" s="24" t="n">
        <v>1250</v>
      </c>
      <c r="I330" s="24" t="n">
        <v>1250</v>
      </c>
      <c r="J330" s="24" t="n">
        <v>0</v>
      </c>
      <c r="K330" s="24" t="n">
        <v>0</v>
      </c>
      <c r="L330" s="24" t="n">
        <v>0</v>
      </c>
      <c r="M330" s="6" t="s">
        <f>=I330+J330+K330+L330</f>
      </c>
      <c r="N330" s="22"/>
    </row>
    <row collapsed="false" customFormat="false" customHeight="false" hidden="false" ht="12.1" outlineLevel="0" r="331">
      <c r="A331" s="20" t="n">
        <v>45260.442071759</v>
      </c>
      <c r="B331" s="16" t="s">
        <v>461</v>
      </c>
      <c r="C331" s="16" t="s">
        <v>656</v>
      </c>
      <c r="D331" s="16" t="s">
        <v>260</v>
      </c>
      <c r="E331" s="16" t="s">
        <v>63</v>
      </c>
      <c r="F331" s="16" t="s">
        <v>19</v>
      </c>
      <c r="G331" s="7" t="n">
        <v>2</v>
      </c>
      <c r="H331" s="6" t="n">
        <v>95.65</v>
      </c>
      <c r="I331" s="6" t="n">
        <v>-1434.75</v>
      </c>
      <c r="J331" s="6" t="n">
        <v>-0.78</v>
      </c>
      <c r="K331" s="6" t="n">
        <v>-0.84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45260.443518519</v>
      </c>
      <c r="B332" s="16" t="s">
        <v>460</v>
      </c>
      <c r="C332" s="16" t="s">
        <v>652</v>
      </c>
      <c r="D332" s="16" t="s">
        <v>260</v>
      </c>
      <c r="E332" s="16" t="s">
        <v>48</v>
      </c>
      <c r="F332" s="16" t="s">
        <v>19</v>
      </c>
      <c r="G332" s="7" t="n">
        <v>2</v>
      </c>
      <c r="H332" s="6" t="n">
        <v>138.65</v>
      </c>
      <c r="I332" s="6" t="n">
        <v>-277.3</v>
      </c>
      <c r="J332" s="6" t="n">
        <v>0</v>
      </c>
      <c r="K332" s="6" t="n">
        <v>0</v>
      </c>
      <c r="L332" s="6" t="n">
        <v>0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45260.444375</v>
      </c>
      <c r="B333" s="16" t="s">
        <v>54</v>
      </c>
      <c r="C333" s="16" t="s">
        <v>676</v>
      </c>
      <c r="D333" s="16" t="s">
        <v>260</v>
      </c>
      <c r="E333" s="16" t="s">
        <v>48</v>
      </c>
      <c r="F333" s="16" t="s">
        <v>19</v>
      </c>
      <c r="G333" s="7" t="n">
        <v>86</v>
      </c>
      <c r="H333" s="6" t="n">
        <v>1.495</v>
      </c>
      <c r="I333" s="6" t="n">
        <v>-128.58</v>
      </c>
      <c r="J333" s="6" t="n">
        <v>0</v>
      </c>
      <c r="K333" s="6" t="n">
        <v>-0.06</v>
      </c>
      <c r="L333" s="6" t="n">
        <v>0</v>
      </c>
      <c r="M333" s="6" t="s">
        <f>=I333+J333+K333+L333</f>
      </c>
      <c r="N333" s="16"/>
    </row>
    <row collapsed="false" customFormat="false" customHeight="false" hidden="false" ht="12.1" outlineLevel="0" r="334">
      <c r="A334" s="20" t="n">
        <v>45261.886967593</v>
      </c>
      <c r="B334" s="16" t="s">
        <v>54</v>
      </c>
      <c r="C334" s="16" t="s">
        <v>676</v>
      </c>
      <c r="D334" s="16" t="s">
        <v>260</v>
      </c>
      <c r="E334" s="16" t="s">
        <v>48</v>
      </c>
      <c r="F334" s="16" t="s">
        <v>19</v>
      </c>
      <c r="G334" s="7" t="n">
        <v>56</v>
      </c>
      <c r="H334" s="6" t="n">
        <v>1.5275</v>
      </c>
      <c r="I334" s="6" t="n">
        <v>-85.54</v>
      </c>
      <c r="J334" s="6" t="n">
        <v>0</v>
      </c>
      <c r="K334" s="6" t="n">
        <v>-0.04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1" t="n">
        <v>45266</v>
      </c>
      <c r="B335" s="22" t="s">
        <v>619</v>
      </c>
      <c r="C335" s="22" t="s">
        <v>682</v>
      </c>
      <c r="D335" s="22" t="s">
        <v>619</v>
      </c>
      <c r="E335" s="22" t="s">
        <v>619</v>
      </c>
      <c r="F335" s="22" t="s">
        <v>19</v>
      </c>
      <c r="G335" s="23" t="n">
        <v>10</v>
      </c>
      <c r="H335" s="24" t="n">
        <v>25.8</v>
      </c>
      <c r="I335" s="24" t="n">
        <v>258</v>
      </c>
      <c r="J335" s="24" t="n">
        <v>0</v>
      </c>
      <c r="K335" s="24" t="n">
        <v>0</v>
      </c>
      <c r="L335" s="24" t="n">
        <v>0</v>
      </c>
      <c r="M335" s="6" t="s">
        <f>=I335+J335+K335+L335</f>
      </c>
      <c r="N335" s="22" t="s">
        <v>621</v>
      </c>
    </row>
    <row collapsed="false" customFormat="false" customHeight="false" hidden="false" ht="12.1" outlineLevel="0" r="336">
      <c r="A336" s="20" t="n">
        <v>45267.671840278</v>
      </c>
      <c r="B336" s="16" t="s">
        <v>460</v>
      </c>
      <c r="C336" s="16" t="s">
        <v>652</v>
      </c>
      <c r="D336" s="16" t="s">
        <v>260</v>
      </c>
      <c r="E336" s="16" t="s">
        <v>48</v>
      </c>
      <c r="F336" s="16" t="s">
        <v>19</v>
      </c>
      <c r="G336" s="7" t="n">
        <v>1</v>
      </c>
      <c r="H336" s="6" t="n">
        <v>134.85</v>
      </c>
      <c r="I336" s="6" t="n">
        <v>-134.85</v>
      </c>
      <c r="J336" s="6" t="n">
        <v>0</v>
      </c>
      <c r="K336" s="6" t="n">
        <v>-0.04</v>
      </c>
      <c r="L336" s="6" t="n">
        <v>0</v>
      </c>
      <c r="M336" s="6" t="s">
        <f>=I336+J336+K336+L336</f>
      </c>
      <c r="N336" s="16"/>
    </row>
    <row collapsed="false" customFormat="false" customHeight="false" hidden="false" ht="12.1" outlineLevel="0" r="337">
      <c r="A337" s="20" t="n">
        <v>45267.672083333</v>
      </c>
      <c r="B337" s="16" t="s">
        <v>54</v>
      </c>
      <c r="C337" s="16" t="s">
        <v>676</v>
      </c>
      <c r="D337" s="16" t="s">
        <v>260</v>
      </c>
      <c r="E337" s="16" t="s">
        <v>48</v>
      </c>
      <c r="F337" s="16" t="s">
        <v>19</v>
      </c>
      <c r="G337" s="7" t="n">
        <v>79</v>
      </c>
      <c r="H337" s="6" t="n">
        <v>1.541</v>
      </c>
      <c r="I337" s="6" t="n">
        <v>-121.74</v>
      </c>
      <c r="J337" s="6" t="n">
        <v>0</v>
      </c>
      <c r="K337" s="6" t="n">
        <v>-0.05</v>
      </c>
      <c r="L337" s="6" t="n">
        <v>0</v>
      </c>
      <c r="M337" s="6" t="s">
        <f>=I337+J337+K337+L337</f>
      </c>
      <c r="N337" s="16"/>
    </row>
    <row collapsed="false" customFormat="false" customHeight="false" hidden="false" ht="12.1" outlineLevel="0" r="338">
      <c r="A338" s="21" t="n">
        <v>45274</v>
      </c>
      <c r="B338" s="22" t="s">
        <v>619</v>
      </c>
      <c r="C338" s="22" t="s">
        <v>660</v>
      </c>
      <c r="D338" s="22" t="s">
        <v>619</v>
      </c>
      <c r="E338" s="22" t="s">
        <v>619</v>
      </c>
      <c r="F338" s="22" t="s">
        <v>19</v>
      </c>
      <c r="G338" s="23" t="n">
        <v>5</v>
      </c>
      <c r="H338" s="24" t="n">
        <v>10.27</v>
      </c>
      <c r="I338" s="24" t="n">
        <v>51.35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2" t="s">
        <v>621</v>
      </c>
    </row>
    <row collapsed="false" customFormat="false" customHeight="false" hidden="false" ht="12.1" outlineLevel="0" r="339">
      <c r="A339" s="21" t="n">
        <v>45274</v>
      </c>
      <c r="B339" s="22" t="s">
        <v>619</v>
      </c>
      <c r="C339" s="22" t="s">
        <v>671</v>
      </c>
      <c r="D339" s="22" t="s">
        <v>619</v>
      </c>
      <c r="E339" s="22" t="s">
        <v>619</v>
      </c>
      <c r="F339" s="22" t="s">
        <v>19</v>
      </c>
      <c r="G339" s="23" t="n">
        <v>5</v>
      </c>
      <c r="H339" s="24" t="n">
        <v>21.57</v>
      </c>
      <c r="I339" s="24" t="n">
        <v>107.85</v>
      </c>
      <c r="J339" s="24" t="n">
        <v>0</v>
      </c>
      <c r="K339" s="24" t="n">
        <v>0</v>
      </c>
      <c r="L339" s="24" t="n">
        <v>0</v>
      </c>
      <c r="M339" s="6" t="s">
        <f>=I339+J339+K339+L339</f>
      </c>
      <c r="N339" s="22" t="s">
        <v>621</v>
      </c>
    </row>
    <row collapsed="false" customFormat="false" customHeight="false" hidden="false" ht="12.1" outlineLevel="0" r="340">
      <c r="A340" s="21" t="n">
        <v>45275</v>
      </c>
      <c r="B340" s="22" t="s">
        <v>605</v>
      </c>
      <c r="C340" s="22" t="s">
        <v>183</v>
      </c>
      <c r="D340" s="22" t="s">
        <v>605</v>
      </c>
      <c r="E340" s="22" t="s">
        <v>605</v>
      </c>
      <c r="F340" s="22" t="s">
        <v>19</v>
      </c>
      <c r="G340" s="23" t="n">
        <v>1</v>
      </c>
      <c r="H340" s="24" t="n">
        <v>5000</v>
      </c>
      <c r="I340" s="24" t="n">
        <v>5000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2"/>
    </row>
    <row collapsed="false" customFormat="false" customHeight="false" hidden="false" ht="12.1" outlineLevel="0" r="341">
      <c r="A341" s="20" t="n">
        <v>45275.603483796</v>
      </c>
      <c r="B341" s="16" t="s">
        <v>464</v>
      </c>
      <c r="C341" s="16" t="s">
        <v>670</v>
      </c>
      <c r="D341" s="16" t="s">
        <v>260</v>
      </c>
      <c r="E341" s="16" t="s">
        <v>48</v>
      </c>
      <c r="F341" s="16" t="s">
        <v>19</v>
      </c>
      <c r="G341" s="7" t="n">
        <v>3</v>
      </c>
      <c r="H341" s="6" t="n">
        <v>1160</v>
      </c>
      <c r="I341" s="6" t="n">
        <v>-3480</v>
      </c>
      <c r="J341" s="6" t="n">
        <v>0</v>
      </c>
      <c r="K341" s="6" t="n">
        <v>-2.78</v>
      </c>
      <c r="L341" s="6" t="n">
        <v>0</v>
      </c>
      <c r="M341" s="6" t="s">
        <f>=I341+J341+K341+L341</f>
      </c>
      <c r="N341" s="16"/>
    </row>
    <row collapsed="false" customFormat="false" customHeight="false" hidden="false" ht="12.1" outlineLevel="0" r="342">
      <c r="A342" s="20" t="n">
        <v>45275.603981481</v>
      </c>
      <c r="B342" s="16" t="s">
        <v>460</v>
      </c>
      <c r="C342" s="16" t="s">
        <v>652</v>
      </c>
      <c r="D342" s="16" t="s">
        <v>260</v>
      </c>
      <c r="E342" s="16" t="s">
        <v>48</v>
      </c>
      <c r="F342" s="16" t="s">
        <v>19</v>
      </c>
      <c r="G342" s="7" t="n">
        <v>12</v>
      </c>
      <c r="H342" s="6" t="n">
        <v>133.8</v>
      </c>
      <c r="I342" s="6" t="n">
        <v>-1605.6</v>
      </c>
      <c r="J342" s="6" t="n">
        <v>0</v>
      </c>
      <c r="K342" s="6" t="n">
        <v>-0.48</v>
      </c>
      <c r="L342" s="6" t="n">
        <v>0</v>
      </c>
      <c r="M342" s="6" t="s">
        <f>=I342+J342+K342+L342</f>
      </c>
      <c r="N342" s="16"/>
    </row>
    <row collapsed="false" customFormat="false" customHeight="false" hidden="false" ht="12.1" outlineLevel="0" r="343">
      <c r="A343" s="20" t="n">
        <v>45275.604305556</v>
      </c>
      <c r="B343" s="16" t="s">
        <v>54</v>
      </c>
      <c r="C343" s="16" t="s">
        <v>676</v>
      </c>
      <c r="D343" s="16" t="s">
        <v>260</v>
      </c>
      <c r="E343" s="16" t="s">
        <v>48</v>
      </c>
      <c r="F343" s="16" t="s">
        <v>19</v>
      </c>
      <c r="G343" s="7" t="n">
        <v>48</v>
      </c>
      <c r="H343" s="6" t="n">
        <v>1.505</v>
      </c>
      <c r="I343" s="6" t="n">
        <v>-72.25</v>
      </c>
      <c r="J343" s="6" t="n">
        <v>0</v>
      </c>
      <c r="K343" s="6" t="n">
        <v>-0.04</v>
      </c>
      <c r="L343" s="6" t="n">
        <v>0</v>
      </c>
      <c r="M343" s="6" t="s">
        <f>=I343+J343+K343+L343</f>
      </c>
      <c r="N343" s="16"/>
    </row>
    <row collapsed="false" customFormat="false" customHeight="false" hidden="false" ht="12.1" outlineLevel="0" r="344">
      <c r="A344" s="21" t="n">
        <v>45278</v>
      </c>
      <c r="B344" s="22" t="s">
        <v>605</v>
      </c>
      <c r="C344" s="22" t="s">
        <v>183</v>
      </c>
      <c r="D344" s="22" t="s">
        <v>605</v>
      </c>
      <c r="E344" s="22" t="s">
        <v>605</v>
      </c>
      <c r="F344" s="22" t="s">
        <v>19</v>
      </c>
      <c r="G344" s="23" t="n">
        <v>1</v>
      </c>
      <c r="H344" s="24" t="n">
        <v>1</v>
      </c>
      <c r="I344" s="24" t="n">
        <v>1</v>
      </c>
      <c r="J344" s="24" t="n">
        <v>0</v>
      </c>
      <c r="K344" s="24" t="n">
        <v>0</v>
      </c>
      <c r="L344" s="24" t="n">
        <v>0</v>
      </c>
      <c r="M344" s="6" t="s">
        <f>=I344+J344+K344+L344</f>
      </c>
      <c r="N344" s="22"/>
    </row>
    <row collapsed="false" customFormat="false" customHeight="false" hidden="false" ht="12.1" outlineLevel="0" r="345">
      <c r="A345" s="21" t="n">
        <v>45278</v>
      </c>
      <c r="B345" s="22" t="s">
        <v>619</v>
      </c>
      <c r="C345" s="22" t="s">
        <v>692</v>
      </c>
      <c r="D345" s="22" t="s">
        <v>619</v>
      </c>
      <c r="E345" s="22" t="s">
        <v>619</v>
      </c>
      <c r="F345" s="22" t="s">
        <v>19</v>
      </c>
      <c r="G345" s="23" t="n">
        <v>6</v>
      </c>
      <c r="H345" s="24" t="n">
        <v>20.3</v>
      </c>
      <c r="I345" s="24" t="n">
        <v>121.8</v>
      </c>
      <c r="J345" s="24" t="n">
        <v>0</v>
      </c>
      <c r="K345" s="24" t="n">
        <v>0</v>
      </c>
      <c r="L345" s="24" t="n">
        <v>0</v>
      </c>
      <c r="M345" s="6" t="s">
        <f>=I345+J345+K345+L345</f>
      </c>
      <c r="N345" s="22" t="s">
        <v>621</v>
      </c>
    </row>
    <row collapsed="false" customFormat="false" customHeight="false" hidden="false" ht="12.1" outlineLevel="0" r="346">
      <c r="A346" s="21" t="n">
        <v>45279</v>
      </c>
      <c r="B346" s="22" t="s">
        <v>684</v>
      </c>
      <c r="C346" s="22" t="s">
        <v>693</v>
      </c>
      <c r="D346" s="22" t="s">
        <v>684</v>
      </c>
      <c r="E346" s="22" t="s">
        <v>684</v>
      </c>
      <c r="F346" s="22" t="s">
        <v>19</v>
      </c>
      <c r="G346" s="23" t="n">
        <v>1</v>
      </c>
      <c r="H346" s="24" t="n">
        <v>990</v>
      </c>
      <c r="I346" s="24" t="n">
        <v>990</v>
      </c>
      <c r="J346" s="24" t="n">
        <v>0</v>
      </c>
      <c r="K346" s="24" t="n">
        <v>0</v>
      </c>
      <c r="L346" s="24" t="n">
        <v>0</v>
      </c>
      <c r="M346" s="6" t="s">
        <f>=I346+J346+K346+L346</f>
      </c>
      <c r="N346" s="22"/>
    </row>
    <row collapsed="false" customFormat="false" customHeight="false" hidden="false" ht="12.1" outlineLevel="0" r="347">
      <c r="A347" s="20" t="n">
        <v>45279.598645833</v>
      </c>
      <c r="B347" s="16" t="s">
        <v>463</v>
      </c>
      <c r="C347" s="16" t="s">
        <v>662</v>
      </c>
      <c r="D347" s="16" t="s">
        <v>260</v>
      </c>
      <c r="E347" s="16" t="s">
        <v>63</v>
      </c>
      <c r="F347" s="16" t="s">
        <v>19</v>
      </c>
      <c r="G347" s="7" t="n">
        <v>1</v>
      </c>
      <c r="H347" s="6" t="n">
        <v>96.98</v>
      </c>
      <c r="I347" s="6" t="n">
        <v>-649.77</v>
      </c>
      <c r="J347" s="6" t="n">
        <v>-0.18</v>
      </c>
      <c r="K347" s="6" t="n">
        <v>-0.37</v>
      </c>
      <c r="L347" s="6" t="n">
        <v>0</v>
      </c>
      <c r="M347" s="6" t="s">
        <f>=I347+J347+K347+L347</f>
      </c>
      <c r="N347" s="16"/>
    </row>
    <row collapsed="false" customFormat="false" customHeight="false" hidden="false" ht="12.1" outlineLevel="0" r="348">
      <c r="A348" s="20" t="n">
        <v>45279.599351852</v>
      </c>
      <c r="B348" s="16" t="s">
        <v>54</v>
      </c>
      <c r="C348" s="16" t="s">
        <v>676</v>
      </c>
      <c r="D348" s="16" t="s">
        <v>260</v>
      </c>
      <c r="E348" s="16" t="s">
        <v>48</v>
      </c>
      <c r="F348" s="16" t="s">
        <v>19</v>
      </c>
      <c r="G348" s="7" t="n">
        <v>307</v>
      </c>
      <c r="H348" s="6" t="n">
        <v>1.5035114006515</v>
      </c>
      <c r="I348" s="6" t="n">
        <v>-461.58</v>
      </c>
      <c r="J348" s="6" t="n">
        <v>0</v>
      </c>
      <c r="K348" s="6" t="n">
        <v>-0.16</v>
      </c>
      <c r="L348" s="6" t="n">
        <v>0</v>
      </c>
      <c r="M348" s="6" t="s">
        <f>=I348+J348+K348+L348</f>
      </c>
      <c r="N348" s="16"/>
    </row>
    <row collapsed="false" customFormat="false" customHeight="false" hidden="false" ht="12.1" outlineLevel="0" r="349">
      <c r="A349" s="21" t="n">
        <v>45282</v>
      </c>
      <c r="B349" s="22" t="s">
        <v>605</v>
      </c>
      <c r="C349" s="22" t="s">
        <v>183</v>
      </c>
      <c r="D349" s="22" t="s">
        <v>605</v>
      </c>
      <c r="E349" s="22" t="s">
        <v>605</v>
      </c>
      <c r="F349" s="22" t="s">
        <v>19</v>
      </c>
      <c r="G349" s="23" t="n">
        <v>1</v>
      </c>
      <c r="H349" s="24" t="n">
        <v>2057</v>
      </c>
      <c r="I349" s="24" t="n">
        <v>2057</v>
      </c>
      <c r="J349" s="24" t="n">
        <v>0</v>
      </c>
      <c r="K349" s="24" t="n">
        <v>0</v>
      </c>
      <c r="L349" s="24" t="n">
        <v>0</v>
      </c>
      <c r="M349" s="6" t="s">
        <f>=I349+J349+K349+L349</f>
      </c>
      <c r="N349" s="22"/>
    </row>
    <row collapsed="false" customFormat="false" customHeight="false" hidden="false" ht="12.1" outlineLevel="0" r="350">
      <c r="A350" s="20" t="n">
        <v>45282.509282407</v>
      </c>
      <c r="B350" s="16" t="s">
        <v>467</v>
      </c>
      <c r="C350" s="16" t="s">
        <v>694</v>
      </c>
      <c r="D350" s="16" t="s">
        <v>260</v>
      </c>
      <c r="E350" s="16" t="s">
        <v>63</v>
      </c>
      <c r="F350" s="16" t="s">
        <v>19</v>
      </c>
      <c r="G350" s="7" t="n">
        <v>2</v>
      </c>
      <c r="H350" s="6" t="n">
        <v>91.19</v>
      </c>
      <c r="I350" s="6" t="n">
        <v>-1823.8</v>
      </c>
      <c r="J350" s="6" t="n">
        <v>-13.26</v>
      </c>
      <c r="K350" s="6" t="n">
        <v>-1.07</v>
      </c>
      <c r="L350" s="6" t="n">
        <v>0</v>
      </c>
      <c r="M350" s="6" t="s">
        <f>=I350+J350+K350+L350</f>
      </c>
      <c r="N350" s="16"/>
    </row>
    <row collapsed="false" customFormat="false" customHeight="false" hidden="false" ht="12.1" outlineLevel="0" r="351">
      <c r="A351" s="20" t="n">
        <v>45282.509849537</v>
      </c>
      <c r="B351" s="16" t="s">
        <v>54</v>
      </c>
      <c r="C351" s="16" t="s">
        <v>676</v>
      </c>
      <c r="D351" s="16" t="s">
        <v>260</v>
      </c>
      <c r="E351" s="16" t="s">
        <v>48</v>
      </c>
      <c r="F351" s="16" t="s">
        <v>19</v>
      </c>
      <c r="G351" s="7" t="n">
        <v>141</v>
      </c>
      <c r="H351" s="6" t="n">
        <v>1.5494893617021</v>
      </c>
      <c r="I351" s="6" t="n">
        <v>-218.48</v>
      </c>
      <c r="J351" s="6" t="n">
        <v>0</v>
      </c>
      <c r="K351" s="6" t="n">
        <v>-0.09</v>
      </c>
      <c r="L351" s="6" t="n">
        <v>0</v>
      </c>
      <c r="M351" s="6" t="s">
        <f>=I351+J351+K351+L351</f>
      </c>
      <c r="N351" s="16"/>
    </row>
    <row collapsed="false" customFormat="false" customHeight="false" hidden="false" ht="12.1" outlineLevel="0" r="352">
      <c r="A352" s="21" t="n">
        <v>45285</v>
      </c>
      <c r="B352" s="22" t="s">
        <v>619</v>
      </c>
      <c r="C352" s="22" t="s">
        <v>651</v>
      </c>
      <c r="D352" s="22" t="s">
        <v>619</v>
      </c>
      <c r="E352" s="22" t="s">
        <v>619</v>
      </c>
      <c r="F352" s="22" t="s">
        <v>19</v>
      </c>
      <c r="G352" s="23" t="n">
        <v>5</v>
      </c>
      <c r="H352" s="24" t="n">
        <v>22.44</v>
      </c>
      <c r="I352" s="24" t="n">
        <v>112.2</v>
      </c>
      <c r="J352" s="24" t="n">
        <v>0</v>
      </c>
      <c r="K352" s="24" t="n">
        <v>0</v>
      </c>
      <c r="L352" s="24" t="n">
        <v>0</v>
      </c>
      <c r="M352" s="6" t="s">
        <f>=I352+J352+K352+L352</f>
      </c>
      <c r="N352" s="22" t="s">
        <v>621</v>
      </c>
    </row>
    <row collapsed="false" customFormat="false" customHeight="false" hidden="false" ht="12.1" outlineLevel="0" r="353">
      <c r="A353" s="25" t="n">
        <v>45285.465405093</v>
      </c>
      <c r="B353" s="26" t="s">
        <v>445</v>
      </c>
      <c r="C353" s="26" t="s">
        <v>612</v>
      </c>
      <c r="D353" s="26" t="s">
        <v>440</v>
      </c>
      <c r="E353" s="26" t="s">
        <v>63</v>
      </c>
      <c r="F353" s="26" t="s">
        <v>19</v>
      </c>
      <c r="G353" s="27" t="n">
        <v>-16</v>
      </c>
      <c r="H353" s="28" t="n">
        <v>84.81</v>
      </c>
      <c r="I353" s="28" t="n">
        <v>13569.6</v>
      </c>
      <c r="J353" s="28" t="n">
        <v>335.36</v>
      </c>
      <c r="K353" s="28" t="n">
        <v>-7.93</v>
      </c>
      <c r="L353" s="28" t="n">
        <v>0</v>
      </c>
      <c r="M353" s="6" t="s">
        <f>=I353+J353+K353+L353</f>
      </c>
      <c r="N353" s="26"/>
    </row>
    <row collapsed="false" customFormat="false" customHeight="false" hidden="false" ht="12.1" outlineLevel="0" r="354">
      <c r="A354" s="20" t="n">
        <v>45285.465914352</v>
      </c>
      <c r="B354" s="16" t="s">
        <v>467</v>
      </c>
      <c r="C354" s="16" t="s">
        <v>694</v>
      </c>
      <c r="D354" s="16" t="s">
        <v>260</v>
      </c>
      <c r="E354" s="16" t="s">
        <v>63</v>
      </c>
      <c r="F354" s="16" t="s">
        <v>19</v>
      </c>
      <c r="G354" s="7" t="n">
        <v>15</v>
      </c>
      <c r="H354" s="6" t="n">
        <v>91.1</v>
      </c>
      <c r="I354" s="6" t="n">
        <v>-13665</v>
      </c>
      <c r="J354" s="6" t="n">
        <v>-103.95</v>
      </c>
      <c r="K354" s="6" t="n">
        <v>-7.99</v>
      </c>
      <c r="L354" s="6" t="n">
        <v>0</v>
      </c>
      <c r="M354" s="6" t="s">
        <f>=I354+J354+K354+L354</f>
      </c>
      <c r="N354" s="16"/>
    </row>
    <row collapsed="false" customFormat="false" customHeight="false" hidden="false" ht="12.1" outlineLevel="0" r="355">
      <c r="A355" s="20" t="n">
        <v>45285.467268519</v>
      </c>
      <c r="B355" s="16" t="s">
        <v>54</v>
      </c>
      <c r="C355" s="16" t="s">
        <v>676</v>
      </c>
      <c r="D355" s="16" t="s">
        <v>260</v>
      </c>
      <c r="E355" s="16" t="s">
        <v>48</v>
      </c>
      <c r="F355" s="16" t="s">
        <v>19</v>
      </c>
      <c r="G355" s="7" t="n">
        <v>82</v>
      </c>
      <c r="H355" s="6" t="n">
        <v>1.5410243902439</v>
      </c>
      <c r="I355" s="6" t="n">
        <v>-126.36</v>
      </c>
      <c r="J355" s="6" t="n">
        <v>0</v>
      </c>
      <c r="K355" s="6" t="n">
        <v>-0.04</v>
      </c>
      <c r="L355" s="6" t="n">
        <v>0</v>
      </c>
      <c r="M355" s="6" t="s">
        <f>=I355+J355+K355+L355</f>
      </c>
      <c r="N355" s="16"/>
    </row>
    <row collapsed="false" customFormat="false" customHeight="false" hidden="false" ht="12.1" outlineLevel="0" r="356">
      <c r="A356" s="21" t="n">
        <v>45287</v>
      </c>
      <c r="B356" s="22" t="s">
        <v>605</v>
      </c>
      <c r="C356" s="22" t="s">
        <v>183</v>
      </c>
      <c r="D356" s="22" t="s">
        <v>605</v>
      </c>
      <c r="E356" s="22" t="s">
        <v>605</v>
      </c>
      <c r="F356" s="22" t="s">
        <v>19</v>
      </c>
      <c r="G356" s="23" t="n">
        <v>1</v>
      </c>
      <c r="H356" s="24" t="n">
        <v>5010</v>
      </c>
      <c r="I356" s="24" t="n">
        <v>5010</v>
      </c>
      <c r="J356" s="24" t="n">
        <v>0</v>
      </c>
      <c r="K356" s="24" t="n">
        <v>0</v>
      </c>
      <c r="L356" s="24" t="n">
        <v>0</v>
      </c>
      <c r="M356" s="6" t="s">
        <f>=I356+J356+K356+L356</f>
      </c>
      <c r="N356" s="22"/>
    </row>
    <row collapsed="false" customFormat="false" customHeight="false" hidden="false" ht="12.1" outlineLevel="0" r="357">
      <c r="A357" s="20" t="n">
        <v>45287.456342593</v>
      </c>
      <c r="B357" s="16" t="s">
        <v>16</v>
      </c>
      <c r="C357" s="16" t="s">
        <v>695</v>
      </c>
      <c r="D357" s="16" t="s">
        <v>260</v>
      </c>
      <c r="E357" s="16" t="s">
        <v>17</v>
      </c>
      <c r="F357" s="16" t="s">
        <v>19</v>
      </c>
      <c r="G357" s="7" t="n">
        <v>10</v>
      </c>
      <c r="H357" s="6" t="n">
        <v>272.11</v>
      </c>
      <c r="I357" s="6" t="n">
        <v>-2721.1</v>
      </c>
      <c r="J357" s="6" t="n">
        <v>0</v>
      </c>
      <c r="K357" s="6" t="n">
        <v>-2.18</v>
      </c>
      <c r="L357" s="6" t="n">
        <v>0</v>
      </c>
      <c r="M357" s="6" t="s">
        <f>=I357+J357+K357+L357</f>
      </c>
      <c r="N357" s="16"/>
    </row>
    <row collapsed="false" customFormat="false" customHeight="false" hidden="false" ht="12.1" outlineLevel="0" r="358">
      <c r="A358" s="20" t="n">
        <v>45287.458483796</v>
      </c>
      <c r="B358" s="16" t="s">
        <v>468</v>
      </c>
      <c r="C358" s="16" t="s">
        <v>696</v>
      </c>
      <c r="D358" s="16" t="s">
        <v>260</v>
      </c>
      <c r="E358" s="16" t="s">
        <v>17</v>
      </c>
      <c r="F358" s="16" t="s">
        <v>19</v>
      </c>
      <c r="G358" s="7" t="n">
        <v>1</v>
      </c>
      <c r="H358" s="6" t="n">
        <v>1479.8</v>
      </c>
      <c r="I358" s="6" t="n">
        <v>-1479.8</v>
      </c>
      <c r="J358" s="6" t="n">
        <v>0</v>
      </c>
      <c r="K358" s="6" t="n">
        <v>-0.74</v>
      </c>
      <c r="L358" s="6" t="n">
        <v>0</v>
      </c>
      <c r="M358" s="6" t="s">
        <f>=I358+J358+K358+L358</f>
      </c>
      <c r="N358" s="16"/>
    </row>
    <row collapsed="false" customFormat="false" customHeight="false" hidden="false" ht="12.1" outlineLevel="0" r="359">
      <c r="A359" s="20" t="n">
        <v>45287.459016204</v>
      </c>
      <c r="B359" s="16" t="s">
        <v>54</v>
      </c>
      <c r="C359" s="16" t="s">
        <v>676</v>
      </c>
      <c r="D359" s="16" t="s">
        <v>260</v>
      </c>
      <c r="E359" s="16" t="s">
        <v>48</v>
      </c>
      <c r="F359" s="16" t="s">
        <v>19</v>
      </c>
      <c r="G359" s="7" t="n">
        <v>515</v>
      </c>
      <c r="H359" s="6" t="n">
        <v>1.5485</v>
      </c>
      <c r="I359" s="6" t="n">
        <v>-797.48</v>
      </c>
      <c r="J359" s="6" t="n">
        <v>0</v>
      </c>
      <c r="K359" s="6" t="n">
        <v>-0.25</v>
      </c>
      <c r="L359" s="6" t="n">
        <v>0</v>
      </c>
      <c r="M359" s="6" t="s">
        <f>=I359+J359+K359+L359</f>
      </c>
      <c r="N359" s="16"/>
    </row>
    <row collapsed="false" customFormat="false" customHeight="false" hidden="false" ht="12.1" outlineLevel="0" r="360">
      <c r="A360" s="20" t="n">
        <v>45288.570046296</v>
      </c>
      <c r="B360" s="16" t="s">
        <v>54</v>
      </c>
      <c r="C360" s="16" t="s">
        <v>676</v>
      </c>
      <c r="D360" s="16" t="s">
        <v>260</v>
      </c>
      <c r="E360" s="16" t="s">
        <v>48</v>
      </c>
      <c r="F360" s="16" t="s">
        <v>19</v>
      </c>
      <c r="G360" s="7" t="n">
        <v>73</v>
      </c>
      <c r="H360" s="6" t="n">
        <v>1.539</v>
      </c>
      <c r="I360" s="6" t="n">
        <v>-112.35</v>
      </c>
      <c r="J360" s="6" t="n">
        <v>0</v>
      </c>
      <c r="K360" s="6" t="n">
        <v>-0.05</v>
      </c>
      <c r="L360" s="6" t="n">
        <v>0</v>
      </c>
      <c r="M360" s="6" t="s">
        <f>=I360+J360+K360+L360</f>
      </c>
      <c r="N360" s="16"/>
    </row>
    <row collapsed="false" customFormat="false" customHeight="false" hidden="false" ht="12.1" outlineLevel="0" r="361">
      <c r="A361" s="21" t="n">
        <v>45291</v>
      </c>
      <c r="B361" s="22" t="s">
        <v>619</v>
      </c>
      <c r="C361" s="22" t="s">
        <v>678</v>
      </c>
      <c r="D361" s="22" t="s">
        <v>619</v>
      </c>
      <c r="E361" s="22" t="s">
        <v>619</v>
      </c>
      <c r="F361" s="22" t="s">
        <v>19</v>
      </c>
      <c r="G361" s="23" t="n">
        <v>13</v>
      </c>
      <c r="H361" s="24" t="n">
        <v>6.79</v>
      </c>
      <c r="I361" s="24" t="n">
        <v>88.27</v>
      </c>
      <c r="J361" s="24" t="n">
        <v>0</v>
      </c>
      <c r="K361" s="24" t="n">
        <v>0</v>
      </c>
      <c r="L361" s="24" t="n">
        <v>0</v>
      </c>
      <c r="M361" s="6" t="s">
        <f>=I361+J361+K361+L361</f>
      </c>
      <c r="N361" s="22" t="s">
        <v>621</v>
      </c>
    </row>
    <row collapsed="false" customFormat="false" customHeight="false" hidden="false" ht="12.1" outlineLevel="0" r="362">
      <c r="A362" s="21" t="n">
        <v>45291</v>
      </c>
      <c r="B362" s="22" t="s">
        <v>619</v>
      </c>
      <c r="C362" s="22" t="s">
        <v>655</v>
      </c>
      <c r="D362" s="22" t="s">
        <v>619</v>
      </c>
      <c r="E362" s="22" t="s">
        <v>619</v>
      </c>
      <c r="F362" s="22" t="s">
        <v>19</v>
      </c>
      <c r="G362" s="23" t="n">
        <v>5</v>
      </c>
      <c r="H362" s="24" t="n">
        <v>23.93</v>
      </c>
      <c r="I362" s="24" t="n">
        <v>119.65</v>
      </c>
      <c r="J362" s="24" t="n">
        <v>0</v>
      </c>
      <c r="K362" s="24" t="n">
        <v>0</v>
      </c>
      <c r="L362" s="24" t="n">
        <v>0</v>
      </c>
      <c r="M362" s="6" t="s">
        <f>=I362+J362+K362+L362</f>
      </c>
      <c r="N362" s="22" t="s">
        <v>621</v>
      </c>
    </row>
    <row collapsed="false" customFormat="false" customHeight="false" hidden="false" ht="12.1" outlineLevel="0" r="363">
      <c r="A363" s="21" t="n">
        <v>45293</v>
      </c>
      <c r="B363" s="22" t="s">
        <v>619</v>
      </c>
      <c r="C363" s="22" t="s">
        <v>697</v>
      </c>
      <c r="D363" s="22" t="s">
        <v>619</v>
      </c>
      <c r="E363" s="22" t="s">
        <v>619</v>
      </c>
      <c r="F363" s="22" t="s">
        <v>19</v>
      </c>
      <c r="G363" s="23" t="n">
        <v>17</v>
      </c>
      <c r="H363" s="24" t="n">
        <v>9.34</v>
      </c>
      <c r="I363" s="24" t="n">
        <v>158.78</v>
      </c>
      <c r="J363" s="24" t="n">
        <v>0</v>
      </c>
      <c r="K363" s="24" t="n">
        <v>0</v>
      </c>
      <c r="L363" s="24" t="n">
        <v>0</v>
      </c>
      <c r="M363" s="6" t="s">
        <f>=I363+J363+K363+L363</f>
      </c>
      <c r="N363" s="22" t="s">
        <v>621</v>
      </c>
    </row>
    <row collapsed="false" customFormat="false" customHeight="false" hidden="false" ht="12.1" outlineLevel="0" r="364">
      <c r="A364" s="21" t="n">
        <v>45294</v>
      </c>
      <c r="B364" s="22" t="s">
        <v>619</v>
      </c>
      <c r="C364" s="22" t="s">
        <v>687</v>
      </c>
      <c r="D364" s="22" t="s">
        <v>619</v>
      </c>
      <c r="E364" s="22" t="s">
        <v>619</v>
      </c>
      <c r="F364" s="22" t="s">
        <v>19</v>
      </c>
      <c r="G364" s="23" t="n">
        <v>5</v>
      </c>
      <c r="H364" s="24" t="n">
        <v>29.42</v>
      </c>
      <c r="I364" s="24" t="n">
        <v>147.1</v>
      </c>
      <c r="J364" s="24" t="n">
        <v>0</v>
      </c>
      <c r="K364" s="24" t="n">
        <v>0</v>
      </c>
      <c r="L364" s="24" t="n">
        <v>0</v>
      </c>
      <c r="M364" s="6" t="s">
        <f>=I364+J364+K364+L364</f>
      </c>
      <c r="N364" s="22" t="s">
        <v>621</v>
      </c>
    </row>
    <row collapsed="false" customFormat="false" customHeight="false" hidden="false" ht="12.1" outlineLevel="0" r="365">
      <c r="A365" s="21" t="n">
        <v>45299</v>
      </c>
      <c r="B365" s="22" t="s">
        <v>605</v>
      </c>
      <c r="C365" s="22" t="s">
        <v>183</v>
      </c>
      <c r="D365" s="22" t="s">
        <v>605</v>
      </c>
      <c r="E365" s="22" t="s">
        <v>605</v>
      </c>
      <c r="F365" s="22" t="s">
        <v>19</v>
      </c>
      <c r="G365" s="23" t="n">
        <v>1</v>
      </c>
      <c r="H365" s="24" t="n">
        <v>1220</v>
      </c>
      <c r="I365" s="24" t="n">
        <v>1220</v>
      </c>
      <c r="J365" s="24" t="n">
        <v>0</v>
      </c>
      <c r="K365" s="24" t="n">
        <v>0</v>
      </c>
      <c r="L365" s="24" t="n">
        <v>0</v>
      </c>
      <c r="M365" s="6" t="s">
        <f>=I365+J365+K365+L365</f>
      </c>
      <c r="N365" s="22"/>
    </row>
    <row collapsed="false" customFormat="false" customHeight="false" hidden="false" ht="12.1" outlineLevel="0" r="366">
      <c r="A366" s="29" t="n">
        <v>45300</v>
      </c>
      <c r="B366" s="30" t="s">
        <v>698</v>
      </c>
      <c r="C366" s="30" t="s">
        <v>699</v>
      </c>
      <c r="D366" s="30" t="s">
        <v>698</v>
      </c>
      <c r="E366" s="30" t="s">
        <v>698</v>
      </c>
      <c r="F366" s="30" t="s">
        <v>19</v>
      </c>
      <c r="G366" s="31" t="n">
        <v>1</v>
      </c>
      <c r="H366" s="32" t="n">
        <v>-1220</v>
      </c>
      <c r="I366" s="32" t="n">
        <v>-1220</v>
      </c>
      <c r="J366" s="32" t="n">
        <v>0</v>
      </c>
      <c r="K366" s="32" t="n">
        <v>0</v>
      </c>
      <c r="L366" s="32" t="n">
        <v>0</v>
      </c>
      <c r="M366" s="6" t="s">
        <f>=I366+J366+K366+L366</f>
      </c>
      <c r="N366" s="30"/>
    </row>
    <row collapsed="false" customFormat="false" customHeight="false" hidden="false" ht="12.1" outlineLevel="0" r="367">
      <c r="A367" s="21" t="n">
        <v>45301</v>
      </c>
      <c r="B367" s="22" t="s">
        <v>619</v>
      </c>
      <c r="C367" s="22" t="s">
        <v>700</v>
      </c>
      <c r="D367" s="22" t="s">
        <v>619</v>
      </c>
      <c r="E367" s="22" t="s">
        <v>619</v>
      </c>
      <c r="F367" s="22" t="s">
        <v>19</v>
      </c>
      <c r="G367" s="23" t="n">
        <v>5</v>
      </c>
      <c r="H367" s="24" t="n">
        <v>29.92</v>
      </c>
      <c r="I367" s="24" t="n">
        <v>149.6</v>
      </c>
      <c r="J367" s="24" t="n">
        <v>0</v>
      </c>
      <c r="K367" s="24" t="n">
        <v>0</v>
      </c>
      <c r="L367" s="24" t="n">
        <v>0</v>
      </c>
      <c r="M367" s="6" t="s">
        <f>=I367+J367+K367+L367</f>
      </c>
      <c r="N367" s="22" t="s">
        <v>621</v>
      </c>
    </row>
    <row collapsed="false" customFormat="false" customHeight="false" hidden="false" ht="12.1" outlineLevel="0" r="368">
      <c r="A368" s="20" t="n">
        <v>45302.475706019</v>
      </c>
      <c r="B368" s="16" t="s">
        <v>54</v>
      </c>
      <c r="C368" s="16" t="s">
        <v>676</v>
      </c>
      <c r="D368" s="16" t="s">
        <v>260</v>
      </c>
      <c r="E368" s="16" t="s">
        <v>48</v>
      </c>
      <c r="F368" s="16" t="s">
        <v>19</v>
      </c>
      <c r="G368" s="7" t="n">
        <v>346</v>
      </c>
      <c r="H368" s="6" t="n">
        <v>1.4875</v>
      </c>
      <c r="I368" s="6" t="n">
        <v>-514.68</v>
      </c>
      <c r="J368" s="6" t="n">
        <v>0</v>
      </c>
      <c r="K368" s="6" t="n">
        <v>-0.17</v>
      </c>
      <c r="L368" s="6" t="n">
        <v>0</v>
      </c>
      <c r="M368" s="6" t="s">
        <f>=I368+J368+K368+L368</f>
      </c>
      <c r="N368" s="16"/>
    </row>
    <row collapsed="false" customFormat="false" customHeight="false" hidden="false" ht="12.1" outlineLevel="0" r="369">
      <c r="A369" s="21" t="n">
        <v>45304</v>
      </c>
      <c r="B369" s="22" t="s">
        <v>619</v>
      </c>
      <c r="C369" s="22" t="s">
        <v>660</v>
      </c>
      <c r="D369" s="22" t="s">
        <v>619</v>
      </c>
      <c r="E369" s="22" t="s">
        <v>619</v>
      </c>
      <c r="F369" s="22" t="s">
        <v>19</v>
      </c>
      <c r="G369" s="23" t="n">
        <v>5</v>
      </c>
      <c r="H369" s="24" t="n">
        <v>10.27</v>
      </c>
      <c r="I369" s="24" t="n">
        <v>51.35</v>
      </c>
      <c r="J369" s="24" t="n">
        <v>0</v>
      </c>
      <c r="K369" s="24" t="n">
        <v>0</v>
      </c>
      <c r="L369" s="24" t="n">
        <v>0</v>
      </c>
      <c r="M369" s="6" t="s">
        <f>=I369+J369+K369+L369</f>
      </c>
      <c r="N369" s="22" t="s">
        <v>621</v>
      </c>
    </row>
    <row collapsed="false" customFormat="false" customHeight="false" hidden="false" ht="12.1" outlineLevel="0" r="370">
      <c r="A370" s="21" t="n">
        <v>45305</v>
      </c>
      <c r="B370" s="22" t="s">
        <v>619</v>
      </c>
      <c r="C370" s="22" t="s">
        <v>631</v>
      </c>
      <c r="D370" s="22" t="s">
        <v>619</v>
      </c>
      <c r="E370" s="22" t="s">
        <v>619</v>
      </c>
      <c r="F370" s="22" t="s">
        <v>19</v>
      </c>
      <c r="G370" s="23" t="n">
        <v>5</v>
      </c>
      <c r="H370" s="24" t="n">
        <v>20.94</v>
      </c>
      <c r="I370" s="24" t="n">
        <v>104.7</v>
      </c>
      <c r="J370" s="24" t="n">
        <v>0</v>
      </c>
      <c r="K370" s="24" t="n">
        <v>0</v>
      </c>
      <c r="L370" s="24" t="n">
        <v>0</v>
      </c>
      <c r="M370" s="6" t="s">
        <f>=I370+J370+K370+L370</f>
      </c>
      <c r="N370" s="22" t="s">
        <v>621</v>
      </c>
    </row>
    <row collapsed="false" customFormat="false" customHeight="false" hidden="false" ht="12.1" outlineLevel="0" r="371">
      <c r="A371" s="21" t="n">
        <v>45307</v>
      </c>
      <c r="B371" s="22" t="s">
        <v>684</v>
      </c>
      <c r="C371" s="22" t="s">
        <v>701</v>
      </c>
      <c r="D371" s="22" t="s">
        <v>684</v>
      </c>
      <c r="E371" s="22" t="s">
        <v>684</v>
      </c>
      <c r="F371" s="22" t="s">
        <v>19</v>
      </c>
      <c r="G371" s="23" t="n">
        <v>1</v>
      </c>
      <c r="H371" s="24" t="n">
        <v>1250</v>
      </c>
      <c r="I371" s="24" t="n">
        <v>1250</v>
      </c>
      <c r="J371" s="24" t="n">
        <v>0</v>
      </c>
      <c r="K371" s="24" t="n">
        <v>0</v>
      </c>
      <c r="L371" s="24" t="n">
        <v>0</v>
      </c>
      <c r="M371" s="6" t="s">
        <f>=I371+J371+K371+L371</f>
      </c>
      <c r="N371" s="22"/>
    </row>
    <row collapsed="false" customFormat="false" customHeight="false" hidden="false" ht="12.1" outlineLevel="0" r="372">
      <c r="A372" s="21" t="n">
        <v>45307</v>
      </c>
      <c r="B372" s="22" t="s">
        <v>619</v>
      </c>
      <c r="C372" s="22" t="s">
        <v>632</v>
      </c>
      <c r="D372" s="22" t="s">
        <v>619</v>
      </c>
      <c r="E372" s="22" t="s">
        <v>619</v>
      </c>
      <c r="F372" s="22" t="s">
        <v>19</v>
      </c>
      <c r="G372" s="23" t="n">
        <v>5</v>
      </c>
      <c r="H372" s="24" t="n">
        <v>21.19</v>
      </c>
      <c r="I372" s="24" t="n">
        <v>105.95</v>
      </c>
      <c r="J372" s="24" t="n">
        <v>0</v>
      </c>
      <c r="K372" s="24" t="n">
        <v>0</v>
      </c>
      <c r="L372" s="24" t="n">
        <v>0</v>
      </c>
      <c r="M372" s="6" t="s">
        <f>=I372+J372+K372+L372</f>
      </c>
      <c r="N372" s="22" t="s">
        <v>621</v>
      </c>
    </row>
    <row collapsed="false" customFormat="false" customHeight="false" hidden="false" ht="12.1" outlineLevel="0" r="373">
      <c r="A373" s="20" t="n">
        <v>45307.653923611</v>
      </c>
      <c r="B373" s="16" t="s">
        <v>469</v>
      </c>
      <c r="C373" s="16" t="s">
        <v>702</v>
      </c>
      <c r="D373" s="16" t="s">
        <v>260</v>
      </c>
      <c r="E373" s="16" t="s">
        <v>17</v>
      </c>
      <c r="F373" s="16" t="s">
        <v>19</v>
      </c>
      <c r="G373" s="7" t="n">
        <v>10</v>
      </c>
      <c r="H373" s="6" t="n">
        <v>140.72</v>
      </c>
      <c r="I373" s="6" t="n">
        <v>-1407.2</v>
      </c>
      <c r="J373" s="6" t="n">
        <v>0</v>
      </c>
      <c r="K373" s="6" t="n">
        <v>-1.12</v>
      </c>
      <c r="L373" s="6" t="n">
        <v>0</v>
      </c>
      <c r="M373" s="6" t="s">
        <f>=I373+J373+K373+L373</f>
      </c>
      <c r="N373" s="16"/>
    </row>
    <row collapsed="false" customFormat="false" customHeight="false" hidden="false" ht="12.1" outlineLevel="0" r="374">
      <c r="A374" s="20" t="n">
        <v>45307.656944444</v>
      </c>
      <c r="B374" s="16" t="s">
        <v>460</v>
      </c>
      <c r="C374" s="16" t="s">
        <v>652</v>
      </c>
      <c r="D374" s="16" t="s">
        <v>260</v>
      </c>
      <c r="E374" s="16" t="s">
        <v>48</v>
      </c>
      <c r="F374" s="16" t="s">
        <v>19</v>
      </c>
      <c r="G374" s="7" t="n">
        <v>1</v>
      </c>
      <c r="H374" s="6" t="n">
        <v>142.45</v>
      </c>
      <c r="I374" s="6" t="n">
        <v>-142.45</v>
      </c>
      <c r="J374" s="6" t="n">
        <v>0</v>
      </c>
      <c r="K374" s="6" t="n">
        <v>-0.04</v>
      </c>
      <c r="L374" s="6" t="n">
        <v>0</v>
      </c>
      <c r="M374" s="6" t="s">
        <f>=I374+J374+K374+L374</f>
      </c>
      <c r="N374" s="16"/>
    </row>
    <row collapsed="false" customFormat="false" customHeight="false" hidden="false" ht="12.1" outlineLevel="0" r="375">
      <c r="A375" s="21" t="n">
        <v>45308</v>
      </c>
      <c r="B375" s="22" t="s">
        <v>619</v>
      </c>
      <c r="C375" s="22" t="s">
        <v>633</v>
      </c>
      <c r="D375" s="22" t="s">
        <v>619</v>
      </c>
      <c r="E375" s="22" t="s">
        <v>619</v>
      </c>
      <c r="F375" s="22" t="s">
        <v>19</v>
      </c>
      <c r="G375" s="23" t="n">
        <v>5</v>
      </c>
      <c r="H375" s="24" t="n">
        <v>28.67</v>
      </c>
      <c r="I375" s="24" t="n">
        <v>143.35</v>
      </c>
      <c r="J375" s="24" t="n">
        <v>0</v>
      </c>
      <c r="K375" s="24" t="n">
        <v>0</v>
      </c>
      <c r="L375" s="24" t="n">
        <v>0</v>
      </c>
      <c r="M375" s="6" t="s">
        <f>=I375+J375+K375+L375</f>
      </c>
      <c r="N375" s="22" t="s">
        <v>621</v>
      </c>
    </row>
    <row collapsed="false" customFormat="false" customHeight="false" hidden="false" ht="12.1" outlineLevel="0" r="376">
      <c r="A376" s="21" t="n">
        <v>45308</v>
      </c>
      <c r="B376" s="22" t="s">
        <v>619</v>
      </c>
      <c r="C376" s="22" t="s">
        <v>661</v>
      </c>
      <c r="D376" s="22" t="s">
        <v>619</v>
      </c>
      <c r="E376" s="22" t="s">
        <v>619</v>
      </c>
      <c r="F376" s="22" t="s">
        <v>19</v>
      </c>
      <c r="G376" s="23" t="n">
        <v>5</v>
      </c>
      <c r="H376" s="24" t="n">
        <v>22.81</v>
      </c>
      <c r="I376" s="24" t="n">
        <v>114.05</v>
      </c>
      <c r="J376" s="24" t="n">
        <v>0</v>
      </c>
      <c r="K376" s="24" t="n">
        <v>0</v>
      </c>
      <c r="L376" s="24" t="n">
        <v>0</v>
      </c>
      <c r="M376" s="6" t="s">
        <f>=I376+J376+K376+L376</f>
      </c>
      <c r="N376" s="22" t="s">
        <v>621</v>
      </c>
    </row>
    <row collapsed="false" customFormat="false" customHeight="false" hidden="false" ht="12.1" outlineLevel="0" r="377">
      <c r="A377" s="20" t="n">
        <v>45309.580717593</v>
      </c>
      <c r="B377" s="16" t="s">
        <v>54</v>
      </c>
      <c r="C377" s="16" t="s">
        <v>676</v>
      </c>
      <c r="D377" s="16" t="s">
        <v>260</v>
      </c>
      <c r="E377" s="16" t="s">
        <v>48</v>
      </c>
      <c r="F377" s="16" t="s">
        <v>19</v>
      </c>
      <c r="G377" s="7" t="n">
        <v>70</v>
      </c>
      <c r="H377" s="6" t="n">
        <v>1.471</v>
      </c>
      <c r="I377" s="6" t="n">
        <v>-102.97</v>
      </c>
      <c r="J377" s="6" t="n">
        <v>0</v>
      </c>
      <c r="K377" s="6" t="n">
        <v>-0.03</v>
      </c>
      <c r="L377" s="6" t="n">
        <v>0</v>
      </c>
      <c r="M377" s="6" t="s">
        <f>=I377+J377+K377+L377</f>
      </c>
      <c r="N377" s="16"/>
    </row>
    <row collapsed="false" customFormat="false" customHeight="false" hidden="false" ht="12.1" outlineLevel="0" r="378">
      <c r="A378" s="20" t="n">
        <v>45310.474791667</v>
      </c>
      <c r="B378" s="16" t="s">
        <v>54</v>
      </c>
      <c r="C378" s="16" t="s">
        <v>676</v>
      </c>
      <c r="D378" s="16" t="s">
        <v>260</v>
      </c>
      <c r="E378" s="16" t="s">
        <v>48</v>
      </c>
      <c r="F378" s="16" t="s">
        <v>19</v>
      </c>
      <c r="G378" s="7" t="n">
        <v>179</v>
      </c>
      <c r="H378" s="6" t="n">
        <v>1.482</v>
      </c>
      <c r="I378" s="6" t="n">
        <v>-265.28</v>
      </c>
      <c r="J378" s="6" t="n">
        <v>0</v>
      </c>
      <c r="K378" s="6" t="n">
        <v>-0.09</v>
      </c>
      <c r="L378" s="6" t="n">
        <v>0</v>
      </c>
      <c r="M378" s="6" t="s">
        <f>=I378+J378+K378+L378</f>
      </c>
      <c r="N378" s="16"/>
    </row>
    <row collapsed="false" customFormat="false" customHeight="false" hidden="false" ht="12.1" outlineLevel="0" r="379">
      <c r="A379" s="21" t="n">
        <v>45314</v>
      </c>
      <c r="B379" s="22" t="s">
        <v>619</v>
      </c>
      <c r="C379" s="22" t="s">
        <v>634</v>
      </c>
      <c r="D379" s="22" t="s">
        <v>619</v>
      </c>
      <c r="E379" s="22" t="s">
        <v>619</v>
      </c>
      <c r="F379" s="22" t="s">
        <v>19</v>
      </c>
      <c r="G379" s="23" t="n">
        <v>5</v>
      </c>
      <c r="H379" s="24" t="n">
        <v>43.38</v>
      </c>
      <c r="I379" s="24" t="n">
        <v>216.9</v>
      </c>
      <c r="J379" s="24" t="n">
        <v>0</v>
      </c>
      <c r="K379" s="24" t="n">
        <v>0</v>
      </c>
      <c r="L379" s="24" t="n">
        <v>0</v>
      </c>
      <c r="M379" s="6" t="s">
        <f>=I379+J379+K379+L379</f>
      </c>
      <c r="N379" s="22" t="s">
        <v>621</v>
      </c>
    </row>
    <row collapsed="false" customFormat="false" customHeight="false" hidden="false" ht="12.1" outlineLevel="0" r="380">
      <c r="A380" s="21" t="n">
        <v>45314</v>
      </c>
      <c r="B380" s="22" t="s">
        <v>605</v>
      </c>
      <c r="C380" s="22" t="s">
        <v>183</v>
      </c>
      <c r="D380" s="22" t="s">
        <v>605</v>
      </c>
      <c r="E380" s="22" t="s">
        <v>605</v>
      </c>
      <c r="F380" s="22" t="s">
        <v>19</v>
      </c>
      <c r="G380" s="23" t="n">
        <v>1</v>
      </c>
      <c r="H380" s="24" t="n">
        <v>15904</v>
      </c>
      <c r="I380" s="24" t="n">
        <v>15904</v>
      </c>
      <c r="J380" s="24" t="n">
        <v>0</v>
      </c>
      <c r="K380" s="24" t="n">
        <v>0</v>
      </c>
      <c r="L380" s="24" t="n">
        <v>0</v>
      </c>
      <c r="M380" s="6" t="s">
        <f>=I380+J380+K380+L380</f>
      </c>
      <c r="N380" s="22"/>
    </row>
    <row collapsed="false" customFormat="false" customHeight="false" hidden="false" ht="12.1" outlineLevel="0" r="381">
      <c r="A381" s="20" t="n">
        <v>45314.624375</v>
      </c>
      <c r="B381" s="16" t="s">
        <v>21</v>
      </c>
      <c r="C381" s="16" t="s">
        <v>703</v>
      </c>
      <c r="D381" s="16" t="s">
        <v>260</v>
      </c>
      <c r="E381" s="16" t="s">
        <v>17</v>
      </c>
      <c r="F381" s="16" t="s">
        <v>19</v>
      </c>
      <c r="G381" s="7" t="n">
        <v>1</v>
      </c>
      <c r="H381" s="6" t="n">
        <v>6811</v>
      </c>
      <c r="I381" s="6" t="n">
        <v>-6811</v>
      </c>
      <c r="J381" s="6" t="n">
        <v>0</v>
      </c>
      <c r="K381" s="6" t="n">
        <v>-5.45</v>
      </c>
      <c r="L381" s="6" t="n">
        <v>0</v>
      </c>
      <c r="M381" s="6" t="s">
        <f>=I381+J381+K381+L381</f>
      </c>
      <c r="N381" s="16"/>
    </row>
    <row collapsed="false" customFormat="false" customHeight="false" hidden="false" ht="12.1" outlineLevel="0" r="382">
      <c r="A382" s="20" t="n">
        <v>45314.62650463</v>
      </c>
      <c r="B382" s="16" t="s">
        <v>16</v>
      </c>
      <c r="C382" s="16" t="s">
        <v>695</v>
      </c>
      <c r="D382" s="16" t="s">
        <v>260</v>
      </c>
      <c r="E382" s="16" t="s">
        <v>17</v>
      </c>
      <c r="F382" s="16" t="s">
        <v>19</v>
      </c>
      <c r="G382" s="7" t="n">
        <v>30</v>
      </c>
      <c r="H382" s="6" t="n">
        <v>276.35</v>
      </c>
      <c r="I382" s="6" t="n">
        <v>-8290.5</v>
      </c>
      <c r="J382" s="6" t="n">
        <v>0</v>
      </c>
      <c r="K382" s="6" t="n">
        <v>-6.64</v>
      </c>
      <c r="L382" s="6" t="n">
        <v>0</v>
      </c>
      <c r="M382" s="6" t="s">
        <f>=I382+J382+K382+L382</f>
      </c>
      <c r="N382" s="16"/>
    </row>
    <row collapsed="false" customFormat="false" customHeight="false" hidden="false" ht="12.1" outlineLevel="0" r="383">
      <c r="A383" s="20" t="n">
        <v>45314.62755787</v>
      </c>
      <c r="B383" s="16" t="s">
        <v>30</v>
      </c>
      <c r="C383" s="16" t="s">
        <v>704</v>
      </c>
      <c r="D383" s="16" t="s">
        <v>260</v>
      </c>
      <c r="E383" s="16" t="s">
        <v>17</v>
      </c>
      <c r="F383" s="16" t="s">
        <v>19</v>
      </c>
      <c r="G383" s="7" t="n">
        <v>1</v>
      </c>
      <c r="H383" s="6" t="n">
        <v>690.7</v>
      </c>
      <c r="I383" s="6" t="n">
        <v>-690.7</v>
      </c>
      <c r="J383" s="6" t="n">
        <v>0</v>
      </c>
      <c r="K383" s="6" t="n">
        <v>-0.56</v>
      </c>
      <c r="L383" s="6" t="n">
        <v>0</v>
      </c>
      <c r="M383" s="6" t="s">
        <f>=I383+J383+K383+L383</f>
      </c>
      <c r="N383" s="16"/>
    </row>
    <row collapsed="false" customFormat="false" customHeight="false" hidden="false" ht="12.1" outlineLevel="0" r="384">
      <c r="A384" s="20" t="n">
        <v>45314.629872685</v>
      </c>
      <c r="B384" s="16" t="s">
        <v>54</v>
      </c>
      <c r="C384" s="16" t="s">
        <v>676</v>
      </c>
      <c r="D384" s="16" t="s">
        <v>260</v>
      </c>
      <c r="E384" s="16" t="s">
        <v>48</v>
      </c>
      <c r="F384" s="16" t="s">
        <v>19</v>
      </c>
      <c r="G384" s="7" t="n">
        <v>50</v>
      </c>
      <c r="H384" s="6" t="n">
        <v>1.477</v>
      </c>
      <c r="I384" s="6" t="n">
        <v>-73.85</v>
      </c>
      <c r="J384" s="6" t="n">
        <v>0</v>
      </c>
      <c r="K384" s="6" t="n">
        <v>-0.02</v>
      </c>
      <c r="L384" s="6" t="n">
        <v>0</v>
      </c>
      <c r="M384" s="6" t="s">
        <f>=I384+J384+K384+L384</f>
      </c>
      <c r="N384" s="16"/>
    </row>
    <row collapsed="false" customFormat="false" customHeight="false" hidden="false" ht="12.1" outlineLevel="0" r="385">
      <c r="A385" s="20" t="n">
        <v>45315.635</v>
      </c>
      <c r="B385" s="16" t="s">
        <v>460</v>
      </c>
      <c r="C385" s="16" t="s">
        <v>652</v>
      </c>
      <c r="D385" s="16" t="s">
        <v>260</v>
      </c>
      <c r="E385" s="16" t="s">
        <v>48</v>
      </c>
      <c r="F385" s="16" t="s">
        <v>19</v>
      </c>
      <c r="G385" s="7" t="n">
        <v>1</v>
      </c>
      <c r="H385" s="6" t="n">
        <v>141.85</v>
      </c>
      <c r="I385" s="6" t="n">
        <v>-141.85</v>
      </c>
      <c r="J385" s="6" t="n">
        <v>0</v>
      </c>
      <c r="K385" s="6" t="n">
        <v>-0.04</v>
      </c>
      <c r="L385" s="6" t="n">
        <v>0</v>
      </c>
      <c r="M385" s="6" t="s">
        <f>=I385+J385+K385+L385</f>
      </c>
      <c r="N385" s="16"/>
    </row>
    <row collapsed="false" customFormat="false" customHeight="false" hidden="false" ht="12.1" outlineLevel="0" r="386">
      <c r="A386" s="20" t="n">
        <v>45315.635381944</v>
      </c>
      <c r="B386" s="16" t="s">
        <v>54</v>
      </c>
      <c r="C386" s="16" t="s">
        <v>676</v>
      </c>
      <c r="D386" s="16" t="s">
        <v>260</v>
      </c>
      <c r="E386" s="16" t="s">
        <v>48</v>
      </c>
      <c r="F386" s="16" t="s">
        <v>19</v>
      </c>
      <c r="G386" s="7" t="n">
        <v>66</v>
      </c>
      <c r="H386" s="6" t="n">
        <v>1.4815</v>
      </c>
      <c r="I386" s="6" t="n">
        <v>-97.78</v>
      </c>
      <c r="J386" s="6" t="n">
        <v>0</v>
      </c>
      <c r="K386" s="6" t="n">
        <v>-0.07</v>
      </c>
      <c r="L386" s="6" t="n">
        <v>0</v>
      </c>
      <c r="M386" s="6" t="s">
        <f>=I386+J386+K386+L386</f>
      </c>
      <c r="N386" s="16"/>
    </row>
    <row collapsed="false" customFormat="false" customHeight="false" hidden="false" ht="12.1" outlineLevel="0" r="387">
      <c r="A387" s="21" t="n">
        <v>45317</v>
      </c>
      <c r="B387" s="22" t="s">
        <v>605</v>
      </c>
      <c r="C387" s="22" t="s">
        <v>183</v>
      </c>
      <c r="D387" s="22" t="s">
        <v>605</v>
      </c>
      <c r="E387" s="22" t="s">
        <v>605</v>
      </c>
      <c r="F387" s="22" t="s">
        <v>19</v>
      </c>
      <c r="G387" s="23" t="n">
        <v>1</v>
      </c>
      <c r="H387" s="24" t="n">
        <v>5750</v>
      </c>
      <c r="I387" s="24" t="n">
        <v>5750</v>
      </c>
      <c r="J387" s="24" t="n">
        <v>0</v>
      </c>
      <c r="K387" s="24" t="n">
        <v>0</v>
      </c>
      <c r="L387" s="24" t="n">
        <v>0</v>
      </c>
      <c r="M387" s="6" t="s">
        <f>=I387+J387+K387+L387</f>
      </c>
      <c r="N387" s="22"/>
    </row>
    <row collapsed="false" customFormat="false" customHeight="false" hidden="false" ht="12.1" outlineLevel="0" r="388">
      <c r="A388" s="20" t="n">
        <v>45317.709872685</v>
      </c>
      <c r="B388" s="16" t="s">
        <v>16</v>
      </c>
      <c r="C388" s="16" t="s">
        <v>695</v>
      </c>
      <c r="D388" s="16" t="s">
        <v>260</v>
      </c>
      <c r="E388" s="16" t="s">
        <v>17</v>
      </c>
      <c r="F388" s="16" t="s">
        <v>19</v>
      </c>
      <c r="G388" s="7" t="n">
        <v>10</v>
      </c>
      <c r="H388" s="6" t="n">
        <v>273.41</v>
      </c>
      <c r="I388" s="6" t="n">
        <v>-2734.1</v>
      </c>
      <c r="J388" s="6" t="n">
        <v>0</v>
      </c>
      <c r="K388" s="6" t="n">
        <v>-2.19</v>
      </c>
      <c r="L388" s="6" t="n">
        <v>0</v>
      </c>
      <c r="M388" s="6" t="s">
        <f>=I388+J388+K388+L388</f>
      </c>
      <c r="N388" s="16"/>
    </row>
    <row collapsed="false" customFormat="false" customHeight="false" hidden="false" ht="12.1" outlineLevel="0" r="389">
      <c r="A389" s="20" t="n">
        <v>45317.7103125</v>
      </c>
      <c r="B389" s="16" t="s">
        <v>30</v>
      </c>
      <c r="C389" s="16" t="s">
        <v>704</v>
      </c>
      <c r="D389" s="16" t="s">
        <v>260</v>
      </c>
      <c r="E389" s="16" t="s">
        <v>17</v>
      </c>
      <c r="F389" s="16" t="s">
        <v>19</v>
      </c>
      <c r="G389" s="7" t="n">
        <v>4</v>
      </c>
      <c r="H389" s="6" t="n">
        <v>691.9</v>
      </c>
      <c r="I389" s="6" t="n">
        <v>-2767.6</v>
      </c>
      <c r="J389" s="6" t="n">
        <v>0</v>
      </c>
      <c r="K389" s="6" t="n">
        <v>-2.21</v>
      </c>
      <c r="L389" s="6" t="n">
        <v>0</v>
      </c>
      <c r="M389" s="6" t="s">
        <f>=I389+J389+K389+L389</f>
      </c>
      <c r="N389" s="16"/>
    </row>
    <row collapsed="false" customFormat="false" customHeight="false" hidden="false" ht="12.1" outlineLevel="0" r="390">
      <c r="A390" s="20" t="n">
        <v>45317.71375</v>
      </c>
      <c r="B390" s="16" t="s">
        <v>460</v>
      </c>
      <c r="C390" s="16" t="s">
        <v>652</v>
      </c>
      <c r="D390" s="16" t="s">
        <v>260</v>
      </c>
      <c r="E390" s="16" t="s">
        <v>48</v>
      </c>
      <c r="F390" s="16" t="s">
        <v>19</v>
      </c>
      <c r="G390" s="7" t="n">
        <v>1</v>
      </c>
      <c r="H390" s="6" t="n">
        <v>141.75</v>
      </c>
      <c r="I390" s="6" t="n">
        <v>-141.75</v>
      </c>
      <c r="J390" s="6" t="n">
        <v>0</v>
      </c>
      <c r="K390" s="6" t="n">
        <v>-0.04</v>
      </c>
      <c r="L390" s="6" t="n">
        <v>0</v>
      </c>
      <c r="M390" s="6" t="s">
        <f>=I390+J390+K390+L390</f>
      </c>
      <c r="N390" s="16"/>
    </row>
    <row collapsed="false" customFormat="false" customHeight="false" hidden="false" ht="12.1" outlineLevel="0" r="391">
      <c r="A391" s="20" t="n">
        <v>45321.417256944</v>
      </c>
      <c r="B391" s="16" t="s">
        <v>54</v>
      </c>
      <c r="C391" s="16" t="s">
        <v>676</v>
      </c>
      <c r="D391" s="16" t="s">
        <v>260</v>
      </c>
      <c r="E391" s="16" t="s">
        <v>48</v>
      </c>
      <c r="F391" s="16" t="s">
        <v>19</v>
      </c>
      <c r="G391" s="7" t="n">
        <v>70</v>
      </c>
      <c r="H391" s="6" t="n">
        <v>1.5002857142857</v>
      </c>
      <c r="I391" s="6" t="n">
        <v>-105.02</v>
      </c>
      <c r="J391" s="6" t="n">
        <v>0</v>
      </c>
      <c r="K391" s="6" t="n">
        <v>-0.04</v>
      </c>
      <c r="L391" s="6" t="n">
        <v>0</v>
      </c>
      <c r="M391" s="6" t="s">
        <f>=I391+J391+K391+L391</f>
      </c>
      <c r="N391" s="16"/>
    </row>
    <row collapsed="false" customFormat="false" customHeight="false" hidden="false" ht="12.1" outlineLevel="0" r="392">
      <c r="A392" s="21" t="n">
        <v>45322</v>
      </c>
      <c r="B392" s="22" t="s">
        <v>619</v>
      </c>
      <c r="C392" s="22" t="s">
        <v>678</v>
      </c>
      <c r="D392" s="22" t="s">
        <v>619</v>
      </c>
      <c r="E392" s="22" t="s">
        <v>619</v>
      </c>
      <c r="F392" s="22" t="s">
        <v>19</v>
      </c>
      <c r="G392" s="23" t="n">
        <v>13</v>
      </c>
      <c r="H392" s="24" t="n">
        <v>6.79</v>
      </c>
      <c r="I392" s="24" t="n">
        <v>88.27</v>
      </c>
      <c r="J392" s="24" t="n">
        <v>0</v>
      </c>
      <c r="K392" s="24" t="n">
        <v>0</v>
      </c>
      <c r="L392" s="24" t="n">
        <v>0</v>
      </c>
      <c r="M392" s="6" t="s">
        <f>=I392+J392+K392+L392</f>
      </c>
      <c r="N392" s="22" t="s">
        <v>621</v>
      </c>
    </row>
    <row collapsed="false" customFormat="false" customHeight="false" hidden="false" ht="12.1" outlineLevel="0" r="393">
      <c r="A393" s="21" t="n">
        <v>45323</v>
      </c>
      <c r="B393" s="22" t="s">
        <v>619</v>
      </c>
      <c r="C393" s="22" t="s">
        <v>620</v>
      </c>
      <c r="D393" s="22" t="s">
        <v>619</v>
      </c>
      <c r="E393" s="22" t="s">
        <v>619</v>
      </c>
      <c r="F393" s="22" t="s">
        <v>19</v>
      </c>
      <c r="G393" s="23" t="n">
        <v>5</v>
      </c>
      <c r="H393" s="24" t="n">
        <v>23.81</v>
      </c>
      <c r="I393" s="24" t="n">
        <v>119.05</v>
      </c>
      <c r="J393" s="24" t="n">
        <v>0</v>
      </c>
      <c r="K393" s="24" t="n">
        <v>0</v>
      </c>
      <c r="L393" s="24" t="n">
        <v>0</v>
      </c>
      <c r="M393" s="6" t="s">
        <f>=I393+J393+K393+L393</f>
      </c>
      <c r="N393" s="22" t="s">
        <v>621</v>
      </c>
    </row>
    <row collapsed="false" customFormat="false" customHeight="false" hidden="false" ht="12.1" outlineLevel="0" r="394">
      <c r="A394" s="21" t="n">
        <v>45324</v>
      </c>
      <c r="B394" s="22" t="s">
        <v>619</v>
      </c>
      <c r="C394" s="22" t="s">
        <v>697</v>
      </c>
      <c r="D394" s="22" t="s">
        <v>619</v>
      </c>
      <c r="E394" s="22" t="s">
        <v>619</v>
      </c>
      <c r="F394" s="22" t="s">
        <v>19</v>
      </c>
      <c r="G394" s="23" t="n">
        <v>17</v>
      </c>
      <c r="H394" s="24" t="n">
        <v>9.34</v>
      </c>
      <c r="I394" s="24" t="n">
        <v>158.78</v>
      </c>
      <c r="J394" s="24" t="n">
        <v>0</v>
      </c>
      <c r="K394" s="24" t="n">
        <v>0</v>
      </c>
      <c r="L394" s="24" t="n">
        <v>0</v>
      </c>
      <c r="M394" s="6" t="s">
        <f>=I394+J394+K394+L394</f>
      </c>
      <c r="N394" s="22" t="s">
        <v>621</v>
      </c>
    </row>
    <row collapsed="false" customFormat="false" customHeight="false" hidden="false" ht="12.1" outlineLevel="0" r="395">
      <c r="A395" s="21" t="n">
        <v>45328</v>
      </c>
      <c r="B395" s="22" t="s">
        <v>619</v>
      </c>
      <c r="C395" s="22" t="s">
        <v>636</v>
      </c>
      <c r="D395" s="22" t="s">
        <v>619</v>
      </c>
      <c r="E395" s="22" t="s">
        <v>619</v>
      </c>
      <c r="F395" s="22" t="s">
        <v>19</v>
      </c>
      <c r="G395" s="23" t="n">
        <v>10</v>
      </c>
      <c r="H395" s="24" t="n">
        <v>40.64</v>
      </c>
      <c r="I395" s="24" t="n">
        <v>406.4</v>
      </c>
      <c r="J395" s="24" t="n">
        <v>0</v>
      </c>
      <c r="K395" s="24" t="n">
        <v>0</v>
      </c>
      <c r="L395" s="24" t="n">
        <v>0</v>
      </c>
      <c r="M395" s="6" t="s">
        <f>=I395+J395+K395+L395</f>
      </c>
      <c r="N395" s="22" t="s">
        <v>621</v>
      </c>
    </row>
    <row collapsed="false" customFormat="false" customHeight="false" hidden="false" ht="12.1" outlineLevel="0" r="396">
      <c r="A396" s="21" t="n">
        <v>45328</v>
      </c>
      <c r="B396" s="22" t="s">
        <v>619</v>
      </c>
      <c r="C396" s="22" t="s">
        <v>664</v>
      </c>
      <c r="D396" s="22" t="s">
        <v>619</v>
      </c>
      <c r="E396" s="22" t="s">
        <v>619</v>
      </c>
      <c r="F396" s="22" t="s">
        <v>19</v>
      </c>
      <c r="G396" s="23" t="n">
        <v>10</v>
      </c>
      <c r="H396" s="24" t="n">
        <v>20.19</v>
      </c>
      <c r="I396" s="24" t="n">
        <v>201.9</v>
      </c>
      <c r="J396" s="24" t="n">
        <v>0</v>
      </c>
      <c r="K396" s="24" t="n">
        <v>0</v>
      </c>
      <c r="L396" s="24" t="n">
        <v>0</v>
      </c>
      <c r="M396" s="6" t="s">
        <f>=I396+J396+K396+L396</f>
      </c>
      <c r="N396" s="22" t="s">
        <v>621</v>
      </c>
    </row>
    <row collapsed="false" customFormat="false" customHeight="false" hidden="false" ht="12.1" outlineLevel="0" r="397">
      <c r="A397" s="20" t="n">
        <v>45331.584270833</v>
      </c>
      <c r="B397" s="16" t="s">
        <v>27</v>
      </c>
      <c r="C397" s="16" t="s">
        <v>705</v>
      </c>
      <c r="D397" s="16" t="s">
        <v>260</v>
      </c>
      <c r="E397" s="16" t="s">
        <v>17</v>
      </c>
      <c r="F397" s="16" t="s">
        <v>19</v>
      </c>
      <c r="G397" s="7" t="n">
        <v>1</v>
      </c>
      <c r="H397" s="6" t="n">
        <v>589.95</v>
      </c>
      <c r="I397" s="6" t="n">
        <v>-589.95</v>
      </c>
      <c r="J397" s="6" t="n">
        <v>0</v>
      </c>
      <c r="K397" s="6" t="n">
        <v>-0.47</v>
      </c>
      <c r="L397" s="6" t="n">
        <v>0</v>
      </c>
      <c r="M397" s="6" t="s">
        <f>=I397+J397+K397+L397</f>
      </c>
      <c r="N397" s="16"/>
    </row>
    <row collapsed="false" customFormat="false" customHeight="false" hidden="false" ht="12.1" outlineLevel="0" r="398">
      <c r="A398" s="21" t="n">
        <v>45334</v>
      </c>
      <c r="B398" s="22" t="s">
        <v>605</v>
      </c>
      <c r="C398" s="22" t="s">
        <v>183</v>
      </c>
      <c r="D398" s="22" t="s">
        <v>605</v>
      </c>
      <c r="E398" s="22" t="s">
        <v>605</v>
      </c>
      <c r="F398" s="22" t="s">
        <v>19</v>
      </c>
      <c r="G398" s="23" t="n">
        <v>1</v>
      </c>
      <c r="H398" s="24" t="n">
        <v>198000</v>
      </c>
      <c r="I398" s="24" t="n">
        <v>198000</v>
      </c>
      <c r="J398" s="24" t="n">
        <v>0</v>
      </c>
      <c r="K398" s="24" t="n">
        <v>0</v>
      </c>
      <c r="L398" s="24" t="n">
        <v>0</v>
      </c>
      <c r="M398" s="6" t="s">
        <f>=I398+J398+K398+L398</f>
      </c>
      <c r="N398" s="22"/>
    </row>
    <row collapsed="false" customFormat="false" customHeight="false" hidden="false" ht="12.1" outlineLevel="0" r="399">
      <c r="A399" s="21" t="n">
        <v>45334</v>
      </c>
      <c r="B399" s="22" t="s">
        <v>619</v>
      </c>
      <c r="C399" s="22" t="s">
        <v>706</v>
      </c>
      <c r="D399" s="22" t="s">
        <v>619</v>
      </c>
      <c r="E399" s="22" t="s">
        <v>619</v>
      </c>
      <c r="F399" s="22" t="s">
        <v>19</v>
      </c>
      <c r="G399" s="23" t="n">
        <v>5</v>
      </c>
      <c r="H399" s="24" t="n">
        <v>7.71</v>
      </c>
      <c r="I399" s="24" t="n">
        <v>38.55</v>
      </c>
      <c r="J399" s="24" t="n">
        <v>0</v>
      </c>
      <c r="K399" s="24" t="n">
        <v>0</v>
      </c>
      <c r="L399" s="24" t="n">
        <v>0</v>
      </c>
      <c r="M399" s="6" t="s">
        <f>=I399+J399+K399+L399</f>
      </c>
      <c r="N399" s="22" t="s">
        <v>621</v>
      </c>
    </row>
    <row collapsed="false" customFormat="false" customHeight="false" hidden="false" ht="12.1" outlineLevel="0" r="400">
      <c r="A400" s="20" t="n">
        <v>45334.830601852</v>
      </c>
      <c r="B400" s="16" t="s">
        <v>16</v>
      </c>
      <c r="C400" s="16" t="s">
        <v>695</v>
      </c>
      <c r="D400" s="16" t="s">
        <v>260</v>
      </c>
      <c r="E400" s="16" t="s">
        <v>17</v>
      </c>
      <c r="F400" s="16" t="s">
        <v>19</v>
      </c>
      <c r="G400" s="7" t="n">
        <v>220</v>
      </c>
      <c r="H400" s="6" t="n">
        <v>287.34</v>
      </c>
      <c r="I400" s="6" t="n">
        <v>-63214.8</v>
      </c>
      <c r="J400" s="6" t="n">
        <v>0</v>
      </c>
      <c r="K400" s="6" t="n">
        <v>-35.92</v>
      </c>
      <c r="L400" s="6" t="n">
        <v>0</v>
      </c>
      <c r="M400" s="6" t="s">
        <f>=I400+J400+K400+L400</f>
      </c>
      <c r="N400" s="16"/>
    </row>
    <row collapsed="false" customFormat="false" customHeight="false" hidden="false" ht="12.1" outlineLevel="0" r="401">
      <c r="A401" s="20" t="n">
        <v>45334.831967593</v>
      </c>
      <c r="B401" s="16" t="s">
        <v>21</v>
      </c>
      <c r="C401" s="16" t="s">
        <v>703</v>
      </c>
      <c r="D401" s="16" t="s">
        <v>260</v>
      </c>
      <c r="E401" s="16" t="s">
        <v>17</v>
      </c>
      <c r="F401" s="16" t="s">
        <v>19</v>
      </c>
      <c r="G401" s="7" t="n">
        <v>12</v>
      </c>
      <c r="H401" s="6" t="n">
        <v>7272.5416666667</v>
      </c>
      <c r="I401" s="6" t="n">
        <v>-87270.5</v>
      </c>
      <c r="J401" s="6" t="n">
        <v>0</v>
      </c>
      <c r="K401" s="6" t="n">
        <v>-67.64</v>
      </c>
      <c r="L401" s="6" t="n">
        <v>0</v>
      </c>
      <c r="M401" s="6" t="s">
        <f>=I401+J401+K401+L401</f>
      </c>
      <c r="N401" s="16"/>
    </row>
    <row collapsed="false" customFormat="false" customHeight="false" hidden="false" ht="12.1" outlineLevel="0" r="402">
      <c r="A402" s="20" t="n">
        <v>45334.834270833</v>
      </c>
      <c r="B402" s="16" t="s">
        <v>468</v>
      </c>
      <c r="C402" s="16" t="s">
        <v>696</v>
      </c>
      <c r="D402" s="16" t="s">
        <v>260</v>
      </c>
      <c r="E402" s="16" t="s">
        <v>17</v>
      </c>
      <c r="F402" s="16" t="s">
        <v>19</v>
      </c>
      <c r="G402" s="7" t="n">
        <v>12</v>
      </c>
      <c r="H402" s="6" t="n">
        <v>1415.2</v>
      </c>
      <c r="I402" s="6" t="n">
        <v>-16982.4</v>
      </c>
      <c r="J402" s="6" t="n">
        <v>0</v>
      </c>
      <c r="K402" s="6" t="n">
        <v>-13.59</v>
      </c>
      <c r="L402" s="6" t="n">
        <v>0</v>
      </c>
      <c r="M402" s="6" t="s">
        <f>=I402+J402+K402+L402</f>
      </c>
      <c r="N402" s="16"/>
    </row>
    <row collapsed="false" customFormat="false" customHeight="false" hidden="false" ht="12.1" outlineLevel="0" r="403">
      <c r="A403" s="20" t="n">
        <v>45334.83505787</v>
      </c>
      <c r="B403" s="16" t="s">
        <v>30</v>
      </c>
      <c r="C403" s="16" t="s">
        <v>704</v>
      </c>
      <c r="D403" s="16" t="s">
        <v>260</v>
      </c>
      <c r="E403" s="16" t="s">
        <v>17</v>
      </c>
      <c r="F403" s="16" t="s">
        <v>19</v>
      </c>
      <c r="G403" s="7" t="n">
        <v>4</v>
      </c>
      <c r="H403" s="6" t="n">
        <v>709.5</v>
      </c>
      <c r="I403" s="6" t="n">
        <v>-2838</v>
      </c>
      <c r="J403" s="6" t="n">
        <v>0</v>
      </c>
      <c r="K403" s="6" t="n">
        <v>-2.27</v>
      </c>
      <c r="L403" s="6" t="n">
        <v>0</v>
      </c>
      <c r="M403" s="6" t="s">
        <f>=I403+J403+K403+L403</f>
      </c>
      <c r="N403" s="16"/>
    </row>
    <row collapsed="false" customFormat="false" customHeight="false" hidden="false" ht="12.1" outlineLevel="0" r="404">
      <c r="A404" s="20" t="n">
        <v>45334.835787037</v>
      </c>
      <c r="B404" s="16" t="s">
        <v>27</v>
      </c>
      <c r="C404" s="16" t="s">
        <v>705</v>
      </c>
      <c r="D404" s="16" t="s">
        <v>260</v>
      </c>
      <c r="E404" s="16" t="s">
        <v>17</v>
      </c>
      <c r="F404" s="16" t="s">
        <v>19</v>
      </c>
      <c r="G404" s="7" t="n">
        <v>23</v>
      </c>
      <c r="H404" s="6" t="n">
        <v>588</v>
      </c>
      <c r="I404" s="6" t="n">
        <v>-13524</v>
      </c>
      <c r="J404" s="6" t="n">
        <v>0</v>
      </c>
      <c r="K404" s="6" t="n">
        <v>-10.81</v>
      </c>
      <c r="L404" s="6" t="n">
        <v>0</v>
      </c>
      <c r="M404" s="6" t="s">
        <f>=I404+J404+K404+L404</f>
      </c>
      <c r="N404" s="16"/>
    </row>
    <row collapsed="false" customFormat="false" customHeight="false" hidden="false" ht="12.1" outlineLevel="0" r="405">
      <c r="A405" s="20" t="n">
        <v>45334.836655093</v>
      </c>
      <c r="B405" s="16" t="s">
        <v>33</v>
      </c>
      <c r="C405" s="16" t="s">
        <v>707</v>
      </c>
      <c r="D405" s="16" t="s">
        <v>260</v>
      </c>
      <c r="E405" s="16" t="s">
        <v>17</v>
      </c>
      <c r="F405" s="16" t="s">
        <v>19</v>
      </c>
      <c r="G405" s="7" t="n">
        <v>1</v>
      </c>
      <c r="H405" s="6" t="n">
        <v>7245.5</v>
      </c>
      <c r="I405" s="6" t="n">
        <v>-7245.5</v>
      </c>
      <c r="J405" s="6" t="n">
        <v>0</v>
      </c>
      <c r="K405" s="6" t="n">
        <v>-5.79</v>
      </c>
      <c r="L405" s="6" t="n">
        <v>0</v>
      </c>
      <c r="M405" s="6" t="s">
        <f>=I405+J405+K405+L405</f>
      </c>
      <c r="N405" s="16"/>
    </row>
    <row collapsed="false" customFormat="false" customHeight="false" hidden="false" ht="12.1" outlineLevel="0" r="406">
      <c r="A406" s="20" t="n">
        <v>45334.837662037</v>
      </c>
      <c r="B406" s="16" t="s">
        <v>36</v>
      </c>
      <c r="C406" s="16" t="s">
        <v>708</v>
      </c>
      <c r="D406" s="16" t="s">
        <v>260</v>
      </c>
      <c r="E406" s="16" t="s">
        <v>17</v>
      </c>
      <c r="F406" s="16" t="s">
        <v>19</v>
      </c>
      <c r="G406" s="7" t="n">
        <v>20</v>
      </c>
      <c r="H406" s="6" t="n">
        <v>277.65</v>
      </c>
      <c r="I406" s="6" t="n">
        <v>-5553</v>
      </c>
      <c r="J406" s="6" t="n">
        <v>0</v>
      </c>
      <c r="K406" s="6" t="n">
        <v>-4.45</v>
      </c>
      <c r="L406" s="6" t="n">
        <v>0</v>
      </c>
      <c r="M406" s="6" t="s">
        <f>=I406+J406+K406+L406</f>
      </c>
      <c r="N406" s="16"/>
    </row>
    <row collapsed="false" customFormat="false" customHeight="false" hidden="false" ht="12.1" outlineLevel="0" r="407">
      <c r="A407" s="20" t="n">
        <v>45334.839652778</v>
      </c>
      <c r="B407" s="16" t="s">
        <v>469</v>
      </c>
      <c r="C407" s="16" t="s">
        <v>702</v>
      </c>
      <c r="D407" s="16" t="s">
        <v>260</v>
      </c>
      <c r="E407" s="16" t="s">
        <v>17</v>
      </c>
      <c r="F407" s="16" t="s">
        <v>19</v>
      </c>
      <c r="G407" s="7" t="n">
        <v>10</v>
      </c>
      <c r="H407" s="6" t="n">
        <v>140.73</v>
      </c>
      <c r="I407" s="6" t="n">
        <v>-1407.3</v>
      </c>
      <c r="J407" s="6" t="n">
        <v>0</v>
      </c>
      <c r="K407" s="6" t="n">
        <v>-1.12</v>
      </c>
      <c r="L407" s="6" t="n">
        <v>0</v>
      </c>
      <c r="M407" s="6" t="s">
        <f>=I407+J407+K407+L407</f>
      </c>
      <c r="N407" s="16"/>
    </row>
    <row collapsed="false" customFormat="false" customHeight="false" hidden="false" ht="12.1" outlineLevel="0" r="408">
      <c r="A408" s="20" t="n">
        <v>45334.843576389</v>
      </c>
      <c r="B408" s="16" t="s">
        <v>460</v>
      </c>
      <c r="C408" s="16" t="s">
        <v>652</v>
      </c>
      <c r="D408" s="16" t="s">
        <v>260</v>
      </c>
      <c r="E408" s="16" t="s">
        <v>48</v>
      </c>
      <c r="F408" s="16" t="s">
        <v>19</v>
      </c>
      <c r="G408" s="7" t="n">
        <v>1</v>
      </c>
      <c r="H408" s="6" t="n">
        <v>145.25</v>
      </c>
      <c r="I408" s="6" t="n">
        <v>-145.25</v>
      </c>
      <c r="J408" s="6" t="n">
        <v>0</v>
      </c>
      <c r="K408" s="6" t="n">
        <v>-0.05</v>
      </c>
      <c r="L408" s="6" t="n">
        <v>0</v>
      </c>
      <c r="M408" s="6" t="s">
        <f>=I408+J408+K408+L408</f>
      </c>
      <c r="N408" s="16"/>
    </row>
    <row collapsed="false" customFormat="false" customHeight="false" hidden="false" ht="12.1" outlineLevel="0" r="409">
      <c r="A409" s="20" t="n">
        <v>45334.843969907</v>
      </c>
      <c r="B409" s="16" t="s">
        <v>54</v>
      </c>
      <c r="C409" s="16" t="s">
        <v>676</v>
      </c>
      <c r="D409" s="16" t="s">
        <v>260</v>
      </c>
      <c r="E409" s="16" t="s">
        <v>48</v>
      </c>
      <c r="F409" s="16" t="s">
        <v>19</v>
      </c>
      <c r="G409" s="7" t="n">
        <v>40</v>
      </c>
      <c r="H409" s="6" t="n">
        <v>1.515</v>
      </c>
      <c r="I409" s="6" t="n">
        <v>-60.6</v>
      </c>
      <c r="J409" s="6" t="n">
        <v>0</v>
      </c>
      <c r="K409" s="6" t="n">
        <v>-0.02</v>
      </c>
      <c r="L409" s="6" t="n">
        <v>0</v>
      </c>
      <c r="M409" s="6" t="s">
        <f>=I409+J409+K409+L409</f>
      </c>
      <c r="N409" s="16"/>
    </row>
    <row collapsed="false" customFormat="false" customHeight="false" hidden="false" ht="12.1" outlineLevel="0" r="410">
      <c r="A410" s="21" t="n">
        <v>45336</v>
      </c>
      <c r="B410" s="22" t="s">
        <v>619</v>
      </c>
      <c r="C410" s="22" t="s">
        <v>679</v>
      </c>
      <c r="D410" s="22" t="s">
        <v>619</v>
      </c>
      <c r="E410" s="22" t="s">
        <v>619</v>
      </c>
      <c r="F410" s="22" t="s">
        <v>19</v>
      </c>
      <c r="G410" s="23" t="n">
        <v>5</v>
      </c>
      <c r="H410" s="24" t="n">
        <v>45.13</v>
      </c>
      <c r="I410" s="24" t="n">
        <v>225.65</v>
      </c>
      <c r="J410" s="24" t="n">
        <v>0</v>
      </c>
      <c r="K410" s="24" t="n">
        <v>0</v>
      </c>
      <c r="L410" s="24" t="n">
        <v>0</v>
      </c>
      <c r="M410" s="6" t="s">
        <f>=I410+J410+K410+L410</f>
      </c>
      <c r="N410" s="22" t="s">
        <v>621</v>
      </c>
    </row>
    <row collapsed="false" customFormat="false" customHeight="false" hidden="false" ht="12.1" outlineLevel="0" r="411">
      <c r="A411" s="20" t="n">
        <v>45336.555949074</v>
      </c>
      <c r="B411" s="16" t="s">
        <v>54</v>
      </c>
      <c r="C411" s="16" t="s">
        <v>676</v>
      </c>
      <c r="D411" s="16" t="s">
        <v>260</v>
      </c>
      <c r="E411" s="16" t="s">
        <v>48</v>
      </c>
      <c r="F411" s="16" t="s">
        <v>19</v>
      </c>
      <c r="G411" s="7" t="n">
        <v>20</v>
      </c>
      <c r="H411" s="6" t="n">
        <v>1.4965</v>
      </c>
      <c r="I411" s="6" t="n">
        <v>-29.93</v>
      </c>
      <c r="J411" s="6" t="n">
        <v>0</v>
      </c>
      <c r="K411" s="6" t="n">
        <v>-0.02</v>
      </c>
      <c r="L411" s="6" t="n">
        <v>0</v>
      </c>
      <c r="M411" s="6" t="s">
        <f>=I411+J411+K411+L411</f>
      </c>
      <c r="N411" s="16"/>
    </row>
    <row collapsed="false" customFormat="false" customHeight="false" hidden="false" ht="12.1" outlineLevel="0" r="412">
      <c r="A412" s="21" t="n">
        <v>45337</v>
      </c>
      <c r="B412" s="22" t="s">
        <v>684</v>
      </c>
      <c r="C412" s="22" t="s">
        <v>709</v>
      </c>
      <c r="D412" s="22" t="s">
        <v>684</v>
      </c>
      <c r="E412" s="22" t="s">
        <v>684</v>
      </c>
      <c r="F412" s="22" t="s">
        <v>19</v>
      </c>
      <c r="G412" s="23" t="n">
        <v>1</v>
      </c>
      <c r="H412" s="24" t="n">
        <v>5000</v>
      </c>
      <c r="I412" s="24" t="n">
        <v>5000</v>
      </c>
      <c r="J412" s="24" t="n">
        <v>0</v>
      </c>
      <c r="K412" s="24" t="n">
        <v>0</v>
      </c>
      <c r="L412" s="24" t="n">
        <v>0</v>
      </c>
      <c r="M412" s="6" t="s">
        <f>=I412+J412+K412+L412</f>
      </c>
      <c r="N412" s="22"/>
    </row>
    <row collapsed="false" customFormat="false" customHeight="false" hidden="false" ht="12.1" outlineLevel="0" r="413">
      <c r="A413" s="20" t="n">
        <v>45337.687893519</v>
      </c>
      <c r="B413" s="16" t="s">
        <v>470</v>
      </c>
      <c r="C413" s="16" t="s">
        <v>710</v>
      </c>
      <c r="D413" s="16" t="s">
        <v>260</v>
      </c>
      <c r="E413" s="16" t="s">
        <v>63</v>
      </c>
      <c r="F413" s="16" t="s">
        <v>19</v>
      </c>
      <c r="G413" s="7" t="n">
        <v>5</v>
      </c>
      <c r="H413" s="6" t="n">
        <v>98.13</v>
      </c>
      <c r="I413" s="6" t="n">
        <v>-4906.5</v>
      </c>
      <c r="J413" s="6" t="n">
        <v>-135.6</v>
      </c>
      <c r="K413" s="6" t="n">
        <v>-2.87</v>
      </c>
      <c r="L413" s="6" t="n">
        <v>0</v>
      </c>
      <c r="M413" s="6" t="s">
        <f>=I413+J413+K413+L413</f>
      </c>
      <c r="N413" s="16"/>
    </row>
    <row collapsed="false" customFormat="false" customHeight="false" hidden="false" ht="12.1" outlineLevel="0" r="414">
      <c r="A414" s="21" t="n">
        <v>45342</v>
      </c>
      <c r="B414" s="22" t="s">
        <v>605</v>
      </c>
      <c r="C414" s="22" t="s">
        <v>183</v>
      </c>
      <c r="D414" s="22" t="s">
        <v>605</v>
      </c>
      <c r="E414" s="22" t="s">
        <v>605</v>
      </c>
      <c r="F414" s="22" t="s">
        <v>19</v>
      </c>
      <c r="G414" s="23" t="n">
        <v>1</v>
      </c>
      <c r="H414" s="24" t="n">
        <v>2194</v>
      </c>
      <c r="I414" s="24" t="n">
        <v>2194</v>
      </c>
      <c r="J414" s="24" t="n">
        <v>0</v>
      </c>
      <c r="K414" s="24" t="n">
        <v>0</v>
      </c>
      <c r="L414" s="24" t="n">
        <v>0</v>
      </c>
      <c r="M414" s="6" t="s">
        <f>=I414+J414+K414+L414</f>
      </c>
      <c r="N414" s="22"/>
    </row>
    <row collapsed="false" customFormat="false" customHeight="false" hidden="false" ht="12.1" outlineLevel="0" r="415">
      <c r="A415" s="21" t="n">
        <v>45342</v>
      </c>
      <c r="B415" s="22" t="s">
        <v>619</v>
      </c>
      <c r="C415" s="22" t="s">
        <v>624</v>
      </c>
      <c r="D415" s="22" t="s">
        <v>619</v>
      </c>
      <c r="E415" s="22" t="s">
        <v>619</v>
      </c>
      <c r="F415" s="22" t="s">
        <v>19</v>
      </c>
      <c r="G415" s="23" t="n">
        <v>5</v>
      </c>
      <c r="H415" s="24" t="n">
        <v>22.81</v>
      </c>
      <c r="I415" s="24" t="n">
        <v>114.05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2" t="s">
        <v>621</v>
      </c>
    </row>
    <row collapsed="false" customFormat="false" customHeight="false" hidden="false" ht="12.1" outlineLevel="0" r="416">
      <c r="A416" s="21" t="n">
        <v>45343</v>
      </c>
      <c r="B416" s="22" t="s">
        <v>619</v>
      </c>
      <c r="C416" s="22" t="s">
        <v>680</v>
      </c>
      <c r="D416" s="22" t="s">
        <v>619</v>
      </c>
      <c r="E416" s="22" t="s">
        <v>619</v>
      </c>
      <c r="F416" s="22" t="s">
        <v>19</v>
      </c>
      <c r="G416" s="23" t="n">
        <v>5</v>
      </c>
      <c r="H416" s="24" t="n">
        <v>42.38</v>
      </c>
      <c r="I416" s="24" t="n">
        <v>211.9</v>
      </c>
      <c r="J416" s="24" t="n">
        <v>0</v>
      </c>
      <c r="K416" s="24" t="n">
        <v>0</v>
      </c>
      <c r="L416" s="24" t="n">
        <v>0</v>
      </c>
      <c r="M416" s="6" t="s">
        <f>=I416+J416+K416+L416</f>
      </c>
      <c r="N416" s="22" t="s">
        <v>621</v>
      </c>
    </row>
    <row collapsed="false" customFormat="false" customHeight="false" hidden="false" ht="12.1" outlineLevel="0" r="417">
      <c r="A417" s="20" t="n">
        <v>45343.436967593</v>
      </c>
      <c r="B417" s="16" t="s">
        <v>42</v>
      </c>
      <c r="C417" s="16" t="s">
        <v>711</v>
      </c>
      <c r="D417" s="16" t="s">
        <v>260</v>
      </c>
      <c r="E417" s="16" t="s">
        <v>17</v>
      </c>
      <c r="F417" s="16" t="s">
        <v>19</v>
      </c>
      <c r="G417" s="7" t="n">
        <v>1</v>
      </c>
      <c r="H417" s="6" t="n">
        <v>1629.5</v>
      </c>
      <c r="I417" s="6" t="n">
        <v>-1629.5</v>
      </c>
      <c r="J417" s="6" t="n">
        <v>0</v>
      </c>
      <c r="K417" s="6" t="n">
        <v>-1.3</v>
      </c>
      <c r="L417" s="6" t="n">
        <v>0</v>
      </c>
      <c r="M417" s="6" t="s">
        <f>=I417+J417+K417+L417</f>
      </c>
      <c r="N417" s="16"/>
    </row>
    <row collapsed="false" customFormat="false" customHeight="false" hidden="false" ht="12.1" outlineLevel="0" r="418">
      <c r="A418" s="20" t="n">
        <v>45343.437418981</v>
      </c>
      <c r="B418" s="16" t="s">
        <v>27</v>
      </c>
      <c r="C418" s="16" t="s">
        <v>705</v>
      </c>
      <c r="D418" s="16" t="s">
        <v>260</v>
      </c>
      <c r="E418" s="16" t="s">
        <v>17</v>
      </c>
      <c r="F418" s="16" t="s">
        <v>19</v>
      </c>
      <c r="G418" s="7" t="n">
        <v>1</v>
      </c>
      <c r="H418" s="6" t="n">
        <v>576.55</v>
      </c>
      <c r="I418" s="6" t="n">
        <v>-576.55</v>
      </c>
      <c r="J418" s="6" t="n">
        <v>0</v>
      </c>
      <c r="K418" s="6" t="n">
        <v>-0.46</v>
      </c>
      <c r="L418" s="6" t="n">
        <v>0</v>
      </c>
      <c r="M418" s="6" t="s">
        <f>=I418+J418+K418+L418</f>
      </c>
      <c r="N418" s="16"/>
    </row>
    <row collapsed="false" customFormat="false" customHeight="false" hidden="false" ht="12.1" outlineLevel="0" r="419">
      <c r="A419" s="20" t="n">
        <v>45343.438912037</v>
      </c>
      <c r="B419" s="16" t="s">
        <v>460</v>
      </c>
      <c r="C419" s="16" t="s">
        <v>652</v>
      </c>
      <c r="D419" s="16" t="s">
        <v>260</v>
      </c>
      <c r="E419" s="16" t="s">
        <v>48</v>
      </c>
      <c r="F419" s="16" t="s">
        <v>19</v>
      </c>
      <c r="G419" s="7" t="n">
        <v>1</v>
      </c>
      <c r="H419" s="6" t="n">
        <v>142.4</v>
      </c>
      <c r="I419" s="6" t="n">
        <v>-142.4</v>
      </c>
      <c r="J419" s="6" t="n">
        <v>0</v>
      </c>
      <c r="K419" s="6" t="n">
        <v>-0.04</v>
      </c>
      <c r="L419" s="6" t="n">
        <v>0</v>
      </c>
      <c r="M419" s="6" t="s">
        <f>=I419+J419+K419+L419</f>
      </c>
      <c r="N419" s="16"/>
    </row>
    <row collapsed="false" customFormat="false" customHeight="false" hidden="false" ht="12.1" outlineLevel="0" r="420">
      <c r="A420" s="20" t="n">
        <v>45343.439537037</v>
      </c>
      <c r="B420" s="16" t="s">
        <v>54</v>
      </c>
      <c r="C420" s="16" t="s">
        <v>676</v>
      </c>
      <c r="D420" s="16" t="s">
        <v>260</v>
      </c>
      <c r="E420" s="16" t="s">
        <v>48</v>
      </c>
      <c r="F420" s="16" t="s">
        <v>19</v>
      </c>
      <c r="G420" s="7" t="n">
        <v>20</v>
      </c>
      <c r="H420" s="6" t="n">
        <v>1.5295</v>
      </c>
      <c r="I420" s="6" t="n">
        <v>-30.59</v>
      </c>
      <c r="J420" s="6" t="n">
        <v>0</v>
      </c>
      <c r="K420" s="6" t="n">
        <v>-0.02</v>
      </c>
      <c r="L420" s="6" t="n">
        <v>0</v>
      </c>
      <c r="M420" s="6" t="s">
        <f>=I420+J420+K420+L420</f>
      </c>
      <c r="N420" s="16"/>
    </row>
    <row collapsed="false" customFormat="false" customHeight="false" hidden="false" ht="12.1" outlineLevel="0" r="421">
      <c r="A421" s="21" t="n">
        <v>45348</v>
      </c>
      <c r="B421" s="22" t="s">
        <v>684</v>
      </c>
      <c r="C421" s="22" t="s">
        <v>712</v>
      </c>
      <c r="D421" s="22" t="s">
        <v>684</v>
      </c>
      <c r="E421" s="22" t="s">
        <v>684</v>
      </c>
      <c r="F421" s="22" t="s">
        <v>19</v>
      </c>
      <c r="G421" s="23" t="n">
        <v>1</v>
      </c>
      <c r="H421" s="24" t="n">
        <v>5000</v>
      </c>
      <c r="I421" s="24" t="n">
        <v>5000</v>
      </c>
      <c r="J421" s="24" t="n">
        <v>0</v>
      </c>
      <c r="K421" s="24" t="n">
        <v>0</v>
      </c>
      <c r="L421" s="24" t="n">
        <v>0</v>
      </c>
      <c r="M421" s="6" t="s">
        <f>=I421+J421+K421+L421</f>
      </c>
      <c r="N421" s="22"/>
    </row>
    <row collapsed="false" customFormat="false" customHeight="false" hidden="false" ht="12.1" outlineLevel="0" r="422">
      <c r="A422" s="20" t="n">
        <v>45348.651898148</v>
      </c>
      <c r="B422" s="16" t="s">
        <v>137</v>
      </c>
      <c r="C422" s="16" t="s">
        <v>713</v>
      </c>
      <c r="D422" s="16" t="s">
        <v>260</v>
      </c>
      <c r="E422" s="16" t="s">
        <v>63</v>
      </c>
      <c r="F422" s="16" t="s">
        <v>19</v>
      </c>
      <c r="G422" s="7" t="n">
        <v>5</v>
      </c>
      <c r="H422" s="6" t="n">
        <v>99.93</v>
      </c>
      <c r="I422" s="6" t="n">
        <v>-4996.5</v>
      </c>
      <c r="J422" s="6" t="n">
        <v>-13.7</v>
      </c>
      <c r="K422" s="6" t="n">
        <v>-2.92</v>
      </c>
      <c r="L422" s="6" t="n">
        <v>0</v>
      </c>
      <c r="M422" s="6" t="s">
        <f>=I422+J422+K422+L422</f>
      </c>
      <c r="N422" s="16"/>
    </row>
    <row collapsed="false" customFormat="false" customHeight="false" hidden="false" ht="12.1" outlineLevel="0" r="423">
      <c r="A423" s="21" t="n">
        <v>45349</v>
      </c>
      <c r="B423" s="22" t="s">
        <v>619</v>
      </c>
      <c r="C423" s="22" t="s">
        <v>714</v>
      </c>
      <c r="D423" s="22" t="s">
        <v>619</v>
      </c>
      <c r="E423" s="22" t="s">
        <v>619</v>
      </c>
      <c r="F423" s="22" t="s">
        <v>19</v>
      </c>
      <c r="G423" s="23" t="n">
        <v>7</v>
      </c>
      <c r="H423" s="24" t="n">
        <v>17.67</v>
      </c>
      <c r="I423" s="24" t="n">
        <v>123.69</v>
      </c>
      <c r="J423" s="24" t="n">
        <v>0</v>
      </c>
      <c r="K423" s="24" t="n">
        <v>0</v>
      </c>
      <c r="L423" s="24" t="n">
        <v>0</v>
      </c>
      <c r="M423" s="6" t="s">
        <f>=I423+J423+K423+L423</f>
      </c>
      <c r="N423" s="22" t="s">
        <v>621</v>
      </c>
    </row>
    <row collapsed="false" customFormat="false" customHeight="false" hidden="false" ht="12.1" outlineLevel="0" r="424">
      <c r="A424" s="21" t="n">
        <v>45351</v>
      </c>
      <c r="B424" s="22" t="s">
        <v>619</v>
      </c>
      <c r="C424" s="22" t="s">
        <v>715</v>
      </c>
      <c r="D424" s="22" t="s">
        <v>619</v>
      </c>
      <c r="E424" s="22" t="s">
        <v>619</v>
      </c>
      <c r="F424" s="22" t="s">
        <v>19</v>
      </c>
      <c r="G424" s="23" t="n">
        <v>13</v>
      </c>
      <c r="H424" s="24" t="n">
        <v>6.36</v>
      </c>
      <c r="I424" s="24" t="n">
        <v>82.68</v>
      </c>
      <c r="J424" s="24" t="n">
        <v>0</v>
      </c>
      <c r="K424" s="24" t="n">
        <v>0</v>
      </c>
      <c r="L424" s="24" t="n">
        <v>0</v>
      </c>
      <c r="M424" s="6" t="s">
        <f>=I424+J424+K424+L424</f>
      </c>
      <c r="N424" s="22" t="s">
        <v>621</v>
      </c>
    </row>
    <row collapsed="false" customFormat="false" customHeight="false" hidden="false" ht="12.1" outlineLevel="0" r="425">
      <c r="A425" s="21" t="n">
        <v>45353</v>
      </c>
      <c r="B425" s="22" t="s">
        <v>619</v>
      </c>
      <c r="C425" s="22" t="s">
        <v>716</v>
      </c>
      <c r="D425" s="22" t="s">
        <v>619</v>
      </c>
      <c r="E425" s="22" t="s">
        <v>619</v>
      </c>
      <c r="F425" s="22" t="s">
        <v>19</v>
      </c>
      <c r="G425" s="23" t="n">
        <v>17</v>
      </c>
      <c r="H425" s="24" t="n">
        <v>8.74</v>
      </c>
      <c r="I425" s="24" t="n">
        <v>148.58</v>
      </c>
      <c r="J425" s="24" t="n">
        <v>0</v>
      </c>
      <c r="K425" s="24" t="n">
        <v>0</v>
      </c>
      <c r="L425" s="24" t="n">
        <v>0</v>
      </c>
      <c r="M425" s="6" t="s">
        <f>=I425+J425+K425+L425</f>
      </c>
      <c r="N425" s="22" t="s">
        <v>621</v>
      </c>
    </row>
    <row collapsed="false" customFormat="false" customHeight="false" hidden="false" ht="12.1" outlineLevel="0" r="426">
      <c r="A426" s="21" t="n">
        <v>45356</v>
      </c>
      <c r="B426" s="22" t="s">
        <v>619</v>
      </c>
      <c r="C426" s="22" t="s">
        <v>717</v>
      </c>
      <c r="D426" s="22" t="s">
        <v>619</v>
      </c>
      <c r="E426" s="22" t="s">
        <v>619</v>
      </c>
      <c r="F426" s="22" t="s">
        <v>19</v>
      </c>
      <c r="G426" s="23" t="n">
        <v>18</v>
      </c>
      <c r="H426" s="24" t="n">
        <v>44.88</v>
      </c>
      <c r="I426" s="24" t="n">
        <v>807.84</v>
      </c>
      <c r="J426" s="24" t="n">
        <v>0</v>
      </c>
      <c r="K426" s="24" t="n">
        <v>0</v>
      </c>
      <c r="L426" s="24" t="n">
        <v>0</v>
      </c>
      <c r="M426" s="6" t="s">
        <f>=I426+J426+K426+L426</f>
      </c>
      <c r="N426" s="22" t="s">
        <v>621</v>
      </c>
    </row>
    <row collapsed="false" customFormat="false" customHeight="false" hidden="false" ht="12.1" outlineLevel="0" r="427">
      <c r="A427" s="21" t="n">
        <v>45357</v>
      </c>
      <c r="B427" s="22" t="s">
        <v>619</v>
      </c>
      <c r="C427" s="22" t="s">
        <v>682</v>
      </c>
      <c r="D427" s="22" t="s">
        <v>619</v>
      </c>
      <c r="E427" s="22" t="s">
        <v>619</v>
      </c>
      <c r="F427" s="22" t="s">
        <v>19</v>
      </c>
      <c r="G427" s="23" t="n">
        <v>10</v>
      </c>
      <c r="H427" s="24" t="n">
        <v>25.8</v>
      </c>
      <c r="I427" s="24" t="n">
        <v>258</v>
      </c>
      <c r="J427" s="24" t="n">
        <v>0</v>
      </c>
      <c r="K427" s="24" t="n">
        <v>0</v>
      </c>
      <c r="L427" s="24" t="n">
        <v>0</v>
      </c>
      <c r="M427" s="6" t="s">
        <f>=I427+J427+K427+L427</f>
      </c>
      <c r="N427" s="22" t="s">
        <v>621</v>
      </c>
    </row>
    <row collapsed="false" customFormat="false" customHeight="false" hidden="false" ht="12.1" outlineLevel="0" r="428">
      <c r="A428" s="20" t="n">
        <v>45357.67130787</v>
      </c>
      <c r="B428" s="16" t="s">
        <v>470</v>
      </c>
      <c r="C428" s="16" t="s">
        <v>710</v>
      </c>
      <c r="D428" s="16" t="s">
        <v>260</v>
      </c>
      <c r="E428" s="16" t="s">
        <v>63</v>
      </c>
      <c r="F428" s="16" t="s">
        <v>19</v>
      </c>
      <c r="G428" s="7" t="n">
        <v>1</v>
      </c>
      <c r="H428" s="6" t="n">
        <v>98.28</v>
      </c>
      <c r="I428" s="6" t="n">
        <v>-982.8</v>
      </c>
      <c r="J428" s="6" t="n">
        <v>-35.34</v>
      </c>
      <c r="K428" s="6" t="n">
        <v>-0.61</v>
      </c>
      <c r="L428" s="6" t="n">
        <v>0</v>
      </c>
      <c r="M428" s="6" t="s">
        <f>=I428+J428+K428+L428</f>
      </c>
      <c r="N428" s="16"/>
    </row>
    <row collapsed="false" customFormat="false" customHeight="false" hidden="false" ht="12.1" outlineLevel="0" r="429">
      <c r="A429" s="20" t="n">
        <v>45357.671863426</v>
      </c>
      <c r="B429" s="16" t="s">
        <v>54</v>
      </c>
      <c r="C429" s="16" t="s">
        <v>676</v>
      </c>
      <c r="D429" s="16" t="s">
        <v>260</v>
      </c>
      <c r="E429" s="16" t="s">
        <v>48</v>
      </c>
      <c r="F429" s="16" t="s">
        <v>19</v>
      </c>
      <c r="G429" s="7" t="n">
        <v>280</v>
      </c>
      <c r="H429" s="6" t="n">
        <v>1.5835</v>
      </c>
      <c r="I429" s="6" t="n">
        <v>-443.38</v>
      </c>
      <c r="J429" s="6" t="n">
        <v>0</v>
      </c>
      <c r="K429" s="6" t="n">
        <v>-0.14</v>
      </c>
      <c r="L429" s="6" t="n">
        <v>0</v>
      </c>
      <c r="M429" s="6" t="s">
        <f>=I429+J429+K429+L429</f>
      </c>
      <c r="N429" s="16"/>
    </row>
    <row collapsed="false" customFormat="false" customHeight="false" hidden="false" ht="12.1" outlineLevel="0" r="430">
      <c r="A430" s="21" t="n">
        <v>45362</v>
      </c>
      <c r="B430" s="22" t="s">
        <v>619</v>
      </c>
      <c r="C430" s="22" t="s">
        <v>718</v>
      </c>
      <c r="D430" s="22" t="s">
        <v>619</v>
      </c>
      <c r="E430" s="22" t="s">
        <v>619</v>
      </c>
      <c r="F430" s="22" t="s">
        <v>19</v>
      </c>
      <c r="G430" s="23" t="n">
        <v>6</v>
      </c>
      <c r="H430" s="24" t="n">
        <v>37.4</v>
      </c>
      <c r="I430" s="24" t="n">
        <v>224.4</v>
      </c>
      <c r="J430" s="24" t="n">
        <v>0</v>
      </c>
      <c r="K430" s="24" t="n">
        <v>0</v>
      </c>
      <c r="L430" s="24" t="n">
        <v>0</v>
      </c>
      <c r="M430" s="6" t="s">
        <f>=I430+J430+K430+L430</f>
      </c>
      <c r="N430" s="22" t="s">
        <v>621</v>
      </c>
    </row>
    <row collapsed="false" customFormat="false" customHeight="false" hidden="false" ht="12.1" outlineLevel="0" r="431">
      <c r="A431" s="21" t="n">
        <v>45364</v>
      </c>
      <c r="B431" s="22" t="s">
        <v>619</v>
      </c>
      <c r="C431" s="22" t="s">
        <v>706</v>
      </c>
      <c r="D431" s="22" t="s">
        <v>619</v>
      </c>
      <c r="E431" s="22" t="s">
        <v>619</v>
      </c>
      <c r="F431" s="22" t="s">
        <v>19</v>
      </c>
      <c r="G431" s="23" t="n">
        <v>5</v>
      </c>
      <c r="H431" s="24" t="n">
        <v>7.71</v>
      </c>
      <c r="I431" s="24" t="n">
        <v>38.55</v>
      </c>
      <c r="J431" s="24" t="n">
        <v>0</v>
      </c>
      <c r="K431" s="24" t="n">
        <v>0</v>
      </c>
      <c r="L431" s="24" t="n">
        <v>0</v>
      </c>
      <c r="M431" s="6" t="s">
        <f>=I431+J431+K431+L431</f>
      </c>
      <c r="N431" s="22" t="s">
        <v>621</v>
      </c>
    </row>
    <row collapsed="false" customFormat="false" customHeight="false" hidden="false" ht="12.1" outlineLevel="0" r="432">
      <c r="A432" s="21" t="n">
        <v>45365</v>
      </c>
      <c r="B432" s="22" t="s">
        <v>619</v>
      </c>
      <c r="C432" s="22" t="s">
        <v>671</v>
      </c>
      <c r="D432" s="22" t="s">
        <v>619</v>
      </c>
      <c r="E432" s="22" t="s">
        <v>619</v>
      </c>
      <c r="F432" s="22" t="s">
        <v>19</v>
      </c>
      <c r="G432" s="23" t="n">
        <v>5</v>
      </c>
      <c r="H432" s="24" t="n">
        <v>21.57</v>
      </c>
      <c r="I432" s="24" t="n">
        <v>107.85</v>
      </c>
      <c r="J432" s="24" t="n">
        <v>0</v>
      </c>
      <c r="K432" s="24" t="n">
        <v>0</v>
      </c>
      <c r="L432" s="24" t="n">
        <v>0</v>
      </c>
      <c r="M432" s="6" t="s">
        <f>=I432+J432+K432+L432</f>
      </c>
      <c r="N432" s="22" t="s">
        <v>621</v>
      </c>
    </row>
    <row collapsed="false" customFormat="false" customHeight="false" hidden="false" ht="12.1" outlineLevel="0" r="433">
      <c r="A433" s="21" t="n">
        <v>45366</v>
      </c>
      <c r="B433" s="22" t="s">
        <v>605</v>
      </c>
      <c r="C433" s="22" t="s">
        <v>183</v>
      </c>
      <c r="D433" s="22" t="s">
        <v>605</v>
      </c>
      <c r="E433" s="22" t="s">
        <v>605</v>
      </c>
      <c r="F433" s="22" t="s">
        <v>19</v>
      </c>
      <c r="G433" s="23" t="n">
        <v>1</v>
      </c>
      <c r="H433" s="24" t="n">
        <v>25000</v>
      </c>
      <c r="I433" s="24" t="n">
        <v>25000</v>
      </c>
      <c r="J433" s="24" t="n">
        <v>0</v>
      </c>
      <c r="K433" s="24" t="n">
        <v>0</v>
      </c>
      <c r="L433" s="24" t="n">
        <v>0</v>
      </c>
      <c r="M433" s="6" t="s">
        <f>=I433+J433+K433+L433</f>
      </c>
      <c r="N433" s="22"/>
    </row>
    <row collapsed="false" customFormat="false" customHeight="false" hidden="false" ht="12.1" outlineLevel="0" r="434">
      <c r="A434" s="20" t="n">
        <v>45366.46755787</v>
      </c>
      <c r="B434" s="16" t="s">
        <v>470</v>
      </c>
      <c r="C434" s="16" t="s">
        <v>710</v>
      </c>
      <c r="D434" s="16" t="s">
        <v>260</v>
      </c>
      <c r="E434" s="16" t="s">
        <v>63</v>
      </c>
      <c r="F434" s="16" t="s">
        <v>19</v>
      </c>
      <c r="G434" s="7" t="n">
        <v>4</v>
      </c>
      <c r="H434" s="6" t="n">
        <v>97.91</v>
      </c>
      <c r="I434" s="6" t="n">
        <v>-3916.4</v>
      </c>
      <c r="J434" s="6" t="n">
        <v>-9.88</v>
      </c>
      <c r="K434" s="6" t="n">
        <v>-2.29</v>
      </c>
      <c r="L434" s="6" t="n">
        <v>0</v>
      </c>
      <c r="M434" s="6" t="s">
        <f>=I434+J434+K434+L434</f>
      </c>
      <c r="N434" s="16"/>
    </row>
    <row collapsed="false" customFormat="false" customHeight="false" hidden="false" ht="12.1" outlineLevel="0" r="435">
      <c r="A435" s="20" t="n">
        <v>45366.468483796</v>
      </c>
      <c r="B435" s="16" t="s">
        <v>137</v>
      </c>
      <c r="C435" s="16" t="s">
        <v>713</v>
      </c>
      <c r="D435" s="16" t="s">
        <v>260</v>
      </c>
      <c r="E435" s="16" t="s">
        <v>63</v>
      </c>
      <c r="F435" s="16" t="s">
        <v>19</v>
      </c>
      <c r="G435" s="7" t="n">
        <v>5</v>
      </c>
      <c r="H435" s="6" t="n">
        <v>99.894</v>
      </c>
      <c r="I435" s="6" t="n">
        <v>-4994.7</v>
      </c>
      <c r="J435" s="6" t="n">
        <v>-68.5</v>
      </c>
      <c r="K435" s="6" t="n">
        <v>-2.94</v>
      </c>
      <c r="L435" s="6" t="n">
        <v>0</v>
      </c>
      <c r="M435" s="6" t="s">
        <f>=I435+J435+K435+L435</f>
      </c>
      <c r="N435" s="16"/>
    </row>
    <row collapsed="false" customFormat="false" customHeight="false" hidden="false" ht="12.1" outlineLevel="0" r="436">
      <c r="A436" s="20" t="n">
        <v>45366.473703704</v>
      </c>
      <c r="B436" s="16" t="s">
        <v>72</v>
      </c>
      <c r="C436" s="16" t="s">
        <v>719</v>
      </c>
      <c r="D436" s="16" t="s">
        <v>260</v>
      </c>
      <c r="E436" s="16" t="s">
        <v>63</v>
      </c>
      <c r="F436" s="16" t="s">
        <v>19</v>
      </c>
      <c r="G436" s="7" t="n">
        <v>10</v>
      </c>
      <c r="H436" s="6" t="n">
        <v>96.151</v>
      </c>
      <c r="I436" s="6" t="n">
        <v>-9615.1</v>
      </c>
      <c r="J436" s="6" t="n">
        <v>-318.1</v>
      </c>
      <c r="K436" s="6" t="n">
        <v>-5.61</v>
      </c>
      <c r="L436" s="6" t="n">
        <v>0</v>
      </c>
      <c r="M436" s="6" t="s">
        <f>=I436+J436+K436+L436</f>
      </c>
      <c r="N436" s="16"/>
    </row>
    <row collapsed="false" customFormat="false" customHeight="false" hidden="false" ht="12.1" outlineLevel="0" r="437">
      <c r="A437" s="20" t="n">
        <v>45366.475497685</v>
      </c>
      <c r="B437" s="16" t="s">
        <v>117</v>
      </c>
      <c r="C437" s="16" t="s">
        <v>720</v>
      </c>
      <c r="D437" s="16" t="s">
        <v>260</v>
      </c>
      <c r="E437" s="16" t="s">
        <v>63</v>
      </c>
      <c r="F437" s="16" t="s">
        <v>19</v>
      </c>
      <c r="G437" s="7" t="n">
        <v>6</v>
      </c>
      <c r="H437" s="6" t="n">
        <v>95.53</v>
      </c>
      <c r="I437" s="6" t="n">
        <v>-5731.8</v>
      </c>
      <c r="J437" s="6" t="n">
        <v>-9.78</v>
      </c>
      <c r="K437" s="6" t="n">
        <v>-3.36</v>
      </c>
      <c r="L437" s="6" t="n">
        <v>0</v>
      </c>
      <c r="M437" s="6" t="s">
        <f>=I437+J437+K437+L437</f>
      </c>
      <c r="N437" s="16"/>
    </row>
    <row collapsed="false" customFormat="false" customHeight="false" hidden="false" ht="12.1" outlineLevel="0" r="438">
      <c r="A438" s="21" t="n">
        <v>45369</v>
      </c>
      <c r="B438" s="22" t="s">
        <v>619</v>
      </c>
      <c r="C438" s="22" t="s">
        <v>683</v>
      </c>
      <c r="D438" s="22" t="s">
        <v>619</v>
      </c>
      <c r="E438" s="22" t="s">
        <v>619</v>
      </c>
      <c r="F438" s="22" t="s">
        <v>19</v>
      </c>
      <c r="G438" s="23" t="n">
        <v>5</v>
      </c>
      <c r="H438" s="24" t="n">
        <v>39.39</v>
      </c>
      <c r="I438" s="24" t="n">
        <v>196.95</v>
      </c>
      <c r="J438" s="24" t="n">
        <v>0</v>
      </c>
      <c r="K438" s="24" t="n">
        <v>0</v>
      </c>
      <c r="L438" s="24" t="n">
        <v>0</v>
      </c>
      <c r="M438" s="6" t="s">
        <f>=I438+J438+K438+L438</f>
      </c>
      <c r="N438" s="22" t="s">
        <v>621</v>
      </c>
    </row>
    <row collapsed="false" customFormat="false" customHeight="false" hidden="false" ht="12.1" outlineLevel="0" r="439">
      <c r="A439" s="21" t="n">
        <v>45369</v>
      </c>
      <c r="B439" s="22" t="s">
        <v>619</v>
      </c>
      <c r="C439" s="22" t="s">
        <v>721</v>
      </c>
      <c r="D439" s="22" t="s">
        <v>619</v>
      </c>
      <c r="E439" s="22" t="s">
        <v>619</v>
      </c>
      <c r="F439" s="22" t="s">
        <v>19</v>
      </c>
      <c r="G439" s="23" t="n">
        <v>10</v>
      </c>
      <c r="H439" s="24" t="n">
        <v>32.16</v>
      </c>
      <c r="I439" s="24" t="n">
        <v>321.6</v>
      </c>
      <c r="J439" s="24" t="n">
        <v>0</v>
      </c>
      <c r="K439" s="24" t="n">
        <v>0</v>
      </c>
      <c r="L439" s="24" t="n">
        <v>0</v>
      </c>
      <c r="M439" s="6" t="s">
        <f>=I439+J439+K439+L439</f>
      </c>
      <c r="N439" s="22" t="s">
        <v>621</v>
      </c>
    </row>
    <row collapsed="false" customFormat="false" customHeight="false" hidden="false" ht="12.1" outlineLevel="0" r="440">
      <c r="A440" s="21" t="n">
        <v>45369</v>
      </c>
      <c r="B440" s="22" t="s">
        <v>619</v>
      </c>
      <c r="C440" s="22" t="s">
        <v>722</v>
      </c>
      <c r="D440" s="22" t="s">
        <v>619</v>
      </c>
      <c r="E440" s="22" t="s">
        <v>619</v>
      </c>
      <c r="F440" s="22" t="s">
        <v>19</v>
      </c>
      <c r="G440" s="23" t="n">
        <v>7</v>
      </c>
      <c r="H440" s="24" t="n">
        <v>16.29</v>
      </c>
      <c r="I440" s="24" t="n">
        <v>114.03</v>
      </c>
      <c r="J440" s="24" t="n">
        <v>0</v>
      </c>
      <c r="K440" s="24" t="n">
        <v>0</v>
      </c>
      <c r="L440" s="24" t="n">
        <v>0</v>
      </c>
      <c r="M440" s="6" t="s">
        <f>=I440+J440+K440+L440</f>
      </c>
      <c r="N440" s="22" t="s">
        <v>621</v>
      </c>
    </row>
    <row collapsed="false" customFormat="false" customHeight="false" hidden="false" ht="12.1" outlineLevel="0" r="441">
      <c r="A441" s="20" t="n">
        <v>45369.47775463</v>
      </c>
      <c r="B441" s="16" t="s">
        <v>117</v>
      </c>
      <c r="C441" s="16" t="s">
        <v>720</v>
      </c>
      <c r="D441" s="16" t="s">
        <v>260</v>
      </c>
      <c r="E441" s="16" t="s">
        <v>63</v>
      </c>
      <c r="F441" s="16" t="s">
        <v>19</v>
      </c>
      <c r="G441" s="7" t="n">
        <v>1</v>
      </c>
      <c r="H441" s="6" t="n">
        <v>95.7</v>
      </c>
      <c r="I441" s="6" t="n">
        <v>-957</v>
      </c>
      <c r="J441" s="6" t="n">
        <v>-2.03</v>
      </c>
      <c r="K441" s="6" t="n">
        <v>-0.56</v>
      </c>
      <c r="L441" s="6" t="n">
        <v>0</v>
      </c>
      <c r="M441" s="6" t="s">
        <f>=I441+J441+K441+L441</f>
      </c>
      <c r="N441" s="16"/>
    </row>
    <row collapsed="false" customFormat="false" customHeight="false" hidden="false" ht="12.1" outlineLevel="0" r="442">
      <c r="A442" s="21" t="n">
        <v>45370</v>
      </c>
      <c r="B442" s="22" t="s">
        <v>619</v>
      </c>
      <c r="C442" s="22" t="s">
        <v>640</v>
      </c>
      <c r="D442" s="22" t="s">
        <v>619</v>
      </c>
      <c r="E442" s="22" t="s">
        <v>619</v>
      </c>
      <c r="F442" s="22" t="s">
        <v>19</v>
      </c>
      <c r="G442" s="23" t="n">
        <v>10</v>
      </c>
      <c r="H442" s="24" t="n">
        <v>38.64</v>
      </c>
      <c r="I442" s="24" t="n">
        <v>386.4</v>
      </c>
      <c r="J442" s="24" t="n">
        <v>0</v>
      </c>
      <c r="K442" s="24" t="n">
        <v>0</v>
      </c>
      <c r="L442" s="24" t="n">
        <v>0</v>
      </c>
      <c r="M442" s="6" t="s">
        <f>=I442+J442+K442+L442</f>
      </c>
      <c r="N442" s="22" t="s">
        <v>621</v>
      </c>
    </row>
    <row collapsed="false" customFormat="false" customHeight="false" hidden="false" ht="12.1" outlineLevel="0" r="443">
      <c r="A443" s="21" t="n">
        <v>45370</v>
      </c>
      <c r="B443" s="22" t="s">
        <v>684</v>
      </c>
      <c r="C443" s="22" t="s">
        <v>693</v>
      </c>
      <c r="D443" s="22" t="s">
        <v>684</v>
      </c>
      <c r="E443" s="22" t="s">
        <v>684</v>
      </c>
      <c r="F443" s="22" t="s">
        <v>19</v>
      </c>
      <c r="G443" s="23" t="n">
        <v>1</v>
      </c>
      <c r="H443" s="24" t="n">
        <v>1155</v>
      </c>
      <c r="I443" s="24" t="n">
        <v>1155</v>
      </c>
      <c r="J443" s="24" t="n">
        <v>0</v>
      </c>
      <c r="K443" s="24" t="n">
        <v>0</v>
      </c>
      <c r="L443" s="24" t="n">
        <v>0</v>
      </c>
      <c r="M443" s="6" t="s">
        <f>=I443+J443+K443+L443</f>
      </c>
      <c r="N443" s="22"/>
    </row>
    <row collapsed="false" customFormat="false" customHeight="false" hidden="false" ht="12.1" outlineLevel="0" r="444">
      <c r="A444" s="20" t="n">
        <v>45370.699988426</v>
      </c>
      <c r="B444" s="16" t="s">
        <v>471</v>
      </c>
      <c r="C444" s="16" t="s">
        <v>723</v>
      </c>
      <c r="D444" s="16" t="s">
        <v>260</v>
      </c>
      <c r="E444" s="16" t="s">
        <v>63</v>
      </c>
      <c r="F444" s="16" t="s">
        <v>19</v>
      </c>
      <c r="G444" s="7" t="n">
        <v>1</v>
      </c>
      <c r="H444" s="6" t="n">
        <v>96.97</v>
      </c>
      <c r="I444" s="6" t="n">
        <v>-969.7</v>
      </c>
      <c r="J444" s="6" t="n">
        <v>-2.6</v>
      </c>
      <c r="K444" s="6" t="n">
        <v>-0.57</v>
      </c>
      <c r="L444" s="6" t="n">
        <v>0</v>
      </c>
      <c r="M444" s="6" t="s">
        <f>=I444+J444+K444+L444</f>
      </c>
      <c r="N444" s="16"/>
    </row>
    <row collapsed="false" customFormat="false" customHeight="false" hidden="false" ht="12.1" outlineLevel="0" r="445">
      <c r="A445" s="21" t="n">
        <v>45372</v>
      </c>
      <c r="B445" s="22" t="s">
        <v>605</v>
      </c>
      <c r="C445" s="22" t="s">
        <v>183</v>
      </c>
      <c r="D445" s="22" t="s">
        <v>605</v>
      </c>
      <c r="E445" s="22" t="s">
        <v>605</v>
      </c>
      <c r="F445" s="22" t="s">
        <v>19</v>
      </c>
      <c r="G445" s="23" t="n">
        <v>1</v>
      </c>
      <c r="H445" s="24" t="n">
        <v>426</v>
      </c>
      <c r="I445" s="24" t="n">
        <v>426</v>
      </c>
      <c r="J445" s="24" t="n">
        <v>0</v>
      </c>
      <c r="K445" s="24" t="n">
        <v>0</v>
      </c>
      <c r="L445" s="24" t="n">
        <v>0</v>
      </c>
      <c r="M445" s="6" t="s">
        <f>=I445+J445+K445+L445</f>
      </c>
      <c r="N445" s="22"/>
    </row>
    <row collapsed="false" customFormat="false" customHeight="false" hidden="false" ht="12.1" outlineLevel="0" r="446">
      <c r="A446" s="20" t="n">
        <v>45372.416643519</v>
      </c>
      <c r="B446" s="16" t="s">
        <v>472</v>
      </c>
      <c r="C446" s="16" t="s">
        <v>724</v>
      </c>
      <c r="D446" s="16" t="s">
        <v>260</v>
      </c>
      <c r="E446" s="16" t="s">
        <v>63</v>
      </c>
      <c r="F446" s="16" t="s">
        <v>19</v>
      </c>
      <c r="G446" s="7" t="n">
        <v>1</v>
      </c>
      <c r="H446" s="6" t="n">
        <v>96.93</v>
      </c>
      <c r="I446" s="6" t="n">
        <v>-969.3</v>
      </c>
      <c r="J446" s="6" t="n">
        <v>-15.67</v>
      </c>
      <c r="K446" s="6" t="n">
        <v>-0.57</v>
      </c>
      <c r="L446" s="6" t="n">
        <v>0</v>
      </c>
      <c r="M446" s="6" t="s">
        <f>=I446+J446+K446+L446</f>
      </c>
      <c r="N446" s="16"/>
    </row>
    <row collapsed="false" customFormat="false" customHeight="false" hidden="false" ht="12.1" outlineLevel="0" r="447">
      <c r="A447" s="21" t="n">
        <v>45375</v>
      </c>
      <c r="B447" s="22" t="s">
        <v>619</v>
      </c>
      <c r="C447" s="22" t="s">
        <v>649</v>
      </c>
      <c r="D447" s="22" t="s">
        <v>619</v>
      </c>
      <c r="E447" s="22" t="s">
        <v>619</v>
      </c>
      <c r="F447" s="22" t="s">
        <v>19</v>
      </c>
      <c r="G447" s="23" t="n">
        <v>10</v>
      </c>
      <c r="H447" s="24" t="n">
        <v>45.38</v>
      </c>
      <c r="I447" s="24" t="n">
        <v>453.8</v>
      </c>
      <c r="J447" s="24" t="n">
        <v>0</v>
      </c>
      <c r="K447" s="24" t="n">
        <v>0</v>
      </c>
      <c r="L447" s="24" t="n">
        <v>0</v>
      </c>
      <c r="M447" s="6" t="s">
        <f>=I447+J447+K447+L447</f>
      </c>
      <c r="N447" s="22" t="s">
        <v>621</v>
      </c>
    </row>
    <row collapsed="false" customFormat="false" customHeight="false" hidden="false" ht="12.1" outlineLevel="0" r="448">
      <c r="A448" s="21" t="n">
        <v>45376</v>
      </c>
      <c r="B448" s="22" t="s">
        <v>619</v>
      </c>
      <c r="C448" s="22" t="s">
        <v>650</v>
      </c>
      <c r="D448" s="22" t="s">
        <v>619</v>
      </c>
      <c r="E448" s="22" t="s">
        <v>619</v>
      </c>
      <c r="F448" s="22" t="s">
        <v>19</v>
      </c>
      <c r="G448" s="23" t="n">
        <v>5</v>
      </c>
      <c r="H448" s="24" t="n">
        <v>47.37</v>
      </c>
      <c r="I448" s="24" t="n">
        <v>236.85</v>
      </c>
      <c r="J448" s="24" t="n">
        <v>0</v>
      </c>
      <c r="K448" s="24" t="n">
        <v>0</v>
      </c>
      <c r="L448" s="24" t="n">
        <v>0</v>
      </c>
      <c r="M448" s="6" t="s">
        <f>=I448+J448+K448+L448</f>
      </c>
      <c r="N448" s="22" t="s">
        <v>621</v>
      </c>
    </row>
    <row collapsed="false" customFormat="false" customHeight="false" hidden="false" ht="12.1" outlineLevel="0" r="449">
      <c r="A449" s="21" t="n">
        <v>45376</v>
      </c>
      <c r="B449" s="22" t="s">
        <v>619</v>
      </c>
      <c r="C449" s="22" t="s">
        <v>651</v>
      </c>
      <c r="D449" s="22" t="s">
        <v>619</v>
      </c>
      <c r="E449" s="22" t="s">
        <v>619</v>
      </c>
      <c r="F449" s="22" t="s">
        <v>19</v>
      </c>
      <c r="G449" s="23" t="n">
        <v>5</v>
      </c>
      <c r="H449" s="24" t="n">
        <v>22.44</v>
      </c>
      <c r="I449" s="24" t="n">
        <v>112.2</v>
      </c>
      <c r="J449" s="24" t="n">
        <v>0</v>
      </c>
      <c r="K449" s="24" t="n">
        <v>0</v>
      </c>
      <c r="L449" s="24" t="n">
        <v>0</v>
      </c>
      <c r="M449" s="6" t="s">
        <f>=I449+J449+K449+L449</f>
      </c>
      <c r="N449" s="22" t="s">
        <v>621</v>
      </c>
    </row>
    <row collapsed="false" customFormat="false" customHeight="false" hidden="false" ht="12.1" outlineLevel="0" r="450">
      <c r="A450" s="21" t="n">
        <v>45376.999988426</v>
      </c>
      <c r="B450" s="22" t="s">
        <v>619</v>
      </c>
      <c r="C450" s="22" t="s">
        <v>725</v>
      </c>
      <c r="D450" s="22" t="s">
        <v>619</v>
      </c>
      <c r="E450" s="22" t="s">
        <v>619</v>
      </c>
      <c r="F450" s="22" t="s">
        <v>19</v>
      </c>
      <c r="G450" s="23" t="n">
        <v>13</v>
      </c>
      <c r="H450" s="24" t="n">
        <v>44.09</v>
      </c>
      <c r="I450" s="24" t="n">
        <v>573.17</v>
      </c>
      <c r="J450" s="24" t="n">
        <v>0</v>
      </c>
      <c r="K450" s="24" t="n">
        <v>0</v>
      </c>
      <c r="L450" s="24" t="n">
        <v>0</v>
      </c>
      <c r="M450" s="6" t="s">
        <f>=I450+J450+K450+L450</f>
      </c>
      <c r="N450" s="22" t="s">
        <v>621</v>
      </c>
    </row>
    <row collapsed="false" customFormat="false" customHeight="false" hidden="false" ht="12.1" outlineLevel="0" r="451">
      <c r="A451" s="20" t="n">
        <v>45377.465729167</v>
      </c>
      <c r="B451" s="16" t="s">
        <v>472</v>
      </c>
      <c r="C451" s="16" t="s">
        <v>724</v>
      </c>
      <c r="D451" s="16" t="s">
        <v>260</v>
      </c>
      <c r="E451" s="16" t="s">
        <v>63</v>
      </c>
      <c r="F451" s="16" t="s">
        <v>19</v>
      </c>
      <c r="G451" s="7" t="n">
        <v>1</v>
      </c>
      <c r="H451" s="6" t="n">
        <v>97.24</v>
      </c>
      <c r="I451" s="6" t="n">
        <v>-972.4</v>
      </c>
      <c r="J451" s="6" t="n">
        <v>-17.45</v>
      </c>
      <c r="K451" s="6" t="n">
        <v>-0.58</v>
      </c>
      <c r="L451" s="6" t="n">
        <v>0</v>
      </c>
      <c r="M451" s="6" t="s">
        <f>=I451+J451+K451+L451</f>
      </c>
      <c r="N451" s="16"/>
    </row>
    <row collapsed="false" customFormat="false" customHeight="false" hidden="false" ht="12.1" outlineLevel="0" r="452">
      <c r="A452" s="21" t="n">
        <v>45379</v>
      </c>
      <c r="B452" s="22" t="s">
        <v>605</v>
      </c>
      <c r="C452" s="22" t="s">
        <v>183</v>
      </c>
      <c r="D452" s="22" t="s">
        <v>605</v>
      </c>
      <c r="E452" s="22" t="s">
        <v>605</v>
      </c>
      <c r="F452" s="22" t="s">
        <v>19</v>
      </c>
      <c r="G452" s="23" t="n">
        <v>1</v>
      </c>
      <c r="H452" s="24" t="n">
        <v>25000</v>
      </c>
      <c r="I452" s="24" t="n">
        <v>25000</v>
      </c>
      <c r="J452" s="24" t="n">
        <v>0</v>
      </c>
      <c r="K452" s="24" t="n">
        <v>0</v>
      </c>
      <c r="L452" s="24" t="n">
        <v>0</v>
      </c>
      <c r="M452" s="6" t="s">
        <f>=I452+J452+K452+L452</f>
      </c>
      <c r="N452" s="22"/>
    </row>
    <row collapsed="false" customFormat="false" customHeight="false" hidden="false" ht="12.1" outlineLevel="0" r="453">
      <c r="A453" s="20" t="n">
        <v>45379.651516204</v>
      </c>
      <c r="B453" s="16" t="s">
        <v>117</v>
      </c>
      <c r="C453" s="16" t="s">
        <v>720</v>
      </c>
      <c r="D453" s="16" t="s">
        <v>260</v>
      </c>
      <c r="E453" s="16" t="s">
        <v>63</v>
      </c>
      <c r="F453" s="16" t="s">
        <v>19</v>
      </c>
      <c r="G453" s="7" t="n">
        <v>3</v>
      </c>
      <c r="H453" s="6" t="n">
        <v>95.27</v>
      </c>
      <c r="I453" s="6" t="n">
        <v>-2858.1</v>
      </c>
      <c r="J453" s="6" t="n">
        <v>-18.3</v>
      </c>
      <c r="K453" s="6" t="n">
        <v>-1.67</v>
      </c>
      <c r="L453" s="6" t="n">
        <v>0</v>
      </c>
      <c r="M453" s="6" t="s">
        <f>=I453+J453+K453+L453</f>
      </c>
      <c r="N453" s="16"/>
    </row>
    <row collapsed="false" customFormat="false" customHeight="false" hidden="false" ht="12.1" outlineLevel="0" r="454">
      <c r="A454" s="20" t="n">
        <v>45379.652581019</v>
      </c>
      <c r="B454" s="16" t="s">
        <v>472</v>
      </c>
      <c r="C454" s="16" t="s">
        <v>724</v>
      </c>
      <c r="D454" s="16" t="s">
        <v>260</v>
      </c>
      <c r="E454" s="16" t="s">
        <v>63</v>
      </c>
      <c r="F454" s="16" t="s">
        <v>19</v>
      </c>
      <c r="G454" s="7" t="n">
        <v>8</v>
      </c>
      <c r="H454" s="6" t="n">
        <v>97.02625</v>
      </c>
      <c r="I454" s="6" t="n">
        <v>-7762.1</v>
      </c>
      <c r="J454" s="6" t="n">
        <v>-145.28</v>
      </c>
      <c r="K454" s="6" t="n">
        <v>-4.56</v>
      </c>
      <c r="L454" s="6" t="n">
        <v>0</v>
      </c>
      <c r="M454" s="6" t="s">
        <f>=I454+J454+K454+L454</f>
      </c>
      <c r="N454" s="16"/>
    </row>
    <row collapsed="false" customFormat="false" customHeight="false" hidden="false" ht="12.1" outlineLevel="0" r="455">
      <c r="A455" s="20" t="n">
        <v>45379.654618056</v>
      </c>
      <c r="B455" s="16" t="s">
        <v>164</v>
      </c>
      <c r="C455" s="16" t="s">
        <v>726</v>
      </c>
      <c r="D455" s="16" t="s">
        <v>260</v>
      </c>
      <c r="E455" s="16" t="s">
        <v>63</v>
      </c>
      <c r="F455" s="16" t="s">
        <v>19</v>
      </c>
      <c r="G455" s="7" t="n">
        <v>10</v>
      </c>
      <c r="H455" s="6" t="n">
        <v>89.856</v>
      </c>
      <c r="I455" s="6" t="n">
        <v>-8985.6</v>
      </c>
      <c r="J455" s="6" t="n">
        <v>-54.2</v>
      </c>
      <c r="K455" s="6" t="n">
        <v>-5.25</v>
      </c>
      <c r="L455" s="6" t="n">
        <v>0</v>
      </c>
      <c r="M455" s="6" t="s">
        <f>=I455+J455+K455+L455</f>
      </c>
      <c r="N455" s="16"/>
    </row>
    <row collapsed="false" customFormat="false" customHeight="false" hidden="false" ht="12.1" outlineLevel="0" r="456">
      <c r="A456" s="20" t="n">
        <v>45379.657893519</v>
      </c>
      <c r="B456" s="16" t="s">
        <v>473</v>
      </c>
      <c r="C456" s="16" t="s">
        <v>727</v>
      </c>
      <c r="D456" s="16" t="s">
        <v>260</v>
      </c>
      <c r="E456" s="16" t="s">
        <v>63</v>
      </c>
      <c r="F456" s="16" t="s">
        <v>19</v>
      </c>
      <c r="G456" s="7" t="n">
        <v>5</v>
      </c>
      <c r="H456" s="6" t="n">
        <v>96.512</v>
      </c>
      <c r="I456" s="6" t="n">
        <v>-4825.6</v>
      </c>
      <c r="J456" s="6" t="n">
        <v>-51.35</v>
      </c>
      <c r="K456" s="6" t="n">
        <v>-2.82</v>
      </c>
      <c r="L456" s="6" t="n">
        <v>0</v>
      </c>
      <c r="M456" s="6" t="s">
        <f>=I456+J456+K456+L456</f>
      </c>
      <c r="N456" s="16"/>
    </row>
    <row collapsed="false" customFormat="false" customHeight="false" hidden="false" ht="12.1" outlineLevel="0" r="457">
      <c r="A457" s="20" t="n">
        <v>45379.659849537</v>
      </c>
      <c r="B457" s="16" t="s">
        <v>463</v>
      </c>
      <c r="C457" s="16" t="s">
        <v>662</v>
      </c>
      <c r="D457" s="16" t="s">
        <v>260</v>
      </c>
      <c r="E457" s="16" t="s">
        <v>63</v>
      </c>
      <c r="F457" s="16" t="s">
        <v>19</v>
      </c>
      <c r="G457" s="7" t="n">
        <v>1</v>
      </c>
      <c r="H457" s="6" t="n">
        <v>96.99</v>
      </c>
      <c r="I457" s="6" t="n">
        <v>-489.8</v>
      </c>
      <c r="J457" s="6" t="n">
        <v>-1.35</v>
      </c>
      <c r="K457" s="6" t="n">
        <v>-0.28</v>
      </c>
      <c r="L457" s="6" t="n">
        <v>0</v>
      </c>
      <c r="M457" s="6" t="s">
        <f>=I457+J457+K457+L457</f>
      </c>
      <c r="N457" s="16"/>
    </row>
    <row collapsed="false" customFormat="false" customHeight="false" hidden="false" ht="12.1" outlineLevel="0" r="458">
      <c r="A458" s="21" t="n">
        <v>45382</v>
      </c>
      <c r="B458" s="22" t="s">
        <v>619</v>
      </c>
      <c r="C458" s="22" t="s">
        <v>655</v>
      </c>
      <c r="D458" s="22" t="s">
        <v>619</v>
      </c>
      <c r="E458" s="22" t="s">
        <v>619</v>
      </c>
      <c r="F458" s="22" t="s">
        <v>19</v>
      </c>
      <c r="G458" s="23" t="n">
        <v>5</v>
      </c>
      <c r="H458" s="24" t="n">
        <v>23.93</v>
      </c>
      <c r="I458" s="24" t="n">
        <v>119.65</v>
      </c>
      <c r="J458" s="24" t="n">
        <v>0</v>
      </c>
      <c r="K458" s="24" t="n">
        <v>0</v>
      </c>
      <c r="L458" s="24" t="n">
        <v>0</v>
      </c>
      <c r="M458" s="6" t="s">
        <f>=I458+J458+K458+L458</f>
      </c>
      <c r="N458" s="22" t="s">
        <v>621</v>
      </c>
    </row>
    <row collapsed="false" customFormat="false" customHeight="false" hidden="false" ht="12.1" outlineLevel="0" r="459">
      <c r="A459" s="21" t="n">
        <v>45382</v>
      </c>
      <c r="B459" s="22" t="s">
        <v>619</v>
      </c>
      <c r="C459" s="22" t="s">
        <v>678</v>
      </c>
      <c r="D459" s="22" t="s">
        <v>619</v>
      </c>
      <c r="E459" s="22" t="s">
        <v>619</v>
      </c>
      <c r="F459" s="22" t="s">
        <v>19</v>
      </c>
      <c r="G459" s="23" t="n">
        <v>13</v>
      </c>
      <c r="H459" s="24" t="n">
        <v>6.79</v>
      </c>
      <c r="I459" s="24" t="n">
        <v>88.27</v>
      </c>
      <c r="J459" s="24" t="n">
        <v>0</v>
      </c>
      <c r="K459" s="24" t="n">
        <v>0</v>
      </c>
      <c r="L459" s="24" t="n">
        <v>0</v>
      </c>
      <c r="M459" s="6" t="s">
        <f>=I459+J459+K459+L459</f>
      </c>
      <c r="N459" s="22" t="s">
        <v>621</v>
      </c>
    </row>
    <row collapsed="false" customFormat="false" customHeight="false" hidden="false" ht="12.1" outlineLevel="0" r="460">
      <c r="A460" s="21" t="n">
        <v>45384</v>
      </c>
      <c r="B460" s="22" t="s">
        <v>619</v>
      </c>
      <c r="C460" s="22" t="s">
        <v>728</v>
      </c>
      <c r="D460" s="22" t="s">
        <v>619</v>
      </c>
      <c r="E460" s="22" t="s">
        <v>619</v>
      </c>
      <c r="F460" s="22" t="s">
        <v>19</v>
      </c>
      <c r="G460" s="23" t="n">
        <v>5</v>
      </c>
      <c r="H460" s="24" t="n">
        <v>12.33</v>
      </c>
      <c r="I460" s="24" t="n">
        <v>61.65</v>
      </c>
      <c r="J460" s="24" t="n">
        <v>0</v>
      </c>
      <c r="K460" s="24" t="n">
        <v>0</v>
      </c>
      <c r="L460" s="24" t="n">
        <v>0</v>
      </c>
      <c r="M460" s="6" t="s">
        <f>=I460+J460+K460+L460</f>
      </c>
      <c r="N460" s="22" t="s">
        <v>621</v>
      </c>
    </row>
    <row collapsed="false" customFormat="false" customHeight="false" hidden="false" ht="12.1" outlineLevel="0" r="461">
      <c r="A461" s="21" t="n">
        <v>45384</v>
      </c>
      <c r="B461" s="22" t="s">
        <v>605</v>
      </c>
      <c r="C461" s="22" t="s">
        <v>183</v>
      </c>
      <c r="D461" s="22" t="s">
        <v>605</v>
      </c>
      <c r="E461" s="22" t="s">
        <v>605</v>
      </c>
      <c r="F461" s="22" t="s">
        <v>19</v>
      </c>
      <c r="G461" s="23" t="n">
        <v>1</v>
      </c>
      <c r="H461" s="24" t="n">
        <v>5000</v>
      </c>
      <c r="I461" s="24" t="n">
        <v>5000</v>
      </c>
      <c r="J461" s="24" t="n">
        <v>0</v>
      </c>
      <c r="K461" s="24" t="n">
        <v>0</v>
      </c>
      <c r="L461" s="24" t="n">
        <v>0</v>
      </c>
      <c r="M461" s="6" t="s">
        <f>=I461+J461+K461+L461</f>
      </c>
      <c r="N461" s="22"/>
    </row>
    <row collapsed="false" customFormat="false" customHeight="false" hidden="false" ht="12.1" outlineLevel="0" r="462">
      <c r="A462" s="21" t="n">
        <v>45384</v>
      </c>
      <c r="B462" s="22" t="s">
        <v>684</v>
      </c>
      <c r="C462" s="22" t="s">
        <v>729</v>
      </c>
      <c r="D462" s="22" t="s">
        <v>684</v>
      </c>
      <c r="E462" s="22" t="s">
        <v>684</v>
      </c>
      <c r="F462" s="22" t="s">
        <v>19</v>
      </c>
      <c r="G462" s="23" t="n">
        <v>1</v>
      </c>
      <c r="H462" s="24" t="n">
        <v>5000</v>
      </c>
      <c r="I462" s="24" t="n">
        <v>5000</v>
      </c>
      <c r="J462" s="24" t="n">
        <v>0</v>
      </c>
      <c r="K462" s="24" t="n">
        <v>0</v>
      </c>
      <c r="L462" s="24" t="n">
        <v>0</v>
      </c>
      <c r="M462" s="6" t="s">
        <f>=I462+J462+K462+L462</f>
      </c>
      <c r="N462" s="22"/>
    </row>
    <row collapsed="false" customFormat="false" customHeight="false" hidden="false" ht="12.1" outlineLevel="0" r="463">
      <c r="A463" s="21" t="n">
        <v>45384</v>
      </c>
      <c r="B463" s="22" t="s">
        <v>619</v>
      </c>
      <c r="C463" s="22" t="s">
        <v>697</v>
      </c>
      <c r="D463" s="22" t="s">
        <v>619</v>
      </c>
      <c r="E463" s="22" t="s">
        <v>619</v>
      </c>
      <c r="F463" s="22" t="s">
        <v>19</v>
      </c>
      <c r="G463" s="23" t="n">
        <v>17</v>
      </c>
      <c r="H463" s="24" t="n">
        <v>9.34</v>
      </c>
      <c r="I463" s="24" t="n">
        <v>158.78</v>
      </c>
      <c r="J463" s="24" t="n">
        <v>0</v>
      </c>
      <c r="K463" s="24" t="n">
        <v>0</v>
      </c>
      <c r="L463" s="24" t="n">
        <v>0</v>
      </c>
      <c r="M463" s="6" t="s">
        <f>=I463+J463+K463+L463</f>
      </c>
      <c r="N463" s="22" t="s">
        <v>621</v>
      </c>
    </row>
    <row collapsed="false" customFormat="false" customHeight="false" hidden="false" ht="12.1" outlineLevel="0" r="464">
      <c r="A464" s="20" t="n">
        <v>45384.481423611</v>
      </c>
      <c r="B464" s="16" t="s">
        <v>72</v>
      </c>
      <c r="C464" s="16" t="s">
        <v>719</v>
      </c>
      <c r="D464" s="16" t="s">
        <v>260</v>
      </c>
      <c r="E464" s="16" t="s">
        <v>63</v>
      </c>
      <c r="F464" s="16" t="s">
        <v>19</v>
      </c>
      <c r="G464" s="7" t="n">
        <v>5</v>
      </c>
      <c r="H464" s="6" t="n">
        <v>95.05</v>
      </c>
      <c r="I464" s="6" t="n">
        <v>-4752.5</v>
      </c>
      <c r="J464" s="6" t="n">
        <v>-26.5</v>
      </c>
      <c r="K464" s="6" t="n">
        <v>-3.09</v>
      </c>
      <c r="L464" s="6" t="n">
        <v>0</v>
      </c>
      <c r="M464" s="6" t="s">
        <f>=I464+J464+K464+L464</f>
      </c>
      <c r="N464" s="16"/>
    </row>
    <row collapsed="false" customFormat="false" customHeight="false" hidden="false" ht="12.1" outlineLevel="0" r="465">
      <c r="A465" s="20" t="n">
        <v>45384.528136574</v>
      </c>
      <c r="B465" s="16" t="s">
        <v>471</v>
      </c>
      <c r="C465" s="16" t="s">
        <v>723</v>
      </c>
      <c r="D465" s="16" t="s">
        <v>260</v>
      </c>
      <c r="E465" s="16" t="s">
        <v>63</v>
      </c>
      <c r="F465" s="16" t="s">
        <v>19</v>
      </c>
      <c r="G465" s="7" t="n">
        <v>4</v>
      </c>
      <c r="H465" s="6" t="n">
        <v>97.17</v>
      </c>
      <c r="I465" s="6" t="n">
        <v>-3886.8</v>
      </c>
      <c r="J465" s="6" t="n">
        <v>-28.56</v>
      </c>
      <c r="K465" s="6" t="n">
        <v>-2.52</v>
      </c>
      <c r="L465" s="6" t="n">
        <v>0</v>
      </c>
      <c r="M465" s="6" t="s">
        <f>=I465+J465+K465+L465</f>
      </c>
      <c r="N465" s="16"/>
    </row>
    <row collapsed="false" customFormat="false" customHeight="false" hidden="false" ht="12.1" outlineLevel="0" r="466">
      <c r="A466" s="20" t="n">
        <v>45384.530347222</v>
      </c>
      <c r="B466" s="16" t="s">
        <v>474</v>
      </c>
      <c r="C466" s="16" t="s">
        <v>730</v>
      </c>
      <c r="D466" s="16" t="s">
        <v>260</v>
      </c>
      <c r="E466" s="16" t="s">
        <v>63</v>
      </c>
      <c r="F466" s="16" t="s">
        <v>19</v>
      </c>
      <c r="G466" s="7" t="n">
        <v>1</v>
      </c>
      <c r="H466" s="6" t="n">
        <v>98.44</v>
      </c>
      <c r="I466" s="6" t="n">
        <v>-984.4</v>
      </c>
      <c r="J466" s="6" t="n">
        <v>-10.27</v>
      </c>
      <c r="K466" s="6" t="n">
        <v>-0.63</v>
      </c>
      <c r="L466" s="6" t="n">
        <v>0</v>
      </c>
      <c r="M466" s="6" t="s">
        <f>=I466+J466+K466+L466</f>
      </c>
      <c r="N466" s="16"/>
    </row>
    <row collapsed="false" customFormat="false" customHeight="false" hidden="false" ht="12.1" outlineLevel="0" r="467">
      <c r="A467" s="20" t="n">
        <v>45384.605509259</v>
      </c>
      <c r="B467" s="16" t="s">
        <v>30</v>
      </c>
      <c r="C467" s="16" t="s">
        <v>704</v>
      </c>
      <c r="D467" s="16" t="s">
        <v>260</v>
      </c>
      <c r="E467" s="16" t="s">
        <v>17</v>
      </c>
      <c r="F467" s="16" t="s">
        <v>19</v>
      </c>
      <c r="G467" s="7" t="n">
        <v>1</v>
      </c>
      <c r="H467" s="6" t="n">
        <v>710.1</v>
      </c>
      <c r="I467" s="6" t="n">
        <v>-710.1</v>
      </c>
      <c r="J467" s="6" t="n">
        <v>0</v>
      </c>
      <c r="K467" s="6" t="n">
        <v>-0.57</v>
      </c>
      <c r="L467" s="6" t="n">
        <v>0</v>
      </c>
      <c r="M467" s="6" t="s">
        <f>=I467+J467+K467+L467</f>
      </c>
      <c r="N467" s="16"/>
    </row>
    <row collapsed="false" customFormat="false" customHeight="false" hidden="false" ht="12.1" outlineLevel="0" r="468">
      <c r="A468" s="21" t="n">
        <v>45385</v>
      </c>
      <c r="B468" s="22" t="s">
        <v>619</v>
      </c>
      <c r="C468" s="22" t="s">
        <v>687</v>
      </c>
      <c r="D468" s="22" t="s">
        <v>619</v>
      </c>
      <c r="E468" s="22" t="s">
        <v>619</v>
      </c>
      <c r="F468" s="22" t="s">
        <v>19</v>
      </c>
      <c r="G468" s="23" t="n">
        <v>5</v>
      </c>
      <c r="H468" s="24" t="n">
        <v>29.42</v>
      </c>
      <c r="I468" s="24" t="n">
        <v>147.1</v>
      </c>
      <c r="J468" s="24" t="n">
        <v>0</v>
      </c>
      <c r="K468" s="24" t="n">
        <v>0</v>
      </c>
      <c r="L468" s="24" t="n">
        <v>0</v>
      </c>
      <c r="M468" s="6" t="s">
        <f>=I468+J468+K468+L468</f>
      </c>
      <c r="N468" s="22" t="s">
        <v>621</v>
      </c>
    </row>
    <row collapsed="false" customFormat="false" customHeight="false" hidden="false" ht="12.1" outlineLevel="0" r="469">
      <c r="A469" s="21" t="n">
        <v>45389</v>
      </c>
      <c r="B469" s="22" t="s">
        <v>619</v>
      </c>
      <c r="C469" s="22" t="s">
        <v>731</v>
      </c>
      <c r="D469" s="22" t="s">
        <v>619</v>
      </c>
      <c r="E469" s="22" t="s">
        <v>619</v>
      </c>
      <c r="F469" s="22" t="s">
        <v>19</v>
      </c>
      <c r="G469" s="23" t="n">
        <v>1</v>
      </c>
      <c r="H469" s="24" t="n">
        <v>12.33</v>
      </c>
      <c r="I469" s="24" t="n">
        <v>12.33</v>
      </c>
      <c r="J469" s="24" t="n">
        <v>0</v>
      </c>
      <c r="K469" s="24" t="n">
        <v>0</v>
      </c>
      <c r="L469" s="24" t="n">
        <v>0</v>
      </c>
      <c r="M469" s="6" t="s">
        <f>=I469+J469+K469+L469</f>
      </c>
      <c r="N469" s="22" t="s">
        <v>621</v>
      </c>
    </row>
    <row collapsed="false" customFormat="false" customHeight="false" hidden="false" ht="12.1" outlineLevel="0" r="470">
      <c r="A470" s="21" t="n">
        <v>45391</v>
      </c>
      <c r="B470" s="22" t="s">
        <v>619</v>
      </c>
      <c r="C470" s="22" t="s">
        <v>732</v>
      </c>
      <c r="D470" s="22" t="s">
        <v>619</v>
      </c>
      <c r="E470" s="22" t="s">
        <v>619</v>
      </c>
      <c r="F470" s="22" t="s">
        <v>19</v>
      </c>
      <c r="G470" s="23" t="n">
        <v>10</v>
      </c>
      <c r="H470" s="24" t="n">
        <v>9.04</v>
      </c>
      <c r="I470" s="24" t="n">
        <v>90.4</v>
      </c>
      <c r="J470" s="24" t="n">
        <v>0</v>
      </c>
      <c r="K470" s="24" t="n">
        <v>0</v>
      </c>
      <c r="L470" s="24" t="n">
        <v>0</v>
      </c>
      <c r="M470" s="6" t="s">
        <f>=I470+J470+K470+L470</f>
      </c>
      <c r="N470" s="22" t="s">
        <v>621</v>
      </c>
    </row>
    <row collapsed="false" customFormat="false" customHeight="false" hidden="false" ht="12.1" outlineLevel="0" r="471">
      <c r="A471" s="21" t="n">
        <v>45391</v>
      </c>
      <c r="B471" s="22" t="s">
        <v>619</v>
      </c>
      <c r="C471" s="22" t="s">
        <v>657</v>
      </c>
      <c r="D471" s="22" t="s">
        <v>619</v>
      </c>
      <c r="E471" s="22" t="s">
        <v>619</v>
      </c>
      <c r="F471" s="22" t="s">
        <v>19</v>
      </c>
      <c r="G471" s="23" t="n">
        <v>10</v>
      </c>
      <c r="H471" s="24" t="n">
        <v>39.64</v>
      </c>
      <c r="I471" s="24" t="n">
        <v>396.4</v>
      </c>
      <c r="J471" s="24" t="n">
        <v>0</v>
      </c>
      <c r="K471" s="24" t="n">
        <v>0</v>
      </c>
      <c r="L471" s="24" t="n">
        <v>0</v>
      </c>
      <c r="M471" s="6" t="s">
        <f>=I471+J471+K471+L471</f>
      </c>
      <c r="N471" s="22" t="s">
        <v>621</v>
      </c>
    </row>
    <row collapsed="false" customFormat="false" customHeight="false" hidden="false" ht="12.1" outlineLevel="0" r="472">
      <c r="A472" s="21" t="n">
        <v>45392</v>
      </c>
      <c r="B472" s="22" t="s">
        <v>619</v>
      </c>
      <c r="C472" s="22" t="s">
        <v>700</v>
      </c>
      <c r="D472" s="22" t="s">
        <v>619</v>
      </c>
      <c r="E472" s="22" t="s">
        <v>619</v>
      </c>
      <c r="F472" s="22" t="s">
        <v>19</v>
      </c>
      <c r="G472" s="23" t="n">
        <v>5</v>
      </c>
      <c r="H472" s="24" t="n">
        <v>29.92</v>
      </c>
      <c r="I472" s="24" t="n">
        <v>149.6</v>
      </c>
      <c r="J472" s="24" t="n">
        <v>0</v>
      </c>
      <c r="K472" s="24" t="n">
        <v>0</v>
      </c>
      <c r="L472" s="24" t="n">
        <v>0</v>
      </c>
      <c r="M472" s="6" t="s">
        <f>=I472+J472+K472+L472</f>
      </c>
      <c r="N472" s="22" t="s">
        <v>621</v>
      </c>
    </row>
    <row collapsed="false" customFormat="false" customHeight="false" hidden="false" ht="12.1" outlineLevel="0" r="473">
      <c r="A473" s="21" t="n">
        <v>45393</v>
      </c>
      <c r="B473" s="22" t="s">
        <v>619</v>
      </c>
      <c r="C473" s="22" t="s">
        <v>658</v>
      </c>
      <c r="D473" s="22" t="s">
        <v>619</v>
      </c>
      <c r="E473" s="22" t="s">
        <v>619</v>
      </c>
      <c r="F473" s="22" t="s">
        <v>19</v>
      </c>
      <c r="G473" s="23" t="n">
        <v>5</v>
      </c>
      <c r="H473" s="24" t="n">
        <v>43.13</v>
      </c>
      <c r="I473" s="24" t="n">
        <v>215.65</v>
      </c>
      <c r="J473" s="24" t="n">
        <v>0</v>
      </c>
      <c r="K473" s="24" t="n">
        <v>0</v>
      </c>
      <c r="L473" s="24" t="n">
        <v>0</v>
      </c>
      <c r="M473" s="6" t="s">
        <f>=I473+J473+K473+L473</f>
      </c>
      <c r="N473" s="22" t="s">
        <v>621</v>
      </c>
    </row>
    <row collapsed="false" customFormat="false" customHeight="false" hidden="false" ht="12.1" outlineLevel="0" r="474">
      <c r="A474" s="21" t="n">
        <v>45394</v>
      </c>
      <c r="B474" s="22" t="s">
        <v>619</v>
      </c>
      <c r="C474" s="22" t="s">
        <v>706</v>
      </c>
      <c r="D474" s="22" t="s">
        <v>619</v>
      </c>
      <c r="E474" s="22" t="s">
        <v>619</v>
      </c>
      <c r="F474" s="22" t="s">
        <v>19</v>
      </c>
      <c r="G474" s="23" t="n">
        <v>5</v>
      </c>
      <c r="H474" s="24" t="n">
        <v>7.71</v>
      </c>
      <c r="I474" s="24" t="n">
        <v>38.55</v>
      </c>
      <c r="J474" s="24" t="n">
        <v>0</v>
      </c>
      <c r="K474" s="24" t="n">
        <v>0</v>
      </c>
      <c r="L474" s="24" t="n">
        <v>0</v>
      </c>
      <c r="M474" s="6" t="s">
        <f>=I474+J474+K474+L474</f>
      </c>
      <c r="N474" s="22" t="s">
        <v>621</v>
      </c>
    </row>
    <row collapsed="false" customFormat="false" customHeight="false" hidden="false" ht="12.1" outlineLevel="0" r="475">
      <c r="A475" s="20" t="n">
        <v>45394.633206019</v>
      </c>
      <c r="B475" s="16" t="s">
        <v>24</v>
      </c>
      <c r="C475" s="16" t="s">
        <v>733</v>
      </c>
      <c r="D475" s="16" t="s">
        <v>260</v>
      </c>
      <c r="E475" s="16" t="s">
        <v>17</v>
      </c>
      <c r="F475" s="16" t="s">
        <v>19</v>
      </c>
      <c r="G475" s="7" t="n">
        <v>2</v>
      </c>
      <c r="H475" s="6" t="n">
        <v>710.6</v>
      </c>
      <c r="I475" s="6" t="n">
        <v>-1421.2</v>
      </c>
      <c r="J475" s="6" t="n">
        <v>0</v>
      </c>
      <c r="K475" s="6" t="n">
        <v>-1.14</v>
      </c>
      <c r="L475" s="6" t="n">
        <v>0</v>
      </c>
      <c r="M475" s="6" t="s">
        <f>=I475+J475+K475+L475</f>
      </c>
      <c r="N475" s="16"/>
    </row>
    <row collapsed="false" customFormat="false" customHeight="false" hidden="false" ht="12.1" outlineLevel="0" r="476">
      <c r="A476" s="20" t="n">
        <v>45394.635185185</v>
      </c>
      <c r="B476" s="16" t="s">
        <v>54</v>
      </c>
      <c r="C476" s="16" t="s">
        <v>676</v>
      </c>
      <c r="D476" s="16" t="s">
        <v>260</v>
      </c>
      <c r="E476" s="16" t="s">
        <v>48</v>
      </c>
      <c r="F476" s="16" t="s">
        <v>19</v>
      </c>
      <c r="G476" s="7" t="n">
        <v>80</v>
      </c>
      <c r="H476" s="6" t="n">
        <v>1.85</v>
      </c>
      <c r="I476" s="6" t="n">
        <v>-148</v>
      </c>
      <c r="J476" s="6" t="n">
        <v>0</v>
      </c>
      <c r="K476" s="6" t="n">
        <v>-0.05</v>
      </c>
      <c r="L476" s="6" t="n">
        <v>0</v>
      </c>
      <c r="M476" s="6" t="s">
        <f>=I476+J476+K476+L476</f>
      </c>
      <c r="N476" s="16"/>
    </row>
    <row collapsed="false" customFormat="false" customHeight="false" hidden="false" ht="12.1" outlineLevel="0" r="477">
      <c r="A477" s="21" t="n">
        <v>45396</v>
      </c>
      <c r="B477" s="22" t="s">
        <v>619</v>
      </c>
      <c r="C477" s="22" t="s">
        <v>631</v>
      </c>
      <c r="D477" s="22" t="s">
        <v>619</v>
      </c>
      <c r="E477" s="22" t="s">
        <v>619</v>
      </c>
      <c r="F477" s="22" t="s">
        <v>19</v>
      </c>
      <c r="G477" s="23" t="n">
        <v>5</v>
      </c>
      <c r="H477" s="24" t="n">
        <v>20.94</v>
      </c>
      <c r="I477" s="24" t="n">
        <v>104.7</v>
      </c>
      <c r="J477" s="24" t="n">
        <v>0</v>
      </c>
      <c r="K477" s="24" t="n">
        <v>0</v>
      </c>
      <c r="L477" s="24" t="n">
        <v>0</v>
      </c>
      <c r="M477" s="6" t="s">
        <f>=I477+J477+K477+L477</f>
      </c>
      <c r="N477" s="22" t="s">
        <v>621</v>
      </c>
    </row>
    <row collapsed="false" customFormat="false" customHeight="false" hidden="false" ht="12.1" outlineLevel="0" r="478">
      <c r="A478" s="21" t="n">
        <v>45397</v>
      </c>
      <c r="B478" s="22" t="s">
        <v>684</v>
      </c>
      <c r="C478" s="22" t="s">
        <v>734</v>
      </c>
      <c r="D478" s="22" t="s">
        <v>684</v>
      </c>
      <c r="E478" s="22" t="s">
        <v>684</v>
      </c>
      <c r="F478" s="22" t="s">
        <v>19</v>
      </c>
      <c r="G478" s="23" t="n">
        <v>2</v>
      </c>
      <c r="H478" s="24" t="n">
        <v>3125</v>
      </c>
      <c r="I478" s="24" t="n">
        <v>6250</v>
      </c>
      <c r="J478" s="24" t="n">
        <v>0</v>
      </c>
      <c r="K478" s="24" t="n">
        <v>0</v>
      </c>
      <c r="L478" s="24" t="n">
        <v>0</v>
      </c>
      <c r="M478" s="6" t="s">
        <f>=I478+J478+K478+L478</f>
      </c>
      <c r="N478" s="22"/>
    </row>
    <row collapsed="false" customFormat="false" customHeight="false" hidden="false" ht="12.1" outlineLevel="0" r="479">
      <c r="A479" s="20" t="n">
        <v>45397.646736111</v>
      </c>
      <c r="B479" s="16" t="s">
        <v>466</v>
      </c>
      <c r="C479" s="16" t="s">
        <v>688</v>
      </c>
      <c r="D479" s="16" t="s">
        <v>260</v>
      </c>
      <c r="E479" s="16" t="s">
        <v>63</v>
      </c>
      <c r="F479" s="16" t="s">
        <v>19</v>
      </c>
      <c r="G479" s="7" t="n">
        <v>5</v>
      </c>
      <c r="H479" s="6" t="n">
        <v>96.15</v>
      </c>
      <c r="I479" s="6" t="n">
        <v>-4807.5</v>
      </c>
      <c r="J479" s="6" t="n">
        <v>-8.2</v>
      </c>
      <c r="K479" s="6" t="n">
        <v>-2.8</v>
      </c>
      <c r="L479" s="6" t="n">
        <v>0</v>
      </c>
      <c r="M479" s="6" t="s">
        <f>=I479+J479+K479+L479</f>
      </c>
      <c r="N479" s="16"/>
    </row>
    <row collapsed="false" customFormat="false" customHeight="false" hidden="false" ht="12.1" outlineLevel="0" r="480">
      <c r="A480" s="20" t="n">
        <v>45397.647476852</v>
      </c>
      <c r="B480" s="16" t="s">
        <v>460</v>
      </c>
      <c r="C480" s="16" t="s">
        <v>652</v>
      </c>
      <c r="D480" s="16" t="s">
        <v>260</v>
      </c>
      <c r="E480" s="16" t="s">
        <v>48</v>
      </c>
      <c r="F480" s="16" t="s">
        <v>19</v>
      </c>
      <c r="G480" s="7" t="n">
        <v>3</v>
      </c>
      <c r="H480" s="6" t="n">
        <v>154.93333333333</v>
      </c>
      <c r="I480" s="6" t="n">
        <v>-464.8</v>
      </c>
      <c r="J480" s="6" t="n">
        <v>0</v>
      </c>
      <c r="K480" s="6" t="n">
        <v>-0.14</v>
      </c>
      <c r="L480" s="6" t="n">
        <v>0</v>
      </c>
      <c r="M480" s="6" t="s">
        <f>=I480+J480+K480+L480</f>
      </c>
      <c r="N480" s="16"/>
    </row>
    <row collapsed="false" customFormat="false" customHeight="false" hidden="false" ht="12.1" outlineLevel="0" r="481">
      <c r="A481" s="20" t="n">
        <v>45397.647986111</v>
      </c>
      <c r="B481" s="16" t="s">
        <v>54</v>
      </c>
      <c r="C481" s="16" t="s">
        <v>676</v>
      </c>
      <c r="D481" s="16" t="s">
        <v>260</v>
      </c>
      <c r="E481" s="16" t="s">
        <v>48</v>
      </c>
      <c r="F481" s="16" t="s">
        <v>19</v>
      </c>
      <c r="G481" s="7" t="n">
        <v>73</v>
      </c>
      <c r="H481" s="6" t="n">
        <v>1.803</v>
      </c>
      <c r="I481" s="6" t="n">
        <v>-131.62</v>
      </c>
      <c r="J481" s="6" t="n">
        <v>0</v>
      </c>
      <c r="K481" s="6" t="n">
        <v>-0.06</v>
      </c>
      <c r="L481" s="6" t="n">
        <v>0</v>
      </c>
      <c r="M481" s="6" t="s">
        <f>=I481+J481+K481+L481</f>
      </c>
      <c r="N481" s="16"/>
    </row>
    <row collapsed="false" customFormat="false" customHeight="false" hidden="false" ht="12.1" outlineLevel="0" r="482">
      <c r="A482" s="20" t="n">
        <v>45397.704722222</v>
      </c>
      <c r="B482" s="16" t="s">
        <v>72</v>
      </c>
      <c r="C482" s="16" t="s">
        <v>719</v>
      </c>
      <c r="D482" s="16" t="s">
        <v>260</v>
      </c>
      <c r="E482" s="16" t="s">
        <v>63</v>
      </c>
      <c r="F482" s="16" t="s">
        <v>19</v>
      </c>
      <c r="G482" s="7" t="n">
        <v>1</v>
      </c>
      <c r="H482" s="6" t="n">
        <v>94.82</v>
      </c>
      <c r="I482" s="6" t="n">
        <v>-948.2</v>
      </c>
      <c r="J482" s="6" t="n">
        <v>-9.9</v>
      </c>
      <c r="K482" s="6" t="n">
        <v>-0.55</v>
      </c>
      <c r="L482" s="6" t="n">
        <v>0</v>
      </c>
      <c r="M482" s="6" t="s">
        <f>=I482+J482+K482+L482</f>
      </c>
      <c r="N482" s="16"/>
    </row>
    <row collapsed="false" customFormat="false" customHeight="false" hidden="false" ht="12.1" outlineLevel="0" r="483">
      <c r="A483" s="21" t="n">
        <v>45398</v>
      </c>
      <c r="B483" s="22" t="s">
        <v>619</v>
      </c>
      <c r="C483" s="22" t="s">
        <v>632</v>
      </c>
      <c r="D483" s="22" t="s">
        <v>619</v>
      </c>
      <c r="E483" s="22" t="s">
        <v>619</v>
      </c>
      <c r="F483" s="22" t="s">
        <v>19</v>
      </c>
      <c r="G483" s="23" t="n">
        <v>5</v>
      </c>
      <c r="H483" s="24" t="n">
        <v>21.19</v>
      </c>
      <c r="I483" s="24" t="n">
        <v>105.95</v>
      </c>
      <c r="J483" s="24" t="n">
        <v>0</v>
      </c>
      <c r="K483" s="24" t="n">
        <v>0</v>
      </c>
      <c r="L483" s="24" t="n">
        <v>0</v>
      </c>
      <c r="M483" s="6" t="s">
        <f>=I483+J483+K483+L483</f>
      </c>
      <c r="N483" s="22" t="s">
        <v>621</v>
      </c>
    </row>
    <row collapsed="false" customFormat="false" customHeight="false" hidden="false" ht="12.1" outlineLevel="0" r="484">
      <c r="A484" s="21" t="n">
        <v>45399</v>
      </c>
      <c r="B484" s="22" t="s">
        <v>619</v>
      </c>
      <c r="C484" s="22" t="s">
        <v>633</v>
      </c>
      <c r="D484" s="22" t="s">
        <v>619</v>
      </c>
      <c r="E484" s="22" t="s">
        <v>619</v>
      </c>
      <c r="F484" s="22" t="s">
        <v>19</v>
      </c>
      <c r="G484" s="23" t="n">
        <v>5</v>
      </c>
      <c r="H484" s="24" t="n">
        <v>28.67</v>
      </c>
      <c r="I484" s="24" t="n">
        <v>143.35</v>
      </c>
      <c r="J484" s="24" t="n">
        <v>0</v>
      </c>
      <c r="K484" s="24" t="n">
        <v>0</v>
      </c>
      <c r="L484" s="24" t="n">
        <v>0</v>
      </c>
      <c r="M484" s="6" t="s">
        <f>=I484+J484+K484+L484</f>
      </c>
      <c r="N484" s="22" t="s">
        <v>621</v>
      </c>
    </row>
    <row collapsed="false" customFormat="false" customHeight="false" hidden="false" ht="12.1" outlineLevel="0" r="485">
      <c r="A485" s="21" t="n">
        <v>45399</v>
      </c>
      <c r="B485" s="22" t="s">
        <v>684</v>
      </c>
      <c r="C485" s="22" t="s">
        <v>735</v>
      </c>
      <c r="D485" s="22" t="s">
        <v>684</v>
      </c>
      <c r="E485" s="22" t="s">
        <v>684</v>
      </c>
      <c r="F485" s="22" t="s">
        <v>19</v>
      </c>
      <c r="G485" s="23" t="n">
        <v>1</v>
      </c>
      <c r="H485" s="24" t="n">
        <v>5000</v>
      </c>
      <c r="I485" s="24" t="n">
        <v>5000</v>
      </c>
      <c r="J485" s="24" t="n">
        <v>0</v>
      </c>
      <c r="K485" s="24" t="n">
        <v>0</v>
      </c>
      <c r="L485" s="24" t="n">
        <v>0</v>
      </c>
      <c r="M485" s="6" t="s">
        <f>=I485+J485+K485+L485</f>
      </c>
      <c r="N485" s="22"/>
    </row>
    <row collapsed="false" customFormat="false" customHeight="false" hidden="false" ht="12.1" outlineLevel="0" r="486">
      <c r="A486" s="21" t="n">
        <v>45399</v>
      </c>
      <c r="B486" s="22" t="s">
        <v>619</v>
      </c>
      <c r="C486" s="22" t="s">
        <v>661</v>
      </c>
      <c r="D486" s="22" t="s">
        <v>619</v>
      </c>
      <c r="E486" s="22" t="s">
        <v>619</v>
      </c>
      <c r="F486" s="22" t="s">
        <v>19</v>
      </c>
      <c r="G486" s="23" t="n">
        <v>5</v>
      </c>
      <c r="H486" s="24" t="n">
        <v>22.81</v>
      </c>
      <c r="I486" s="24" t="n">
        <v>114.05</v>
      </c>
      <c r="J486" s="24" t="n">
        <v>0</v>
      </c>
      <c r="K486" s="24" t="n">
        <v>0</v>
      </c>
      <c r="L486" s="24" t="n">
        <v>0</v>
      </c>
      <c r="M486" s="6" t="s">
        <f>=I486+J486+K486+L486</f>
      </c>
      <c r="N486" s="22" t="s">
        <v>621</v>
      </c>
    </row>
    <row collapsed="false" customFormat="false" customHeight="false" hidden="false" ht="12.1" outlineLevel="0" r="487">
      <c r="A487" s="20" t="n">
        <v>45399.620138889</v>
      </c>
      <c r="B487" s="16" t="s">
        <v>123</v>
      </c>
      <c r="C487" s="16" t="s">
        <v>736</v>
      </c>
      <c r="D487" s="16" t="s">
        <v>260</v>
      </c>
      <c r="E487" s="16" t="s">
        <v>63</v>
      </c>
      <c r="F487" s="16" t="s">
        <v>19</v>
      </c>
      <c r="G487" s="7" t="n">
        <v>5</v>
      </c>
      <c r="H487" s="6" t="n">
        <v>93.81</v>
      </c>
      <c r="I487" s="6" t="n">
        <v>-4690.5</v>
      </c>
      <c r="J487" s="6" t="n">
        <v>-70.2</v>
      </c>
      <c r="K487" s="6" t="n">
        <v>-2.75</v>
      </c>
      <c r="L487" s="6" t="n">
        <v>0</v>
      </c>
      <c r="M487" s="6" t="s">
        <f>=I487+J487+K487+L487</f>
      </c>
      <c r="N487" s="16"/>
    </row>
    <row collapsed="false" customFormat="false" customHeight="false" hidden="false" ht="12.1" outlineLevel="0" r="488">
      <c r="A488" s="21" t="n">
        <v>45400</v>
      </c>
      <c r="B488" s="22" t="s">
        <v>684</v>
      </c>
      <c r="C488" s="22" t="s">
        <v>737</v>
      </c>
      <c r="D488" s="22" t="s">
        <v>684</v>
      </c>
      <c r="E488" s="22" t="s">
        <v>684</v>
      </c>
      <c r="F488" s="22" t="s">
        <v>19</v>
      </c>
      <c r="G488" s="23" t="n">
        <v>1</v>
      </c>
      <c r="H488" s="24" t="n">
        <v>5000</v>
      </c>
      <c r="I488" s="24" t="n">
        <v>5000</v>
      </c>
      <c r="J488" s="24" t="n">
        <v>0</v>
      </c>
      <c r="K488" s="24" t="n">
        <v>0</v>
      </c>
      <c r="L488" s="24" t="n">
        <v>0</v>
      </c>
      <c r="M488" s="6" t="s">
        <f>=I488+J488+K488+L488</f>
      </c>
      <c r="N488" s="22"/>
    </row>
    <row collapsed="false" customFormat="false" customHeight="false" hidden="false" ht="12.1" outlineLevel="0" r="489">
      <c r="A489" s="20" t="n">
        <v>45400.593611111</v>
      </c>
      <c r="B489" s="16" t="s">
        <v>474</v>
      </c>
      <c r="C489" s="16" t="s">
        <v>730</v>
      </c>
      <c r="D489" s="16" t="s">
        <v>260</v>
      </c>
      <c r="E489" s="16" t="s">
        <v>63</v>
      </c>
      <c r="F489" s="16" t="s">
        <v>19</v>
      </c>
      <c r="G489" s="7" t="n">
        <v>5</v>
      </c>
      <c r="H489" s="6" t="n">
        <v>98.78</v>
      </c>
      <c r="I489" s="6" t="n">
        <v>-4939</v>
      </c>
      <c r="J489" s="6" t="n">
        <v>-22.6</v>
      </c>
      <c r="K489" s="6" t="n">
        <v>-2.89</v>
      </c>
      <c r="L489" s="6" t="n">
        <v>0</v>
      </c>
      <c r="M489" s="6" t="s">
        <f>=I489+J489+K489+L489</f>
      </c>
      <c r="N489" s="16"/>
    </row>
    <row collapsed="false" customFormat="false" customHeight="false" hidden="false" ht="12.1" outlineLevel="0" r="490">
      <c r="A490" s="20" t="n">
        <v>45400.597268519</v>
      </c>
      <c r="B490" s="16" t="s">
        <v>24</v>
      </c>
      <c r="C490" s="16" t="s">
        <v>733</v>
      </c>
      <c r="D490" s="16" t="s">
        <v>260</v>
      </c>
      <c r="E490" s="16" t="s">
        <v>17</v>
      </c>
      <c r="F490" s="16" t="s">
        <v>19</v>
      </c>
      <c r="G490" s="7" t="n">
        <v>1</v>
      </c>
      <c r="H490" s="6" t="n">
        <v>711.8</v>
      </c>
      <c r="I490" s="6" t="n">
        <v>-711.8</v>
      </c>
      <c r="J490" s="6" t="n">
        <v>0</v>
      </c>
      <c r="K490" s="6" t="n">
        <v>-0.57</v>
      </c>
      <c r="L490" s="6" t="n">
        <v>0</v>
      </c>
      <c r="M490" s="6" t="s">
        <f>=I490+J490+K490+L490</f>
      </c>
      <c r="N490" s="16"/>
    </row>
    <row collapsed="false" customFormat="false" customHeight="false" hidden="false" ht="12.1" outlineLevel="0" r="491">
      <c r="A491" s="21" t="n">
        <v>45404</v>
      </c>
      <c r="B491" s="22" t="s">
        <v>605</v>
      </c>
      <c r="C491" s="22" t="s">
        <v>183</v>
      </c>
      <c r="D491" s="22" t="s">
        <v>605</v>
      </c>
      <c r="E491" s="22" t="s">
        <v>605</v>
      </c>
      <c r="F491" s="22" t="s">
        <v>19</v>
      </c>
      <c r="G491" s="23" t="n">
        <v>1</v>
      </c>
      <c r="H491" s="24" t="n">
        <v>660</v>
      </c>
      <c r="I491" s="24" t="n">
        <v>660</v>
      </c>
      <c r="J491" s="24" t="n">
        <v>0</v>
      </c>
      <c r="K491" s="24" t="n">
        <v>0</v>
      </c>
      <c r="L491" s="24" t="n">
        <v>0</v>
      </c>
      <c r="M491" s="6" t="s">
        <f>=I491+J491+K491+L491</f>
      </c>
      <c r="N491" s="22"/>
    </row>
    <row collapsed="false" customFormat="false" customHeight="false" hidden="false" ht="12.1" outlineLevel="0" r="492">
      <c r="A492" s="20" t="n">
        <v>45404.455578704</v>
      </c>
      <c r="B492" s="16" t="s">
        <v>24</v>
      </c>
      <c r="C492" s="16" t="s">
        <v>733</v>
      </c>
      <c r="D492" s="16" t="s">
        <v>260</v>
      </c>
      <c r="E492" s="16" t="s">
        <v>17</v>
      </c>
      <c r="F492" s="16" t="s">
        <v>19</v>
      </c>
      <c r="G492" s="7" t="n">
        <v>1</v>
      </c>
      <c r="H492" s="6" t="n">
        <v>714.8</v>
      </c>
      <c r="I492" s="6" t="n">
        <v>-714.8</v>
      </c>
      <c r="J492" s="6" t="n">
        <v>0</v>
      </c>
      <c r="K492" s="6" t="n">
        <v>-0.57</v>
      </c>
      <c r="L492" s="6" t="n">
        <v>0</v>
      </c>
      <c r="M492" s="6" t="s">
        <f>=I492+J492+K492+L492</f>
      </c>
      <c r="N492" s="16"/>
    </row>
    <row collapsed="false" customFormat="false" customHeight="false" hidden="false" ht="12.1" outlineLevel="0" r="493">
      <c r="A493" s="21" t="n">
        <v>45412</v>
      </c>
      <c r="B493" s="22" t="s">
        <v>619</v>
      </c>
      <c r="C493" s="22" t="s">
        <v>673</v>
      </c>
      <c r="D493" s="22" t="s">
        <v>619</v>
      </c>
      <c r="E493" s="22" t="s">
        <v>619</v>
      </c>
      <c r="F493" s="22" t="s">
        <v>19</v>
      </c>
      <c r="G493" s="23" t="n">
        <v>13</v>
      </c>
      <c r="H493" s="24" t="n">
        <v>6.58</v>
      </c>
      <c r="I493" s="24" t="n">
        <v>85.54</v>
      </c>
      <c r="J493" s="24" t="n">
        <v>0</v>
      </c>
      <c r="K493" s="24" t="n">
        <v>0</v>
      </c>
      <c r="L493" s="24" t="n">
        <v>0</v>
      </c>
      <c r="M493" s="6" t="s">
        <f>=I493+J493+K493+L493</f>
      </c>
      <c r="N493" s="22" t="s">
        <v>621</v>
      </c>
    </row>
    <row collapsed="false" customFormat="false" customHeight="false" hidden="false" ht="12.1" outlineLevel="0" r="494">
      <c r="A494" s="21" t="n">
        <v>45414</v>
      </c>
      <c r="B494" s="22" t="s">
        <v>619</v>
      </c>
      <c r="C494" s="22" t="s">
        <v>620</v>
      </c>
      <c r="D494" s="22" t="s">
        <v>619</v>
      </c>
      <c r="E494" s="22" t="s">
        <v>619</v>
      </c>
      <c r="F494" s="22" t="s">
        <v>19</v>
      </c>
      <c r="G494" s="23" t="n">
        <v>5</v>
      </c>
      <c r="H494" s="24" t="n">
        <v>23.81</v>
      </c>
      <c r="I494" s="24" t="n">
        <v>119.05</v>
      </c>
      <c r="J494" s="24" t="n">
        <v>0</v>
      </c>
      <c r="K494" s="24" t="n">
        <v>0</v>
      </c>
      <c r="L494" s="24" t="n">
        <v>0</v>
      </c>
      <c r="M494" s="6" t="s">
        <f>=I494+J494+K494+L494</f>
      </c>
      <c r="N494" s="22" t="s">
        <v>621</v>
      </c>
    </row>
    <row collapsed="false" customFormat="false" customHeight="false" hidden="false" ht="12.1" outlineLevel="0" r="495">
      <c r="A495" s="21" t="n">
        <v>45414</v>
      </c>
      <c r="B495" s="22" t="s">
        <v>619</v>
      </c>
      <c r="C495" s="22" t="s">
        <v>728</v>
      </c>
      <c r="D495" s="22" t="s">
        <v>619</v>
      </c>
      <c r="E495" s="22" t="s">
        <v>619</v>
      </c>
      <c r="F495" s="22" t="s">
        <v>19</v>
      </c>
      <c r="G495" s="23" t="n">
        <v>5</v>
      </c>
      <c r="H495" s="24" t="n">
        <v>12.33</v>
      </c>
      <c r="I495" s="24" t="n">
        <v>61.65</v>
      </c>
      <c r="J495" s="24" t="n">
        <v>0</v>
      </c>
      <c r="K495" s="24" t="n">
        <v>0</v>
      </c>
      <c r="L495" s="24" t="n">
        <v>0</v>
      </c>
      <c r="M495" s="6" t="s">
        <f>=I495+J495+K495+L495</f>
      </c>
      <c r="N495" s="22" t="s">
        <v>621</v>
      </c>
    </row>
    <row collapsed="false" customFormat="false" customHeight="false" hidden="false" ht="12.1" outlineLevel="0" r="496">
      <c r="A496" s="21" t="n">
        <v>45414</v>
      </c>
      <c r="B496" s="22" t="s">
        <v>619</v>
      </c>
      <c r="C496" s="22" t="s">
        <v>738</v>
      </c>
      <c r="D496" s="22" t="s">
        <v>619</v>
      </c>
      <c r="E496" s="22" t="s">
        <v>619</v>
      </c>
      <c r="F496" s="22" t="s">
        <v>19</v>
      </c>
      <c r="G496" s="23" t="n">
        <v>17</v>
      </c>
      <c r="H496" s="24" t="n">
        <v>9.04</v>
      </c>
      <c r="I496" s="24" t="n">
        <v>153.68</v>
      </c>
      <c r="J496" s="24" t="n">
        <v>0</v>
      </c>
      <c r="K496" s="24" t="n">
        <v>0</v>
      </c>
      <c r="L496" s="24" t="n">
        <v>0</v>
      </c>
      <c r="M496" s="6" t="s">
        <f>=I496+J496+K496+L496</f>
      </c>
      <c r="N496" s="22" t="s">
        <v>621</v>
      </c>
    </row>
    <row collapsed="false" customFormat="false" customHeight="false" hidden="false" ht="12.1" outlineLevel="0" r="497">
      <c r="A497" s="21" t="n">
        <v>45415</v>
      </c>
      <c r="B497" s="22" t="s">
        <v>605</v>
      </c>
      <c r="C497" s="22" t="s">
        <v>183</v>
      </c>
      <c r="D497" s="22" t="s">
        <v>605</v>
      </c>
      <c r="E497" s="22" t="s">
        <v>605</v>
      </c>
      <c r="F497" s="22" t="s">
        <v>19</v>
      </c>
      <c r="G497" s="23" t="n">
        <v>1</v>
      </c>
      <c r="H497" s="24" t="n">
        <v>30000</v>
      </c>
      <c r="I497" s="24" t="n">
        <v>30000</v>
      </c>
      <c r="J497" s="24" t="n">
        <v>0</v>
      </c>
      <c r="K497" s="24" t="n">
        <v>0</v>
      </c>
      <c r="L497" s="24" t="n">
        <v>0</v>
      </c>
      <c r="M497" s="6" t="s">
        <f>=I497+J497+K497+L497</f>
      </c>
      <c r="N497" s="22"/>
    </row>
    <row collapsed="false" customFormat="false" customHeight="false" hidden="false" ht="12.1" outlineLevel="0" r="498">
      <c r="A498" s="25" t="n">
        <v>45415.438946759</v>
      </c>
      <c r="B498" s="26" t="s">
        <v>468</v>
      </c>
      <c r="C498" s="26" t="s">
        <v>696</v>
      </c>
      <c r="D498" s="26" t="s">
        <v>440</v>
      </c>
      <c r="E498" s="26" t="s">
        <v>17</v>
      </c>
      <c r="F498" s="26" t="s">
        <v>19</v>
      </c>
      <c r="G498" s="27" t="n">
        <v>-13</v>
      </c>
      <c r="H498" s="28" t="n">
        <v>1241.4615384615</v>
      </c>
      <c r="I498" s="28" t="n">
        <v>16139</v>
      </c>
      <c r="J498" s="28" t="n">
        <v>0</v>
      </c>
      <c r="K498" s="28" t="n">
        <v>-12.9</v>
      </c>
      <c r="L498" s="28" t="n">
        <v>0</v>
      </c>
      <c r="M498" s="6" t="s">
        <f>=I498+J498+K498+L498</f>
      </c>
      <c r="N498" s="26"/>
    </row>
    <row collapsed="false" customFormat="false" customHeight="false" hidden="false" ht="12.1" outlineLevel="0" r="499">
      <c r="A499" s="20" t="n">
        <v>45415.439780093</v>
      </c>
      <c r="B499" s="16" t="s">
        <v>21</v>
      </c>
      <c r="C499" s="16" t="s">
        <v>703</v>
      </c>
      <c r="D499" s="16" t="s">
        <v>260</v>
      </c>
      <c r="E499" s="16" t="s">
        <v>17</v>
      </c>
      <c r="F499" s="16" t="s">
        <v>19</v>
      </c>
      <c r="G499" s="7" t="n">
        <v>2</v>
      </c>
      <c r="H499" s="6" t="n">
        <v>8080</v>
      </c>
      <c r="I499" s="6" t="n">
        <v>-16160</v>
      </c>
      <c r="J499" s="6" t="n">
        <v>0</v>
      </c>
      <c r="K499" s="6" t="n">
        <v>-12.93</v>
      </c>
      <c r="L499" s="6" t="n">
        <v>0</v>
      </c>
      <c r="M499" s="6" t="s">
        <f>=I499+J499+K499+L499</f>
      </c>
      <c r="N499" s="16"/>
    </row>
    <row collapsed="false" customFormat="false" customHeight="false" hidden="false" ht="12.1" outlineLevel="0" r="500">
      <c r="A500" s="25" t="n">
        <v>45415.44255787</v>
      </c>
      <c r="B500" s="26" t="s">
        <v>469</v>
      </c>
      <c r="C500" s="26" t="s">
        <v>702</v>
      </c>
      <c r="D500" s="26" t="s">
        <v>440</v>
      </c>
      <c r="E500" s="26" t="s">
        <v>17</v>
      </c>
      <c r="F500" s="26" t="s">
        <v>19</v>
      </c>
      <c r="G500" s="27" t="n">
        <v>-20</v>
      </c>
      <c r="H500" s="28" t="n">
        <v>133.38</v>
      </c>
      <c r="I500" s="28" t="n">
        <v>2667.6</v>
      </c>
      <c r="J500" s="28" t="n">
        <v>0</v>
      </c>
      <c r="K500" s="28" t="n">
        <v>-2.13</v>
      </c>
      <c r="L500" s="28" t="n">
        <v>0</v>
      </c>
      <c r="M500" s="6" t="s">
        <f>=I500+J500+K500+L500</f>
      </c>
      <c r="N500" s="26"/>
    </row>
    <row collapsed="false" customFormat="false" customHeight="false" hidden="false" ht="12.1" outlineLevel="0" r="501">
      <c r="A501" s="20" t="n">
        <v>45415.44337963</v>
      </c>
      <c r="B501" s="16" t="s">
        <v>33</v>
      </c>
      <c r="C501" s="16" t="s">
        <v>707</v>
      </c>
      <c r="D501" s="16" t="s">
        <v>260</v>
      </c>
      <c r="E501" s="16" t="s">
        <v>17</v>
      </c>
      <c r="F501" s="16" t="s">
        <v>19</v>
      </c>
      <c r="G501" s="7" t="n">
        <v>1</v>
      </c>
      <c r="H501" s="6" t="n">
        <v>8252</v>
      </c>
      <c r="I501" s="6" t="n">
        <v>-8252</v>
      </c>
      <c r="J501" s="6" t="n">
        <v>0</v>
      </c>
      <c r="K501" s="6" t="n">
        <v>-6.6</v>
      </c>
      <c r="L501" s="6" t="n">
        <v>0</v>
      </c>
      <c r="M501" s="6" t="s">
        <f>=I501+J501+K501+L501</f>
      </c>
      <c r="N501" s="16"/>
    </row>
    <row collapsed="false" customFormat="false" customHeight="false" hidden="false" ht="12.1" outlineLevel="0" r="502">
      <c r="A502" s="20" t="n">
        <v>45415.44380787</v>
      </c>
      <c r="B502" s="16" t="s">
        <v>36</v>
      </c>
      <c r="C502" s="16" t="s">
        <v>708</v>
      </c>
      <c r="D502" s="16" t="s">
        <v>260</v>
      </c>
      <c r="E502" s="16" t="s">
        <v>17</v>
      </c>
      <c r="F502" s="16" t="s">
        <v>19</v>
      </c>
      <c r="G502" s="7" t="n">
        <v>10</v>
      </c>
      <c r="H502" s="6" t="n">
        <v>309.7</v>
      </c>
      <c r="I502" s="6" t="n">
        <v>-3097</v>
      </c>
      <c r="J502" s="6" t="n">
        <v>0</v>
      </c>
      <c r="K502" s="6" t="n">
        <v>-2.47</v>
      </c>
      <c r="L502" s="6" t="n">
        <v>0</v>
      </c>
      <c r="M502" s="6" t="s">
        <f>=I502+J502+K502+L502</f>
      </c>
      <c r="N502" s="16"/>
    </row>
    <row collapsed="false" customFormat="false" customHeight="false" hidden="false" ht="12.1" outlineLevel="0" r="503">
      <c r="A503" s="20" t="n">
        <v>45415.444270833</v>
      </c>
      <c r="B503" s="16" t="s">
        <v>24</v>
      </c>
      <c r="C503" s="16" t="s">
        <v>733</v>
      </c>
      <c r="D503" s="16" t="s">
        <v>260</v>
      </c>
      <c r="E503" s="16" t="s">
        <v>17</v>
      </c>
      <c r="F503" s="16" t="s">
        <v>19</v>
      </c>
      <c r="G503" s="7" t="n">
        <v>8</v>
      </c>
      <c r="H503" s="6" t="n">
        <v>720.125</v>
      </c>
      <c r="I503" s="6" t="n">
        <v>-5761</v>
      </c>
      <c r="J503" s="6" t="n">
        <v>0</v>
      </c>
      <c r="K503" s="6" t="n">
        <v>-4.6</v>
      </c>
      <c r="L503" s="6" t="n">
        <v>0</v>
      </c>
      <c r="M503" s="6" t="s">
        <f>=I503+J503+K503+L503</f>
      </c>
      <c r="N503" s="16"/>
    </row>
    <row collapsed="false" customFormat="false" customHeight="false" hidden="false" ht="12.1" outlineLevel="0" r="504">
      <c r="A504" s="20" t="n">
        <v>45415.445787037</v>
      </c>
      <c r="B504" s="16" t="s">
        <v>16</v>
      </c>
      <c r="C504" s="16" t="s">
        <v>695</v>
      </c>
      <c r="D504" s="16" t="s">
        <v>260</v>
      </c>
      <c r="E504" s="16" t="s">
        <v>17</v>
      </c>
      <c r="F504" s="16" t="s">
        <v>19</v>
      </c>
      <c r="G504" s="7" t="n">
        <v>50</v>
      </c>
      <c r="H504" s="6" t="n">
        <v>306.76</v>
      </c>
      <c r="I504" s="6" t="n">
        <v>-15338</v>
      </c>
      <c r="J504" s="6" t="n">
        <v>0</v>
      </c>
      <c r="K504" s="6" t="n">
        <v>-12.28</v>
      </c>
      <c r="L504" s="6" t="n">
        <v>0</v>
      </c>
      <c r="M504" s="6" t="s">
        <f>=I504+J504+K504+L504</f>
      </c>
      <c r="N504" s="16"/>
    </row>
    <row collapsed="false" customFormat="false" customHeight="false" hidden="false" ht="12.1" outlineLevel="0" r="505">
      <c r="A505" s="20" t="n">
        <v>45415.447488426</v>
      </c>
      <c r="B505" s="16" t="s">
        <v>460</v>
      </c>
      <c r="C505" s="16" t="s">
        <v>652</v>
      </c>
      <c r="D505" s="16" t="s">
        <v>260</v>
      </c>
      <c r="E505" s="16" t="s">
        <v>48</v>
      </c>
      <c r="F505" s="16" t="s">
        <v>19</v>
      </c>
      <c r="G505" s="7" t="n">
        <v>2</v>
      </c>
      <c r="H505" s="6" t="n">
        <v>154</v>
      </c>
      <c r="I505" s="6" t="n">
        <v>-308</v>
      </c>
      <c r="J505" s="6" t="n">
        <v>0</v>
      </c>
      <c r="K505" s="6" t="n">
        <v>-0.09</v>
      </c>
      <c r="L505" s="6" t="n">
        <v>0</v>
      </c>
      <c r="M505" s="6" t="s">
        <f>=I505+J505+K505+L505</f>
      </c>
      <c r="N505" s="16"/>
    </row>
    <row collapsed="false" customFormat="false" customHeight="false" hidden="false" ht="12.1" outlineLevel="0" r="506">
      <c r="A506" s="21" t="n">
        <v>45418.999988426</v>
      </c>
      <c r="B506" s="22" t="s">
        <v>619</v>
      </c>
      <c r="C506" s="22" t="s">
        <v>739</v>
      </c>
      <c r="D506" s="22" t="s">
        <v>619</v>
      </c>
      <c r="E506" s="22" t="s">
        <v>619</v>
      </c>
      <c r="F506" s="22" t="s">
        <v>19</v>
      </c>
      <c r="G506" s="23" t="n">
        <v>15</v>
      </c>
      <c r="H506" s="24" t="n">
        <v>498</v>
      </c>
      <c r="I506" s="24" t="n">
        <v>7470</v>
      </c>
      <c r="J506" s="24" t="n">
        <v>0</v>
      </c>
      <c r="K506" s="24" t="n">
        <v>0</v>
      </c>
      <c r="L506" s="24" t="n">
        <v>0</v>
      </c>
      <c r="M506" s="6" t="s">
        <f>=I506+J506+K506+L506</f>
      </c>
      <c r="N506" s="22" t="s">
        <v>621</v>
      </c>
    </row>
    <row collapsed="false" customFormat="false" customHeight="false" hidden="false" ht="12.1" outlineLevel="0" r="507">
      <c r="A507" s="21" t="n">
        <v>45419</v>
      </c>
      <c r="B507" s="22" t="s">
        <v>619</v>
      </c>
      <c r="C507" s="22" t="s">
        <v>740</v>
      </c>
      <c r="D507" s="22" t="s">
        <v>619</v>
      </c>
      <c r="E507" s="22" t="s">
        <v>619</v>
      </c>
      <c r="F507" s="22" t="s">
        <v>19</v>
      </c>
      <c r="G507" s="23" t="n">
        <v>6</v>
      </c>
      <c r="H507" s="24" t="n">
        <v>12.33</v>
      </c>
      <c r="I507" s="24" t="n">
        <v>73.98</v>
      </c>
      <c r="J507" s="24" t="n">
        <v>0</v>
      </c>
      <c r="K507" s="24" t="n">
        <v>0</v>
      </c>
      <c r="L507" s="24" t="n">
        <v>0</v>
      </c>
      <c r="M507" s="6" t="s">
        <f>=I507+J507+K507+L507</f>
      </c>
      <c r="N507" s="22" t="s">
        <v>621</v>
      </c>
    </row>
    <row collapsed="false" customFormat="false" customHeight="false" hidden="false" ht="12.1" outlineLevel="0" r="508">
      <c r="A508" s="21" t="n">
        <v>45419</v>
      </c>
      <c r="B508" s="22" t="s">
        <v>619</v>
      </c>
      <c r="C508" s="22" t="s">
        <v>741</v>
      </c>
      <c r="D508" s="22" t="s">
        <v>619</v>
      </c>
      <c r="E508" s="22" t="s">
        <v>619</v>
      </c>
      <c r="F508" s="22" t="s">
        <v>19</v>
      </c>
      <c r="G508" s="23" t="n">
        <v>10</v>
      </c>
      <c r="H508" s="24" t="n">
        <v>32.41</v>
      </c>
      <c r="I508" s="24" t="n">
        <v>324.1</v>
      </c>
      <c r="J508" s="24" t="n">
        <v>0</v>
      </c>
      <c r="K508" s="24" t="n">
        <v>0</v>
      </c>
      <c r="L508" s="24" t="n">
        <v>0</v>
      </c>
      <c r="M508" s="6" t="s">
        <f>=I508+J508+K508+L508</f>
      </c>
      <c r="N508" s="22" t="s">
        <v>621</v>
      </c>
    </row>
    <row collapsed="false" customFormat="false" customHeight="false" hidden="false" ht="12.1" outlineLevel="0" r="509">
      <c r="A509" s="21" t="n">
        <v>45419</v>
      </c>
      <c r="B509" s="22" t="s">
        <v>619</v>
      </c>
      <c r="C509" s="22" t="s">
        <v>664</v>
      </c>
      <c r="D509" s="22" t="s">
        <v>619</v>
      </c>
      <c r="E509" s="22" t="s">
        <v>619</v>
      </c>
      <c r="F509" s="22" t="s">
        <v>19</v>
      </c>
      <c r="G509" s="23" t="n">
        <v>10</v>
      </c>
      <c r="H509" s="24" t="n">
        <v>20.19</v>
      </c>
      <c r="I509" s="24" t="n">
        <v>201.9</v>
      </c>
      <c r="J509" s="24" t="n">
        <v>0</v>
      </c>
      <c r="K509" s="24" t="n">
        <v>0</v>
      </c>
      <c r="L509" s="24" t="n">
        <v>0</v>
      </c>
      <c r="M509" s="6" t="s">
        <f>=I509+J509+K509+L509</f>
      </c>
      <c r="N509" s="22" t="s">
        <v>621</v>
      </c>
    </row>
    <row collapsed="false" customFormat="false" customHeight="false" hidden="false" ht="12.1" outlineLevel="0" r="510">
      <c r="A510" s="21" t="n">
        <v>45421</v>
      </c>
      <c r="B510" s="22" t="s">
        <v>619</v>
      </c>
      <c r="C510" s="22" t="s">
        <v>732</v>
      </c>
      <c r="D510" s="22" t="s">
        <v>619</v>
      </c>
      <c r="E510" s="22" t="s">
        <v>619</v>
      </c>
      <c r="F510" s="22" t="s">
        <v>19</v>
      </c>
      <c r="G510" s="23" t="n">
        <v>10</v>
      </c>
      <c r="H510" s="24" t="n">
        <v>9.04</v>
      </c>
      <c r="I510" s="24" t="n">
        <v>90.4</v>
      </c>
      <c r="J510" s="24" t="n">
        <v>0</v>
      </c>
      <c r="K510" s="24" t="n">
        <v>0</v>
      </c>
      <c r="L510" s="24" t="n">
        <v>0</v>
      </c>
      <c r="M510" s="6" t="s">
        <f>=I510+J510+K510+L510</f>
      </c>
      <c r="N510" s="22" t="s">
        <v>621</v>
      </c>
    </row>
    <row collapsed="false" customFormat="false" customHeight="false" hidden="false" ht="12.1" outlineLevel="0" r="511">
      <c r="A511" s="21" t="n">
        <v>45422</v>
      </c>
      <c r="B511" s="22" t="s">
        <v>605</v>
      </c>
      <c r="C511" s="22" t="s">
        <v>183</v>
      </c>
      <c r="D511" s="22" t="s">
        <v>605</v>
      </c>
      <c r="E511" s="22" t="s">
        <v>605</v>
      </c>
      <c r="F511" s="22" t="s">
        <v>19</v>
      </c>
      <c r="G511" s="23" t="n">
        <v>1</v>
      </c>
      <c r="H511" s="24" t="n">
        <v>30000</v>
      </c>
      <c r="I511" s="24" t="n">
        <v>30000</v>
      </c>
      <c r="J511" s="24" t="n">
        <v>0</v>
      </c>
      <c r="K511" s="24" t="n">
        <v>0</v>
      </c>
      <c r="L511" s="24" t="n">
        <v>0</v>
      </c>
      <c r="M511" s="6" t="s">
        <f>=I511+J511+K511+L511</f>
      </c>
      <c r="N511" s="22"/>
    </row>
    <row collapsed="false" customFormat="false" customHeight="false" hidden="false" ht="12.1" outlineLevel="0" r="512">
      <c r="A512" s="20" t="n">
        <v>45422.500243056</v>
      </c>
      <c r="B512" s="16" t="s">
        <v>16</v>
      </c>
      <c r="C512" s="16" t="s">
        <v>695</v>
      </c>
      <c r="D512" s="16" t="s">
        <v>260</v>
      </c>
      <c r="E512" s="16" t="s">
        <v>17</v>
      </c>
      <c r="F512" s="16" t="s">
        <v>19</v>
      </c>
      <c r="G512" s="7" t="n">
        <v>90</v>
      </c>
      <c r="H512" s="6" t="n">
        <v>312.27</v>
      </c>
      <c r="I512" s="6" t="n">
        <v>-28104.3</v>
      </c>
      <c r="J512" s="6" t="n">
        <v>0</v>
      </c>
      <c r="K512" s="6" t="n">
        <v>-22.48</v>
      </c>
      <c r="L512" s="6" t="n">
        <v>0</v>
      </c>
      <c r="M512" s="6" t="s">
        <f>=I512+J512+K512+L512</f>
      </c>
      <c r="N512" s="16"/>
    </row>
    <row collapsed="false" customFormat="false" customHeight="false" hidden="false" ht="12.1" outlineLevel="0" r="513">
      <c r="A513" s="20" t="n">
        <v>45422.501898148</v>
      </c>
      <c r="B513" s="16" t="s">
        <v>24</v>
      </c>
      <c r="C513" s="16" t="s">
        <v>733</v>
      </c>
      <c r="D513" s="16" t="s">
        <v>260</v>
      </c>
      <c r="E513" s="16" t="s">
        <v>17</v>
      </c>
      <c r="F513" s="16" t="s">
        <v>19</v>
      </c>
      <c r="G513" s="7" t="n">
        <v>3</v>
      </c>
      <c r="H513" s="6" t="n">
        <v>727</v>
      </c>
      <c r="I513" s="6" t="n">
        <v>-2181</v>
      </c>
      <c r="J513" s="6" t="n">
        <v>0</v>
      </c>
      <c r="K513" s="6" t="n">
        <v>-1.75</v>
      </c>
      <c r="L513" s="6" t="n">
        <v>0</v>
      </c>
      <c r="M513" s="6" t="s">
        <f>=I513+J513+K513+L513</f>
      </c>
      <c r="N513" s="16"/>
    </row>
    <row collapsed="false" customFormat="false" customHeight="false" hidden="false" ht="12.1" outlineLevel="0" r="514">
      <c r="A514" s="20" t="n">
        <v>45422.503252315</v>
      </c>
      <c r="B514" s="16" t="s">
        <v>460</v>
      </c>
      <c r="C514" s="16" t="s">
        <v>652</v>
      </c>
      <c r="D514" s="16" t="s">
        <v>260</v>
      </c>
      <c r="E514" s="16" t="s">
        <v>48</v>
      </c>
      <c r="F514" s="16" t="s">
        <v>19</v>
      </c>
      <c r="G514" s="7" t="n">
        <v>4</v>
      </c>
      <c r="H514" s="6" t="n">
        <v>155.725</v>
      </c>
      <c r="I514" s="6" t="n">
        <v>-622.9</v>
      </c>
      <c r="J514" s="6" t="n">
        <v>0</v>
      </c>
      <c r="K514" s="6" t="n">
        <v>-0.18</v>
      </c>
      <c r="L514" s="6" t="n">
        <v>0</v>
      </c>
      <c r="M514" s="6" t="s">
        <f>=I514+J514+K514+L514</f>
      </c>
      <c r="N514" s="16"/>
    </row>
    <row collapsed="false" customFormat="false" customHeight="false" hidden="false" ht="12.1" outlineLevel="0" r="515">
      <c r="A515" s="20" t="n">
        <v>45422.759409722</v>
      </c>
      <c r="B515" s="16" t="s">
        <v>54</v>
      </c>
      <c r="C515" s="16" t="s">
        <v>676</v>
      </c>
      <c r="D515" s="16" t="s">
        <v>260</v>
      </c>
      <c r="E515" s="16" t="s">
        <v>48</v>
      </c>
      <c r="F515" s="16" t="s">
        <v>19</v>
      </c>
      <c r="G515" s="7" t="n">
        <v>15</v>
      </c>
      <c r="H515" s="6" t="n">
        <v>1.773</v>
      </c>
      <c r="I515" s="6" t="n">
        <v>-26.6</v>
      </c>
      <c r="J515" s="6" t="n">
        <v>0</v>
      </c>
      <c r="K515" s="6" t="n">
        <v>-0.02</v>
      </c>
      <c r="L515" s="6" t="n">
        <v>0</v>
      </c>
      <c r="M515" s="6" t="s">
        <f>=I515+J515+K515+L515</f>
      </c>
      <c r="N515" s="16"/>
    </row>
    <row collapsed="false" customFormat="false" customHeight="false" hidden="false" ht="12.1" outlineLevel="0" r="516">
      <c r="A516" s="21" t="n">
        <v>45424</v>
      </c>
      <c r="B516" s="22" t="s">
        <v>619</v>
      </c>
      <c r="C516" s="22" t="s">
        <v>742</v>
      </c>
      <c r="D516" s="22" t="s">
        <v>619</v>
      </c>
      <c r="E516" s="22" t="s">
        <v>619</v>
      </c>
      <c r="F516" s="22" t="s">
        <v>19</v>
      </c>
      <c r="G516" s="23" t="n">
        <v>5</v>
      </c>
      <c r="H516" s="24" t="n">
        <v>5.14</v>
      </c>
      <c r="I516" s="24" t="n">
        <v>25.7</v>
      </c>
      <c r="J516" s="24" t="n">
        <v>0</v>
      </c>
      <c r="K516" s="24" t="n">
        <v>0</v>
      </c>
      <c r="L516" s="24" t="n">
        <v>0</v>
      </c>
      <c r="M516" s="6" t="s">
        <f>=I516+J516+K516+L516</f>
      </c>
      <c r="N516" s="22" t="s">
        <v>621</v>
      </c>
    </row>
    <row collapsed="false" customFormat="false" customHeight="false" hidden="false" ht="12.1" outlineLevel="0" r="517">
      <c r="A517" s="21" t="n">
        <v>45432</v>
      </c>
      <c r="B517" s="22" t="s">
        <v>605</v>
      </c>
      <c r="C517" s="22" t="s">
        <v>183</v>
      </c>
      <c r="D517" s="22" t="s">
        <v>605</v>
      </c>
      <c r="E517" s="22" t="s">
        <v>605</v>
      </c>
      <c r="F517" s="22" t="s">
        <v>19</v>
      </c>
      <c r="G517" s="23" t="n">
        <v>1</v>
      </c>
      <c r="H517" s="24" t="n">
        <v>362</v>
      </c>
      <c r="I517" s="24" t="n">
        <v>362</v>
      </c>
      <c r="J517" s="24" t="n">
        <v>0</v>
      </c>
      <c r="K517" s="24" t="n">
        <v>0</v>
      </c>
      <c r="L517" s="24" t="n">
        <v>0</v>
      </c>
      <c r="M517" s="6" t="s">
        <f>=I517+J517+K517+L517</f>
      </c>
      <c r="N517" s="22"/>
    </row>
    <row collapsed="false" customFormat="false" customHeight="false" hidden="false" ht="12.1" outlineLevel="0" r="518">
      <c r="A518" s="21" t="n">
        <v>45432</v>
      </c>
      <c r="B518" s="22" t="s">
        <v>619</v>
      </c>
      <c r="C518" s="22" t="s">
        <v>689</v>
      </c>
      <c r="D518" s="22" t="s">
        <v>619</v>
      </c>
      <c r="E518" s="22" t="s">
        <v>619</v>
      </c>
      <c r="F518" s="22" t="s">
        <v>19</v>
      </c>
      <c r="G518" s="23" t="n">
        <v>5</v>
      </c>
      <c r="H518" s="24" t="n">
        <v>47.62</v>
      </c>
      <c r="I518" s="24" t="n">
        <v>238.1</v>
      </c>
      <c r="J518" s="24" t="n">
        <v>0</v>
      </c>
      <c r="K518" s="24" t="n">
        <v>0</v>
      </c>
      <c r="L518" s="24" t="n">
        <v>0</v>
      </c>
      <c r="M518" s="6" t="s">
        <f>=I518+J518+K518+L518</f>
      </c>
      <c r="N518" s="22" t="s">
        <v>621</v>
      </c>
    </row>
    <row collapsed="false" customFormat="false" customHeight="false" hidden="false" ht="12.1" outlineLevel="0" r="519">
      <c r="A519" s="21" t="n">
        <v>45433</v>
      </c>
      <c r="B519" s="22" t="s">
        <v>619</v>
      </c>
      <c r="C519" s="22" t="s">
        <v>624</v>
      </c>
      <c r="D519" s="22" t="s">
        <v>619</v>
      </c>
      <c r="E519" s="22" t="s">
        <v>619</v>
      </c>
      <c r="F519" s="22" t="s">
        <v>19</v>
      </c>
      <c r="G519" s="23" t="n">
        <v>5</v>
      </c>
      <c r="H519" s="24" t="n">
        <v>22.81</v>
      </c>
      <c r="I519" s="24" t="n">
        <v>114.05</v>
      </c>
      <c r="J519" s="24" t="n">
        <v>0</v>
      </c>
      <c r="K519" s="24" t="n">
        <v>0</v>
      </c>
      <c r="L519" s="24" t="n">
        <v>0</v>
      </c>
      <c r="M519" s="6" t="s">
        <f>=I519+J519+K519+L519</f>
      </c>
      <c r="N519" s="22" t="s">
        <v>621</v>
      </c>
    </row>
    <row collapsed="false" customFormat="false" customHeight="false" hidden="false" ht="12.1" outlineLevel="0" r="520">
      <c r="A520" s="20" t="n">
        <v>45433.627280093</v>
      </c>
      <c r="B520" s="16" t="s">
        <v>16</v>
      </c>
      <c r="C520" s="16" t="s">
        <v>695</v>
      </c>
      <c r="D520" s="16" t="s">
        <v>260</v>
      </c>
      <c r="E520" s="16" t="s">
        <v>17</v>
      </c>
      <c r="F520" s="16" t="s">
        <v>19</v>
      </c>
      <c r="G520" s="7" t="n">
        <v>20</v>
      </c>
      <c r="H520" s="6" t="n">
        <v>319.32</v>
      </c>
      <c r="I520" s="6" t="n">
        <v>-6386.4</v>
      </c>
      <c r="J520" s="6" t="n">
        <v>0</v>
      </c>
      <c r="K520" s="6" t="n">
        <v>-5.1</v>
      </c>
      <c r="L520" s="6" t="n">
        <v>0</v>
      </c>
      <c r="M520" s="6" t="s">
        <f>=I520+J520+K520+L520</f>
      </c>
      <c r="N520" s="16"/>
    </row>
    <row collapsed="false" customFormat="false" customHeight="false" hidden="false" ht="12.1" outlineLevel="0" r="521">
      <c r="A521" s="20" t="n">
        <v>45433.674293981</v>
      </c>
      <c r="B521" s="16" t="s">
        <v>24</v>
      </c>
      <c r="C521" s="16" t="s">
        <v>733</v>
      </c>
      <c r="D521" s="16" t="s">
        <v>260</v>
      </c>
      <c r="E521" s="16" t="s">
        <v>17</v>
      </c>
      <c r="F521" s="16" t="s">
        <v>19</v>
      </c>
      <c r="G521" s="7" t="n">
        <v>1</v>
      </c>
      <c r="H521" s="6" t="n">
        <v>729.3</v>
      </c>
      <c r="I521" s="6" t="n">
        <v>-729.3</v>
      </c>
      <c r="J521" s="6" t="n">
        <v>0</v>
      </c>
      <c r="K521" s="6" t="n">
        <v>-0.58</v>
      </c>
      <c r="L521" s="6" t="n">
        <v>0</v>
      </c>
      <c r="M521" s="6" t="s">
        <f>=I521+J521+K521+L521</f>
      </c>
      <c r="N521" s="16"/>
    </row>
    <row collapsed="false" customFormat="false" customHeight="false" hidden="false" ht="12.1" outlineLevel="0" r="522">
      <c r="A522" s="21" t="n">
        <v>45434</v>
      </c>
      <c r="B522" s="22" t="s">
        <v>619</v>
      </c>
      <c r="C522" s="22" t="s">
        <v>743</v>
      </c>
      <c r="D522" s="22" t="s">
        <v>619</v>
      </c>
      <c r="E522" s="22" t="s">
        <v>619</v>
      </c>
      <c r="F522" s="22" t="s">
        <v>19</v>
      </c>
      <c r="G522" s="23" t="n">
        <v>10</v>
      </c>
      <c r="H522" s="24" t="n">
        <v>49.86</v>
      </c>
      <c r="I522" s="24" t="n">
        <v>498.6</v>
      </c>
      <c r="J522" s="24" t="n">
        <v>0</v>
      </c>
      <c r="K522" s="24" t="n">
        <v>0</v>
      </c>
      <c r="L522" s="24" t="n">
        <v>0</v>
      </c>
      <c r="M522" s="6" t="s">
        <f>=I522+J522+K522+L522</f>
      </c>
      <c r="N522" s="22" t="s">
        <v>621</v>
      </c>
    </row>
    <row collapsed="false" customFormat="false" customHeight="false" hidden="false" ht="12.1" outlineLevel="0" r="523">
      <c r="A523" s="21" t="n">
        <v>45440</v>
      </c>
      <c r="B523" s="22" t="s">
        <v>619</v>
      </c>
      <c r="C523" s="22" t="s">
        <v>690</v>
      </c>
      <c r="D523" s="22" t="s">
        <v>619</v>
      </c>
      <c r="E523" s="22" t="s">
        <v>619</v>
      </c>
      <c r="F523" s="22" t="s">
        <v>19</v>
      </c>
      <c r="G523" s="23" t="n">
        <v>10</v>
      </c>
      <c r="H523" s="24" t="n">
        <v>47.37</v>
      </c>
      <c r="I523" s="24" t="n">
        <v>473.7</v>
      </c>
      <c r="J523" s="24" t="n">
        <v>0</v>
      </c>
      <c r="K523" s="24" t="n">
        <v>0</v>
      </c>
      <c r="L523" s="24" t="n">
        <v>0</v>
      </c>
      <c r="M523" s="6" t="s">
        <f>=I523+J523+K523+L523</f>
      </c>
      <c r="N523" s="22" t="s">
        <v>621</v>
      </c>
    </row>
    <row collapsed="false" customFormat="false" customHeight="false" hidden="false" ht="12.1" outlineLevel="0" r="524">
      <c r="A524" s="21" t="n">
        <v>45440</v>
      </c>
      <c r="B524" s="22" t="s">
        <v>619</v>
      </c>
      <c r="C524" s="22" t="s">
        <v>714</v>
      </c>
      <c r="D524" s="22" t="s">
        <v>619</v>
      </c>
      <c r="E524" s="22" t="s">
        <v>619</v>
      </c>
      <c r="F524" s="22" t="s">
        <v>19</v>
      </c>
      <c r="G524" s="23" t="n">
        <v>7</v>
      </c>
      <c r="H524" s="24" t="n">
        <v>17.67</v>
      </c>
      <c r="I524" s="24" t="n">
        <v>123.69</v>
      </c>
      <c r="J524" s="24" t="n">
        <v>0</v>
      </c>
      <c r="K524" s="24" t="n">
        <v>0</v>
      </c>
      <c r="L524" s="24" t="n">
        <v>0</v>
      </c>
      <c r="M524" s="6" t="s">
        <f>=I524+J524+K524+L524</f>
      </c>
      <c r="N524" s="22" t="s">
        <v>621</v>
      </c>
    </row>
    <row collapsed="false" customFormat="false" customHeight="false" hidden="false" ht="12.1" outlineLevel="0" r="525">
      <c r="A525" s="21" t="n">
        <v>45441</v>
      </c>
      <c r="B525" s="22" t="s">
        <v>684</v>
      </c>
      <c r="C525" s="22" t="s">
        <v>691</v>
      </c>
      <c r="D525" s="22" t="s">
        <v>684</v>
      </c>
      <c r="E525" s="22" t="s">
        <v>684</v>
      </c>
      <c r="F525" s="22" t="s">
        <v>19</v>
      </c>
      <c r="G525" s="23" t="n">
        <v>1</v>
      </c>
      <c r="H525" s="24" t="n">
        <v>1750</v>
      </c>
      <c r="I525" s="24" t="n">
        <v>1750</v>
      </c>
      <c r="J525" s="24" t="n">
        <v>0</v>
      </c>
      <c r="K525" s="24" t="n">
        <v>0</v>
      </c>
      <c r="L525" s="24" t="n">
        <v>0</v>
      </c>
      <c r="M525" s="6" t="s">
        <f>=I525+J525+K525+L525</f>
      </c>
      <c r="N525" s="22"/>
    </row>
    <row collapsed="false" customFormat="false" customHeight="false" hidden="false" ht="12.1" outlineLevel="0" r="526">
      <c r="A526" s="20" t="n">
        <v>45441.701863426</v>
      </c>
      <c r="B526" s="16" t="s">
        <v>471</v>
      </c>
      <c r="C526" s="16" t="s">
        <v>723</v>
      </c>
      <c r="D526" s="16" t="s">
        <v>260</v>
      </c>
      <c r="E526" s="16" t="s">
        <v>63</v>
      </c>
      <c r="F526" s="16" t="s">
        <v>19</v>
      </c>
      <c r="G526" s="7" t="n">
        <v>2</v>
      </c>
      <c r="H526" s="6" t="n">
        <v>96.4</v>
      </c>
      <c r="I526" s="6" t="n">
        <v>-1928</v>
      </c>
      <c r="J526" s="6" t="n">
        <v>-51.3</v>
      </c>
      <c r="K526" s="6" t="n">
        <v>-1.12</v>
      </c>
      <c r="L526" s="6" t="n">
        <v>0</v>
      </c>
      <c r="M526" s="6" t="s">
        <f>=I526+J526+K526+L526</f>
      </c>
      <c r="N526" s="16"/>
    </row>
    <row collapsed="false" customFormat="false" customHeight="false" hidden="false" ht="12.1" outlineLevel="0" r="527">
      <c r="A527" s="20" t="n">
        <v>45441.703020833</v>
      </c>
      <c r="B527" s="16" t="s">
        <v>460</v>
      </c>
      <c r="C527" s="16" t="s">
        <v>652</v>
      </c>
      <c r="D527" s="16" t="s">
        <v>260</v>
      </c>
      <c r="E527" s="16" t="s">
        <v>48</v>
      </c>
      <c r="F527" s="16" t="s">
        <v>19</v>
      </c>
      <c r="G527" s="7" t="n">
        <v>3</v>
      </c>
      <c r="H527" s="6" t="n">
        <v>148.75</v>
      </c>
      <c r="I527" s="6" t="n">
        <v>-446.25</v>
      </c>
      <c r="J527" s="6" t="n">
        <v>0</v>
      </c>
      <c r="K527" s="6" t="n">
        <v>-0.14</v>
      </c>
      <c r="L527" s="6" t="n">
        <v>0</v>
      </c>
      <c r="M527" s="6" t="s">
        <f>=I527+J527+K527+L527</f>
      </c>
      <c r="N527" s="16"/>
    </row>
    <row collapsed="false" customFormat="false" customHeight="false" hidden="false" ht="12.1" outlineLevel="0" r="528">
      <c r="A528" s="20" t="n">
        <v>45441.703553241</v>
      </c>
      <c r="B528" s="16" t="s">
        <v>54</v>
      </c>
      <c r="C528" s="16" t="s">
        <v>676</v>
      </c>
      <c r="D528" s="16" t="s">
        <v>260</v>
      </c>
      <c r="E528" s="16" t="s">
        <v>48</v>
      </c>
      <c r="F528" s="16" t="s">
        <v>19</v>
      </c>
      <c r="G528" s="7" t="n">
        <v>18</v>
      </c>
      <c r="H528" s="6" t="n">
        <v>1.713</v>
      </c>
      <c r="I528" s="6" t="n">
        <v>-30.83</v>
      </c>
      <c r="J528" s="6" t="n">
        <v>0</v>
      </c>
      <c r="K528" s="6" t="n">
        <v>-0.02</v>
      </c>
      <c r="L528" s="6" t="n">
        <v>0</v>
      </c>
      <c r="M528" s="6" t="s">
        <f>=I528+J528+K528+L528</f>
      </c>
      <c r="N528" s="16"/>
    </row>
    <row collapsed="false" customFormat="false" customHeight="false" hidden="false" ht="12.1" outlineLevel="0" r="529">
      <c r="A529" s="20" t="n">
        <v>45442.614224537</v>
      </c>
      <c r="B529" s="16" t="s">
        <v>460</v>
      </c>
      <c r="C529" s="16" t="s">
        <v>652</v>
      </c>
      <c r="D529" s="16" t="s">
        <v>260</v>
      </c>
      <c r="E529" s="16" t="s">
        <v>48</v>
      </c>
      <c r="F529" s="16" t="s">
        <v>19</v>
      </c>
      <c r="G529" s="7" t="n">
        <v>3</v>
      </c>
      <c r="H529" s="6" t="n">
        <v>149.6</v>
      </c>
      <c r="I529" s="6" t="n">
        <v>-448.8</v>
      </c>
      <c r="J529" s="6" t="n">
        <v>0</v>
      </c>
      <c r="K529" s="6" t="n">
        <v>-0.14</v>
      </c>
      <c r="L529" s="6" t="n">
        <v>0</v>
      </c>
      <c r="M529" s="6" t="s">
        <f>=I529+J529+K529+L529</f>
      </c>
      <c r="N529" s="16"/>
    </row>
    <row collapsed="false" customFormat="false" customHeight="false" hidden="false" ht="12.1" outlineLevel="0" r="530">
      <c r="A530" s="20" t="n">
        <v>45442.615960648</v>
      </c>
      <c r="B530" s="16" t="s">
        <v>54</v>
      </c>
      <c r="C530" s="16" t="s">
        <v>676</v>
      </c>
      <c r="D530" s="16" t="s">
        <v>260</v>
      </c>
      <c r="E530" s="16" t="s">
        <v>48</v>
      </c>
      <c r="F530" s="16" t="s">
        <v>19</v>
      </c>
      <c r="G530" s="7" t="n">
        <v>85</v>
      </c>
      <c r="H530" s="6" t="n">
        <v>1.7145</v>
      </c>
      <c r="I530" s="6" t="n">
        <v>-145.73</v>
      </c>
      <c r="J530" s="6" t="n">
        <v>0</v>
      </c>
      <c r="K530" s="6" t="n">
        <v>-0.05</v>
      </c>
      <c r="L530" s="6" t="n">
        <v>0</v>
      </c>
      <c r="M530" s="6" t="s">
        <f>=I530+J530+K530+L530</f>
      </c>
      <c r="N530" s="16"/>
    </row>
    <row collapsed="false" customFormat="false" customHeight="false" hidden="false" ht="12.1" outlineLevel="0" r="531">
      <c r="A531" s="21" t="n">
        <v>45443</v>
      </c>
      <c r="B531" s="22" t="s">
        <v>619</v>
      </c>
      <c r="C531" s="22" t="s">
        <v>678</v>
      </c>
      <c r="D531" s="22" t="s">
        <v>619</v>
      </c>
      <c r="E531" s="22" t="s">
        <v>619</v>
      </c>
      <c r="F531" s="22" t="s">
        <v>19</v>
      </c>
      <c r="G531" s="23" t="n">
        <v>13</v>
      </c>
      <c r="H531" s="24" t="n">
        <v>6.79</v>
      </c>
      <c r="I531" s="24" t="n">
        <v>88.27</v>
      </c>
      <c r="J531" s="24" t="n">
        <v>0</v>
      </c>
      <c r="K531" s="24" t="n">
        <v>0</v>
      </c>
      <c r="L531" s="24" t="n">
        <v>0</v>
      </c>
      <c r="M531" s="6" t="s">
        <f>=I531+J531+K531+L531</f>
      </c>
      <c r="N531" s="22" t="s">
        <v>621</v>
      </c>
    </row>
    <row collapsed="false" customFormat="false" customHeight="false" hidden="false" ht="12.1" outlineLevel="0" r="532">
      <c r="A532" s="21" t="n">
        <v>45444</v>
      </c>
      <c r="B532" s="22" t="s">
        <v>619</v>
      </c>
      <c r="C532" s="22" t="s">
        <v>744</v>
      </c>
      <c r="D532" s="22" t="s">
        <v>619</v>
      </c>
      <c r="E532" s="22" t="s">
        <v>619</v>
      </c>
      <c r="F532" s="22" t="s">
        <v>19</v>
      </c>
      <c r="G532" s="23" t="n">
        <v>5</v>
      </c>
      <c r="H532" s="24" t="n">
        <v>11.51</v>
      </c>
      <c r="I532" s="24" t="n">
        <v>57.55</v>
      </c>
      <c r="J532" s="24" t="n">
        <v>0</v>
      </c>
      <c r="K532" s="24" t="n">
        <v>0</v>
      </c>
      <c r="L532" s="24" t="n">
        <v>0</v>
      </c>
      <c r="M532" s="6" t="s">
        <f>=I532+J532+K532+L532</f>
      </c>
      <c r="N532" s="22" t="s">
        <v>621</v>
      </c>
    </row>
    <row collapsed="false" customFormat="false" customHeight="false" hidden="false" ht="12.1" outlineLevel="0" r="533">
      <c r="A533" s="21" t="n">
        <v>45445</v>
      </c>
      <c r="B533" s="22" t="s">
        <v>619</v>
      </c>
      <c r="C533" s="22" t="s">
        <v>697</v>
      </c>
      <c r="D533" s="22" t="s">
        <v>619</v>
      </c>
      <c r="E533" s="22" t="s">
        <v>619</v>
      </c>
      <c r="F533" s="22" t="s">
        <v>19</v>
      </c>
      <c r="G533" s="23" t="n">
        <v>17</v>
      </c>
      <c r="H533" s="24" t="n">
        <v>9.34</v>
      </c>
      <c r="I533" s="24" t="n">
        <v>158.78</v>
      </c>
      <c r="J533" s="24" t="n">
        <v>0</v>
      </c>
      <c r="K533" s="24" t="n">
        <v>0</v>
      </c>
      <c r="L533" s="24" t="n">
        <v>0</v>
      </c>
      <c r="M533" s="6" t="s">
        <f>=I533+J533+K533+L533</f>
      </c>
      <c r="N533" s="22" t="s">
        <v>621</v>
      </c>
    </row>
    <row collapsed="false" customFormat="false" customHeight="false" hidden="false" ht="12.1" outlineLevel="0" r="534">
      <c r="A534" s="21" t="n">
        <v>45446</v>
      </c>
      <c r="B534" s="22" t="s">
        <v>684</v>
      </c>
      <c r="C534" s="22" t="s">
        <v>745</v>
      </c>
      <c r="D534" s="22" t="s">
        <v>684</v>
      </c>
      <c r="E534" s="22" t="s">
        <v>684</v>
      </c>
      <c r="F534" s="22" t="s">
        <v>19</v>
      </c>
      <c r="G534" s="23" t="n">
        <v>1</v>
      </c>
      <c r="H534" s="24" t="n">
        <v>780.98</v>
      </c>
      <c r="I534" s="24" t="n">
        <v>780.98</v>
      </c>
      <c r="J534" s="24" t="n">
        <v>0</v>
      </c>
      <c r="K534" s="24" t="n">
        <v>0</v>
      </c>
      <c r="L534" s="24" t="n">
        <v>0</v>
      </c>
      <c r="M534" s="6" t="s">
        <f>=I534+J534+K534+L534</f>
      </c>
      <c r="N534" s="22"/>
    </row>
    <row collapsed="false" customFormat="false" customHeight="false" hidden="false" ht="12.1" outlineLevel="0" r="535">
      <c r="A535" s="20" t="n">
        <v>45446.643541667</v>
      </c>
      <c r="B535" s="16" t="s">
        <v>460</v>
      </c>
      <c r="C535" s="16" t="s">
        <v>652</v>
      </c>
      <c r="D535" s="16" t="s">
        <v>260</v>
      </c>
      <c r="E535" s="16" t="s">
        <v>48</v>
      </c>
      <c r="F535" s="16" t="s">
        <v>19</v>
      </c>
      <c r="G535" s="7" t="n">
        <v>1</v>
      </c>
      <c r="H535" s="6" t="n">
        <v>141.75</v>
      </c>
      <c r="I535" s="6" t="n">
        <v>-141.75</v>
      </c>
      <c r="J535" s="6" t="n">
        <v>0</v>
      </c>
      <c r="K535" s="6" t="n">
        <v>-0.04</v>
      </c>
      <c r="L535" s="6" t="n">
        <v>0</v>
      </c>
      <c r="M535" s="6" t="s">
        <f>=I535+J535+K535+L535</f>
      </c>
      <c r="N535" s="16"/>
    </row>
    <row collapsed="false" customFormat="false" customHeight="false" hidden="false" ht="12.1" outlineLevel="0" r="536">
      <c r="A536" s="20" t="n">
        <v>45446.644710648</v>
      </c>
      <c r="B536" s="16" t="s">
        <v>54</v>
      </c>
      <c r="C536" s="16" t="s">
        <v>676</v>
      </c>
      <c r="D536" s="16" t="s">
        <v>260</v>
      </c>
      <c r="E536" s="16" t="s">
        <v>48</v>
      </c>
      <c r="F536" s="16" t="s">
        <v>19</v>
      </c>
      <c r="G536" s="7" t="n">
        <v>10</v>
      </c>
      <c r="H536" s="6" t="n">
        <v>1.702</v>
      </c>
      <c r="I536" s="6" t="n">
        <v>-17.02</v>
      </c>
      <c r="J536" s="6" t="n">
        <v>0</v>
      </c>
      <c r="K536" s="6" t="n">
        <v>-0.02</v>
      </c>
      <c r="L536" s="6" t="n">
        <v>0</v>
      </c>
      <c r="M536" s="6" t="s">
        <f>=I536+J536+K536+L536</f>
      </c>
      <c r="N536" s="16"/>
    </row>
    <row collapsed="false" customFormat="false" customHeight="false" hidden="false" ht="12.1" outlineLevel="0" r="537">
      <c r="A537" s="21" t="n">
        <v>45448</v>
      </c>
      <c r="B537" s="22" t="s">
        <v>619</v>
      </c>
      <c r="C537" s="22" t="s">
        <v>682</v>
      </c>
      <c r="D537" s="22" t="s">
        <v>619</v>
      </c>
      <c r="E537" s="22" t="s">
        <v>619</v>
      </c>
      <c r="F537" s="22" t="s">
        <v>19</v>
      </c>
      <c r="G537" s="23" t="n">
        <v>10</v>
      </c>
      <c r="H537" s="24" t="n">
        <v>25.8</v>
      </c>
      <c r="I537" s="24" t="n">
        <v>258</v>
      </c>
      <c r="J537" s="24" t="n">
        <v>0</v>
      </c>
      <c r="K537" s="24" t="n">
        <v>0</v>
      </c>
      <c r="L537" s="24" t="n">
        <v>0</v>
      </c>
      <c r="M537" s="6" t="s">
        <f>=I537+J537+K537+L537</f>
      </c>
      <c r="N537" s="22" t="s">
        <v>621</v>
      </c>
    </row>
    <row collapsed="false" customFormat="false" customHeight="false" hidden="false" ht="12.1" outlineLevel="0" r="538">
      <c r="A538" s="21" t="n">
        <v>45448</v>
      </c>
      <c r="B538" s="22" t="s">
        <v>619</v>
      </c>
      <c r="C538" s="22" t="s">
        <v>746</v>
      </c>
      <c r="D538" s="22" t="s">
        <v>619</v>
      </c>
      <c r="E538" s="22" t="s">
        <v>619</v>
      </c>
      <c r="F538" s="22" t="s">
        <v>19</v>
      </c>
      <c r="G538" s="23" t="n">
        <v>5</v>
      </c>
      <c r="H538" s="24" t="n">
        <v>30.42</v>
      </c>
      <c r="I538" s="24" t="n">
        <v>152.1</v>
      </c>
      <c r="J538" s="24" t="n">
        <v>0</v>
      </c>
      <c r="K538" s="24" t="n">
        <v>0</v>
      </c>
      <c r="L538" s="24" t="n">
        <v>0</v>
      </c>
      <c r="M538" s="6" t="s">
        <f>=I538+J538+K538+L538</f>
      </c>
      <c r="N538" s="22" t="s">
        <v>621</v>
      </c>
    </row>
    <row collapsed="false" customFormat="false" customHeight="false" hidden="false" ht="12.1" outlineLevel="0" r="539">
      <c r="A539" s="20" t="n">
        <v>45448.588414352</v>
      </c>
      <c r="B539" s="16" t="s">
        <v>152</v>
      </c>
      <c r="C539" s="16" t="s">
        <v>666</v>
      </c>
      <c r="D539" s="16" t="s">
        <v>260</v>
      </c>
      <c r="E539" s="16" t="s">
        <v>63</v>
      </c>
      <c r="F539" s="16" t="s">
        <v>19</v>
      </c>
      <c r="G539" s="7" t="n">
        <v>1</v>
      </c>
      <c r="H539" s="6" t="n">
        <v>87.17</v>
      </c>
      <c r="I539" s="6" t="n">
        <v>-871.7</v>
      </c>
      <c r="J539" s="6" t="n">
        <v>-4.19</v>
      </c>
      <c r="K539" s="6" t="n">
        <v>-0.58</v>
      </c>
      <c r="L539" s="6" t="n">
        <v>0</v>
      </c>
      <c r="M539" s="6" t="s">
        <f>=I539+J539+K539+L539</f>
      </c>
      <c r="N539" s="16"/>
    </row>
    <row collapsed="false" customFormat="false" customHeight="false" hidden="false" ht="12.1" outlineLevel="0" r="540">
      <c r="A540" s="20" t="n">
        <v>45448.595393519</v>
      </c>
      <c r="B540" s="16" t="s">
        <v>54</v>
      </c>
      <c r="C540" s="16" t="s">
        <v>676</v>
      </c>
      <c r="D540" s="16" t="s">
        <v>260</v>
      </c>
      <c r="E540" s="16" t="s">
        <v>48</v>
      </c>
      <c r="F540" s="16" t="s">
        <v>19</v>
      </c>
      <c r="G540" s="7" t="n">
        <v>30</v>
      </c>
      <c r="H540" s="6" t="n">
        <v>1.6925</v>
      </c>
      <c r="I540" s="6" t="n">
        <v>-50.78</v>
      </c>
      <c r="J540" s="6" t="n">
        <v>0</v>
      </c>
      <c r="K540" s="6" t="n">
        <v>-0.02</v>
      </c>
      <c r="L540" s="6" t="n">
        <v>0</v>
      </c>
      <c r="M540" s="6" t="s">
        <f>=I540+J540+K540+L540</f>
      </c>
      <c r="N540" s="16"/>
    </row>
    <row collapsed="false" customFormat="false" customHeight="false" hidden="false" ht="12.1" outlineLevel="0" r="541">
      <c r="A541" s="21" t="n">
        <v>45449</v>
      </c>
      <c r="B541" s="22" t="s">
        <v>619</v>
      </c>
      <c r="C541" s="22" t="s">
        <v>740</v>
      </c>
      <c r="D541" s="22" t="s">
        <v>619</v>
      </c>
      <c r="E541" s="22" t="s">
        <v>619</v>
      </c>
      <c r="F541" s="22" t="s">
        <v>19</v>
      </c>
      <c r="G541" s="23" t="n">
        <v>6</v>
      </c>
      <c r="H541" s="24" t="n">
        <v>12.33</v>
      </c>
      <c r="I541" s="24" t="n">
        <v>73.98</v>
      </c>
      <c r="J541" s="24" t="n">
        <v>0</v>
      </c>
      <c r="K541" s="24" t="n">
        <v>0</v>
      </c>
      <c r="L541" s="24" t="n">
        <v>0</v>
      </c>
      <c r="M541" s="6" t="s">
        <f>=I541+J541+K541+L541</f>
      </c>
      <c r="N541" s="22" t="s">
        <v>621</v>
      </c>
    </row>
    <row collapsed="false" customFormat="false" customHeight="false" hidden="false" ht="12.1" outlineLevel="0" r="542">
      <c r="A542" s="21" t="n">
        <v>45451</v>
      </c>
      <c r="B542" s="22" t="s">
        <v>619</v>
      </c>
      <c r="C542" s="22" t="s">
        <v>732</v>
      </c>
      <c r="D542" s="22" t="s">
        <v>619</v>
      </c>
      <c r="E542" s="22" t="s">
        <v>619</v>
      </c>
      <c r="F542" s="22" t="s">
        <v>19</v>
      </c>
      <c r="G542" s="23" t="n">
        <v>10</v>
      </c>
      <c r="H542" s="24" t="n">
        <v>9.04</v>
      </c>
      <c r="I542" s="24" t="n">
        <v>90.4</v>
      </c>
      <c r="J542" s="24" t="n">
        <v>0</v>
      </c>
      <c r="K542" s="24" t="n">
        <v>0</v>
      </c>
      <c r="L542" s="24" t="n">
        <v>0</v>
      </c>
      <c r="M542" s="6" t="s">
        <f>=I542+J542+K542+L542</f>
      </c>
      <c r="N542" s="22" t="s">
        <v>621</v>
      </c>
    </row>
    <row collapsed="false" customFormat="false" customHeight="false" hidden="false" ht="12.1" outlineLevel="0" r="543">
      <c r="A543" s="21" t="n">
        <v>45453</v>
      </c>
      <c r="B543" s="22" t="s">
        <v>619</v>
      </c>
      <c r="C543" s="22" t="s">
        <v>747</v>
      </c>
      <c r="D543" s="22" t="s">
        <v>619</v>
      </c>
      <c r="E543" s="22" t="s">
        <v>619</v>
      </c>
      <c r="F543" s="22" t="s">
        <v>19</v>
      </c>
      <c r="G543" s="23" t="n">
        <v>7</v>
      </c>
      <c r="H543" s="24" t="n">
        <v>29.54</v>
      </c>
      <c r="I543" s="24" t="n">
        <v>206.78</v>
      </c>
      <c r="J543" s="24" t="n">
        <v>0</v>
      </c>
      <c r="K543" s="24" t="n">
        <v>0</v>
      </c>
      <c r="L543" s="24" t="n">
        <v>0</v>
      </c>
      <c r="M543" s="6" t="s">
        <f>=I543+J543+K543+L543</f>
      </c>
      <c r="N543" s="22" t="s">
        <v>621</v>
      </c>
    </row>
    <row collapsed="false" customFormat="false" customHeight="false" hidden="false" ht="12.1" outlineLevel="0" r="544">
      <c r="A544" s="21" t="n">
        <v>45453</v>
      </c>
      <c r="B544" s="22" t="s">
        <v>619</v>
      </c>
      <c r="C544" s="22" t="s">
        <v>748</v>
      </c>
      <c r="D544" s="22" t="s">
        <v>619</v>
      </c>
      <c r="E544" s="22" t="s">
        <v>619</v>
      </c>
      <c r="F544" s="22" t="s">
        <v>19</v>
      </c>
      <c r="G544" s="23" t="n">
        <v>10</v>
      </c>
      <c r="H544" s="24" t="n">
        <v>37.4</v>
      </c>
      <c r="I544" s="24" t="n">
        <v>374</v>
      </c>
      <c r="J544" s="24" t="n">
        <v>0</v>
      </c>
      <c r="K544" s="24" t="n">
        <v>0</v>
      </c>
      <c r="L544" s="24" t="n">
        <v>0</v>
      </c>
      <c r="M544" s="6" t="s">
        <f>=I544+J544+K544+L544</f>
      </c>
      <c r="N544" s="22" t="s">
        <v>621</v>
      </c>
    </row>
    <row collapsed="false" customFormat="false" customHeight="false" hidden="false" ht="12.1" outlineLevel="0" r="545">
      <c r="A545" s="21" t="n">
        <v>45454</v>
      </c>
      <c r="B545" s="22" t="s">
        <v>619</v>
      </c>
      <c r="C545" s="22" t="s">
        <v>742</v>
      </c>
      <c r="D545" s="22" t="s">
        <v>619</v>
      </c>
      <c r="E545" s="22" t="s">
        <v>619</v>
      </c>
      <c r="F545" s="22" t="s">
        <v>19</v>
      </c>
      <c r="G545" s="23" t="n">
        <v>5</v>
      </c>
      <c r="H545" s="24" t="n">
        <v>5.14</v>
      </c>
      <c r="I545" s="24" t="n">
        <v>25.7</v>
      </c>
      <c r="J545" s="24" t="n">
        <v>0</v>
      </c>
      <c r="K545" s="24" t="n">
        <v>0</v>
      </c>
      <c r="L545" s="24" t="n">
        <v>0</v>
      </c>
      <c r="M545" s="6" t="s">
        <f>=I545+J545+K545+L545</f>
      </c>
      <c r="N545" s="22" t="s">
        <v>621</v>
      </c>
    </row>
    <row collapsed="false" customFormat="false" customHeight="false" hidden="false" ht="12.1" outlineLevel="0" r="546">
      <c r="A546" s="21" t="n">
        <v>45455</v>
      </c>
      <c r="B546" s="22" t="s">
        <v>619</v>
      </c>
      <c r="C546" s="22" t="s">
        <v>749</v>
      </c>
      <c r="D546" s="22" t="s">
        <v>619</v>
      </c>
      <c r="E546" s="22" t="s">
        <v>619</v>
      </c>
      <c r="F546" s="22" t="s">
        <v>19</v>
      </c>
      <c r="G546" s="23" t="n">
        <v>10</v>
      </c>
      <c r="H546" s="24" t="n">
        <v>37.02</v>
      </c>
      <c r="I546" s="24" t="n">
        <v>370.2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2" t="s">
        <v>621</v>
      </c>
    </row>
    <row collapsed="false" customFormat="false" customHeight="false" hidden="false" ht="12.1" outlineLevel="0" r="547">
      <c r="A547" s="21" t="n">
        <v>45456</v>
      </c>
      <c r="B547" s="22" t="s">
        <v>619</v>
      </c>
      <c r="C547" s="22" t="s">
        <v>671</v>
      </c>
      <c r="D547" s="22" t="s">
        <v>619</v>
      </c>
      <c r="E547" s="22" t="s">
        <v>619</v>
      </c>
      <c r="F547" s="22" t="s">
        <v>19</v>
      </c>
      <c r="G547" s="23" t="n">
        <v>5</v>
      </c>
      <c r="H547" s="24" t="n">
        <v>21.57</v>
      </c>
      <c r="I547" s="24" t="n">
        <v>107.85</v>
      </c>
      <c r="J547" s="24" t="n">
        <v>0</v>
      </c>
      <c r="K547" s="24" t="n">
        <v>0</v>
      </c>
      <c r="L547" s="24" t="n">
        <v>0</v>
      </c>
      <c r="M547" s="6" t="s">
        <f>=I547+J547+K547+L547</f>
      </c>
      <c r="N547" s="22" t="s">
        <v>621</v>
      </c>
    </row>
    <row collapsed="false" customFormat="false" customHeight="false" hidden="false" ht="12.1" outlineLevel="0" r="548">
      <c r="A548" s="20" t="n">
        <v>45456.551226852</v>
      </c>
      <c r="B548" s="16" t="s">
        <v>471</v>
      </c>
      <c r="C548" s="16" t="s">
        <v>723</v>
      </c>
      <c r="D548" s="16" t="s">
        <v>260</v>
      </c>
      <c r="E548" s="16" t="s">
        <v>63</v>
      </c>
      <c r="F548" s="16" t="s">
        <v>19</v>
      </c>
      <c r="G548" s="7" t="n">
        <v>1</v>
      </c>
      <c r="H548" s="6" t="n">
        <v>95.93</v>
      </c>
      <c r="I548" s="6" t="n">
        <v>-959.3</v>
      </c>
      <c r="J548" s="6" t="n">
        <v>-0.97</v>
      </c>
      <c r="K548" s="6" t="n">
        <v>-0.58</v>
      </c>
      <c r="L548" s="6" t="n">
        <v>0</v>
      </c>
      <c r="M548" s="6" t="s">
        <f>=I548+J548+K548+L548</f>
      </c>
      <c r="N548" s="16"/>
    </row>
    <row collapsed="false" customFormat="false" customHeight="false" hidden="false" ht="12.1" outlineLevel="0" r="549">
      <c r="A549" s="21" t="n">
        <v>45460</v>
      </c>
      <c r="B549" s="22" t="s">
        <v>619</v>
      </c>
      <c r="C549" s="22" t="s">
        <v>750</v>
      </c>
      <c r="D549" s="22" t="s">
        <v>619</v>
      </c>
      <c r="E549" s="22" t="s">
        <v>619</v>
      </c>
      <c r="F549" s="22" t="s">
        <v>19</v>
      </c>
      <c r="G549" s="23" t="n">
        <v>8</v>
      </c>
      <c r="H549" s="24" t="n">
        <v>12.28</v>
      </c>
      <c r="I549" s="24" t="n">
        <v>98.24</v>
      </c>
      <c r="J549" s="24" t="n">
        <v>0</v>
      </c>
      <c r="K549" s="24" t="n">
        <v>0</v>
      </c>
      <c r="L549" s="24" t="n">
        <v>0</v>
      </c>
      <c r="M549" s="6" t="s">
        <f>=I549+J549+K549+L549</f>
      </c>
      <c r="N549" s="22" t="s">
        <v>621</v>
      </c>
    </row>
    <row collapsed="false" customFormat="false" customHeight="false" hidden="false" ht="12.1" outlineLevel="0" r="550">
      <c r="A550" s="21" t="n">
        <v>45460</v>
      </c>
      <c r="B550" s="22" t="s">
        <v>619</v>
      </c>
      <c r="C550" s="22" t="s">
        <v>751</v>
      </c>
      <c r="D550" s="22" t="s">
        <v>619</v>
      </c>
      <c r="E550" s="22" t="s">
        <v>619</v>
      </c>
      <c r="F550" s="22" t="s">
        <v>19</v>
      </c>
      <c r="G550" s="23" t="n">
        <v>16</v>
      </c>
      <c r="H550" s="24" t="n">
        <v>32.16</v>
      </c>
      <c r="I550" s="24" t="n">
        <v>514.56</v>
      </c>
      <c r="J550" s="24" t="n">
        <v>0</v>
      </c>
      <c r="K550" s="24" t="n">
        <v>0</v>
      </c>
      <c r="L550" s="24" t="n">
        <v>0</v>
      </c>
      <c r="M550" s="6" t="s">
        <f>=I550+J550+K550+L550</f>
      </c>
      <c r="N550" s="22" t="s">
        <v>621</v>
      </c>
    </row>
    <row collapsed="false" customFormat="false" customHeight="false" hidden="false" ht="12.1" outlineLevel="0" r="551">
      <c r="A551" s="21" t="n">
        <v>45461</v>
      </c>
      <c r="B551" s="22" t="s">
        <v>684</v>
      </c>
      <c r="C551" s="22" t="s">
        <v>693</v>
      </c>
      <c r="D551" s="22" t="s">
        <v>684</v>
      </c>
      <c r="E551" s="22" t="s">
        <v>684</v>
      </c>
      <c r="F551" s="22" t="s">
        <v>19</v>
      </c>
      <c r="G551" s="23" t="n">
        <v>1</v>
      </c>
      <c r="H551" s="24" t="n">
        <v>1320</v>
      </c>
      <c r="I551" s="24" t="n">
        <v>1320</v>
      </c>
      <c r="J551" s="24" t="n">
        <v>0</v>
      </c>
      <c r="K551" s="24" t="n">
        <v>0</v>
      </c>
      <c r="L551" s="24" t="n">
        <v>0</v>
      </c>
      <c r="M551" s="6" t="s">
        <f>=I551+J551+K551+L551</f>
      </c>
      <c r="N551" s="22"/>
    </row>
    <row collapsed="false" customFormat="false" customHeight="false" hidden="false" ht="12.1" outlineLevel="0" r="552">
      <c r="A552" s="20" t="n">
        <v>45461.769479167</v>
      </c>
      <c r="B552" s="16" t="s">
        <v>471</v>
      </c>
      <c r="C552" s="16" t="s">
        <v>723</v>
      </c>
      <c r="D552" s="16" t="s">
        <v>260</v>
      </c>
      <c r="E552" s="16" t="s">
        <v>63</v>
      </c>
      <c r="F552" s="16" t="s">
        <v>19</v>
      </c>
      <c r="G552" s="7" t="n">
        <v>2</v>
      </c>
      <c r="H552" s="6" t="n">
        <v>96.34</v>
      </c>
      <c r="I552" s="6" t="n">
        <v>-1926.8</v>
      </c>
      <c r="J552" s="6" t="n">
        <v>-5.2</v>
      </c>
      <c r="K552" s="6" t="n">
        <v>-1.12</v>
      </c>
      <c r="L552" s="6" t="n">
        <v>0</v>
      </c>
      <c r="M552" s="6" t="s">
        <f>=I552+J552+K552+L552</f>
      </c>
      <c r="N552" s="16"/>
    </row>
    <row collapsed="false" customFormat="false" customHeight="false" hidden="false" ht="12.1" outlineLevel="0" r="553">
      <c r="A553" s="20" t="n">
        <v>45462.536840278</v>
      </c>
      <c r="B553" s="16" t="s">
        <v>463</v>
      </c>
      <c r="C553" s="16" t="s">
        <v>662</v>
      </c>
      <c r="D553" s="16" t="s">
        <v>260</v>
      </c>
      <c r="E553" s="16" t="s">
        <v>63</v>
      </c>
      <c r="F553" s="16" t="s">
        <v>19</v>
      </c>
      <c r="G553" s="7" t="n">
        <v>2</v>
      </c>
      <c r="H553" s="6" t="n">
        <v>97.3</v>
      </c>
      <c r="I553" s="6" t="n">
        <v>-661.64</v>
      </c>
      <c r="J553" s="6" t="n">
        <v>-0.36</v>
      </c>
      <c r="K553" s="6" t="n">
        <v>-0.38</v>
      </c>
      <c r="L553" s="6" t="n">
        <v>0</v>
      </c>
      <c r="M553" s="6" t="s">
        <f>=I553+J553+K553+L553</f>
      </c>
      <c r="N553" s="16"/>
    </row>
    <row collapsed="false" customFormat="false" customHeight="false" hidden="false" ht="12.1" outlineLevel="0" r="554">
      <c r="A554" s="20" t="n">
        <v>45463.532708333</v>
      </c>
      <c r="B554" s="16" t="s">
        <v>54</v>
      </c>
      <c r="C554" s="16" t="s">
        <v>676</v>
      </c>
      <c r="D554" s="16" t="s">
        <v>260</v>
      </c>
      <c r="E554" s="16" t="s">
        <v>48</v>
      </c>
      <c r="F554" s="16" t="s">
        <v>19</v>
      </c>
      <c r="G554" s="7" t="n">
        <v>20</v>
      </c>
      <c r="H554" s="6" t="n">
        <v>1.6595</v>
      </c>
      <c r="I554" s="6" t="n">
        <v>-33.19</v>
      </c>
      <c r="J554" s="6" t="n">
        <v>0</v>
      </c>
      <c r="K554" s="6" t="n">
        <v>-0.02</v>
      </c>
      <c r="L554" s="6" t="n">
        <v>0</v>
      </c>
      <c r="M554" s="6" t="s">
        <f>=I554+J554+K554+L554</f>
      </c>
      <c r="N554" s="16"/>
    </row>
    <row collapsed="false" customFormat="false" customHeight="false" hidden="false" ht="12.1" outlineLevel="0" r="555">
      <c r="A555" s="21" t="n">
        <v>45467</v>
      </c>
      <c r="B555" s="22" t="s">
        <v>619</v>
      </c>
      <c r="C555" s="22" t="s">
        <v>651</v>
      </c>
      <c r="D555" s="22" t="s">
        <v>619</v>
      </c>
      <c r="E555" s="22" t="s">
        <v>619</v>
      </c>
      <c r="F555" s="22" t="s">
        <v>19</v>
      </c>
      <c r="G555" s="23" t="n">
        <v>5</v>
      </c>
      <c r="H555" s="24" t="n">
        <v>22.44</v>
      </c>
      <c r="I555" s="24" t="n">
        <v>112.2</v>
      </c>
      <c r="J555" s="24" t="n">
        <v>0</v>
      </c>
      <c r="K555" s="24" t="n">
        <v>0</v>
      </c>
      <c r="L555" s="24" t="n">
        <v>0</v>
      </c>
      <c r="M555" s="6" t="s">
        <f>=I555+J555+K555+L555</f>
      </c>
      <c r="N555" s="22" t="s">
        <v>621</v>
      </c>
    </row>
    <row collapsed="false" customFormat="false" customHeight="false" hidden="false" ht="12.1" outlineLevel="0" r="556">
      <c r="A556" s="21" t="n">
        <v>45470</v>
      </c>
      <c r="B556" s="22" t="s">
        <v>605</v>
      </c>
      <c r="C556" s="22" t="s">
        <v>183</v>
      </c>
      <c r="D556" s="22" t="s">
        <v>605</v>
      </c>
      <c r="E556" s="22" t="s">
        <v>605</v>
      </c>
      <c r="F556" s="22" t="s">
        <v>19</v>
      </c>
      <c r="G556" s="23" t="n">
        <v>1</v>
      </c>
      <c r="H556" s="24" t="n">
        <v>503</v>
      </c>
      <c r="I556" s="24" t="n">
        <v>503</v>
      </c>
      <c r="J556" s="24" t="n">
        <v>0</v>
      </c>
      <c r="K556" s="24" t="n">
        <v>0</v>
      </c>
      <c r="L556" s="24" t="n">
        <v>0</v>
      </c>
      <c r="M556" s="6" t="s">
        <f>=I556+J556+K556+L556</f>
      </c>
      <c r="N556" s="22"/>
    </row>
    <row collapsed="false" customFormat="false" customHeight="false" hidden="false" ht="12.1" outlineLevel="0" r="557">
      <c r="A557" s="21" t="n">
        <v>45473</v>
      </c>
      <c r="B557" s="22" t="s">
        <v>619</v>
      </c>
      <c r="C557" s="22" t="s">
        <v>673</v>
      </c>
      <c r="D557" s="22" t="s">
        <v>619</v>
      </c>
      <c r="E557" s="22" t="s">
        <v>619</v>
      </c>
      <c r="F557" s="22" t="s">
        <v>19</v>
      </c>
      <c r="G557" s="23" t="n">
        <v>13</v>
      </c>
      <c r="H557" s="24" t="n">
        <v>6.58</v>
      </c>
      <c r="I557" s="24" t="n">
        <v>85.54</v>
      </c>
      <c r="J557" s="24" t="n">
        <v>0</v>
      </c>
      <c r="K557" s="24" t="n">
        <v>0</v>
      </c>
      <c r="L557" s="24" t="n">
        <v>0</v>
      </c>
      <c r="M557" s="6" t="s">
        <f>=I557+J557+K557+L557</f>
      </c>
      <c r="N557" s="22" t="s">
        <v>621</v>
      </c>
    </row>
    <row collapsed="false" customFormat="false" customHeight="false" hidden="false" ht="12.1" outlineLevel="0" r="558">
      <c r="A558" s="21" t="n">
        <v>45474</v>
      </c>
      <c r="B558" s="22" t="s">
        <v>619</v>
      </c>
      <c r="C558" s="22" t="s">
        <v>744</v>
      </c>
      <c r="D558" s="22" t="s">
        <v>619</v>
      </c>
      <c r="E558" s="22" t="s">
        <v>619</v>
      </c>
      <c r="F558" s="22" t="s">
        <v>19</v>
      </c>
      <c r="G558" s="23" t="n">
        <v>5</v>
      </c>
      <c r="H558" s="24" t="n">
        <v>11.51</v>
      </c>
      <c r="I558" s="24" t="n">
        <v>57.55</v>
      </c>
      <c r="J558" s="24" t="n">
        <v>0</v>
      </c>
      <c r="K558" s="24" t="n">
        <v>0</v>
      </c>
      <c r="L558" s="24" t="n">
        <v>0</v>
      </c>
      <c r="M558" s="6" t="s">
        <f>=I558+J558+K558+L558</f>
      </c>
      <c r="N558" s="22" t="s">
        <v>621</v>
      </c>
    </row>
    <row collapsed="false" customFormat="false" customHeight="false" hidden="false" ht="12.1" outlineLevel="0" r="559">
      <c r="A559" s="21" t="n">
        <v>45474</v>
      </c>
      <c r="B559" s="22" t="s">
        <v>684</v>
      </c>
      <c r="C559" s="22" t="s">
        <v>752</v>
      </c>
      <c r="D559" s="22" t="s">
        <v>684</v>
      </c>
      <c r="E559" s="22" t="s">
        <v>684</v>
      </c>
      <c r="F559" s="22" t="s">
        <v>19</v>
      </c>
      <c r="G559" s="23" t="n">
        <v>1</v>
      </c>
      <c r="H559" s="24" t="n">
        <v>750.49</v>
      </c>
      <c r="I559" s="24" t="n">
        <v>750.49</v>
      </c>
      <c r="J559" s="24" t="n">
        <v>0</v>
      </c>
      <c r="K559" s="24" t="n">
        <v>0</v>
      </c>
      <c r="L559" s="24" t="n">
        <v>0</v>
      </c>
      <c r="M559" s="6" t="s">
        <f>=I559+J559+K559+L559</f>
      </c>
      <c r="N559" s="22"/>
    </row>
    <row collapsed="false" customFormat="false" customHeight="false" hidden="false" ht="12.1" outlineLevel="0" r="560">
      <c r="A560" s="20" t="n">
        <v>45474.881875</v>
      </c>
      <c r="B560" s="16" t="s">
        <v>24</v>
      </c>
      <c r="C560" s="16" t="s">
        <v>733</v>
      </c>
      <c r="D560" s="16" t="s">
        <v>260</v>
      </c>
      <c r="E560" s="16" t="s">
        <v>17</v>
      </c>
      <c r="F560" s="16" t="s">
        <v>19</v>
      </c>
      <c r="G560" s="7" t="n">
        <v>2</v>
      </c>
      <c r="H560" s="6" t="n">
        <v>711.9</v>
      </c>
      <c r="I560" s="6" t="n">
        <v>-1423.8</v>
      </c>
      <c r="J560" s="6" t="n">
        <v>0</v>
      </c>
      <c r="K560" s="6" t="n">
        <v>-1.14</v>
      </c>
      <c r="L560" s="6" t="n">
        <v>0</v>
      </c>
      <c r="M560" s="6" t="s">
        <f>=I560+J560+K560+L560</f>
      </c>
      <c r="N560" s="16"/>
    </row>
    <row collapsed="false" customFormat="false" customHeight="false" hidden="false" ht="12.1" outlineLevel="0" r="561">
      <c r="A561" s="20" t="n">
        <v>45474.882662037</v>
      </c>
      <c r="B561" s="16" t="s">
        <v>54</v>
      </c>
      <c r="C561" s="16" t="s">
        <v>676</v>
      </c>
      <c r="D561" s="16" t="s">
        <v>260</v>
      </c>
      <c r="E561" s="16" t="s">
        <v>48</v>
      </c>
      <c r="F561" s="16" t="s">
        <v>19</v>
      </c>
      <c r="G561" s="7" t="n">
        <v>15</v>
      </c>
      <c r="H561" s="6" t="n">
        <v>1.683</v>
      </c>
      <c r="I561" s="6" t="n">
        <v>-25.25</v>
      </c>
      <c r="J561" s="6" t="n">
        <v>0</v>
      </c>
      <c r="K561" s="6" t="n">
        <v>-0.02</v>
      </c>
      <c r="L561" s="6" t="n">
        <v>0</v>
      </c>
      <c r="M561" s="6" t="s">
        <f>=I561+J561+K561+L561</f>
      </c>
      <c r="N561" s="16"/>
    </row>
    <row collapsed="false" customFormat="false" customHeight="false" hidden="false" ht="12.1" outlineLevel="0" r="562">
      <c r="A562" s="21" t="n">
        <v>45475</v>
      </c>
      <c r="B562" s="22" t="s">
        <v>619</v>
      </c>
      <c r="C562" s="22" t="s">
        <v>753</v>
      </c>
      <c r="D562" s="22" t="s">
        <v>619</v>
      </c>
      <c r="E562" s="22" t="s">
        <v>619</v>
      </c>
      <c r="F562" s="22" t="s">
        <v>19</v>
      </c>
      <c r="G562" s="23" t="n">
        <v>17</v>
      </c>
      <c r="H562" s="24" t="n">
        <v>8.63</v>
      </c>
      <c r="I562" s="24" t="n">
        <v>146.71</v>
      </c>
      <c r="J562" s="24" t="n">
        <v>0</v>
      </c>
      <c r="K562" s="24" t="n">
        <v>0</v>
      </c>
      <c r="L562" s="24" t="n">
        <v>0</v>
      </c>
      <c r="M562" s="6" t="s">
        <f>=I562+J562+K562+L562</f>
      </c>
      <c r="N562" s="22" t="s">
        <v>621</v>
      </c>
    </row>
    <row collapsed="false" customFormat="false" customHeight="false" hidden="false" ht="12.1" outlineLevel="0" r="563">
      <c r="A563" s="21" t="n">
        <v>45476</v>
      </c>
      <c r="B563" s="22" t="s">
        <v>619</v>
      </c>
      <c r="C563" s="22" t="s">
        <v>687</v>
      </c>
      <c r="D563" s="22" t="s">
        <v>619</v>
      </c>
      <c r="E563" s="22" t="s">
        <v>619</v>
      </c>
      <c r="F563" s="22" t="s">
        <v>19</v>
      </c>
      <c r="G563" s="23" t="n">
        <v>5</v>
      </c>
      <c r="H563" s="24" t="n">
        <v>29.42</v>
      </c>
      <c r="I563" s="24" t="n">
        <v>147.1</v>
      </c>
      <c r="J563" s="24" t="n">
        <v>0</v>
      </c>
      <c r="K563" s="24" t="n">
        <v>0</v>
      </c>
      <c r="L563" s="24" t="n">
        <v>0</v>
      </c>
      <c r="M563" s="6" t="s">
        <f>=I563+J563+K563+L563</f>
      </c>
      <c r="N563" s="22" t="s">
        <v>621</v>
      </c>
    </row>
    <row collapsed="false" customFormat="false" customHeight="false" hidden="false" ht="12.1" outlineLevel="0" r="564">
      <c r="A564" s="21" t="n">
        <v>45476</v>
      </c>
      <c r="B564" s="22" t="s">
        <v>684</v>
      </c>
      <c r="C564" s="22" t="s">
        <v>745</v>
      </c>
      <c r="D564" s="22" t="s">
        <v>684</v>
      </c>
      <c r="E564" s="22" t="s">
        <v>684</v>
      </c>
      <c r="F564" s="22" t="s">
        <v>19</v>
      </c>
      <c r="G564" s="23" t="n">
        <v>1</v>
      </c>
      <c r="H564" s="24" t="n">
        <v>957.27</v>
      </c>
      <c r="I564" s="24" t="n">
        <v>957.27</v>
      </c>
      <c r="J564" s="24" t="n">
        <v>0</v>
      </c>
      <c r="K564" s="24" t="n">
        <v>0</v>
      </c>
      <c r="L564" s="24" t="n">
        <v>0</v>
      </c>
      <c r="M564" s="6" t="s">
        <f>=I564+J564+K564+L564</f>
      </c>
      <c r="N564" s="22"/>
    </row>
    <row collapsed="false" customFormat="false" customHeight="false" hidden="false" ht="12.1" outlineLevel="0" r="565">
      <c r="A565" s="20" t="n">
        <v>45476.656018519</v>
      </c>
      <c r="B565" s="16" t="s">
        <v>149</v>
      </c>
      <c r="C565" s="16" t="s">
        <v>674</v>
      </c>
      <c r="D565" s="16" t="s">
        <v>260</v>
      </c>
      <c r="E565" s="16" t="s">
        <v>63</v>
      </c>
      <c r="F565" s="16" t="s">
        <v>19</v>
      </c>
      <c r="G565" s="7" t="n">
        <v>1</v>
      </c>
      <c r="H565" s="6" t="n">
        <v>89.59</v>
      </c>
      <c r="I565" s="6" t="n">
        <v>-895.9</v>
      </c>
      <c r="J565" s="6" t="n">
        <v>0</v>
      </c>
      <c r="K565" s="6" t="n">
        <v>-0.59</v>
      </c>
      <c r="L565" s="6" t="n">
        <v>0</v>
      </c>
      <c r="M565" s="6" t="s">
        <f>=I565+J565+K565+L565</f>
      </c>
      <c r="N565" s="16"/>
    </row>
    <row collapsed="false" customFormat="false" customHeight="false" hidden="false" ht="12.1" outlineLevel="0" r="566">
      <c r="A566" s="21" t="n">
        <v>45479</v>
      </c>
      <c r="B566" s="22" t="s">
        <v>619</v>
      </c>
      <c r="C566" s="22" t="s">
        <v>740</v>
      </c>
      <c r="D566" s="22" t="s">
        <v>619</v>
      </c>
      <c r="E566" s="22" t="s">
        <v>619</v>
      </c>
      <c r="F566" s="22" t="s">
        <v>19</v>
      </c>
      <c r="G566" s="23" t="n">
        <v>6</v>
      </c>
      <c r="H566" s="24" t="n">
        <v>12.33</v>
      </c>
      <c r="I566" s="24" t="n">
        <v>73.98</v>
      </c>
      <c r="J566" s="24" t="n">
        <v>0</v>
      </c>
      <c r="K566" s="24" t="n">
        <v>0</v>
      </c>
      <c r="L566" s="24" t="n">
        <v>0</v>
      </c>
      <c r="M566" s="6" t="s">
        <f>=I566+J566+K566+L566</f>
      </c>
      <c r="N566" s="22" t="s">
        <v>621</v>
      </c>
    </row>
    <row collapsed="false" customFormat="false" customHeight="false" hidden="false" ht="12.1" outlineLevel="0" r="567">
      <c r="A567" s="21" t="n">
        <v>45481</v>
      </c>
      <c r="B567" s="22" t="s">
        <v>619</v>
      </c>
      <c r="C567" s="22" t="s">
        <v>732</v>
      </c>
      <c r="D567" s="22" t="s">
        <v>619</v>
      </c>
      <c r="E567" s="22" t="s">
        <v>619</v>
      </c>
      <c r="F567" s="22" t="s">
        <v>19</v>
      </c>
      <c r="G567" s="23" t="n">
        <v>10</v>
      </c>
      <c r="H567" s="24" t="n">
        <v>9.04</v>
      </c>
      <c r="I567" s="24" t="n">
        <v>90.4</v>
      </c>
      <c r="J567" s="24" t="n">
        <v>0</v>
      </c>
      <c r="K567" s="24" t="n">
        <v>0</v>
      </c>
      <c r="L567" s="24" t="n">
        <v>0</v>
      </c>
      <c r="M567" s="6" t="s">
        <f>=I567+J567+K567+L567</f>
      </c>
      <c r="N567" s="22" t="s">
        <v>621</v>
      </c>
    </row>
    <row collapsed="false" customFormat="false" customHeight="false" hidden="false" ht="12.1" outlineLevel="0" r="568">
      <c r="A568" s="21" t="n">
        <v>45481.999988426</v>
      </c>
      <c r="B568" s="22" t="s">
        <v>619</v>
      </c>
      <c r="C568" s="22" t="s">
        <v>754</v>
      </c>
      <c r="D568" s="22" t="s">
        <v>619</v>
      </c>
      <c r="E568" s="22" t="s">
        <v>619</v>
      </c>
      <c r="F568" s="22" t="s">
        <v>19</v>
      </c>
      <c r="G568" s="23" t="n">
        <v>25</v>
      </c>
      <c r="H568" s="24" t="n">
        <v>29.01</v>
      </c>
      <c r="I568" s="24" t="n">
        <v>725.25</v>
      </c>
      <c r="J568" s="24" t="n">
        <v>0</v>
      </c>
      <c r="K568" s="24" t="n">
        <v>0</v>
      </c>
      <c r="L568" s="24" t="n">
        <v>0</v>
      </c>
      <c r="M568" s="6" t="s">
        <f>=I568+J568+K568+L568</f>
      </c>
      <c r="N568" s="22" t="s">
        <v>621</v>
      </c>
    </row>
    <row collapsed="false" customFormat="false" customHeight="false" hidden="false" ht="12.1" outlineLevel="0" r="569">
      <c r="A569" s="21" t="n">
        <v>45481.999988426</v>
      </c>
      <c r="B569" s="22" t="s">
        <v>619</v>
      </c>
      <c r="C569" s="22" t="s">
        <v>755</v>
      </c>
      <c r="D569" s="22" t="s">
        <v>619</v>
      </c>
      <c r="E569" s="22" t="s">
        <v>619</v>
      </c>
      <c r="F569" s="22" t="s">
        <v>19</v>
      </c>
      <c r="G569" s="23" t="n">
        <v>10</v>
      </c>
      <c r="H569" s="24" t="n">
        <v>25.17</v>
      </c>
      <c r="I569" s="24" t="n">
        <v>251.7</v>
      </c>
      <c r="J569" s="24" t="n">
        <v>0</v>
      </c>
      <c r="K569" s="24" t="n">
        <v>0</v>
      </c>
      <c r="L569" s="24" t="n">
        <v>0</v>
      </c>
      <c r="M569" s="6" t="s">
        <f>=I569+J569+K569+L569</f>
      </c>
      <c r="N569" s="22" t="s">
        <v>621</v>
      </c>
    </row>
    <row collapsed="false" customFormat="false" customHeight="false" hidden="false" ht="12.1" outlineLevel="0" r="570">
      <c r="A570" s="21" t="n">
        <v>45481.999988426</v>
      </c>
      <c r="B570" s="22" t="s">
        <v>619</v>
      </c>
      <c r="C570" s="22" t="s">
        <v>756</v>
      </c>
      <c r="D570" s="22" t="s">
        <v>619</v>
      </c>
      <c r="E570" s="22" t="s">
        <v>619</v>
      </c>
      <c r="F570" s="22" t="s">
        <v>19</v>
      </c>
      <c r="G570" s="23" t="n">
        <v>18</v>
      </c>
      <c r="H570" s="24" t="n">
        <v>25.17</v>
      </c>
      <c r="I570" s="24" t="n">
        <v>453.06</v>
      </c>
      <c r="J570" s="24" t="n">
        <v>0</v>
      </c>
      <c r="K570" s="24" t="n">
        <v>0</v>
      </c>
      <c r="L570" s="24" t="n">
        <v>0</v>
      </c>
      <c r="M570" s="6" t="s">
        <f>=I570+J570+K570+L570</f>
      </c>
      <c r="N570" s="22" t="s">
        <v>621</v>
      </c>
    </row>
    <row collapsed="false" customFormat="false" customHeight="false" hidden="false" ht="12.1" outlineLevel="0" r="571">
      <c r="A571" s="21" t="n">
        <v>45483</v>
      </c>
      <c r="B571" s="22" t="s">
        <v>619</v>
      </c>
      <c r="C571" s="22" t="s">
        <v>757</v>
      </c>
      <c r="D571" s="22" t="s">
        <v>619</v>
      </c>
      <c r="E571" s="22" t="s">
        <v>619</v>
      </c>
      <c r="F571" s="22" t="s">
        <v>19</v>
      </c>
      <c r="G571" s="23" t="n">
        <v>10</v>
      </c>
      <c r="H571" s="24" t="n">
        <v>29.92</v>
      </c>
      <c r="I571" s="24" t="n">
        <v>299.2</v>
      </c>
      <c r="J571" s="24" t="n">
        <v>0</v>
      </c>
      <c r="K571" s="24" t="n">
        <v>0</v>
      </c>
      <c r="L571" s="24" t="n">
        <v>0</v>
      </c>
      <c r="M571" s="6" t="s">
        <f>=I571+J571+K571+L571</f>
      </c>
      <c r="N571" s="22" t="s">
        <v>621</v>
      </c>
    </row>
    <row collapsed="false" customFormat="false" customHeight="false" hidden="false" ht="12.1" outlineLevel="0" r="572">
      <c r="A572" s="21" t="n">
        <v>45483.999988426</v>
      </c>
      <c r="B572" s="22" t="s">
        <v>619</v>
      </c>
      <c r="C572" s="22" t="s">
        <v>758</v>
      </c>
      <c r="D572" s="22" t="s">
        <v>619</v>
      </c>
      <c r="E572" s="22" t="s">
        <v>619</v>
      </c>
      <c r="F572" s="22" t="s">
        <v>19</v>
      </c>
      <c r="G572" s="23" t="n">
        <v>430</v>
      </c>
      <c r="H572" s="24" t="n">
        <v>33.3</v>
      </c>
      <c r="I572" s="24" t="n">
        <v>14319</v>
      </c>
      <c r="J572" s="24" t="n">
        <v>0</v>
      </c>
      <c r="K572" s="24" t="n">
        <v>0</v>
      </c>
      <c r="L572" s="24" t="n">
        <v>0</v>
      </c>
      <c r="M572" s="6" t="s">
        <f>=I572+J572+K572+L572</f>
      </c>
      <c r="N572" s="22" t="s">
        <v>621</v>
      </c>
    </row>
    <row collapsed="false" customFormat="false" customHeight="false" hidden="false" ht="12.1" outlineLevel="0" r="573">
      <c r="A573" s="21" t="n">
        <v>45484</v>
      </c>
      <c r="B573" s="22" t="s">
        <v>619</v>
      </c>
      <c r="C573" s="22" t="s">
        <v>742</v>
      </c>
      <c r="D573" s="22" t="s">
        <v>619</v>
      </c>
      <c r="E573" s="22" t="s">
        <v>619</v>
      </c>
      <c r="F573" s="22" t="s">
        <v>19</v>
      </c>
      <c r="G573" s="23" t="n">
        <v>5</v>
      </c>
      <c r="H573" s="24" t="n">
        <v>5.14</v>
      </c>
      <c r="I573" s="24" t="n">
        <v>25.7</v>
      </c>
      <c r="J573" s="24" t="n">
        <v>0</v>
      </c>
      <c r="K573" s="24" t="n">
        <v>0</v>
      </c>
      <c r="L573" s="24" t="n">
        <v>0</v>
      </c>
      <c r="M573" s="6" t="s">
        <f>=I573+J573+K573+L573</f>
      </c>
      <c r="N573" s="22" t="s">
        <v>621</v>
      </c>
    </row>
    <row collapsed="false" customFormat="false" customHeight="false" hidden="false" ht="12.1" outlineLevel="0" r="574">
      <c r="A574" s="21" t="n">
        <v>45485.999988426</v>
      </c>
      <c r="B574" s="22" t="s">
        <v>619</v>
      </c>
      <c r="C574" s="22" t="s">
        <v>759</v>
      </c>
      <c r="D574" s="22" t="s">
        <v>619</v>
      </c>
      <c r="E574" s="22" t="s">
        <v>619</v>
      </c>
      <c r="F574" s="22" t="s">
        <v>19</v>
      </c>
      <c r="G574" s="23" t="n">
        <v>2</v>
      </c>
      <c r="H574" s="24" t="n">
        <v>412.13</v>
      </c>
      <c r="I574" s="24" t="n">
        <v>824.26</v>
      </c>
      <c r="J574" s="24" t="n">
        <v>0</v>
      </c>
      <c r="K574" s="24" t="n">
        <v>0</v>
      </c>
      <c r="L574" s="24" t="n">
        <v>0</v>
      </c>
      <c r="M574" s="6" t="s">
        <f>=I574+J574+K574+L574</f>
      </c>
      <c r="N574" s="22" t="s">
        <v>621</v>
      </c>
    </row>
    <row collapsed="false" customFormat="false" customHeight="false" hidden="false" ht="12.1" outlineLevel="0" r="575">
      <c r="A575" s="21" t="n">
        <v>45488</v>
      </c>
      <c r="B575" s="22" t="s">
        <v>684</v>
      </c>
      <c r="C575" s="22" t="s">
        <v>701</v>
      </c>
      <c r="D575" s="22" t="s">
        <v>684</v>
      </c>
      <c r="E575" s="22" t="s">
        <v>684</v>
      </c>
      <c r="F575" s="22" t="s">
        <v>19</v>
      </c>
      <c r="G575" s="23" t="n">
        <v>1</v>
      </c>
      <c r="H575" s="24" t="n">
        <v>1250</v>
      </c>
      <c r="I575" s="24" t="n">
        <v>1250</v>
      </c>
      <c r="J575" s="24" t="n">
        <v>0</v>
      </c>
      <c r="K575" s="24" t="n">
        <v>0</v>
      </c>
      <c r="L575" s="24" t="n">
        <v>0</v>
      </c>
      <c r="M575" s="6" t="s">
        <f>=I575+J575+K575+L575</f>
      </c>
      <c r="N575" s="22"/>
    </row>
    <row collapsed="false" customFormat="false" customHeight="false" hidden="false" ht="12.1" outlineLevel="0" r="576">
      <c r="A576" s="20" t="n">
        <v>45488.593298611</v>
      </c>
      <c r="B576" s="16" t="s">
        <v>123</v>
      </c>
      <c r="C576" s="16" t="s">
        <v>736</v>
      </c>
      <c r="D576" s="16" t="s">
        <v>260</v>
      </c>
      <c r="E576" s="16" t="s">
        <v>63</v>
      </c>
      <c r="F576" s="16" t="s">
        <v>19</v>
      </c>
      <c r="G576" s="7" t="n">
        <v>2</v>
      </c>
      <c r="H576" s="6" t="n">
        <v>89.01</v>
      </c>
      <c r="I576" s="6" t="n">
        <v>-1780.2</v>
      </c>
      <c r="J576" s="6" t="n">
        <v>-26.74</v>
      </c>
      <c r="K576" s="6" t="n">
        <v>-1.07</v>
      </c>
      <c r="L576" s="6" t="n">
        <v>0</v>
      </c>
      <c r="M576" s="6" t="s">
        <f>=I576+J576+K576+L576</f>
      </c>
      <c r="N576" s="16"/>
    </row>
    <row collapsed="false" customFormat="false" customHeight="false" hidden="false" ht="12.1" outlineLevel="0" r="577">
      <c r="A577" s="20" t="n">
        <v>45488.594606481</v>
      </c>
      <c r="B577" s="16" t="s">
        <v>459</v>
      </c>
      <c r="C577" s="16" t="s">
        <v>648</v>
      </c>
      <c r="D577" s="16" t="s">
        <v>260</v>
      </c>
      <c r="E577" s="16" t="s">
        <v>63</v>
      </c>
      <c r="F577" s="16" t="s">
        <v>19</v>
      </c>
      <c r="G577" s="7" t="n">
        <v>1</v>
      </c>
      <c r="H577" s="6" t="n">
        <v>99.77</v>
      </c>
      <c r="I577" s="6" t="n">
        <v>-249.43</v>
      </c>
      <c r="J577" s="6" t="n">
        <v>-0.34</v>
      </c>
      <c r="K577" s="6" t="n">
        <v>-0.14</v>
      </c>
      <c r="L577" s="6" t="n">
        <v>0</v>
      </c>
      <c r="M577" s="6" t="s">
        <f>=I577+J577+K577+L577</f>
      </c>
      <c r="N577" s="16"/>
    </row>
    <row collapsed="false" customFormat="false" customHeight="false" hidden="false" ht="12.1" outlineLevel="0" r="578">
      <c r="A578" s="21" t="n">
        <v>45488.999988426</v>
      </c>
      <c r="B578" s="22" t="s">
        <v>619</v>
      </c>
      <c r="C578" s="22" t="s">
        <v>760</v>
      </c>
      <c r="D578" s="22" t="s">
        <v>619</v>
      </c>
      <c r="E578" s="22" t="s">
        <v>619</v>
      </c>
      <c r="F578" s="22" t="s">
        <v>19</v>
      </c>
      <c r="G578" s="23" t="n">
        <v>30</v>
      </c>
      <c r="H578" s="24" t="n">
        <v>35</v>
      </c>
      <c r="I578" s="24" t="n">
        <v>1050</v>
      </c>
      <c r="J578" s="24" t="n">
        <v>0</v>
      </c>
      <c r="K578" s="24" t="n">
        <v>0</v>
      </c>
      <c r="L578" s="24" t="n">
        <v>0</v>
      </c>
      <c r="M578" s="6" t="s">
        <f>=I578+J578+K578+L578</f>
      </c>
      <c r="N578" s="22" t="s">
        <v>621</v>
      </c>
    </row>
    <row collapsed="false" customFormat="false" customHeight="false" hidden="false" ht="12.1" outlineLevel="0" r="579">
      <c r="A579" s="21" t="n">
        <v>45490</v>
      </c>
      <c r="B579" s="22" t="s">
        <v>619</v>
      </c>
      <c r="C579" s="22" t="s">
        <v>661</v>
      </c>
      <c r="D579" s="22" t="s">
        <v>619</v>
      </c>
      <c r="E579" s="22" t="s">
        <v>619</v>
      </c>
      <c r="F579" s="22" t="s">
        <v>19</v>
      </c>
      <c r="G579" s="23" t="n">
        <v>5</v>
      </c>
      <c r="H579" s="24" t="n">
        <v>22.81</v>
      </c>
      <c r="I579" s="24" t="n">
        <v>114.05</v>
      </c>
      <c r="J579" s="24" t="n">
        <v>0</v>
      </c>
      <c r="K579" s="24" t="n">
        <v>0</v>
      </c>
      <c r="L579" s="24" t="n">
        <v>0</v>
      </c>
      <c r="M579" s="6" t="s">
        <f>=I579+J579+K579+L579</f>
      </c>
      <c r="N579" s="22" t="s">
        <v>621</v>
      </c>
    </row>
    <row collapsed="false" customFormat="false" customHeight="false" hidden="false" ht="12.1" outlineLevel="0" r="580">
      <c r="A580" s="21" t="n">
        <v>45490.999988426</v>
      </c>
      <c r="B580" s="22" t="s">
        <v>619</v>
      </c>
      <c r="C580" s="22" t="s">
        <v>761</v>
      </c>
      <c r="D580" s="22" t="s">
        <v>619</v>
      </c>
      <c r="E580" s="22" t="s">
        <v>619</v>
      </c>
      <c r="F580" s="22" t="s">
        <v>19</v>
      </c>
      <c r="G580" s="23" t="n">
        <v>1</v>
      </c>
      <c r="H580" s="24" t="n">
        <v>177.2</v>
      </c>
      <c r="I580" s="24" t="n">
        <v>177.2</v>
      </c>
      <c r="J580" s="24" t="n">
        <v>0</v>
      </c>
      <c r="K580" s="24" t="n">
        <v>0</v>
      </c>
      <c r="L580" s="24" t="n">
        <v>0</v>
      </c>
      <c r="M580" s="6" t="s">
        <f>=I580+J580+K580+L580</f>
      </c>
      <c r="N580" s="22" t="s">
        <v>621</v>
      </c>
    </row>
    <row collapsed="false" customFormat="false" customHeight="false" hidden="false" ht="12.1" outlineLevel="0" r="581">
      <c r="A581" s="21" t="n">
        <v>45491</v>
      </c>
      <c r="B581" s="22" t="s">
        <v>684</v>
      </c>
      <c r="C581" s="22" t="s">
        <v>762</v>
      </c>
      <c r="D581" s="22" t="s">
        <v>684</v>
      </c>
      <c r="E581" s="22" t="s">
        <v>684</v>
      </c>
      <c r="F581" s="22" t="s">
        <v>19</v>
      </c>
      <c r="G581" s="23" t="n">
        <v>1</v>
      </c>
      <c r="H581" s="24" t="n">
        <v>625</v>
      </c>
      <c r="I581" s="24" t="n">
        <v>625</v>
      </c>
      <c r="J581" s="24" t="n">
        <v>0</v>
      </c>
      <c r="K581" s="24" t="n">
        <v>0</v>
      </c>
      <c r="L581" s="24" t="n">
        <v>0</v>
      </c>
      <c r="M581" s="6" t="s">
        <f>=I581+J581+K581+L581</f>
      </c>
      <c r="N581" s="22"/>
    </row>
    <row collapsed="false" customFormat="false" customHeight="false" hidden="false" ht="12.1" outlineLevel="0" r="582">
      <c r="A582" s="21" t="n">
        <v>45496</v>
      </c>
      <c r="B582" s="22" t="s">
        <v>605</v>
      </c>
      <c r="C582" s="22" t="s">
        <v>183</v>
      </c>
      <c r="D582" s="22" t="s">
        <v>605</v>
      </c>
      <c r="E582" s="22" t="s">
        <v>605</v>
      </c>
      <c r="F582" s="22" t="s">
        <v>19</v>
      </c>
      <c r="G582" s="23" t="n">
        <v>1</v>
      </c>
      <c r="H582" s="24" t="n">
        <v>530</v>
      </c>
      <c r="I582" s="24" t="n">
        <v>530</v>
      </c>
      <c r="J582" s="24" t="n">
        <v>0</v>
      </c>
      <c r="K582" s="24" t="n">
        <v>0</v>
      </c>
      <c r="L582" s="24" t="n">
        <v>0</v>
      </c>
      <c r="M582" s="6" t="s">
        <f>=I582+J582+K582+L582</f>
      </c>
      <c r="N582" s="22"/>
    </row>
    <row collapsed="false" customFormat="false" customHeight="false" hidden="false" ht="12.1" outlineLevel="0" r="583">
      <c r="A583" s="21" t="n">
        <v>45496</v>
      </c>
      <c r="B583" s="22" t="s">
        <v>619</v>
      </c>
      <c r="C583" s="22" t="s">
        <v>634</v>
      </c>
      <c r="D583" s="22" t="s">
        <v>619</v>
      </c>
      <c r="E583" s="22" t="s">
        <v>619</v>
      </c>
      <c r="F583" s="22" t="s">
        <v>19</v>
      </c>
      <c r="G583" s="23" t="n">
        <v>5</v>
      </c>
      <c r="H583" s="24" t="n">
        <v>43.38</v>
      </c>
      <c r="I583" s="24" t="n">
        <v>216.9</v>
      </c>
      <c r="J583" s="24" t="n">
        <v>0</v>
      </c>
      <c r="K583" s="24" t="n">
        <v>0</v>
      </c>
      <c r="L583" s="24" t="n">
        <v>0</v>
      </c>
      <c r="M583" s="6" t="s">
        <f>=I583+J583+K583+L583</f>
      </c>
      <c r="N583" s="22" t="s">
        <v>621</v>
      </c>
    </row>
    <row collapsed="false" customFormat="false" customHeight="false" hidden="false" ht="12.1" outlineLevel="0" r="584">
      <c r="A584" s="20" t="n">
        <v>45503.444386574</v>
      </c>
      <c r="B584" s="16" t="s">
        <v>39</v>
      </c>
      <c r="C584" s="16" t="s">
        <v>763</v>
      </c>
      <c r="D584" s="16" t="s">
        <v>260</v>
      </c>
      <c r="E584" s="16" t="s">
        <v>17</v>
      </c>
      <c r="F584" s="16" t="s">
        <v>19</v>
      </c>
      <c r="G584" s="7" t="n">
        <v>10</v>
      </c>
      <c r="H584" s="6" t="n">
        <v>287.04</v>
      </c>
      <c r="I584" s="6" t="n">
        <v>-2870.4</v>
      </c>
      <c r="J584" s="6" t="n">
        <v>0</v>
      </c>
      <c r="K584" s="6" t="n">
        <v>-1.44</v>
      </c>
      <c r="L584" s="6" t="n">
        <v>0</v>
      </c>
      <c r="M584" s="6" t="s">
        <f>=I584+J584+K584+L584</f>
      </c>
      <c r="N584" s="16"/>
    </row>
    <row collapsed="false" customFormat="false" customHeight="false" hidden="false" ht="12.1" outlineLevel="0" r="585">
      <c r="A585" s="20" t="n">
        <v>45503.445914352</v>
      </c>
      <c r="B585" s="16" t="s">
        <v>21</v>
      </c>
      <c r="C585" s="16" t="s">
        <v>703</v>
      </c>
      <c r="D585" s="16" t="s">
        <v>260</v>
      </c>
      <c r="E585" s="16" t="s">
        <v>17</v>
      </c>
      <c r="F585" s="16" t="s">
        <v>19</v>
      </c>
      <c r="G585" s="7" t="n">
        <v>1</v>
      </c>
      <c r="H585" s="6" t="n">
        <v>6739.5</v>
      </c>
      <c r="I585" s="6" t="n">
        <v>-6739.5</v>
      </c>
      <c r="J585" s="6" t="n">
        <v>0</v>
      </c>
      <c r="K585" s="6" t="n">
        <v>-5.39</v>
      </c>
      <c r="L585" s="6" t="n">
        <v>0</v>
      </c>
      <c r="M585" s="6" t="s">
        <f>=I585+J585+K585+L585</f>
      </c>
      <c r="N585" s="16"/>
    </row>
    <row collapsed="false" customFormat="false" customHeight="false" hidden="false" ht="12.1" outlineLevel="0" r="586">
      <c r="A586" s="20" t="n">
        <v>45503.446469907</v>
      </c>
      <c r="B586" s="16" t="s">
        <v>33</v>
      </c>
      <c r="C586" s="16" t="s">
        <v>707</v>
      </c>
      <c r="D586" s="16" t="s">
        <v>260</v>
      </c>
      <c r="E586" s="16" t="s">
        <v>17</v>
      </c>
      <c r="F586" s="16" t="s">
        <v>19</v>
      </c>
      <c r="G586" s="7" t="n">
        <v>1</v>
      </c>
      <c r="H586" s="6" t="n">
        <v>5719.5</v>
      </c>
      <c r="I586" s="6" t="n">
        <v>-5719.5</v>
      </c>
      <c r="J586" s="6" t="n">
        <v>0</v>
      </c>
      <c r="K586" s="6" t="n">
        <v>-4.58</v>
      </c>
      <c r="L586" s="6" t="n">
        <v>0</v>
      </c>
      <c r="M586" s="6" t="s">
        <f>=I586+J586+K586+L586</f>
      </c>
      <c r="N586" s="16"/>
    </row>
    <row collapsed="false" customFormat="false" customHeight="false" hidden="false" ht="12.1" outlineLevel="0" r="587">
      <c r="A587" s="20" t="n">
        <v>45503.44712963</v>
      </c>
      <c r="B587" s="16" t="s">
        <v>30</v>
      </c>
      <c r="C587" s="16" t="s">
        <v>704</v>
      </c>
      <c r="D587" s="16" t="s">
        <v>260</v>
      </c>
      <c r="E587" s="16" t="s">
        <v>17</v>
      </c>
      <c r="F587" s="16" t="s">
        <v>19</v>
      </c>
      <c r="G587" s="7" t="n">
        <v>2</v>
      </c>
      <c r="H587" s="6" t="n">
        <v>636.3</v>
      </c>
      <c r="I587" s="6" t="n">
        <v>-1272.6</v>
      </c>
      <c r="J587" s="6" t="n">
        <v>0</v>
      </c>
      <c r="K587" s="6" t="n">
        <v>-1.02</v>
      </c>
      <c r="L587" s="6" t="n">
        <v>0</v>
      </c>
      <c r="M587" s="6" t="s">
        <f>=I587+J587+K587+L587</f>
      </c>
      <c r="N587" s="16"/>
    </row>
    <row collapsed="false" customFormat="false" customHeight="false" hidden="false" ht="12.1" outlineLevel="0" r="588">
      <c r="A588" s="20" t="n">
        <v>45503.447731481</v>
      </c>
      <c r="B588" s="16" t="s">
        <v>54</v>
      </c>
      <c r="C588" s="16" t="s">
        <v>676</v>
      </c>
      <c r="D588" s="16" t="s">
        <v>260</v>
      </c>
      <c r="E588" s="16" t="s">
        <v>48</v>
      </c>
      <c r="F588" s="16" t="s">
        <v>19</v>
      </c>
      <c r="G588" s="7" t="n">
        <v>20</v>
      </c>
      <c r="H588" s="6" t="n">
        <v>1.68925</v>
      </c>
      <c r="I588" s="6" t="n">
        <v>-33.79</v>
      </c>
      <c r="J588" s="6" t="n">
        <v>0</v>
      </c>
      <c r="K588" s="6" t="n">
        <v>-0.04</v>
      </c>
      <c r="L588" s="6" t="n">
        <v>0</v>
      </c>
      <c r="M588" s="6" t="s">
        <f>=I588+J588+K588+L588</f>
      </c>
      <c r="N588" s="16"/>
    </row>
    <row collapsed="false" customFormat="false" customHeight="false" hidden="false" ht="12.1" outlineLevel="0" r="589">
      <c r="A589" s="20" t="n">
        <v>45503.695706019</v>
      </c>
      <c r="B589" s="16" t="s">
        <v>460</v>
      </c>
      <c r="C589" s="16" t="s">
        <v>652</v>
      </c>
      <c r="D589" s="16" t="s">
        <v>260</v>
      </c>
      <c r="E589" s="16" t="s">
        <v>48</v>
      </c>
      <c r="F589" s="16" t="s">
        <v>19</v>
      </c>
      <c r="G589" s="7" t="n">
        <v>2</v>
      </c>
      <c r="H589" s="6" t="n">
        <v>138.5</v>
      </c>
      <c r="I589" s="6" t="n">
        <v>-277</v>
      </c>
      <c r="J589" s="6" t="n">
        <v>0</v>
      </c>
      <c r="K589" s="6" t="n">
        <v>-0.09</v>
      </c>
      <c r="L589" s="6" t="n">
        <v>0</v>
      </c>
      <c r="M589" s="6" t="s">
        <f>=I589+J589+K589+L589</f>
      </c>
      <c r="N589" s="16"/>
    </row>
    <row collapsed="false" customFormat="false" customHeight="false" hidden="false" ht="12.1" outlineLevel="0" r="590">
      <c r="A590" s="21" t="n">
        <v>45504</v>
      </c>
      <c r="B590" s="22" t="s">
        <v>619</v>
      </c>
      <c r="C590" s="22" t="s">
        <v>744</v>
      </c>
      <c r="D590" s="22" t="s">
        <v>619</v>
      </c>
      <c r="E590" s="22" t="s">
        <v>619</v>
      </c>
      <c r="F590" s="22" t="s">
        <v>19</v>
      </c>
      <c r="G590" s="23" t="n">
        <v>5</v>
      </c>
      <c r="H590" s="24" t="n">
        <v>11.51</v>
      </c>
      <c r="I590" s="24" t="n">
        <v>57.55</v>
      </c>
      <c r="J590" s="24" t="n">
        <v>0</v>
      </c>
      <c r="K590" s="24" t="n">
        <v>0</v>
      </c>
      <c r="L590" s="24" t="n">
        <v>0</v>
      </c>
      <c r="M590" s="6" t="s">
        <f>=I590+J590+K590+L590</f>
      </c>
      <c r="N590" s="22" t="s">
        <v>621</v>
      </c>
    </row>
    <row collapsed="false" customFormat="false" customHeight="false" hidden="false" ht="12.1" outlineLevel="0" r="591">
      <c r="A591" s="21" t="n">
        <v>45504</v>
      </c>
      <c r="B591" s="22" t="s">
        <v>619</v>
      </c>
      <c r="C591" s="22" t="s">
        <v>764</v>
      </c>
      <c r="D591" s="22" t="s">
        <v>619</v>
      </c>
      <c r="E591" s="22" t="s">
        <v>619</v>
      </c>
      <c r="F591" s="22" t="s">
        <v>19</v>
      </c>
      <c r="G591" s="23" t="n">
        <v>13</v>
      </c>
      <c r="H591" s="24" t="n">
        <v>6.4</v>
      </c>
      <c r="I591" s="24" t="n">
        <v>83.2</v>
      </c>
      <c r="J591" s="24" t="n">
        <v>0</v>
      </c>
      <c r="K591" s="24" t="n">
        <v>0</v>
      </c>
      <c r="L591" s="24" t="n">
        <v>0</v>
      </c>
      <c r="M591" s="6" t="s">
        <f>=I591+J591+K591+L591</f>
      </c>
      <c r="N591" s="22" t="s">
        <v>621</v>
      </c>
    </row>
    <row collapsed="false" customFormat="false" customHeight="false" hidden="false" ht="12.1" outlineLevel="0" r="592">
      <c r="A592" s="21" t="n">
        <v>45505</v>
      </c>
      <c r="B592" s="22" t="s">
        <v>619</v>
      </c>
      <c r="C592" s="22" t="s">
        <v>620</v>
      </c>
      <c r="D592" s="22" t="s">
        <v>619</v>
      </c>
      <c r="E592" s="22" t="s">
        <v>619</v>
      </c>
      <c r="F592" s="22" t="s">
        <v>19</v>
      </c>
      <c r="G592" s="23" t="n">
        <v>5</v>
      </c>
      <c r="H592" s="24" t="n">
        <v>23.81</v>
      </c>
      <c r="I592" s="24" t="n">
        <v>119.05</v>
      </c>
      <c r="J592" s="24" t="n">
        <v>0</v>
      </c>
      <c r="K592" s="24" t="n">
        <v>0</v>
      </c>
      <c r="L592" s="24" t="n">
        <v>0</v>
      </c>
      <c r="M592" s="6" t="s">
        <f>=I592+J592+K592+L592</f>
      </c>
      <c r="N592" s="22" t="s">
        <v>621</v>
      </c>
    </row>
    <row collapsed="false" customFormat="false" customHeight="false" hidden="false" ht="12.1" outlineLevel="0" r="593">
      <c r="A593" s="21" t="n">
        <v>45505</v>
      </c>
      <c r="B593" s="22" t="s">
        <v>684</v>
      </c>
      <c r="C593" s="22" t="s">
        <v>765</v>
      </c>
      <c r="D593" s="22" t="s">
        <v>684</v>
      </c>
      <c r="E593" s="22" t="s">
        <v>684</v>
      </c>
      <c r="F593" s="22" t="s">
        <v>19</v>
      </c>
      <c r="G593" s="23" t="n">
        <v>1</v>
      </c>
      <c r="H593" s="24" t="n">
        <v>656.5</v>
      </c>
      <c r="I593" s="24" t="n">
        <v>656.5</v>
      </c>
      <c r="J593" s="24" t="n">
        <v>0</v>
      </c>
      <c r="K593" s="24" t="n">
        <v>0</v>
      </c>
      <c r="L593" s="24" t="n">
        <v>0</v>
      </c>
      <c r="M593" s="6" t="s">
        <f>=I593+J593+K593+L593</f>
      </c>
      <c r="N593" s="22"/>
    </row>
    <row collapsed="false" customFormat="false" customHeight="false" hidden="false" ht="12.1" outlineLevel="0" r="594">
      <c r="A594" s="20" t="n">
        <v>45505.689849537</v>
      </c>
      <c r="B594" s="16" t="s">
        <v>450</v>
      </c>
      <c r="C594" s="16" t="s">
        <v>623</v>
      </c>
      <c r="D594" s="16" t="s">
        <v>260</v>
      </c>
      <c r="E594" s="16" t="s">
        <v>63</v>
      </c>
      <c r="F594" s="16" t="s">
        <v>19</v>
      </c>
      <c r="G594" s="7" t="n">
        <v>1</v>
      </c>
      <c r="H594" s="6" t="n">
        <v>87.37</v>
      </c>
      <c r="I594" s="6" t="n">
        <v>-779.14</v>
      </c>
      <c r="J594" s="6" t="n">
        <v>-0.2</v>
      </c>
      <c r="K594" s="6" t="n">
        <v>-0.12</v>
      </c>
      <c r="L594" s="6" t="n">
        <v>0</v>
      </c>
      <c r="M594" s="6" t="s">
        <f>=I594+J594+K594+L594</f>
      </c>
      <c r="N594" s="16"/>
    </row>
    <row collapsed="false" customFormat="false" customHeight="false" hidden="false" ht="12.1" outlineLevel="0" r="595">
      <c r="A595" s="21" t="n">
        <v>45506</v>
      </c>
      <c r="B595" s="22" t="s">
        <v>619</v>
      </c>
      <c r="C595" s="22" t="s">
        <v>766</v>
      </c>
      <c r="D595" s="22" t="s">
        <v>619</v>
      </c>
      <c r="E595" s="22" t="s">
        <v>619</v>
      </c>
      <c r="F595" s="22" t="s">
        <v>19</v>
      </c>
      <c r="G595" s="23" t="n">
        <v>17</v>
      </c>
      <c r="H595" s="24" t="n">
        <v>8.39</v>
      </c>
      <c r="I595" s="24" t="n">
        <v>142.63</v>
      </c>
      <c r="J595" s="24" t="n">
        <v>0</v>
      </c>
      <c r="K595" s="24" t="n">
        <v>0</v>
      </c>
      <c r="L595" s="24" t="n">
        <v>0</v>
      </c>
      <c r="M595" s="6" t="s">
        <f>=I595+J595+K595+L595</f>
      </c>
      <c r="N595" s="22" t="s">
        <v>621</v>
      </c>
    </row>
    <row collapsed="false" customFormat="false" customHeight="false" hidden="false" ht="12.1" outlineLevel="0" r="596">
      <c r="A596" s="20" t="n">
        <v>45506.545196759</v>
      </c>
      <c r="B596" s="16" t="s">
        <v>460</v>
      </c>
      <c r="C596" s="16" t="s">
        <v>652</v>
      </c>
      <c r="D596" s="16" t="s">
        <v>260</v>
      </c>
      <c r="E596" s="16" t="s">
        <v>48</v>
      </c>
      <c r="F596" s="16" t="s">
        <v>19</v>
      </c>
      <c r="G596" s="7" t="n">
        <v>1</v>
      </c>
      <c r="H596" s="6" t="n">
        <v>137.35</v>
      </c>
      <c r="I596" s="6" t="n">
        <v>-137.35</v>
      </c>
      <c r="J596" s="6" t="n">
        <v>0</v>
      </c>
      <c r="K596" s="6" t="n">
        <v>-0.04</v>
      </c>
      <c r="L596" s="6" t="n">
        <v>0</v>
      </c>
      <c r="M596" s="6" t="s">
        <f>=I596+J596+K596+L596</f>
      </c>
      <c r="N596" s="16"/>
    </row>
    <row collapsed="false" customFormat="false" customHeight="false" hidden="false" ht="12.1" outlineLevel="0" r="597">
      <c r="A597" s="20" t="n">
        <v>45506.610590278</v>
      </c>
      <c r="B597" s="16" t="s">
        <v>54</v>
      </c>
      <c r="C597" s="16" t="s">
        <v>676</v>
      </c>
      <c r="D597" s="16" t="s">
        <v>260</v>
      </c>
      <c r="E597" s="16" t="s">
        <v>48</v>
      </c>
      <c r="F597" s="16" t="s">
        <v>19</v>
      </c>
      <c r="G597" s="7" t="n">
        <v>22</v>
      </c>
      <c r="H597" s="6" t="n">
        <v>1.7175</v>
      </c>
      <c r="I597" s="6" t="n">
        <v>-37.79</v>
      </c>
      <c r="J597" s="6" t="n">
        <v>0</v>
      </c>
      <c r="K597" s="6" t="n">
        <v>-0.04</v>
      </c>
      <c r="L597" s="6" t="n">
        <v>0</v>
      </c>
      <c r="M597" s="6" t="s">
        <f>=I597+J597+K597+L597</f>
      </c>
      <c r="N597" s="16"/>
    </row>
    <row collapsed="false" customFormat="false" customHeight="false" hidden="false" ht="12.1" outlineLevel="0" r="598">
      <c r="A598" s="21" t="n">
        <v>45509</v>
      </c>
      <c r="B598" s="22" t="s">
        <v>619</v>
      </c>
      <c r="C598" s="22" t="s">
        <v>740</v>
      </c>
      <c r="D598" s="22" t="s">
        <v>619</v>
      </c>
      <c r="E598" s="22" t="s">
        <v>619</v>
      </c>
      <c r="F598" s="22" t="s">
        <v>19</v>
      </c>
      <c r="G598" s="23" t="n">
        <v>6</v>
      </c>
      <c r="H598" s="24" t="n">
        <v>12.33</v>
      </c>
      <c r="I598" s="24" t="n">
        <v>73.98</v>
      </c>
      <c r="J598" s="24" t="n">
        <v>0</v>
      </c>
      <c r="K598" s="24" t="n">
        <v>0</v>
      </c>
      <c r="L598" s="24" t="n">
        <v>0</v>
      </c>
      <c r="M598" s="6" t="s">
        <f>=I598+J598+K598+L598</f>
      </c>
      <c r="N598" s="22" t="s">
        <v>621</v>
      </c>
    </row>
    <row collapsed="false" customFormat="false" customHeight="false" hidden="false" ht="12.1" outlineLevel="0" r="599">
      <c r="A599" s="21" t="n">
        <v>45509</v>
      </c>
      <c r="B599" s="22" t="s">
        <v>684</v>
      </c>
      <c r="C599" s="22" t="s">
        <v>745</v>
      </c>
      <c r="D599" s="22" t="s">
        <v>684</v>
      </c>
      <c r="E599" s="22" t="s">
        <v>684</v>
      </c>
      <c r="F599" s="22" t="s">
        <v>19</v>
      </c>
      <c r="G599" s="23" t="n">
        <v>1</v>
      </c>
      <c r="H599" s="24" t="n">
        <v>776.05</v>
      </c>
      <c r="I599" s="24" t="n">
        <v>776.05</v>
      </c>
      <c r="J599" s="24" t="n">
        <v>0</v>
      </c>
      <c r="K599" s="24" t="n">
        <v>0</v>
      </c>
      <c r="L599" s="24" t="n">
        <v>0</v>
      </c>
      <c r="M599" s="6" t="s">
        <f>=I599+J599+K599+L599</f>
      </c>
      <c r="N599" s="22"/>
    </row>
    <row collapsed="false" customFormat="false" customHeight="false" hidden="false" ht="12.1" outlineLevel="0" r="600">
      <c r="A600" s="20" t="n">
        <v>45509.687210648</v>
      </c>
      <c r="B600" s="16" t="s">
        <v>450</v>
      </c>
      <c r="C600" s="16" t="s">
        <v>623</v>
      </c>
      <c r="D600" s="16" t="s">
        <v>260</v>
      </c>
      <c r="E600" s="16" t="s">
        <v>63</v>
      </c>
      <c r="F600" s="16" t="s">
        <v>19</v>
      </c>
      <c r="G600" s="7" t="n">
        <v>1</v>
      </c>
      <c r="H600" s="6" t="n">
        <v>87.34</v>
      </c>
      <c r="I600" s="6" t="n">
        <v>-778.87</v>
      </c>
      <c r="J600" s="6" t="n">
        <v>-0.98</v>
      </c>
      <c r="K600" s="6" t="n">
        <v>-0.12</v>
      </c>
      <c r="L600" s="6" t="n">
        <v>0</v>
      </c>
      <c r="M600" s="6" t="s">
        <f>=I600+J600+K600+L600</f>
      </c>
      <c r="N600" s="16"/>
    </row>
    <row collapsed="false" customFormat="false" customHeight="false" hidden="false" ht="12.1" outlineLevel="0" r="601">
      <c r="A601" s="21" t="n">
        <v>45510</v>
      </c>
      <c r="B601" s="22" t="s">
        <v>619</v>
      </c>
      <c r="C601" s="22" t="s">
        <v>636</v>
      </c>
      <c r="D601" s="22" t="s">
        <v>619</v>
      </c>
      <c r="E601" s="22" t="s">
        <v>619</v>
      </c>
      <c r="F601" s="22" t="s">
        <v>19</v>
      </c>
      <c r="G601" s="23" t="n">
        <v>10</v>
      </c>
      <c r="H601" s="24" t="n">
        <v>40.64</v>
      </c>
      <c r="I601" s="24" t="n">
        <v>406.4</v>
      </c>
      <c r="J601" s="24" t="n">
        <v>0</v>
      </c>
      <c r="K601" s="24" t="n">
        <v>0</v>
      </c>
      <c r="L601" s="24" t="n">
        <v>0</v>
      </c>
      <c r="M601" s="6" t="s">
        <f>=I601+J601+K601+L601</f>
      </c>
      <c r="N601" s="22" t="s">
        <v>621</v>
      </c>
    </row>
    <row collapsed="false" customFormat="false" customHeight="false" hidden="false" ht="12.1" outlineLevel="0" r="602">
      <c r="A602" s="21" t="n">
        <v>45510</v>
      </c>
      <c r="B602" s="22" t="s">
        <v>619</v>
      </c>
      <c r="C602" s="22" t="s">
        <v>664</v>
      </c>
      <c r="D602" s="22" t="s">
        <v>619</v>
      </c>
      <c r="E602" s="22" t="s">
        <v>619</v>
      </c>
      <c r="F602" s="22" t="s">
        <v>19</v>
      </c>
      <c r="G602" s="23" t="n">
        <v>10</v>
      </c>
      <c r="H602" s="24" t="n">
        <v>20.19</v>
      </c>
      <c r="I602" s="24" t="n">
        <v>201.9</v>
      </c>
      <c r="J602" s="24" t="n">
        <v>0</v>
      </c>
      <c r="K602" s="24" t="n">
        <v>0</v>
      </c>
      <c r="L602" s="24" t="n">
        <v>0</v>
      </c>
      <c r="M602" s="6" t="s">
        <f>=I602+J602+K602+L602</f>
      </c>
      <c r="N602" s="22" t="s">
        <v>621</v>
      </c>
    </row>
    <row collapsed="false" customFormat="false" customHeight="false" hidden="false" ht="12.1" outlineLevel="0" r="603">
      <c r="A603" s="21" t="n">
        <v>45510</v>
      </c>
      <c r="B603" s="22" t="s">
        <v>619</v>
      </c>
      <c r="C603" s="22" t="s">
        <v>741</v>
      </c>
      <c r="D603" s="22" t="s">
        <v>619</v>
      </c>
      <c r="E603" s="22" t="s">
        <v>619</v>
      </c>
      <c r="F603" s="22" t="s">
        <v>19</v>
      </c>
      <c r="G603" s="23" t="n">
        <v>10</v>
      </c>
      <c r="H603" s="24" t="n">
        <v>32.41</v>
      </c>
      <c r="I603" s="24" t="n">
        <v>324.1</v>
      </c>
      <c r="J603" s="24" t="n">
        <v>0</v>
      </c>
      <c r="K603" s="24" t="n">
        <v>0</v>
      </c>
      <c r="L603" s="24" t="n">
        <v>0</v>
      </c>
      <c r="M603" s="6" t="s">
        <f>=I603+J603+K603+L603</f>
      </c>
      <c r="N603" s="22" t="s">
        <v>621</v>
      </c>
    </row>
    <row collapsed="false" customFormat="false" customHeight="false" hidden="false" ht="12.1" outlineLevel="0" r="604">
      <c r="A604" s="21" t="n">
        <v>45511</v>
      </c>
      <c r="B604" s="22" t="s">
        <v>619</v>
      </c>
      <c r="C604" s="22" t="s">
        <v>732</v>
      </c>
      <c r="D604" s="22" t="s">
        <v>619</v>
      </c>
      <c r="E604" s="22" t="s">
        <v>619</v>
      </c>
      <c r="F604" s="22" t="s">
        <v>19</v>
      </c>
      <c r="G604" s="23" t="n">
        <v>10</v>
      </c>
      <c r="H604" s="24" t="n">
        <v>9.04</v>
      </c>
      <c r="I604" s="24" t="n">
        <v>90.4</v>
      </c>
      <c r="J604" s="24" t="n">
        <v>0</v>
      </c>
      <c r="K604" s="24" t="n">
        <v>0</v>
      </c>
      <c r="L604" s="24" t="n">
        <v>0</v>
      </c>
      <c r="M604" s="6" t="s">
        <f>=I604+J604+K604+L604</f>
      </c>
      <c r="N604" s="22" t="s">
        <v>621</v>
      </c>
    </row>
    <row collapsed="false" customFormat="false" customHeight="false" hidden="false" ht="12.1" outlineLevel="0" r="605">
      <c r="A605" s="21" t="n">
        <v>45511</v>
      </c>
      <c r="B605" s="22" t="s">
        <v>684</v>
      </c>
      <c r="C605" s="22" t="s">
        <v>767</v>
      </c>
      <c r="D605" s="22" t="s">
        <v>684</v>
      </c>
      <c r="E605" s="22" t="s">
        <v>684</v>
      </c>
      <c r="F605" s="22" t="s">
        <v>19</v>
      </c>
      <c r="G605" s="23" t="n">
        <v>1</v>
      </c>
      <c r="H605" s="24" t="n">
        <v>10000</v>
      </c>
      <c r="I605" s="24" t="n">
        <v>10000</v>
      </c>
      <c r="J605" s="24" t="n">
        <v>0</v>
      </c>
      <c r="K605" s="24" t="n">
        <v>0</v>
      </c>
      <c r="L605" s="24" t="n">
        <v>0</v>
      </c>
      <c r="M605" s="6" t="s">
        <f>=I605+J605+K605+L605</f>
      </c>
      <c r="N605" s="22"/>
    </row>
    <row collapsed="false" customFormat="false" customHeight="false" hidden="false" ht="12.1" outlineLevel="0" r="606">
      <c r="A606" s="20" t="n">
        <v>45511.625509259</v>
      </c>
      <c r="B606" s="16" t="s">
        <v>158</v>
      </c>
      <c r="C606" s="16" t="s">
        <v>768</v>
      </c>
      <c r="D606" s="16" t="s">
        <v>260</v>
      </c>
      <c r="E606" s="16" t="s">
        <v>63</v>
      </c>
      <c r="F606" s="16" t="s">
        <v>19</v>
      </c>
      <c r="G606" s="7" t="n">
        <v>5</v>
      </c>
      <c r="H606" s="6" t="n">
        <v>100.084</v>
      </c>
      <c r="I606" s="6" t="n">
        <v>-5004.2</v>
      </c>
      <c r="J606" s="6" t="n">
        <v>-60.4</v>
      </c>
      <c r="K606" s="6" t="n">
        <v>-3.13</v>
      </c>
      <c r="L606" s="6" t="n">
        <v>0</v>
      </c>
      <c r="M606" s="6" t="s">
        <f>=I606+J606+K606+L606</f>
      </c>
      <c r="N606" s="16"/>
    </row>
    <row collapsed="false" customFormat="false" customHeight="false" hidden="false" ht="12.1" outlineLevel="0" r="607">
      <c r="A607" s="20" t="n">
        <v>45511.626875</v>
      </c>
      <c r="B607" s="16" t="s">
        <v>146</v>
      </c>
      <c r="C607" s="16" t="s">
        <v>769</v>
      </c>
      <c r="D607" s="16" t="s">
        <v>260</v>
      </c>
      <c r="E607" s="16" t="s">
        <v>63</v>
      </c>
      <c r="F607" s="16" t="s">
        <v>19</v>
      </c>
      <c r="G607" s="7" t="n">
        <v>6</v>
      </c>
      <c r="H607" s="6" t="n">
        <v>88.58</v>
      </c>
      <c r="I607" s="6" t="n">
        <v>-5314.8</v>
      </c>
      <c r="J607" s="6" t="n">
        <v>-165.42</v>
      </c>
      <c r="K607" s="6" t="n">
        <v>-3.32</v>
      </c>
      <c r="L607" s="6" t="n">
        <v>0</v>
      </c>
      <c r="M607" s="6" t="s">
        <f>=I607+J607+K607+L607</f>
      </c>
      <c r="N607" s="16"/>
    </row>
    <row collapsed="false" customFormat="false" customHeight="false" hidden="false" ht="12.1" outlineLevel="0" r="608">
      <c r="A608" s="21" t="n">
        <v>45514</v>
      </c>
      <c r="B608" s="22" t="s">
        <v>619</v>
      </c>
      <c r="C608" s="22" t="s">
        <v>770</v>
      </c>
      <c r="D608" s="22" t="s">
        <v>619</v>
      </c>
      <c r="E608" s="22" t="s">
        <v>619</v>
      </c>
      <c r="F608" s="22" t="s">
        <v>19</v>
      </c>
      <c r="G608" s="23" t="n">
        <v>6</v>
      </c>
      <c r="H608" s="24" t="n">
        <v>2.57</v>
      </c>
      <c r="I608" s="24" t="n">
        <v>15.42</v>
      </c>
      <c r="J608" s="24" t="n">
        <v>0</v>
      </c>
      <c r="K608" s="24" t="n">
        <v>0</v>
      </c>
      <c r="L608" s="24" t="n">
        <v>0</v>
      </c>
      <c r="M608" s="6" t="s">
        <f>=I608+J608+K608+L608</f>
      </c>
      <c r="N608" s="22" t="s">
        <v>621</v>
      </c>
    </row>
    <row collapsed="false" customFormat="false" customHeight="false" hidden="false" ht="12.1" outlineLevel="0" r="609">
      <c r="A609" s="20" t="n">
        <v>45517.621689815</v>
      </c>
      <c r="B609" s="16" t="s">
        <v>166</v>
      </c>
      <c r="C609" s="16" t="s">
        <v>638</v>
      </c>
      <c r="D609" s="16" t="s">
        <v>260</v>
      </c>
      <c r="E609" s="16" t="s">
        <v>63</v>
      </c>
      <c r="F609" s="16" t="s">
        <v>19</v>
      </c>
      <c r="G609" s="7" t="n">
        <v>1</v>
      </c>
      <c r="H609" s="6" t="n">
        <v>91.96</v>
      </c>
      <c r="I609" s="6" t="n">
        <v>-804.65</v>
      </c>
      <c r="J609" s="6" t="n">
        <v>-5.92</v>
      </c>
      <c r="K609" s="6" t="n">
        <v>-0.47</v>
      </c>
      <c r="L609" s="6" t="n">
        <v>0</v>
      </c>
      <c r="M609" s="6" t="s">
        <f>=I609+J609+K609+L609</f>
      </c>
      <c r="N609" s="16"/>
    </row>
    <row collapsed="false" customFormat="false" customHeight="false" hidden="false" ht="12.1" outlineLevel="0" r="610">
      <c r="A610" s="21" t="n">
        <v>45520</v>
      </c>
      <c r="B610" s="22" t="s">
        <v>619</v>
      </c>
      <c r="C610" s="22" t="s">
        <v>771</v>
      </c>
      <c r="D610" s="22" t="s">
        <v>619</v>
      </c>
      <c r="E610" s="22" t="s">
        <v>619</v>
      </c>
      <c r="F610" s="22" t="s">
        <v>19</v>
      </c>
      <c r="G610" s="23" t="n">
        <v>5</v>
      </c>
      <c r="H610" s="24" t="n">
        <v>17.26</v>
      </c>
      <c r="I610" s="24" t="n">
        <v>86.3</v>
      </c>
      <c r="J610" s="24" t="n">
        <v>0</v>
      </c>
      <c r="K610" s="24" t="n">
        <v>0</v>
      </c>
      <c r="L610" s="24" t="n">
        <v>0</v>
      </c>
      <c r="M610" s="6" t="s">
        <f>=I610+J610+K610+L610</f>
      </c>
      <c r="N610" s="22" t="s">
        <v>621</v>
      </c>
    </row>
    <row collapsed="false" customFormat="false" customHeight="false" hidden="false" ht="12.1" outlineLevel="0" r="611">
      <c r="A611" s="21" t="n">
        <v>45522</v>
      </c>
      <c r="B611" s="22" t="s">
        <v>605</v>
      </c>
      <c r="C611" s="22" t="s">
        <v>183</v>
      </c>
      <c r="D611" s="22" t="s">
        <v>605</v>
      </c>
      <c r="E611" s="22" t="s">
        <v>605</v>
      </c>
      <c r="F611" s="22" t="s">
        <v>19</v>
      </c>
      <c r="G611" s="23" t="n">
        <v>1</v>
      </c>
      <c r="H611" s="24" t="n">
        <v>576</v>
      </c>
      <c r="I611" s="24" t="n">
        <v>576</v>
      </c>
      <c r="J611" s="24" t="n">
        <v>0</v>
      </c>
      <c r="K611" s="24" t="n">
        <v>0</v>
      </c>
      <c r="L611" s="24" t="n">
        <v>0</v>
      </c>
      <c r="M611" s="6" t="s">
        <f>=I611+J611+K611+L611</f>
      </c>
      <c r="N611" s="22"/>
    </row>
    <row collapsed="false" customFormat="false" customHeight="false" hidden="false" ht="12.1" outlineLevel="0" r="612">
      <c r="A612" s="21" t="n">
        <v>45524</v>
      </c>
      <c r="B612" s="22" t="s">
        <v>619</v>
      </c>
      <c r="C612" s="22" t="s">
        <v>624</v>
      </c>
      <c r="D612" s="22" t="s">
        <v>619</v>
      </c>
      <c r="E612" s="22" t="s">
        <v>619</v>
      </c>
      <c r="F612" s="22" t="s">
        <v>19</v>
      </c>
      <c r="G612" s="23" t="n">
        <v>5</v>
      </c>
      <c r="H612" s="24" t="n">
        <v>22.81</v>
      </c>
      <c r="I612" s="24" t="n">
        <v>114.05</v>
      </c>
      <c r="J612" s="24" t="n">
        <v>0</v>
      </c>
      <c r="K612" s="24" t="n">
        <v>0</v>
      </c>
      <c r="L612" s="24" t="n">
        <v>0</v>
      </c>
      <c r="M612" s="6" t="s">
        <f>=I612+J612+K612+L612</f>
      </c>
      <c r="N612" s="22" t="s">
        <v>621</v>
      </c>
    </row>
    <row collapsed="false" customFormat="false" customHeight="false" hidden="false" ht="12.1" outlineLevel="0" r="613">
      <c r="A613" s="21" t="n">
        <v>45524</v>
      </c>
      <c r="B613" s="22" t="s">
        <v>619</v>
      </c>
      <c r="C613" s="22" t="s">
        <v>772</v>
      </c>
      <c r="D613" s="22" t="s">
        <v>619</v>
      </c>
      <c r="E613" s="22" t="s">
        <v>619</v>
      </c>
      <c r="F613" s="22" t="s">
        <v>19</v>
      </c>
      <c r="G613" s="23" t="n">
        <v>6</v>
      </c>
      <c r="H613" s="24" t="n">
        <v>32.16</v>
      </c>
      <c r="I613" s="24" t="n">
        <v>192.96</v>
      </c>
      <c r="J613" s="24" t="n">
        <v>0</v>
      </c>
      <c r="K613" s="24" t="n">
        <v>0</v>
      </c>
      <c r="L613" s="24" t="n">
        <v>0</v>
      </c>
      <c r="M613" s="6" t="s">
        <f>=I613+J613+K613+L613</f>
      </c>
      <c r="N613" s="22" t="s">
        <v>621</v>
      </c>
    </row>
    <row collapsed="false" customFormat="false" customHeight="false" hidden="false" ht="12.1" outlineLevel="0" r="614">
      <c r="A614" s="21" t="n">
        <v>45525</v>
      </c>
      <c r="B614" s="22" t="s">
        <v>619</v>
      </c>
      <c r="C614" s="22" t="s">
        <v>773</v>
      </c>
      <c r="D614" s="22" t="s">
        <v>619</v>
      </c>
      <c r="E614" s="22" t="s">
        <v>619</v>
      </c>
      <c r="F614" s="22" t="s">
        <v>19</v>
      </c>
      <c r="G614" s="23" t="n">
        <v>10</v>
      </c>
      <c r="H614" s="24" t="n">
        <v>42.38</v>
      </c>
      <c r="I614" s="24" t="n">
        <v>423.8</v>
      </c>
      <c r="J614" s="24" t="n">
        <v>0</v>
      </c>
      <c r="K614" s="24" t="n">
        <v>0</v>
      </c>
      <c r="L614" s="24" t="n">
        <v>0</v>
      </c>
      <c r="M614" s="6" t="s">
        <f>=I614+J614+K614+L614</f>
      </c>
      <c r="N614" s="22" t="s">
        <v>621</v>
      </c>
    </row>
    <row collapsed="false" customFormat="false" customHeight="false" hidden="false" ht="12.1" outlineLevel="0" r="615">
      <c r="A615" s="21" t="n">
        <v>45526</v>
      </c>
      <c r="B615" s="22" t="s">
        <v>684</v>
      </c>
      <c r="C615" s="22" t="s">
        <v>774</v>
      </c>
      <c r="D615" s="22" t="s">
        <v>684</v>
      </c>
      <c r="E615" s="22" t="s">
        <v>684</v>
      </c>
      <c r="F615" s="22" t="s">
        <v>19</v>
      </c>
      <c r="G615" s="23" t="n">
        <v>1</v>
      </c>
      <c r="H615" s="24" t="n">
        <v>5000</v>
      </c>
      <c r="I615" s="24" t="n">
        <v>5000</v>
      </c>
      <c r="J615" s="24" t="n">
        <v>0</v>
      </c>
      <c r="K615" s="24" t="n">
        <v>0</v>
      </c>
      <c r="L615" s="24" t="n">
        <v>0</v>
      </c>
      <c r="M615" s="6" t="s">
        <f>=I615+J615+K615+L615</f>
      </c>
      <c r="N615" s="22"/>
    </row>
    <row collapsed="false" customFormat="false" customHeight="false" hidden="false" ht="12.1" outlineLevel="0" r="616">
      <c r="A616" s="20" t="n">
        <v>45526.472083333</v>
      </c>
      <c r="B616" s="16" t="s">
        <v>475</v>
      </c>
      <c r="C616" s="16" t="s">
        <v>775</v>
      </c>
      <c r="D616" s="16" t="s">
        <v>260</v>
      </c>
      <c r="E616" s="16" t="s">
        <v>63</v>
      </c>
      <c r="F616" s="16" t="s">
        <v>19</v>
      </c>
      <c r="G616" s="7" t="n">
        <v>6</v>
      </c>
      <c r="H616" s="6" t="n">
        <v>95.42</v>
      </c>
      <c r="I616" s="6" t="n">
        <v>-5725.2</v>
      </c>
      <c r="J616" s="6" t="n">
        <v>-91.5</v>
      </c>
      <c r="K616" s="6" t="n">
        <v>-3.35</v>
      </c>
      <c r="L616" s="6" t="n">
        <v>0</v>
      </c>
      <c r="M616" s="6" t="s">
        <f>=I616+J616+K616+L616</f>
      </c>
      <c r="N616" s="16"/>
    </row>
    <row collapsed="false" customFormat="false" customHeight="false" hidden="false" ht="12.1" outlineLevel="0" r="617">
      <c r="A617" s="21" t="n">
        <v>45531</v>
      </c>
      <c r="B617" s="22" t="s">
        <v>619</v>
      </c>
      <c r="C617" s="22" t="s">
        <v>776</v>
      </c>
      <c r="D617" s="22" t="s">
        <v>619</v>
      </c>
      <c r="E617" s="22" t="s">
        <v>619</v>
      </c>
      <c r="F617" s="22" t="s">
        <v>19</v>
      </c>
      <c r="G617" s="23" t="n">
        <v>7</v>
      </c>
      <c r="H617" s="24" t="n">
        <v>11.78</v>
      </c>
      <c r="I617" s="24" t="n">
        <v>82.46</v>
      </c>
      <c r="J617" s="24" t="n">
        <v>0</v>
      </c>
      <c r="K617" s="24" t="n">
        <v>0</v>
      </c>
      <c r="L617" s="24" t="n">
        <v>0</v>
      </c>
      <c r="M617" s="6" t="s">
        <f>=I617+J617+K617+L617</f>
      </c>
      <c r="N617" s="22" t="s">
        <v>621</v>
      </c>
    </row>
    <row collapsed="false" customFormat="false" customHeight="false" hidden="false" ht="12.1" outlineLevel="0" r="618">
      <c r="A618" s="21" t="n">
        <v>45532</v>
      </c>
      <c r="B618" s="22" t="s">
        <v>605</v>
      </c>
      <c r="C618" s="22" t="s">
        <v>183</v>
      </c>
      <c r="D618" s="22" t="s">
        <v>605</v>
      </c>
      <c r="E618" s="22" t="s">
        <v>605</v>
      </c>
      <c r="F618" s="22" t="s">
        <v>19</v>
      </c>
      <c r="G618" s="23" t="n">
        <v>1</v>
      </c>
      <c r="H618" s="24" t="n">
        <v>1142</v>
      </c>
      <c r="I618" s="24" t="n">
        <v>1142</v>
      </c>
      <c r="J618" s="24" t="n">
        <v>0</v>
      </c>
      <c r="K618" s="24" t="n">
        <v>0</v>
      </c>
      <c r="L618" s="24" t="n">
        <v>0</v>
      </c>
      <c r="M618" s="6" t="s">
        <f>=I618+J618+K618+L618</f>
      </c>
      <c r="N618" s="22"/>
    </row>
    <row collapsed="false" customFormat="false" customHeight="false" hidden="false" ht="12.1" outlineLevel="0" r="619">
      <c r="A619" s="20" t="n">
        <v>45532.625949074</v>
      </c>
      <c r="B619" s="16" t="s">
        <v>93</v>
      </c>
      <c r="C619" s="16" t="s">
        <v>777</v>
      </c>
      <c r="D619" s="16" t="s">
        <v>260</v>
      </c>
      <c r="E619" s="16" t="s">
        <v>63</v>
      </c>
      <c r="F619" s="16" t="s">
        <v>19</v>
      </c>
      <c r="G619" s="7" t="n">
        <v>1</v>
      </c>
      <c r="H619" s="6" t="n">
        <v>99.84</v>
      </c>
      <c r="I619" s="6" t="n">
        <v>-998.4</v>
      </c>
      <c r="J619" s="6" t="n">
        <v>-32.79</v>
      </c>
      <c r="K619" s="6" t="n">
        <v>-0.59</v>
      </c>
      <c r="L619" s="6" t="n">
        <v>0</v>
      </c>
      <c r="M619" s="6" t="s">
        <f>=I619+J619+K619+L619</f>
      </c>
      <c r="N619" s="16"/>
    </row>
    <row collapsed="false" customFormat="false" customHeight="false" hidden="false" ht="12.1" outlineLevel="0" r="620">
      <c r="A620" s="21" t="n">
        <v>45534</v>
      </c>
      <c r="B620" s="22" t="s">
        <v>619</v>
      </c>
      <c r="C620" s="22" t="s">
        <v>744</v>
      </c>
      <c r="D620" s="22" t="s">
        <v>619</v>
      </c>
      <c r="E620" s="22" t="s">
        <v>619</v>
      </c>
      <c r="F620" s="22" t="s">
        <v>19</v>
      </c>
      <c r="G620" s="23" t="n">
        <v>5</v>
      </c>
      <c r="H620" s="24" t="n">
        <v>11.51</v>
      </c>
      <c r="I620" s="24" t="n">
        <v>57.55</v>
      </c>
      <c r="J620" s="24" t="n">
        <v>0</v>
      </c>
      <c r="K620" s="24" t="n">
        <v>0</v>
      </c>
      <c r="L620" s="24" t="n">
        <v>0</v>
      </c>
      <c r="M620" s="6" t="s">
        <f>=I620+J620+K620+L620</f>
      </c>
      <c r="N620" s="22" t="s">
        <v>621</v>
      </c>
    </row>
    <row collapsed="false" customFormat="false" customHeight="false" hidden="false" ht="12.1" outlineLevel="0" r="621">
      <c r="A621" s="21" t="n">
        <v>45535</v>
      </c>
      <c r="B621" s="22" t="s">
        <v>619</v>
      </c>
      <c r="C621" s="22" t="s">
        <v>778</v>
      </c>
      <c r="D621" s="22" t="s">
        <v>619</v>
      </c>
      <c r="E621" s="22" t="s">
        <v>619</v>
      </c>
      <c r="F621" s="22" t="s">
        <v>19</v>
      </c>
      <c r="G621" s="23" t="n">
        <v>15</v>
      </c>
      <c r="H621" s="24" t="n">
        <v>6.06</v>
      </c>
      <c r="I621" s="24" t="n">
        <v>90.9</v>
      </c>
      <c r="J621" s="24" t="n">
        <v>0</v>
      </c>
      <c r="K621" s="24" t="n">
        <v>0</v>
      </c>
      <c r="L621" s="24" t="n">
        <v>0</v>
      </c>
      <c r="M621" s="6" t="s">
        <f>=I621+J621+K621+L621</f>
      </c>
      <c r="N621" s="22" t="s">
        <v>621</v>
      </c>
    </row>
    <row collapsed="false" customFormat="false" customHeight="false" hidden="false" ht="12.1" outlineLevel="0" r="622">
      <c r="A622" s="21" t="n">
        <v>45537</v>
      </c>
      <c r="B622" s="22" t="s">
        <v>684</v>
      </c>
      <c r="C622" s="22" t="s">
        <v>779</v>
      </c>
      <c r="D622" s="22" t="s">
        <v>684</v>
      </c>
      <c r="E622" s="22" t="s">
        <v>684</v>
      </c>
      <c r="F622" s="22" t="s">
        <v>19</v>
      </c>
      <c r="G622" s="23" t="n">
        <v>1</v>
      </c>
      <c r="H622" s="24" t="n">
        <v>828.6</v>
      </c>
      <c r="I622" s="24" t="n">
        <v>828.6</v>
      </c>
      <c r="J622" s="24" t="n">
        <v>0</v>
      </c>
      <c r="K622" s="24" t="n">
        <v>0</v>
      </c>
      <c r="L622" s="24" t="n">
        <v>0</v>
      </c>
      <c r="M622" s="6" t="s">
        <f>=I622+J622+K622+L622</f>
      </c>
      <c r="N622" s="22"/>
    </row>
    <row collapsed="false" customFormat="false" customHeight="false" hidden="false" ht="12.1" outlineLevel="0" r="623">
      <c r="A623" s="21" t="n">
        <v>45537</v>
      </c>
      <c r="B623" s="22" t="s">
        <v>619</v>
      </c>
      <c r="C623" s="22" t="s">
        <v>780</v>
      </c>
      <c r="D623" s="22" t="s">
        <v>619</v>
      </c>
      <c r="E623" s="22" t="s">
        <v>619</v>
      </c>
      <c r="F623" s="22" t="s">
        <v>19</v>
      </c>
      <c r="G623" s="23" t="n">
        <v>17</v>
      </c>
      <c r="H623" s="24" t="n">
        <v>7.96</v>
      </c>
      <c r="I623" s="24" t="n">
        <v>135.32</v>
      </c>
      <c r="J623" s="24" t="n">
        <v>0</v>
      </c>
      <c r="K623" s="24" t="n">
        <v>0</v>
      </c>
      <c r="L623" s="24" t="n">
        <v>0</v>
      </c>
      <c r="M623" s="6" t="s">
        <f>=I623+J623+K623+L623</f>
      </c>
      <c r="N623" s="22" t="s">
        <v>621</v>
      </c>
    </row>
    <row collapsed="false" customFormat="false" customHeight="false" hidden="false" ht="12.1" outlineLevel="0" r="624">
      <c r="A624" s="21" t="n">
        <v>45538</v>
      </c>
      <c r="B624" s="22" t="s">
        <v>619</v>
      </c>
      <c r="C624" s="22" t="s">
        <v>717</v>
      </c>
      <c r="D624" s="22" t="s">
        <v>619</v>
      </c>
      <c r="E624" s="22" t="s">
        <v>619</v>
      </c>
      <c r="F624" s="22" t="s">
        <v>19</v>
      </c>
      <c r="G624" s="23" t="n">
        <v>18</v>
      </c>
      <c r="H624" s="24" t="n">
        <v>44.88</v>
      </c>
      <c r="I624" s="24" t="n">
        <v>807.84</v>
      </c>
      <c r="J624" s="24" t="n">
        <v>0</v>
      </c>
      <c r="K624" s="24" t="n">
        <v>0</v>
      </c>
      <c r="L624" s="24" t="n">
        <v>0</v>
      </c>
      <c r="M624" s="6" t="s">
        <f>=I624+J624+K624+L624</f>
      </c>
      <c r="N624" s="22" t="s">
        <v>621</v>
      </c>
    </row>
    <row collapsed="false" customFormat="false" customHeight="false" hidden="false" ht="12.1" outlineLevel="0" r="625">
      <c r="A625" s="21" t="n">
        <v>45538</v>
      </c>
      <c r="B625" s="22" t="s">
        <v>684</v>
      </c>
      <c r="C625" s="22" t="s">
        <v>745</v>
      </c>
      <c r="D625" s="22" t="s">
        <v>684</v>
      </c>
      <c r="E625" s="22" t="s">
        <v>684</v>
      </c>
      <c r="F625" s="22" t="s">
        <v>19</v>
      </c>
      <c r="G625" s="23" t="n">
        <v>1</v>
      </c>
      <c r="H625" s="24" t="n">
        <v>827.05</v>
      </c>
      <c r="I625" s="24" t="n">
        <v>827.05</v>
      </c>
      <c r="J625" s="24" t="n">
        <v>0</v>
      </c>
      <c r="K625" s="24" t="n">
        <v>0</v>
      </c>
      <c r="L625" s="24" t="n">
        <v>0</v>
      </c>
      <c r="M625" s="6" t="s">
        <f>=I625+J625+K625+L625</f>
      </c>
      <c r="N625" s="22"/>
    </row>
    <row collapsed="false" customFormat="false" customHeight="false" hidden="false" ht="12.1" outlineLevel="0" r="626">
      <c r="A626" s="20" t="n">
        <v>45538.434525463</v>
      </c>
      <c r="B626" s="16" t="s">
        <v>166</v>
      </c>
      <c r="C626" s="16" t="s">
        <v>638</v>
      </c>
      <c r="D626" s="16" t="s">
        <v>260</v>
      </c>
      <c r="E626" s="16" t="s">
        <v>63</v>
      </c>
      <c r="F626" s="16" t="s">
        <v>19</v>
      </c>
      <c r="G626" s="7" t="n">
        <v>2</v>
      </c>
      <c r="H626" s="6" t="n">
        <v>91.82</v>
      </c>
      <c r="I626" s="6" t="n">
        <v>-1606.85</v>
      </c>
      <c r="J626" s="6" t="n">
        <v>-21.06</v>
      </c>
      <c r="K626" s="6" t="n">
        <v>-1.04</v>
      </c>
      <c r="L626" s="6" t="n">
        <v>0</v>
      </c>
      <c r="M626" s="6" t="s">
        <f>=I626+J626+K626+L626</f>
      </c>
      <c r="N626" s="16"/>
    </row>
    <row collapsed="false" customFormat="false" customHeight="false" hidden="false" ht="12.1" outlineLevel="0" r="627">
      <c r="A627" s="21" t="n">
        <v>45539</v>
      </c>
      <c r="B627" s="22" t="s">
        <v>619</v>
      </c>
      <c r="C627" s="22" t="s">
        <v>740</v>
      </c>
      <c r="D627" s="22" t="s">
        <v>619</v>
      </c>
      <c r="E627" s="22" t="s">
        <v>619</v>
      </c>
      <c r="F627" s="22" t="s">
        <v>19</v>
      </c>
      <c r="G627" s="23" t="n">
        <v>6</v>
      </c>
      <c r="H627" s="24" t="n">
        <v>12.33</v>
      </c>
      <c r="I627" s="24" t="n">
        <v>73.98</v>
      </c>
      <c r="J627" s="24" t="n">
        <v>0</v>
      </c>
      <c r="K627" s="24" t="n">
        <v>0</v>
      </c>
      <c r="L627" s="24" t="n">
        <v>0</v>
      </c>
      <c r="M627" s="6" t="s">
        <f>=I627+J627+K627+L627</f>
      </c>
      <c r="N627" s="22" t="s">
        <v>621</v>
      </c>
    </row>
    <row collapsed="false" customFormat="false" customHeight="false" hidden="false" ht="12.1" outlineLevel="0" r="628">
      <c r="A628" s="21" t="n">
        <v>45539</v>
      </c>
      <c r="B628" s="22" t="s">
        <v>619</v>
      </c>
      <c r="C628" s="22" t="s">
        <v>682</v>
      </c>
      <c r="D628" s="22" t="s">
        <v>619</v>
      </c>
      <c r="E628" s="22" t="s">
        <v>619</v>
      </c>
      <c r="F628" s="22" t="s">
        <v>19</v>
      </c>
      <c r="G628" s="23" t="n">
        <v>10</v>
      </c>
      <c r="H628" s="24" t="n">
        <v>25.8</v>
      </c>
      <c r="I628" s="24" t="n">
        <v>258</v>
      </c>
      <c r="J628" s="24" t="n">
        <v>0</v>
      </c>
      <c r="K628" s="24" t="n">
        <v>0</v>
      </c>
      <c r="L628" s="24" t="n">
        <v>0</v>
      </c>
      <c r="M628" s="6" t="s">
        <f>=I628+J628+K628+L628</f>
      </c>
      <c r="N628" s="22" t="s">
        <v>621</v>
      </c>
    </row>
    <row collapsed="false" customFormat="false" customHeight="false" hidden="false" ht="12.1" outlineLevel="0" r="629">
      <c r="A629" s="21" t="n">
        <v>45539</v>
      </c>
      <c r="B629" s="22" t="s">
        <v>619</v>
      </c>
      <c r="C629" s="22" t="s">
        <v>781</v>
      </c>
      <c r="D629" s="22" t="s">
        <v>619</v>
      </c>
      <c r="E629" s="22" t="s">
        <v>619</v>
      </c>
      <c r="F629" s="22" t="s">
        <v>19</v>
      </c>
      <c r="G629" s="23" t="n">
        <v>7</v>
      </c>
      <c r="H629" s="24" t="n">
        <v>30.42</v>
      </c>
      <c r="I629" s="24" t="n">
        <v>212.94</v>
      </c>
      <c r="J629" s="24" t="n">
        <v>0</v>
      </c>
      <c r="K629" s="24" t="n">
        <v>0</v>
      </c>
      <c r="L629" s="24" t="n">
        <v>0</v>
      </c>
      <c r="M629" s="6" t="s">
        <f>=I629+J629+K629+L629</f>
      </c>
      <c r="N629" s="22" t="s">
        <v>621</v>
      </c>
    </row>
    <row collapsed="false" customFormat="false" customHeight="false" hidden="false" ht="12.1" outlineLevel="0" r="630">
      <c r="A630" s="20" t="n">
        <v>45539.670324074</v>
      </c>
      <c r="B630" s="16" t="s">
        <v>93</v>
      </c>
      <c r="C630" s="16" t="s">
        <v>777</v>
      </c>
      <c r="D630" s="16" t="s">
        <v>260</v>
      </c>
      <c r="E630" s="16" t="s">
        <v>63</v>
      </c>
      <c r="F630" s="16" t="s">
        <v>19</v>
      </c>
      <c r="G630" s="7" t="n">
        <v>1</v>
      </c>
      <c r="H630" s="6" t="n">
        <v>99.29</v>
      </c>
      <c r="I630" s="6" t="n">
        <v>-992.9</v>
      </c>
      <c r="J630" s="6" t="n">
        <v>-36.44</v>
      </c>
      <c r="K630" s="6" t="n">
        <v>-0.65</v>
      </c>
      <c r="L630" s="6" t="n">
        <v>0</v>
      </c>
      <c r="M630" s="6" t="s">
        <f>=I630+J630+K630+L630</f>
      </c>
      <c r="N630" s="16"/>
    </row>
    <row collapsed="false" customFormat="false" customHeight="false" hidden="false" ht="12.1" outlineLevel="0" r="631">
      <c r="A631" s="20" t="n">
        <v>45539.670925926</v>
      </c>
      <c r="B631" s="16" t="s">
        <v>166</v>
      </c>
      <c r="C631" s="16" t="s">
        <v>638</v>
      </c>
      <c r="D631" s="16" t="s">
        <v>260</v>
      </c>
      <c r="E631" s="16" t="s">
        <v>63</v>
      </c>
      <c r="F631" s="16" t="s">
        <v>19</v>
      </c>
      <c r="G631" s="7" t="n">
        <v>1</v>
      </c>
      <c r="H631" s="6" t="n">
        <v>91.48</v>
      </c>
      <c r="I631" s="6" t="n">
        <v>-800.45</v>
      </c>
      <c r="J631" s="6" t="n">
        <v>-10.75</v>
      </c>
      <c r="K631" s="6" t="n">
        <v>-0.52</v>
      </c>
      <c r="L631" s="6" t="n">
        <v>0</v>
      </c>
      <c r="M631" s="6" t="s">
        <f>=I631+J631+K631+L631</f>
      </c>
      <c r="N631" s="16"/>
    </row>
    <row collapsed="false" customFormat="false" customHeight="false" hidden="false" ht="12.1" outlineLevel="0" r="632">
      <c r="A632" s="21" t="n">
        <v>45541</v>
      </c>
      <c r="B632" s="22" t="s">
        <v>619</v>
      </c>
      <c r="C632" s="22" t="s">
        <v>732</v>
      </c>
      <c r="D632" s="22" t="s">
        <v>619</v>
      </c>
      <c r="E632" s="22" t="s">
        <v>619</v>
      </c>
      <c r="F632" s="22" t="s">
        <v>19</v>
      </c>
      <c r="G632" s="23" t="n">
        <v>10</v>
      </c>
      <c r="H632" s="24" t="n">
        <v>9.04</v>
      </c>
      <c r="I632" s="24" t="n">
        <v>90.4</v>
      </c>
      <c r="J632" s="24" t="n">
        <v>0</v>
      </c>
      <c r="K632" s="24" t="n">
        <v>0</v>
      </c>
      <c r="L632" s="24" t="n">
        <v>0</v>
      </c>
      <c r="M632" s="6" t="s">
        <f>=I632+J632+K632+L632</f>
      </c>
      <c r="N632" s="22" t="s">
        <v>621</v>
      </c>
    </row>
    <row collapsed="false" customFormat="false" customHeight="false" hidden="false" ht="12.1" outlineLevel="0" r="633">
      <c r="A633" s="25" t="n">
        <v>45541.433553241</v>
      </c>
      <c r="B633" s="26" t="s">
        <v>447</v>
      </c>
      <c r="C633" s="26" t="s">
        <v>614</v>
      </c>
      <c r="D633" s="26" t="s">
        <v>440</v>
      </c>
      <c r="E633" s="26" t="s">
        <v>63</v>
      </c>
      <c r="F633" s="26" t="s">
        <v>19</v>
      </c>
      <c r="G633" s="27" t="n">
        <v>-10</v>
      </c>
      <c r="H633" s="28" t="n">
        <v>76.95</v>
      </c>
      <c r="I633" s="28" t="n">
        <v>7695</v>
      </c>
      <c r="J633" s="28" t="n">
        <v>418.8</v>
      </c>
      <c r="K633" s="28" t="n">
        <v>-4.81</v>
      </c>
      <c r="L633" s="28" t="n">
        <v>0</v>
      </c>
      <c r="M633" s="6" t="s">
        <f>=I633+J633+K633+L633</f>
      </c>
      <c r="N633" s="26"/>
    </row>
    <row collapsed="false" customFormat="false" customHeight="false" hidden="false" ht="12.1" outlineLevel="0" r="634">
      <c r="A634" s="20" t="n">
        <v>45541.434537037</v>
      </c>
      <c r="B634" s="16" t="s">
        <v>93</v>
      </c>
      <c r="C634" s="16" t="s">
        <v>777</v>
      </c>
      <c r="D634" s="16" t="s">
        <v>260</v>
      </c>
      <c r="E634" s="16" t="s">
        <v>63</v>
      </c>
      <c r="F634" s="16" t="s">
        <v>19</v>
      </c>
      <c r="G634" s="7" t="n">
        <v>8</v>
      </c>
      <c r="H634" s="6" t="n">
        <v>99.2</v>
      </c>
      <c r="I634" s="6" t="n">
        <v>-7936</v>
      </c>
      <c r="J634" s="6" t="n">
        <v>-308.16</v>
      </c>
      <c r="K634" s="6" t="n">
        <v>-4.96</v>
      </c>
      <c r="L634" s="6" t="n">
        <v>0</v>
      </c>
      <c r="M634" s="6" t="s">
        <f>=I634+J634+K634+L634</f>
      </c>
      <c r="N634" s="16"/>
    </row>
    <row collapsed="false" customFormat="false" customHeight="false" hidden="false" ht="12.1" outlineLevel="0" r="635">
      <c r="A635" s="25" t="n">
        <v>45541.543587963</v>
      </c>
      <c r="B635" s="26" t="s">
        <v>54</v>
      </c>
      <c r="C635" s="26" t="s">
        <v>676</v>
      </c>
      <c r="D635" s="26" t="s">
        <v>440</v>
      </c>
      <c r="E635" s="26" t="s">
        <v>48</v>
      </c>
      <c r="F635" s="26" t="s">
        <v>19</v>
      </c>
      <c r="G635" s="27" t="n">
        <v>-7478</v>
      </c>
      <c r="H635" s="28" t="n">
        <v>1.822</v>
      </c>
      <c r="I635" s="28" t="n">
        <v>13624.93</v>
      </c>
      <c r="J635" s="28" t="n">
        <v>0</v>
      </c>
      <c r="K635" s="28" t="n">
        <v>-1.06</v>
      </c>
      <c r="L635" s="28" t="n">
        <v>0</v>
      </c>
      <c r="M635" s="6" t="s">
        <f>=I635+J635+K635+L635</f>
      </c>
      <c r="N635" s="26"/>
    </row>
    <row collapsed="false" customFormat="false" customHeight="false" hidden="false" ht="12.1" outlineLevel="0" r="636">
      <c r="A636" s="20" t="n">
        <v>45541.54412037</v>
      </c>
      <c r="B636" s="16" t="s">
        <v>21</v>
      </c>
      <c r="C636" s="16" t="s">
        <v>703</v>
      </c>
      <c r="D636" s="16" t="s">
        <v>260</v>
      </c>
      <c r="E636" s="16" t="s">
        <v>17</v>
      </c>
      <c r="F636" s="16" t="s">
        <v>19</v>
      </c>
      <c r="G636" s="7" t="n">
        <v>1</v>
      </c>
      <c r="H636" s="6" t="n">
        <v>6312.5</v>
      </c>
      <c r="I636" s="6" t="n">
        <v>-6312.5</v>
      </c>
      <c r="J636" s="6" t="n">
        <v>0</v>
      </c>
      <c r="K636" s="6" t="n">
        <v>-5.05</v>
      </c>
      <c r="L636" s="6" t="n">
        <v>0</v>
      </c>
      <c r="M636" s="6" t="s">
        <f>=I636+J636+K636+L636</f>
      </c>
      <c r="N636" s="16"/>
    </row>
    <row collapsed="false" customFormat="false" customHeight="false" hidden="false" ht="12.1" outlineLevel="0" r="637">
      <c r="A637" s="20" t="n">
        <v>45541.544872685</v>
      </c>
      <c r="B637" s="16" t="s">
        <v>39</v>
      </c>
      <c r="C637" s="16" t="s">
        <v>763</v>
      </c>
      <c r="D637" s="16" t="s">
        <v>260</v>
      </c>
      <c r="E637" s="16" t="s">
        <v>17</v>
      </c>
      <c r="F637" s="16" t="s">
        <v>19</v>
      </c>
      <c r="G637" s="7" t="n">
        <v>10</v>
      </c>
      <c r="H637" s="6" t="n">
        <v>251.24</v>
      </c>
      <c r="I637" s="6" t="n">
        <v>-2512.4</v>
      </c>
      <c r="J637" s="6" t="n">
        <v>0</v>
      </c>
      <c r="K637" s="6" t="n">
        <v>-2.01</v>
      </c>
      <c r="L637" s="6" t="n">
        <v>0</v>
      </c>
      <c r="M637" s="6" t="s">
        <f>=I637+J637+K637+L637</f>
      </c>
      <c r="N637" s="16"/>
    </row>
    <row collapsed="false" customFormat="false" customHeight="false" hidden="false" ht="12.1" outlineLevel="0" r="638">
      <c r="A638" s="20" t="n">
        <v>45541.546782407</v>
      </c>
      <c r="B638" s="16" t="s">
        <v>24</v>
      </c>
      <c r="C638" s="16" t="s">
        <v>733</v>
      </c>
      <c r="D638" s="16" t="s">
        <v>260</v>
      </c>
      <c r="E638" s="16" t="s">
        <v>17</v>
      </c>
      <c r="F638" s="16" t="s">
        <v>19</v>
      </c>
      <c r="G638" s="7" t="n">
        <v>5</v>
      </c>
      <c r="H638" s="6" t="n">
        <v>585.28</v>
      </c>
      <c r="I638" s="6" t="n">
        <v>-2926.4</v>
      </c>
      <c r="J638" s="6" t="n">
        <v>0</v>
      </c>
      <c r="K638" s="6" t="n">
        <v>-2.33</v>
      </c>
      <c r="L638" s="6" t="n">
        <v>0</v>
      </c>
      <c r="M638" s="6" t="s">
        <f>=I638+J638+K638+L638</f>
      </c>
      <c r="N638" s="16"/>
    </row>
    <row collapsed="false" customFormat="false" customHeight="false" hidden="false" ht="12.1" outlineLevel="0" r="639">
      <c r="A639" s="20" t="n">
        <v>45541.54712963</v>
      </c>
      <c r="B639" s="16" t="s">
        <v>30</v>
      </c>
      <c r="C639" s="16" t="s">
        <v>704</v>
      </c>
      <c r="D639" s="16" t="s">
        <v>260</v>
      </c>
      <c r="E639" s="16" t="s">
        <v>17</v>
      </c>
      <c r="F639" s="16" t="s">
        <v>19</v>
      </c>
      <c r="G639" s="7" t="n">
        <v>1</v>
      </c>
      <c r="H639" s="6" t="n">
        <v>578.8</v>
      </c>
      <c r="I639" s="6" t="n">
        <v>-578.8</v>
      </c>
      <c r="J639" s="6" t="n">
        <v>0</v>
      </c>
      <c r="K639" s="6" t="n">
        <v>-0.46</v>
      </c>
      <c r="L639" s="6" t="n">
        <v>0</v>
      </c>
      <c r="M639" s="6" t="s">
        <f>=I639+J639+K639+L639</f>
      </c>
      <c r="N639" s="16"/>
    </row>
    <row collapsed="false" customFormat="false" customHeight="false" hidden="false" ht="12.1" outlineLevel="0" r="640">
      <c r="A640" s="20" t="n">
        <v>45541.548321759</v>
      </c>
      <c r="B640" s="16" t="s">
        <v>42</v>
      </c>
      <c r="C640" s="16" t="s">
        <v>711</v>
      </c>
      <c r="D640" s="16" t="s">
        <v>260</v>
      </c>
      <c r="E640" s="16" t="s">
        <v>17</v>
      </c>
      <c r="F640" s="16" t="s">
        <v>19</v>
      </c>
      <c r="G640" s="7" t="n">
        <v>1</v>
      </c>
      <c r="H640" s="6" t="n">
        <v>1314.5</v>
      </c>
      <c r="I640" s="6" t="n">
        <v>-1314.5</v>
      </c>
      <c r="J640" s="6" t="n">
        <v>0</v>
      </c>
      <c r="K640" s="6" t="n">
        <v>-1.06</v>
      </c>
      <c r="L640" s="6" t="n">
        <v>0</v>
      </c>
      <c r="M640" s="6" t="s">
        <f>=I640+J640+K640+L640</f>
      </c>
      <c r="N640" s="16"/>
    </row>
    <row collapsed="false" customFormat="false" customHeight="false" hidden="false" ht="12.1" outlineLevel="0" r="641">
      <c r="A641" s="21" t="n">
        <v>45544</v>
      </c>
      <c r="B641" s="22" t="s">
        <v>619</v>
      </c>
      <c r="C641" s="22" t="s">
        <v>782</v>
      </c>
      <c r="D641" s="22" t="s">
        <v>619</v>
      </c>
      <c r="E641" s="22" t="s">
        <v>619</v>
      </c>
      <c r="F641" s="22" t="s">
        <v>19</v>
      </c>
      <c r="G641" s="23" t="n">
        <v>10</v>
      </c>
      <c r="H641" s="24" t="n">
        <v>29.54</v>
      </c>
      <c r="I641" s="24" t="n">
        <v>295.4</v>
      </c>
      <c r="J641" s="24" t="n">
        <v>0</v>
      </c>
      <c r="K641" s="24" t="n">
        <v>0</v>
      </c>
      <c r="L641" s="24" t="n">
        <v>0</v>
      </c>
      <c r="M641" s="6" t="s">
        <f>=I641+J641+K641+L641</f>
      </c>
      <c r="N641" s="22" t="s">
        <v>621</v>
      </c>
    </row>
    <row collapsed="false" customFormat="false" customHeight="false" hidden="false" ht="12.1" outlineLevel="0" r="642">
      <c r="A642" s="21" t="n">
        <v>45544</v>
      </c>
      <c r="B642" s="22" t="s">
        <v>619</v>
      </c>
      <c r="C642" s="22" t="s">
        <v>770</v>
      </c>
      <c r="D642" s="22" t="s">
        <v>619</v>
      </c>
      <c r="E642" s="22" t="s">
        <v>619</v>
      </c>
      <c r="F642" s="22" t="s">
        <v>19</v>
      </c>
      <c r="G642" s="23" t="n">
        <v>6</v>
      </c>
      <c r="H642" s="24" t="n">
        <v>2.57</v>
      </c>
      <c r="I642" s="24" t="n">
        <v>15.42</v>
      </c>
      <c r="J642" s="24" t="n">
        <v>0</v>
      </c>
      <c r="K642" s="24" t="n">
        <v>0</v>
      </c>
      <c r="L642" s="24" t="n">
        <v>0</v>
      </c>
      <c r="M642" s="6" t="s">
        <f>=I642+J642+K642+L642</f>
      </c>
      <c r="N642" s="22" t="s">
        <v>621</v>
      </c>
    </row>
    <row collapsed="false" customFormat="false" customHeight="false" hidden="false" ht="12.1" outlineLevel="0" r="643">
      <c r="A643" s="21" t="n">
        <v>45544</v>
      </c>
      <c r="B643" s="22" t="s">
        <v>619</v>
      </c>
      <c r="C643" s="22" t="s">
        <v>748</v>
      </c>
      <c r="D643" s="22" t="s">
        <v>619</v>
      </c>
      <c r="E643" s="22" t="s">
        <v>619</v>
      </c>
      <c r="F643" s="22" t="s">
        <v>19</v>
      </c>
      <c r="G643" s="23" t="n">
        <v>10</v>
      </c>
      <c r="H643" s="24" t="n">
        <v>37.4</v>
      </c>
      <c r="I643" s="24" t="n">
        <v>374</v>
      </c>
      <c r="J643" s="24" t="n">
        <v>0</v>
      </c>
      <c r="K643" s="24" t="n">
        <v>0</v>
      </c>
      <c r="L643" s="24" t="n">
        <v>0</v>
      </c>
      <c r="M643" s="6" t="s">
        <f>=I643+J643+K643+L643</f>
      </c>
      <c r="N643" s="22" t="s">
        <v>621</v>
      </c>
    </row>
    <row collapsed="false" customFormat="false" customHeight="false" hidden="false" ht="12.1" outlineLevel="0" r="644">
      <c r="A644" s="21" t="n">
        <v>45546</v>
      </c>
      <c r="B644" s="22" t="s">
        <v>619</v>
      </c>
      <c r="C644" s="22" t="s">
        <v>749</v>
      </c>
      <c r="D644" s="22" t="s">
        <v>619</v>
      </c>
      <c r="E644" s="22" t="s">
        <v>619</v>
      </c>
      <c r="F644" s="22" t="s">
        <v>19</v>
      </c>
      <c r="G644" s="23" t="n">
        <v>10</v>
      </c>
      <c r="H644" s="24" t="n">
        <v>37.02</v>
      </c>
      <c r="I644" s="24" t="n">
        <v>370.2</v>
      </c>
      <c r="J644" s="24" t="n">
        <v>0</v>
      </c>
      <c r="K644" s="24" t="n">
        <v>0</v>
      </c>
      <c r="L644" s="24" t="n">
        <v>0</v>
      </c>
      <c r="M644" s="6" t="s">
        <f>=I644+J644+K644+L644</f>
      </c>
      <c r="N644" s="22" t="s">
        <v>621</v>
      </c>
    </row>
    <row collapsed="false" customFormat="false" customHeight="false" hidden="false" ht="12.1" outlineLevel="0" r="645">
      <c r="A645" s="21" t="n">
        <v>45546</v>
      </c>
      <c r="B645" s="22" t="s">
        <v>684</v>
      </c>
      <c r="C645" s="22" t="s">
        <v>783</v>
      </c>
      <c r="D645" s="22" t="s">
        <v>684</v>
      </c>
      <c r="E645" s="22" t="s">
        <v>684</v>
      </c>
      <c r="F645" s="22" t="s">
        <v>19</v>
      </c>
      <c r="G645" s="23" t="n">
        <v>1</v>
      </c>
      <c r="H645" s="24" t="n">
        <v>2500</v>
      </c>
      <c r="I645" s="24" t="n">
        <v>2500</v>
      </c>
      <c r="J645" s="24" t="n">
        <v>0</v>
      </c>
      <c r="K645" s="24" t="n">
        <v>0</v>
      </c>
      <c r="L645" s="24" t="n">
        <v>0</v>
      </c>
      <c r="M645" s="6" t="s">
        <f>=I645+J645+K645+L645</f>
      </c>
      <c r="N645" s="22"/>
    </row>
    <row collapsed="false" customFormat="false" customHeight="false" hidden="false" ht="12.1" outlineLevel="0" r="646">
      <c r="A646" s="20" t="n">
        <v>45546.417511574</v>
      </c>
      <c r="B646" s="16" t="s">
        <v>143</v>
      </c>
      <c r="C646" s="16" t="s">
        <v>784</v>
      </c>
      <c r="D646" s="16" t="s">
        <v>260</v>
      </c>
      <c r="E646" s="16" t="s">
        <v>63</v>
      </c>
      <c r="F646" s="16" t="s">
        <v>19</v>
      </c>
      <c r="G646" s="7" t="n">
        <v>3</v>
      </c>
      <c r="H646" s="6" t="n">
        <v>91.17</v>
      </c>
      <c r="I646" s="6" t="n">
        <v>-2735.1</v>
      </c>
      <c r="J646" s="6" t="n">
        <v>-48.33</v>
      </c>
      <c r="K646" s="6" t="n">
        <v>-1.65</v>
      </c>
      <c r="L646" s="6" t="n">
        <v>0</v>
      </c>
      <c r="M646" s="6" t="s">
        <f>=I646+J646+K646+L646</f>
      </c>
      <c r="N646" s="16"/>
    </row>
    <row collapsed="false" customFormat="false" customHeight="false" hidden="false" ht="12.1" outlineLevel="0" r="647">
      <c r="A647" s="20" t="n">
        <v>45546.418530093</v>
      </c>
      <c r="B647" s="16" t="s">
        <v>149</v>
      </c>
      <c r="C647" s="16" t="s">
        <v>674</v>
      </c>
      <c r="D647" s="16" t="s">
        <v>260</v>
      </c>
      <c r="E647" s="16" t="s">
        <v>63</v>
      </c>
      <c r="F647" s="16" t="s">
        <v>19</v>
      </c>
      <c r="G647" s="7" t="n">
        <v>1</v>
      </c>
      <c r="H647" s="6" t="n">
        <v>87.5</v>
      </c>
      <c r="I647" s="6" t="n">
        <v>-875</v>
      </c>
      <c r="J647" s="6" t="n">
        <v>-22.63</v>
      </c>
      <c r="K647" s="6" t="n">
        <v>-0.53</v>
      </c>
      <c r="L647" s="6" t="n">
        <v>0</v>
      </c>
      <c r="M647" s="6" t="s">
        <f>=I647+J647+K647+L647</f>
      </c>
      <c r="N647" s="16"/>
    </row>
    <row collapsed="false" customFormat="false" customHeight="false" hidden="false" ht="12.1" outlineLevel="0" r="648">
      <c r="A648" s="21" t="n">
        <v>45547</v>
      </c>
      <c r="B648" s="22" t="s">
        <v>619</v>
      </c>
      <c r="C648" s="22" t="s">
        <v>671</v>
      </c>
      <c r="D648" s="22" t="s">
        <v>619</v>
      </c>
      <c r="E648" s="22" t="s">
        <v>619</v>
      </c>
      <c r="F648" s="22" t="s">
        <v>19</v>
      </c>
      <c r="G648" s="23" t="n">
        <v>5</v>
      </c>
      <c r="H648" s="24" t="n">
        <v>21.57</v>
      </c>
      <c r="I648" s="24" t="n">
        <v>107.85</v>
      </c>
      <c r="J648" s="24" t="n">
        <v>0</v>
      </c>
      <c r="K648" s="24" t="n">
        <v>0</v>
      </c>
      <c r="L648" s="24" t="n">
        <v>0</v>
      </c>
      <c r="M648" s="6" t="s">
        <f>=I648+J648+K648+L648</f>
      </c>
      <c r="N648" s="22" t="s">
        <v>621</v>
      </c>
    </row>
    <row collapsed="false" customFormat="false" customHeight="false" hidden="false" ht="12.1" outlineLevel="0" r="649">
      <c r="A649" s="21" t="n">
        <v>45548</v>
      </c>
      <c r="B649" s="22" t="s">
        <v>684</v>
      </c>
      <c r="C649" s="22" t="s">
        <v>785</v>
      </c>
      <c r="D649" s="22" t="s">
        <v>684</v>
      </c>
      <c r="E649" s="22" t="s">
        <v>684</v>
      </c>
      <c r="F649" s="22" t="s">
        <v>19</v>
      </c>
      <c r="G649" s="23" t="n">
        <v>1</v>
      </c>
      <c r="H649" s="24" t="n">
        <v>1000</v>
      </c>
      <c r="I649" s="24" t="n">
        <v>1000</v>
      </c>
      <c r="J649" s="24" t="n">
        <v>0</v>
      </c>
      <c r="K649" s="24" t="n">
        <v>0</v>
      </c>
      <c r="L649" s="24" t="n">
        <v>0</v>
      </c>
      <c r="M649" s="6" t="s">
        <f>=I649+J649+K649+L649</f>
      </c>
      <c r="N649" s="22"/>
    </row>
    <row collapsed="false" customFormat="false" customHeight="false" hidden="false" ht="12.1" outlineLevel="0" r="650">
      <c r="A650" s="20" t="n">
        <v>45548.642592593</v>
      </c>
      <c r="B650" s="16" t="s">
        <v>146</v>
      </c>
      <c r="C650" s="16" t="s">
        <v>769</v>
      </c>
      <c r="D650" s="16" t="s">
        <v>260</v>
      </c>
      <c r="E650" s="16" t="s">
        <v>63</v>
      </c>
      <c r="F650" s="16" t="s">
        <v>19</v>
      </c>
      <c r="G650" s="7" t="n">
        <v>1</v>
      </c>
      <c r="H650" s="6" t="n">
        <v>87.19</v>
      </c>
      <c r="I650" s="6" t="n">
        <v>-871.9</v>
      </c>
      <c r="J650" s="6" t="n">
        <v>-9.19</v>
      </c>
      <c r="K650" s="6" t="n">
        <v>-0.51</v>
      </c>
      <c r="L650" s="6" t="n">
        <v>0</v>
      </c>
      <c r="M650" s="6" t="s">
        <f>=I650+J650+K650+L650</f>
      </c>
      <c r="N650" s="16"/>
    </row>
    <row collapsed="false" customFormat="false" customHeight="false" hidden="false" ht="12.1" outlineLevel="0" r="651">
      <c r="A651" s="20" t="n">
        <v>45548.661863426</v>
      </c>
      <c r="B651" s="16" t="s">
        <v>24</v>
      </c>
      <c r="C651" s="16" t="s">
        <v>733</v>
      </c>
      <c r="D651" s="16" t="s">
        <v>260</v>
      </c>
      <c r="E651" s="16" t="s">
        <v>17</v>
      </c>
      <c r="F651" s="16" t="s">
        <v>19</v>
      </c>
      <c r="G651" s="7" t="n">
        <v>1</v>
      </c>
      <c r="H651" s="6" t="n">
        <v>591.8</v>
      </c>
      <c r="I651" s="6" t="n">
        <v>-591.8</v>
      </c>
      <c r="J651" s="6" t="n">
        <v>0</v>
      </c>
      <c r="K651" s="6" t="n">
        <v>-0.48</v>
      </c>
      <c r="L651" s="6" t="n">
        <v>0</v>
      </c>
      <c r="M651" s="6" t="s">
        <f>=I651+J651+K651+L651</f>
      </c>
      <c r="N651" s="16"/>
    </row>
    <row collapsed="false" customFormat="false" customHeight="false" hidden="false" ht="12.1" outlineLevel="0" r="652">
      <c r="A652" s="21" t="n">
        <v>45550</v>
      </c>
      <c r="B652" s="22" t="s">
        <v>619</v>
      </c>
      <c r="C652" s="22" t="s">
        <v>771</v>
      </c>
      <c r="D652" s="22" t="s">
        <v>619</v>
      </c>
      <c r="E652" s="22" t="s">
        <v>619</v>
      </c>
      <c r="F652" s="22" t="s">
        <v>19</v>
      </c>
      <c r="G652" s="23" t="n">
        <v>5</v>
      </c>
      <c r="H652" s="24" t="n">
        <v>17.26</v>
      </c>
      <c r="I652" s="24" t="n">
        <v>86.3</v>
      </c>
      <c r="J652" s="24" t="n">
        <v>0</v>
      </c>
      <c r="K652" s="24" t="n">
        <v>0</v>
      </c>
      <c r="L652" s="24" t="n">
        <v>0</v>
      </c>
      <c r="M652" s="6" t="s">
        <f>=I652+J652+K652+L652</f>
      </c>
      <c r="N652" s="22" t="s">
        <v>621</v>
      </c>
    </row>
    <row collapsed="false" customFormat="false" customHeight="false" hidden="false" ht="12.1" outlineLevel="0" r="653">
      <c r="A653" s="21" t="n">
        <v>45551</v>
      </c>
      <c r="B653" s="22" t="s">
        <v>619</v>
      </c>
      <c r="C653" s="22" t="s">
        <v>683</v>
      </c>
      <c r="D653" s="22" t="s">
        <v>619</v>
      </c>
      <c r="E653" s="22" t="s">
        <v>619</v>
      </c>
      <c r="F653" s="22" t="s">
        <v>19</v>
      </c>
      <c r="G653" s="23" t="n">
        <v>5</v>
      </c>
      <c r="H653" s="24" t="n">
        <v>39.39</v>
      </c>
      <c r="I653" s="24" t="n">
        <v>196.95</v>
      </c>
      <c r="J653" s="24" t="n">
        <v>0</v>
      </c>
      <c r="K653" s="24" t="n">
        <v>0</v>
      </c>
      <c r="L653" s="24" t="n">
        <v>0</v>
      </c>
      <c r="M653" s="6" t="s">
        <f>=I653+J653+K653+L653</f>
      </c>
      <c r="N653" s="22" t="s">
        <v>621</v>
      </c>
    </row>
    <row collapsed="false" customFormat="false" customHeight="false" hidden="false" ht="12.1" outlineLevel="0" r="654">
      <c r="A654" s="21" t="n">
        <v>45551</v>
      </c>
      <c r="B654" s="22" t="s">
        <v>619</v>
      </c>
      <c r="C654" s="22" t="s">
        <v>751</v>
      </c>
      <c r="D654" s="22" t="s">
        <v>619</v>
      </c>
      <c r="E654" s="22" t="s">
        <v>619</v>
      </c>
      <c r="F654" s="22" t="s">
        <v>19</v>
      </c>
      <c r="G654" s="23" t="n">
        <v>16</v>
      </c>
      <c r="H654" s="24" t="n">
        <v>32.16</v>
      </c>
      <c r="I654" s="24" t="n">
        <v>514.56</v>
      </c>
      <c r="J654" s="24" t="n">
        <v>0</v>
      </c>
      <c r="K654" s="24" t="n">
        <v>0</v>
      </c>
      <c r="L654" s="24" t="n">
        <v>0</v>
      </c>
      <c r="M654" s="6" t="s">
        <f>=I654+J654+K654+L654</f>
      </c>
      <c r="N654" s="22" t="s">
        <v>621</v>
      </c>
    </row>
    <row collapsed="false" customFormat="false" customHeight="false" hidden="false" ht="12.1" outlineLevel="0" r="655">
      <c r="A655" s="21" t="n">
        <v>45551</v>
      </c>
      <c r="B655" s="22" t="s">
        <v>619</v>
      </c>
      <c r="C655" s="22" t="s">
        <v>786</v>
      </c>
      <c r="D655" s="22" t="s">
        <v>619</v>
      </c>
      <c r="E655" s="22" t="s">
        <v>619</v>
      </c>
      <c r="F655" s="22" t="s">
        <v>19</v>
      </c>
      <c r="G655" s="23" t="n">
        <v>10</v>
      </c>
      <c r="H655" s="24" t="n">
        <v>8.26</v>
      </c>
      <c r="I655" s="24" t="n">
        <v>82.6</v>
      </c>
      <c r="J655" s="24" t="n">
        <v>0</v>
      </c>
      <c r="K655" s="24" t="n">
        <v>0</v>
      </c>
      <c r="L655" s="24" t="n">
        <v>0</v>
      </c>
      <c r="M655" s="6" t="s">
        <f>=I655+J655+K655+L655</f>
      </c>
      <c r="N655" s="22" t="s">
        <v>621</v>
      </c>
    </row>
    <row collapsed="false" customFormat="false" customHeight="false" hidden="false" ht="12.1" outlineLevel="0" r="656">
      <c r="A656" s="21" t="n">
        <v>45552</v>
      </c>
      <c r="B656" s="22" t="s">
        <v>619</v>
      </c>
      <c r="C656" s="22" t="s">
        <v>640</v>
      </c>
      <c r="D656" s="22" t="s">
        <v>619</v>
      </c>
      <c r="E656" s="22" t="s">
        <v>619</v>
      </c>
      <c r="F656" s="22" t="s">
        <v>19</v>
      </c>
      <c r="G656" s="23" t="n">
        <v>10</v>
      </c>
      <c r="H656" s="24" t="n">
        <v>38.64</v>
      </c>
      <c r="I656" s="24" t="n">
        <v>386.4</v>
      </c>
      <c r="J656" s="24" t="n">
        <v>0</v>
      </c>
      <c r="K656" s="24" t="n">
        <v>0</v>
      </c>
      <c r="L656" s="24" t="n">
        <v>0</v>
      </c>
      <c r="M656" s="6" t="s">
        <f>=I656+J656+K656+L656</f>
      </c>
      <c r="N656" s="22" t="s">
        <v>621</v>
      </c>
    </row>
    <row collapsed="false" customFormat="false" customHeight="false" hidden="false" ht="12.1" outlineLevel="0" r="657">
      <c r="A657" s="21" t="n">
        <v>45553</v>
      </c>
      <c r="B657" s="22" t="s">
        <v>684</v>
      </c>
      <c r="C657" s="22" t="s">
        <v>693</v>
      </c>
      <c r="D657" s="22" t="s">
        <v>684</v>
      </c>
      <c r="E657" s="22" t="s">
        <v>684</v>
      </c>
      <c r="F657" s="22" t="s">
        <v>19</v>
      </c>
      <c r="G657" s="23" t="n">
        <v>1</v>
      </c>
      <c r="H657" s="24" t="n">
        <v>1650</v>
      </c>
      <c r="I657" s="24" t="n">
        <v>1650</v>
      </c>
      <c r="J657" s="24" t="n">
        <v>0</v>
      </c>
      <c r="K657" s="24" t="n">
        <v>0</v>
      </c>
      <c r="L657" s="24" t="n">
        <v>0</v>
      </c>
      <c r="M657" s="6" t="s">
        <f>=I657+J657+K657+L657</f>
      </c>
      <c r="N657" s="22"/>
    </row>
    <row collapsed="false" customFormat="false" customHeight="false" hidden="false" ht="12.1" outlineLevel="0" r="658">
      <c r="A658" s="20" t="n">
        <v>45553.476875</v>
      </c>
      <c r="B658" s="16" t="s">
        <v>143</v>
      </c>
      <c r="C658" s="16" t="s">
        <v>784</v>
      </c>
      <c r="D658" s="16" t="s">
        <v>260</v>
      </c>
      <c r="E658" s="16" t="s">
        <v>63</v>
      </c>
      <c r="F658" s="16" t="s">
        <v>19</v>
      </c>
      <c r="G658" s="7" t="n">
        <v>2</v>
      </c>
      <c r="H658" s="6" t="n">
        <v>90.48</v>
      </c>
      <c r="I658" s="6" t="n">
        <v>-1809.6</v>
      </c>
      <c r="J658" s="6" t="n">
        <v>-37.58</v>
      </c>
      <c r="K658" s="6" t="n">
        <v>-1.06</v>
      </c>
      <c r="L658" s="6" t="n">
        <v>0</v>
      </c>
      <c r="M658" s="6" t="s">
        <f>=I658+J658+K658+L658</f>
      </c>
      <c r="N658" s="16"/>
    </row>
    <row collapsed="false" customFormat="false" customHeight="false" hidden="false" ht="12.1" outlineLevel="0" r="659">
      <c r="A659" s="20" t="n">
        <v>45553.477604167</v>
      </c>
      <c r="B659" s="16" t="s">
        <v>24</v>
      </c>
      <c r="C659" s="16" t="s">
        <v>733</v>
      </c>
      <c r="D659" s="16" t="s">
        <v>260</v>
      </c>
      <c r="E659" s="16" t="s">
        <v>17</v>
      </c>
      <c r="F659" s="16" t="s">
        <v>19</v>
      </c>
      <c r="G659" s="7" t="n">
        <v>1</v>
      </c>
      <c r="H659" s="6" t="n">
        <v>630.4</v>
      </c>
      <c r="I659" s="6" t="n">
        <v>-630.4</v>
      </c>
      <c r="J659" s="6" t="n">
        <v>0</v>
      </c>
      <c r="K659" s="6" t="n">
        <v>-0.51</v>
      </c>
      <c r="L659" s="6" t="n">
        <v>0</v>
      </c>
      <c r="M659" s="6" t="s">
        <f>=I659+J659+K659+L659</f>
      </c>
      <c r="N659" s="16"/>
    </row>
    <row collapsed="false" customFormat="false" customHeight="false" hidden="false" ht="12.1" outlineLevel="0" r="660">
      <c r="A660" s="21" t="n">
        <v>45558</v>
      </c>
      <c r="B660" s="22" t="s">
        <v>619</v>
      </c>
      <c r="C660" s="22" t="s">
        <v>651</v>
      </c>
      <c r="D660" s="22" t="s">
        <v>619</v>
      </c>
      <c r="E660" s="22" t="s">
        <v>619</v>
      </c>
      <c r="F660" s="22" t="s">
        <v>19</v>
      </c>
      <c r="G660" s="23" t="n">
        <v>5</v>
      </c>
      <c r="H660" s="24" t="n">
        <v>22.44</v>
      </c>
      <c r="I660" s="24" t="n">
        <v>112.2</v>
      </c>
      <c r="J660" s="24" t="n">
        <v>0</v>
      </c>
      <c r="K660" s="24" t="n">
        <v>0</v>
      </c>
      <c r="L660" s="24" t="n">
        <v>0</v>
      </c>
      <c r="M660" s="6" t="s">
        <f>=I660+J660+K660+L660</f>
      </c>
      <c r="N660" s="22" t="s">
        <v>621</v>
      </c>
    </row>
    <row collapsed="false" customFormat="false" customHeight="false" hidden="false" ht="12.1" outlineLevel="0" r="661">
      <c r="A661" s="21" t="n">
        <v>45558</v>
      </c>
      <c r="B661" s="22" t="s">
        <v>619</v>
      </c>
      <c r="C661" s="22" t="s">
        <v>650</v>
      </c>
      <c r="D661" s="22" t="s">
        <v>619</v>
      </c>
      <c r="E661" s="22" t="s">
        <v>619</v>
      </c>
      <c r="F661" s="22" t="s">
        <v>19</v>
      </c>
      <c r="G661" s="23" t="n">
        <v>5</v>
      </c>
      <c r="H661" s="24" t="n">
        <v>47.37</v>
      </c>
      <c r="I661" s="24" t="n">
        <v>236.85</v>
      </c>
      <c r="J661" s="24" t="n">
        <v>0</v>
      </c>
      <c r="K661" s="24" t="n">
        <v>0</v>
      </c>
      <c r="L661" s="24" t="n">
        <v>0</v>
      </c>
      <c r="M661" s="6" t="s">
        <f>=I661+J661+K661+L661</f>
      </c>
      <c r="N661" s="22" t="s">
        <v>621</v>
      </c>
    </row>
    <row collapsed="false" customFormat="false" customHeight="false" hidden="false" ht="12.1" outlineLevel="0" r="662">
      <c r="A662" s="21" t="n">
        <v>45560</v>
      </c>
      <c r="B662" s="22" t="s">
        <v>619</v>
      </c>
      <c r="C662" s="22" t="s">
        <v>787</v>
      </c>
      <c r="D662" s="22" t="s">
        <v>619</v>
      </c>
      <c r="E662" s="22" t="s">
        <v>619</v>
      </c>
      <c r="F662" s="22" t="s">
        <v>19</v>
      </c>
      <c r="G662" s="23" t="n">
        <v>10</v>
      </c>
      <c r="H662" s="24" t="n">
        <v>47.37</v>
      </c>
      <c r="I662" s="24" t="n">
        <v>473.7</v>
      </c>
      <c r="J662" s="24" t="n">
        <v>0</v>
      </c>
      <c r="K662" s="24" t="n">
        <v>0</v>
      </c>
      <c r="L662" s="24" t="n">
        <v>0</v>
      </c>
      <c r="M662" s="6" t="s">
        <f>=I662+J662+K662+L662</f>
      </c>
      <c r="N662" s="22" t="s">
        <v>621</v>
      </c>
    </row>
    <row collapsed="false" customFormat="false" customHeight="false" hidden="false" ht="12.1" outlineLevel="0" r="663">
      <c r="A663" s="21" t="n">
        <v>45560</v>
      </c>
      <c r="B663" s="22" t="s">
        <v>684</v>
      </c>
      <c r="C663" s="22" t="s">
        <v>788</v>
      </c>
      <c r="D663" s="22" t="s">
        <v>684</v>
      </c>
      <c r="E663" s="22" t="s">
        <v>684</v>
      </c>
      <c r="F663" s="22" t="s">
        <v>19</v>
      </c>
      <c r="G663" s="23" t="n">
        <v>2</v>
      </c>
      <c r="H663" s="24" t="n">
        <v>5000</v>
      </c>
      <c r="I663" s="24" t="n">
        <v>10000</v>
      </c>
      <c r="J663" s="24" t="n">
        <v>0</v>
      </c>
      <c r="K663" s="24" t="n">
        <v>0</v>
      </c>
      <c r="L663" s="24" t="n">
        <v>0</v>
      </c>
      <c r="M663" s="6" t="s">
        <f>=I663+J663+K663+L663</f>
      </c>
      <c r="N663" s="22"/>
    </row>
    <row collapsed="false" customFormat="false" customHeight="false" hidden="false" ht="12.1" outlineLevel="0" r="664">
      <c r="A664" s="20" t="n">
        <v>45560.444050926</v>
      </c>
      <c r="B664" s="16" t="s">
        <v>120</v>
      </c>
      <c r="C664" s="16" t="s">
        <v>789</v>
      </c>
      <c r="D664" s="16" t="s">
        <v>260</v>
      </c>
      <c r="E664" s="16" t="s">
        <v>63</v>
      </c>
      <c r="F664" s="16" t="s">
        <v>19</v>
      </c>
      <c r="G664" s="7" t="n">
        <v>10</v>
      </c>
      <c r="H664" s="6" t="n">
        <v>88.5</v>
      </c>
      <c r="I664" s="6" t="n">
        <v>-8850</v>
      </c>
      <c r="J664" s="6" t="n">
        <v>-22.7</v>
      </c>
      <c r="K664" s="6" t="n">
        <v>-5.18</v>
      </c>
      <c r="L664" s="6" t="n">
        <v>0</v>
      </c>
      <c r="M664" s="6" t="s">
        <f>=I664+J664+K664+L664</f>
      </c>
      <c r="N664" s="16"/>
    </row>
    <row collapsed="false" customFormat="false" customHeight="false" hidden="false" ht="12.1" outlineLevel="0" r="665">
      <c r="A665" s="20" t="n">
        <v>45560.444803241</v>
      </c>
      <c r="B665" s="16" t="s">
        <v>123</v>
      </c>
      <c r="C665" s="16" t="s">
        <v>736</v>
      </c>
      <c r="D665" s="16" t="s">
        <v>260</v>
      </c>
      <c r="E665" s="16" t="s">
        <v>63</v>
      </c>
      <c r="F665" s="16" t="s">
        <v>19</v>
      </c>
      <c r="G665" s="7" t="n">
        <v>2</v>
      </c>
      <c r="H665" s="6" t="n">
        <v>89.14</v>
      </c>
      <c r="I665" s="6" t="n">
        <v>-1782.8</v>
      </c>
      <c r="J665" s="6" t="n">
        <v>-14.04</v>
      </c>
      <c r="K665" s="6" t="n">
        <v>-1.04</v>
      </c>
      <c r="L665" s="6" t="n">
        <v>0</v>
      </c>
      <c r="M665" s="6" t="s">
        <f>=I665+J665+K665+L665</f>
      </c>
      <c r="N665" s="16"/>
    </row>
    <row collapsed="false" customFormat="false" customHeight="false" hidden="false" ht="12.1" outlineLevel="0" r="666">
      <c r="A666" s="25" t="n">
        <v>45561.586412037</v>
      </c>
      <c r="B666" s="26" t="s">
        <v>459</v>
      </c>
      <c r="C666" s="26" t="s">
        <v>648</v>
      </c>
      <c r="D666" s="26" t="s">
        <v>440</v>
      </c>
      <c r="E666" s="26" t="s">
        <v>63</v>
      </c>
      <c r="F666" s="26" t="s">
        <v>19</v>
      </c>
      <c r="G666" s="27" t="n">
        <v>-6</v>
      </c>
      <c r="H666" s="28" t="n">
        <v>75.01</v>
      </c>
      <c r="I666" s="28" t="n">
        <v>1125.15</v>
      </c>
      <c r="J666" s="28" t="n">
        <v>0</v>
      </c>
      <c r="K666" s="28" t="n">
        <v>-0.58</v>
      </c>
      <c r="L666" s="28" t="n">
        <v>0</v>
      </c>
      <c r="M666" s="6" t="s">
        <f>=I666+J666+K666+L666</f>
      </c>
      <c r="N666" s="26"/>
    </row>
    <row collapsed="false" customFormat="false" customHeight="false" hidden="false" ht="12.1" outlineLevel="0" r="667">
      <c r="A667" s="20" t="n">
        <v>45561.586724537</v>
      </c>
      <c r="B667" s="16" t="s">
        <v>123</v>
      </c>
      <c r="C667" s="16" t="s">
        <v>736</v>
      </c>
      <c r="D667" s="16" t="s">
        <v>260</v>
      </c>
      <c r="E667" s="16" t="s">
        <v>63</v>
      </c>
      <c r="F667" s="16" t="s">
        <v>19</v>
      </c>
      <c r="G667" s="7" t="n">
        <v>1</v>
      </c>
      <c r="H667" s="6" t="n">
        <v>88.68</v>
      </c>
      <c r="I667" s="6" t="n">
        <v>-886.8</v>
      </c>
      <c r="J667" s="6" t="n">
        <v>-7.35</v>
      </c>
      <c r="K667" s="6" t="n">
        <v>-0.51</v>
      </c>
      <c r="L667" s="6" t="n">
        <v>0</v>
      </c>
      <c r="M667" s="6" t="s">
        <f>=I667+J667+K667+L667</f>
      </c>
      <c r="N667" s="16"/>
    </row>
    <row collapsed="false" customFormat="false" customHeight="false" hidden="false" ht="12.1" outlineLevel="0" r="668">
      <c r="A668" s="20" t="n">
        <v>45562.82505787</v>
      </c>
      <c r="B668" s="16" t="s">
        <v>24</v>
      </c>
      <c r="C668" s="16" t="s">
        <v>733</v>
      </c>
      <c r="D668" s="16" t="s">
        <v>260</v>
      </c>
      <c r="E668" s="16" t="s">
        <v>17</v>
      </c>
      <c r="F668" s="16" t="s">
        <v>19</v>
      </c>
      <c r="G668" s="7" t="n">
        <v>1</v>
      </c>
      <c r="H668" s="6" t="n">
        <v>641</v>
      </c>
      <c r="I668" s="6" t="n">
        <v>-641</v>
      </c>
      <c r="J668" s="6" t="n">
        <v>0</v>
      </c>
      <c r="K668" s="6" t="n">
        <v>-0.51</v>
      </c>
      <c r="L668" s="6" t="n">
        <v>0</v>
      </c>
      <c r="M668" s="6" t="s">
        <f>=I668+J668+K668+L668</f>
      </c>
      <c r="N668" s="16"/>
    </row>
    <row collapsed="false" customFormat="false" customHeight="false" hidden="false" ht="12.1" outlineLevel="0" r="669">
      <c r="A669" s="21" t="n">
        <v>45564</v>
      </c>
      <c r="B669" s="22" t="s">
        <v>619</v>
      </c>
      <c r="C669" s="22" t="s">
        <v>744</v>
      </c>
      <c r="D669" s="22" t="s">
        <v>619</v>
      </c>
      <c r="E669" s="22" t="s">
        <v>619</v>
      </c>
      <c r="F669" s="22" t="s">
        <v>19</v>
      </c>
      <c r="G669" s="23" t="n">
        <v>5</v>
      </c>
      <c r="H669" s="24" t="n">
        <v>11.51</v>
      </c>
      <c r="I669" s="24" t="n">
        <v>57.55</v>
      </c>
      <c r="J669" s="24" t="n">
        <v>0</v>
      </c>
      <c r="K669" s="24" t="n">
        <v>0</v>
      </c>
      <c r="L669" s="24" t="n">
        <v>0</v>
      </c>
      <c r="M669" s="6" t="s">
        <f>=I669+J669+K669+L669</f>
      </c>
      <c r="N669" s="22" t="s">
        <v>621</v>
      </c>
    </row>
    <row collapsed="false" customFormat="false" customHeight="false" hidden="false" ht="12.1" outlineLevel="0" r="670">
      <c r="A670" s="21" t="n">
        <v>45565</v>
      </c>
      <c r="B670" s="22" t="s">
        <v>619</v>
      </c>
      <c r="C670" s="22" t="s">
        <v>790</v>
      </c>
      <c r="D670" s="22" t="s">
        <v>619</v>
      </c>
      <c r="E670" s="22" t="s">
        <v>619</v>
      </c>
      <c r="F670" s="22" t="s">
        <v>19</v>
      </c>
      <c r="G670" s="23" t="n">
        <v>15</v>
      </c>
      <c r="H670" s="24" t="n">
        <v>5.5</v>
      </c>
      <c r="I670" s="24" t="n">
        <v>82.5</v>
      </c>
      <c r="J670" s="24" t="n">
        <v>0</v>
      </c>
      <c r="K670" s="24" t="n">
        <v>0</v>
      </c>
      <c r="L670" s="24" t="n">
        <v>0</v>
      </c>
      <c r="M670" s="6" t="s">
        <f>=I670+J670+K670+L670</f>
      </c>
      <c r="N670" s="22" t="s">
        <v>621</v>
      </c>
    </row>
    <row collapsed="false" customFormat="false" customHeight="false" hidden="false" ht="12.1" outlineLevel="0" r="671">
      <c r="A671" s="21" t="n">
        <v>45567</v>
      </c>
      <c r="B671" s="22" t="s">
        <v>684</v>
      </c>
      <c r="C671" s="22" t="s">
        <v>791</v>
      </c>
      <c r="D671" s="22" t="s">
        <v>684</v>
      </c>
      <c r="E671" s="22" t="s">
        <v>684</v>
      </c>
      <c r="F671" s="22" t="s">
        <v>19</v>
      </c>
      <c r="G671" s="23" t="n">
        <v>1</v>
      </c>
      <c r="H671" s="24" t="n">
        <v>727.35</v>
      </c>
      <c r="I671" s="24" t="n">
        <v>727.35</v>
      </c>
      <c r="J671" s="24" t="n">
        <v>0</v>
      </c>
      <c r="K671" s="24" t="n">
        <v>0</v>
      </c>
      <c r="L671" s="24" t="n">
        <v>0</v>
      </c>
      <c r="M671" s="6" t="s">
        <f>=I671+J671+K671+L671</f>
      </c>
      <c r="N671" s="22"/>
    </row>
    <row collapsed="false" customFormat="false" customHeight="false" hidden="false" ht="12.1" outlineLevel="0" r="672">
      <c r="A672" s="21" t="n">
        <v>45567</v>
      </c>
      <c r="B672" s="22" t="s">
        <v>619</v>
      </c>
      <c r="C672" s="22" t="s">
        <v>792</v>
      </c>
      <c r="D672" s="22" t="s">
        <v>619</v>
      </c>
      <c r="E672" s="22" t="s">
        <v>619</v>
      </c>
      <c r="F672" s="22" t="s">
        <v>19</v>
      </c>
      <c r="G672" s="23" t="n">
        <v>7</v>
      </c>
      <c r="H672" s="24" t="n">
        <v>29.42</v>
      </c>
      <c r="I672" s="24" t="n">
        <v>205.94</v>
      </c>
      <c r="J672" s="24" t="n">
        <v>0</v>
      </c>
      <c r="K672" s="24" t="n">
        <v>0</v>
      </c>
      <c r="L672" s="24" t="n">
        <v>0</v>
      </c>
      <c r="M672" s="6" t="s">
        <f>=I672+J672+K672+L672</f>
      </c>
      <c r="N672" s="22" t="s">
        <v>621</v>
      </c>
    </row>
    <row collapsed="false" customFormat="false" customHeight="false" hidden="false" ht="12.1" outlineLevel="0" r="673">
      <c r="A673" s="21" t="n">
        <v>45567</v>
      </c>
      <c r="B673" s="22" t="s">
        <v>619</v>
      </c>
      <c r="C673" s="22" t="s">
        <v>793</v>
      </c>
      <c r="D673" s="22" t="s">
        <v>619</v>
      </c>
      <c r="E673" s="22" t="s">
        <v>619</v>
      </c>
      <c r="F673" s="22" t="s">
        <v>19</v>
      </c>
      <c r="G673" s="23" t="n">
        <v>17</v>
      </c>
      <c r="H673" s="24" t="n">
        <v>7.26</v>
      </c>
      <c r="I673" s="24" t="n">
        <v>123.42</v>
      </c>
      <c r="J673" s="24" t="n">
        <v>0</v>
      </c>
      <c r="K673" s="24" t="n">
        <v>0</v>
      </c>
      <c r="L673" s="24" t="n">
        <v>0</v>
      </c>
      <c r="M673" s="6" t="s">
        <f>=I673+J673+K673+L673</f>
      </c>
      <c r="N673" s="22" t="s">
        <v>621</v>
      </c>
    </row>
    <row collapsed="false" customFormat="false" customHeight="false" hidden="false" ht="12.1" outlineLevel="0" r="674">
      <c r="A674" s="20" t="n">
        <v>45567.442106481</v>
      </c>
      <c r="B674" s="16" t="s">
        <v>450</v>
      </c>
      <c r="C674" s="16" t="s">
        <v>623</v>
      </c>
      <c r="D674" s="16" t="s">
        <v>260</v>
      </c>
      <c r="E674" s="16" t="s">
        <v>63</v>
      </c>
      <c r="F674" s="16" t="s">
        <v>19</v>
      </c>
      <c r="G674" s="7" t="n">
        <v>1</v>
      </c>
      <c r="H674" s="6" t="n">
        <v>89.209939</v>
      </c>
      <c r="I674" s="6" t="n">
        <v>-703.01</v>
      </c>
      <c r="J674" s="6" t="n">
        <v>-0.35</v>
      </c>
      <c r="K674" s="6" t="n">
        <v>-0.1</v>
      </c>
      <c r="L674" s="6" t="n">
        <v>0</v>
      </c>
      <c r="M674" s="6" t="s">
        <f>=I674+J674+K674+L674</f>
      </c>
      <c r="N674" s="16"/>
    </row>
    <row collapsed="false" customFormat="false" customHeight="false" hidden="false" ht="12.1" outlineLevel="0" r="675">
      <c r="A675" s="20" t="n">
        <v>45567.478564815</v>
      </c>
      <c r="B675" s="16" t="s">
        <v>463</v>
      </c>
      <c r="C675" s="16" t="s">
        <v>662</v>
      </c>
      <c r="D675" s="16" t="s">
        <v>260</v>
      </c>
      <c r="E675" s="16" t="s">
        <v>63</v>
      </c>
      <c r="F675" s="16" t="s">
        <v>19</v>
      </c>
      <c r="G675" s="7" t="n">
        <v>2</v>
      </c>
      <c r="H675" s="6" t="n">
        <v>98.391429</v>
      </c>
      <c r="I675" s="6" t="n">
        <v>-344.37</v>
      </c>
      <c r="J675" s="6" t="n">
        <v>-1.5</v>
      </c>
      <c r="K675" s="6" t="n">
        <v>-0.2</v>
      </c>
      <c r="L675" s="6" t="n">
        <v>0</v>
      </c>
      <c r="M675" s="6" t="s">
        <f>=I675+J675+K675+L675</f>
      </c>
      <c r="N675" s="16"/>
    </row>
    <row collapsed="false" customFormat="false" customHeight="false" hidden="false" ht="12.1" outlineLevel="0" r="676">
      <c r="A676" s="21" t="n">
        <v>45568</v>
      </c>
      <c r="B676" s="22" t="s">
        <v>684</v>
      </c>
      <c r="C676" s="22" t="s">
        <v>745</v>
      </c>
      <c r="D676" s="22" t="s">
        <v>684</v>
      </c>
      <c r="E676" s="22" t="s">
        <v>684</v>
      </c>
      <c r="F676" s="22" t="s">
        <v>19</v>
      </c>
      <c r="G676" s="23" t="n">
        <v>1</v>
      </c>
      <c r="H676" s="24" t="n">
        <v>742.56</v>
      </c>
      <c r="I676" s="24" t="n">
        <v>742.56</v>
      </c>
      <c r="J676" s="24" t="n">
        <v>0</v>
      </c>
      <c r="K676" s="24" t="n">
        <v>0</v>
      </c>
      <c r="L676" s="24" t="n">
        <v>0</v>
      </c>
      <c r="M676" s="6" t="s">
        <f>=I676+J676+K676+L676</f>
      </c>
      <c r="N676" s="22"/>
    </row>
    <row collapsed="false" customFormat="false" customHeight="false" hidden="false" ht="12.1" outlineLevel="0" r="677">
      <c r="A677" s="20" t="n">
        <v>45568.670532407</v>
      </c>
      <c r="B677" s="16" t="s">
        <v>24</v>
      </c>
      <c r="C677" s="16" t="s">
        <v>733</v>
      </c>
      <c r="D677" s="16" t="s">
        <v>260</v>
      </c>
      <c r="E677" s="16" t="s">
        <v>17</v>
      </c>
      <c r="F677" s="16" t="s">
        <v>19</v>
      </c>
      <c r="G677" s="7" t="n">
        <v>1</v>
      </c>
      <c r="H677" s="6" t="n">
        <v>640.9</v>
      </c>
      <c r="I677" s="6" t="n">
        <v>-640.9</v>
      </c>
      <c r="J677" s="6" t="n">
        <v>0</v>
      </c>
      <c r="K677" s="6" t="n">
        <v>-0.32</v>
      </c>
      <c r="L677" s="6" t="n">
        <v>0</v>
      </c>
      <c r="M677" s="6" t="s">
        <f>=I677+J677+K677+L677</f>
      </c>
      <c r="N677" s="16"/>
    </row>
    <row collapsed="false" customFormat="false" customHeight="false" hidden="false" ht="12.1" outlineLevel="0" r="678">
      <c r="A678" s="21" t="n">
        <v>45569</v>
      </c>
      <c r="B678" s="22" t="s">
        <v>619</v>
      </c>
      <c r="C678" s="22" t="s">
        <v>740</v>
      </c>
      <c r="D678" s="22" t="s">
        <v>619</v>
      </c>
      <c r="E678" s="22" t="s">
        <v>619</v>
      </c>
      <c r="F678" s="22" t="s">
        <v>19</v>
      </c>
      <c r="G678" s="23" t="n">
        <v>6</v>
      </c>
      <c r="H678" s="24" t="n">
        <v>12.33</v>
      </c>
      <c r="I678" s="24" t="n">
        <v>73.98</v>
      </c>
      <c r="J678" s="24" t="n">
        <v>0</v>
      </c>
      <c r="K678" s="24" t="n">
        <v>0</v>
      </c>
      <c r="L678" s="24" t="n">
        <v>0</v>
      </c>
      <c r="M678" s="6" t="s">
        <f>=I678+J678+K678+L678</f>
      </c>
      <c r="N678" s="22" t="s">
        <v>621</v>
      </c>
    </row>
    <row collapsed="false" customFormat="false" customHeight="false" hidden="false" ht="12.1" outlineLevel="0" r="679">
      <c r="A679" s="21" t="n">
        <v>45571</v>
      </c>
      <c r="B679" s="22" t="s">
        <v>619</v>
      </c>
      <c r="C679" s="22" t="s">
        <v>732</v>
      </c>
      <c r="D679" s="22" t="s">
        <v>619</v>
      </c>
      <c r="E679" s="22" t="s">
        <v>619</v>
      </c>
      <c r="F679" s="22" t="s">
        <v>19</v>
      </c>
      <c r="G679" s="23" t="n">
        <v>10</v>
      </c>
      <c r="H679" s="24" t="n">
        <v>9.04</v>
      </c>
      <c r="I679" s="24" t="n">
        <v>90.4</v>
      </c>
      <c r="J679" s="24" t="n">
        <v>0</v>
      </c>
      <c r="K679" s="24" t="n">
        <v>0</v>
      </c>
      <c r="L679" s="24" t="n">
        <v>0</v>
      </c>
      <c r="M679" s="6" t="s">
        <f>=I679+J679+K679+L679</f>
      </c>
      <c r="N679" s="22" t="s">
        <v>621</v>
      </c>
    </row>
    <row collapsed="false" customFormat="false" customHeight="false" hidden="false" ht="12.1" outlineLevel="0" r="680">
      <c r="A680" s="21" t="n">
        <v>45572.999988426</v>
      </c>
      <c r="B680" s="22" t="s">
        <v>619</v>
      </c>
      <c r="C680" s="22" t="s">
        <v>794</v>
      </c>
      <c r="D680" s="22" t="s">
        <v>619</v>
      </c>
      <c r="E680" s="22" t="s">
        <v>619</v>
      </c>
      <c r="F680" s="22" t="s">
        <v>19</v>
      </c>
      <c r="G680" s="23" t="n">
        <v>13</v>
      </c>
      <c r="H680" s="24" t="n">
        <v>38.2</v>
      </c>
      <c r="I680" s="24" t="n">
        <v>496.6</v>
      </c>
      <c r="J680" s="24" t="n">
        <v>0</v>
      </c>
      <c r="K680" s="24" t="n">
        <v>0</v>
      </c>
      <c r="L680" s="24" t="n">
        <v>0</v>
      </c>
      <c r="M680" s="6" t="s">
        <f>=I680+J680+K680+L680</f>
      </c>
      <c r="N680" s="22" t="s">
        <v>621</v>
      </c>
    </row>
    <row collapsed="false" customFormat="false" customHeight="false" hidden="false" ht="12.1" outlineLevel="0" r="681">
      <c r="A681" s="21" t="n">
        <v>45572.999988426</v>
      </c>
      <c r="B681" s="22" t="s">
        <v>619</v>
      </c>
      <c r="C681" s="22" t="s">
        <v>795</v>
      </c>
      <c r="D681" s="22" t="s">
        <v>619</v>
      </c>
      <c r="E681" s="22" t="s">
        <v>619</v>
      </c>
      <c r="F681" s="22" t="s">
        <v>19</v>
      </c>
      <c r="G681" s="23" t="n">
        <v>27</v>
      </c>
      <c r="H681" s="24" t="n">
        <v>38.2</v>
      </c>
      <c r="I681" s="24" t="n">
        <v>1031.4</v>
      </c>
      <c r="J681" s="24" t="n">
        <v>0</v>
      </c>
      <c r="K681" s="24" t="n">
        <v>0</v>
      </c>
      <c r="L681" s="24" t="n">
        <v>0</v>
      </c>
      <c r="M681" s="6" t="s">
        <f>=I681+J681+K681+L681</f>
      </c>
      <c r="N681" s="22" t="s">
        <v>621</v>
      </c>
    </row>
    <row collapsed="false" customFormat="false" customHeight="false" hidden="false" ht="12.1" outlineLevel="0" r="682">
      <c r="A682" s="21" t="n">
        <v>45573</v>
      </c>
      <c r="B682" s="22" t="s">
        <v>619</v>
      </c>
      <c r="C682" s="22" t="s">
        <v>657</v>
      </c>
      <c r="D682" s="22" t="s">
        <v>619</v>
      </c>
      <c r="E682" s="22" t="s">
        <v>619</v>
      </c>
      <c r="F682" s="22" t="s">
        <v>19</v>
      </c>
      <c r="G682" s="23" t="n">
        <v>10</v>
      </c>
      <c r="H682" s="24" t="n">
        <v>39.64</v>
      </c>
      <c r="I682" s="24" t="n">
        <v>396.4</v>
      </c>
      <c r="J682" s="24" t="n">
        <v>0</v>
      </c>
      <c r="K682" s="24" t="n">
        <v>0</v>
      </c>
      <c r="L682" s="24" t="n">
        <v>0</v>
      </c>
      <c r="M682" s="6" t="s">
        <f>=I682+J682+K682+L682</f>
      </c>
      <c r="N682" s="22" t="s">
        <v>621</v>
      </c>
    </row>
    <row collapsed="false" customFormat="false" customHeight="false" hidden="false" ht="12.1" outlineLevel="0" r="683">
      <c r="A683" s="20" t="n">
        <v>45573.688020833</v>
      </c>
      <c r="B683" s="16" t="s">
        <v>47</v>
      </c>
      <c r="C683" s="16" t="s">
        <v>796</v>
      </c>
      <c r="D683" s="16" t="s">
        <v>260</v>
      </c>
      <c r="E683" s="16" t="s">
        <v>48</v>
      </c>
      <c r="F683" s="16" t="s">
        <v>19</v>
      </c>
      <c r="G683" s="7" t="n">
        <v>3</v>
      </c>
      <c r="H683" s="6" t="n">
        <v>155.27</v>
      </c>
      <c r="I683" s="6" t="n">
        <v>-465.81</v>
      </c>
      <c r="J683" s="6" t="n">
        <v>0</v>
      </c>
      <c r="K683" s="6" t="n">
        <v>0</v>
      </c>
      <c r="L683" s="6" t="n">
        <v>0</v>
      </c>
      <c r="M683" s="6" t="s">
        <f>=I683+J683+K683+L683</f>
      </c>
      <c r="N683" s="16"/>
    </row>
    <row collapsed="false" customFormat="false" customHeight="false" hidden="false" ht="12.1" outlineLevel="0" r="684">
      <c r="A684" s="20" t="n">
        <v>45573.690462963</v>
      </c>
      <c r="B684" s="16" t="s">
        <v>460</v>
      </c>
      <c r="C684" s="16" t="s">
        <v>652</v>
      </c>
      <c r="D684" s="16" t="s">
        <v>260</v>
      </c>
      <c r="E684" s="16" t="s">
        <v>48</v>
      </c>
      <c r="F684" s="16" t="s">
        <v>19</v>
      </c>
      <c r="G684" s="7" t="n">
        <v>1</v>
      </c>
      <c r="H684" s="6" t="n">
        <v>131.9</v>
      </c>
      <c r="I684" s="6" t="n">
        <v>-131.9</v>
      </c>
      <c r="J684" s="6" t="n">
        <v>0</v>
      </c>
      <c r="K684" s="6" t="n">
        <v>-0.04</v>
      </c>
      <c r="L684" s="6" t="n">
        <v>0</v>
      </c>
      <c r="M684" s="6" t="s">
        <f>=I684+J684+K684+L684</f>
      </c>
      <c r="N684" s="16"/>
    </row>
    <row collapsed="false" customFormat="false" customHeight="false" hidden="false" ht="12.1" outlineLevel="0" r="685">
      <c r="A685" s="21" t="n">
        <v>45574</v>
      </c>
      <c r="B685" s="22" t="s">
        <v>619</v>
      </c>
      <c r="C685" s="22" t="s">
        <v>757</v>
      </c>
      <c r="D685" s="22" t="s">
        <v>619</v>
      </c>
      <c r="E685" s="22" t="s">
        <v>619</v>
      </c>
      <c r="F685" s="22" t="s">
        <v>19</v>
      </c>
      <c r="G685" s="23" t="n">
        <v>10</v>
      </c>
      <c r="H685" s="24" t="n">
        <v>29.92</v>
      </c>
      <c r="I685" s="24" t="n">
        <v>299.2</v>
      </c>
      <c r="J685" s="24" t="n">
        <v>0</v>
      </c>
      <c r="K685" s="24" t="n">
        <v>0</v>
      </c>
      <c r="L685" s="24" t="n">
        <v>0</v>
      </c>
      <c r="M685" s="6" t="s">
        <f>=I685+J685+K685+L685</f>
      </c>
      <c r="N685" s="22" t="s">
        <v>621</v>
      </c>
    </row>
    <row collapsed="false" customFormat="false" customHeight="false" hidden="false" ht="12.1" outlineLevel="0" r="686">
      <c r="A686" s="21" t="n">
        <v>45575</v>
      </c>
      <c r="B686" s="22" t="s">
        <v>619</v>
      </c>
      <c r="C686" s="22" t="s">
        <v>658</v>
      </c>
      <c r="D686" s="22" t="s">
        <v>619</v>
      </c>
      <c r="E686" s="22" t="s">
        <v>619</v>
      </c>
      <c r="F686" s="22" t="s">
        <v>19</v>
      </c>
      <c r="G686" s="23" t="n">
        <v>5</v>
      </c>
      <c r="H686" s="24" t="n">
        <v>43.13</v>
      </c>
      <c r="I686" s="24" t="n">
        <v>215.65</v>
      </c>
      <c r="J686" s="24" t="n">
        <v>0</v>
      </c>
      <c r="K686" s="24" t="n">
        <v>0</v>
      </c>
      <c r="L686" s="24" t="n">
        <v>0</v>
      </c>
      <c r="M686" s="6" t="s">
        <f>=I686+J686+K686+L686</f>
      </c>
      <c r="N686" s="22" t="s">
        <v>621</v>
      </c>
    </row>
    <row collapsed="false" customFormat="false" customHeight="false" hidden="false" ht="12.1" outlineLevel="0" r="687">
      <c r="A687" s="21" t="n">
        <v>45575</v>
      </c>
      <c r="B687" s="22" t="s">
        <v>619</v>
      </c>
      <c r="C687" s="22" t="s">
        <v>797</v>
      </c>
      <c r="D687" s="22" t="s">
        <v>619</v>
      </c>
      <c r="E687" s="22" t="s">
        <v>619</v>
      </c>
      <c r="F687" s="22" t="s">
        <v>19</v>
      </c>
      <c r="G687" s="23" t="n">
        <v>6</v>
      </c>
      <c r="H687" s="24" t="n">
        <v>33.03</v>
      </c>
      <c r="I687" s="24" t="n">
        <v>198.18</v>
      </c>
      <c r="J687" s="24" t="n">
        <v>0</v>
      </c>
      <c r="K687" s="24" t="n">
        <v>0</v>
      </c>
      <c r="L687" s="24" t="n">
        <v>0</v>
      </c>
      <c r="M687" s="6" t="s">
        <f>=I687+J687+K687+L687</f>
      </c>
      <c r="N687" s="22" t="s">
        <v>621</v>
      </c>
    </row>
    <row collapsed="false" customFormat="false" customHeight="false" hidden="false" ht="12.1" outlineLevel="0" r="688">
      <c r="A688" s="21" t="n">
        <v>45579</v>
      </c>
      <c r="B688" s="22" t="s">
        <v>684</v>
      </c>
      <c r="C688" s="22" t="s">
        <v>798</v>
      </c>
      <c r="D688" s="22" t="s">
        <v>684</v>
      </c>
      <c r="E688" s="22" t="s">
        <v>684</v>
      </c>
      <c r="F688" s="22" t="s">
        <v>19</v>
      </c>
      <c r="G688" s="23" t="n">
        <v>1</v>
      </c>
      <c r="H688" s="24" t="n">
        <v>5000</v>
      </c>
      <c r="I688" s="24" t="n">
        <v>5000</v>
      </c>
      <c r="J688" s="24" t="n">
        <v>0</v>
      </c>
      <c r="K688" s="24" t="n">
        <v>0</v>
      </c>
      <c r="L688" s="24" t="n">
        <v>0</v>
      </c>
      <c r="M688" s="6" t="s">
        <f>=I688+J688+K688+L688</f>
      </c>
      <c r="N688" s="22"/>
    </row>
    <row collapsed="false" customFormat="false" customHeight="false" hidden="false" ht="12.1" outlineLevel="0" r="689">
      <c r="A689" s="20" t="n">
        <v>45579.441527778</v>
      </c>
      <c r="B689" s="16" t="s">
        <v>96</v>
      </c>
      <c r="C689" s="16" t="s">
        <v>799</v>
      </c>
      <c r="D689" s="16" t="s">
        <v>260</v>
      </c>
      <c r="E689" s="16" t="s">
        <v>63</v>
      </c>
      <c r="F689" s="16" t="s">
        <v>19</v>
      </c>
      <c r="G689" s="7" t="n">
        <v>6</v>
      </c>
      <c r="H689" s="6" t="n">
        <v>100.07</v>
      </c>
      <c r="I689" s="6" t="n">
        <v>-6004.2</v>
      </c>
      <c r="J689" s="6" t="n">
        <v>-92.04</v>
      </c>
      <c r="K689" s="6" t="n">
        <v>-3.61</v>
      </c>
      <c r="L689" s="6" t="n">
        <v>0</v>
      </c>
      <c r="M689" s="6" t="s">
        <f>=I689+J689+K689+L689</f>
      </c>
      <c r="N689" s="16"/>
    </row>
    <row collapsed="false" customFormat="false" customHeight="false" hidden="false" ht="12.1" outlineLevel="0" r="690">
      <c r="A690" s="21" t="n">
        <v>45580</v>
      </c>
      <c r="B690" s="22" t="s">
        <v>619</v>
      </c>
      <c r="C690" s="22" t="s">
        <v>771</v>
      </c>
      <c r="D690" s="22" t="s">
        <v>619</v>
      </c>
      <c r="E690" s="22" t="s">
        <v>619</v>
      </c>
      <c r="F690" s="22" t="s">
        <v>19</v>
      </c>
      <c r="G690" s="23" t="n">
        <v>5</v>
      </c>
      <c r="H690" s="24" t="n">
        <v>17.26</v>
      </c>
      <c r="I690" s="24" t="n">
        <v>86.3</v>
      </c>
      <c r="J690" s="24" t="n">
        <v>0</v>
      </c>
      <c r="K690" s="24" t="n">
        <v>0</v>
      </c>
      <c r="L690" s="24" t="n">
        <v>0</v>
      </c>
      <c r="M690" s="6" t="s">
        <f>=I690+J690+K690+L690</f>
      </c>
      <c r="N690" s="22" t="s">
        <v>621</v>
      </c>
    </row>
    <row collapsed="false" customFormat="false" customHeight="false" hidden="false" ht="12.1" outlineLevel="0" r="691">
      <c r="A691" s="21" t="n">
        <v>45581</v>
      </c>
      <c r="B691" s="22" t="s">
        <v>619</v>
      </c>
      <c r="C691" s="22" t="s">
        <v>800</v>
      </c>
      <c r="D691" s="22" t="s">
        <v>619</v>
      </c>
      <c r="E691" s="22" t="s">
        <v>619</v>
      </c>
      <c r="F691" s="22" t="s">
        <v>19</v>
      </c>
      <c r="G691" s="23" t="n">
        <v>9</v>
      </c>
      <c r="H691" s="24" t="n">
        <v>19.96</v>
      </c>
      <c r="I691" s="24" t="n">
        <v>179.64</v>
      </c>
      <c r="J691" s="24" t="n">
        <v>0</v>
      </c>
      <c r="K691" s="24" t="n">
        <v>0</v>
      </c>
      <c r="L691" s="24" t="n">
        <v>0</v>
      </c>
      <c r="M691" s="6" t="s">
        <f>=I691+J691+K691+L691</f>
      </c>
      <c r="N691" s="22" t="s">
        <v>621</v>
      </c>
    </row>
    <row collapsed="false" customFormat="false" customHeight="false" hidden="false" ht="12.1" outlineLevel="0" r="692">
      <c r="A692" s="21" t="n">
        <v>45582</v>
      </c>
      <c r="B692" s="22" t="s">
        <v>684</v>
      </c>
      <c r="C692" s="22" t="s">
        <v>762</v>
      </c>
      <c r="D692" s="22" t="s">
        <v>684</v>
      </c>
      <c r="E692" s="22" t="s">
        <v>684</v>
      </c>
      <c r="F692" s="22" t="s">
        <v>19</v>
      </c>
      <c r="G692" s="23" t="n">
        <v>1</v>
      </c>
      <c r="H692" s="24" t="n">
        <v>1125</v>
      </c>
      <c r="I692" s="24" t="n">
        <v>1125</v>
      </c>
      <c r="J692" s="24" t="n">
        <v>0</v>
      </c>
      <c r="K692" s="24" t="n">
        <v>0</v>
      </c>
      <c r="L692" s="24" t="n">
        <v>0</v>
      </c>
      <c r="M692" s="6" t="s">
        <f>=I692+J692+K692+L692</f>
      </c>
      <c r="N692" s="22"/>
    </row>
    <row collapsed="false" customFormat="false" customHeight="false" hidden="false" ht="12.1" outlineLevel="0" r="693">
      <c r="A693" s="20" t="n">
        <v>45583.540833333</v>
      </c>
      <c r="B693" s="16" t="s">
        <v>96</v>
      </c>
      <c r="C693" s="16" t="s">
        <v>799</v>
      </c>
      <c r="D693" s="16" t="s">
        <v>260</v>
      </c>
      <c r="E693" s="16" t="s">
        <v>63</v>
      </c>
      <c r="F693" s="16" t="s">
        <v>19</v>
      </c>
      <c r="G693" s="7" t="n">
        <v>1</v>
      </c>
      <c r="H693" s="6" t="n">
        <v>99.94</v>
      </c>
      <c r="I693" s="6" t="n">
        <v>-999.4</v>
      </c>
      <c r="J693" s="6" t="n">
        <v>-18.64</v>
      </c>
      <c r="K693" s="6" t="n">
        <v>-0.59</v>
      </c>
      <c r="L693" s="6" t="n">
        <v>0</v>
      </c>
      <c r="M693" s="6" t="s">
        <f>=I693+J693+K693+L693</f>
      </c>
      <c r="N693" s="16"/>
    </row>
    <row collapsed="false" customFormat="false" customHeight="false" hidden="false" ht="12.1" outlineLevel="0" r="694">
      <c r="A694" s="21" t="n">
        <v>45587</v>
      </c>
      <c r="B694" s="22" t="s">
        <v>605</v>
      </c>
      <c r="C694" s="22" t="s">
        <v>183</v>
      </c>
      <c r="D694" s="22" t="s">
        <v>605</v>
      </c>
      <c r="E694" s="22" t="s">
        <v>605</v>
      </c>
      <c r="F694" s="22" t="s">
        <v>19</v>
      </c>
      <c r="G694" s="23" t="n">
        <v>2</v>
      </c>
      <c r="H694" s="24" t="n">
        <v>13964.5</v>
      </c>
      <c r="I694" s="24" t="n">
        <v>27929</v>
      </c>
      <c r="J694" s="24" t="n">
        <v>0</v>
      </c>
      <c r="K694" s="24" t="n">
        <v>0</v>
      </c>
      <c r="L694" s="24" t="n">
        <v>0</v>
      </c>
      <c r="M694" s="6" t="s">
        <f>=I694+J694+K694+L694</f>
      </c>
      <c r="N694" s="22"/>
    </row>
    <row collapsed="false" customFormat="false" customHeight="false" hidden="false" ht="12.1" outlineLevel="0" r="695">
      <c r="A695" s="20" t="n">
        <v>45587.546967593</v>
      </c>
      <c r="B695" s="16" t="s">
        <v>108</v>
      </c>
      <c r="C695" s="16" t="s">
        <v>801</v>
      </c>
      <c r="D695" s="16" t="s">
        <v>260</v>
      </c>
      <c r="E695" s="16" t="s">
        <v>63</v>
      </c>
      <c r="F695" s="16" t="s">
        <v>19</v>
      </c>
      <c r="G695" s="7" t="n">
        <v>5</v>
      </c>
      <c r="H695" s="6" t="n">
        <v>100</v>
      </c>
      <c r="I695" s="6" t="n">
        <v>-5000</v>
      </c>
      <c r="J695" s="6" t="n">
        <v>-2.9</v>
      </c>
      <c r="K695" s="6" t="n">
        <v>-2.92</v>
      </c>
      <c r="L695" s="6" t="n">
        <v>0</v>
      </c>
      <c r="M695" s="6" t="s">
        <f>=I695+J695+K695+L695</f>
      </c>
      <c r="N695" s="16"/>
    </row>
    <row collapsed="false" customFormat="false" customHeight="false" hidden="false" ht="12.1" outlineLevel="0" r="696">
      <c r="A696" s="20" t="n">
        <v>45587.547638889</v>
      </c>
      <c r="B696" s="16" t="s">
        <v>87</v>
      </c>
      <c r="C696" s="16" t="s">
        <v>802</v>
      </c>
      <c r="D696" s="16" t="s">
        <v>260</v>
      </c>
      <c r="E696" s="16" t="s">
        <v>63</v>
      </c>
      <c r="F696" s="16" t="s">
        <v>19</v>
      </c>
      <c r="G696" s="7" t="n">
        <v>5</v>
      </c>
      <c r="H696" s="6" t="n">
        <v>99.65</v>
      </c>
      <c r="I696" s="6" t="n">
        <v>-4982.5</v>
      </c>
      <c r="J696" s="6" t="n">
        <v>-69.7</v>
      </c>
      <c r="K696" s="6" t="n">
        <v>-2.91</v>
      </c>
      <c r="L696" s="6" t="n">
        <v>0</v>
      </c>
      <c r="M696" s="6" t="s">
        <f>=I696+J696+K696+L696</f>
      </c>
      <c r="N696" s="16"/>
    </row>
    <row collapsed="false" customFormat="false" customHeight="false" hidden="false" ht="12.1" outlineLevel="0" r="697">
      <c r="A697" s="20" t="n">
        <v>45587.548969907</v>
      </c>
      <c r="B697" s="16" t="s">
        <v>102</v>
      </c>
      <c r="C697" s="16" t="s">
        <v>803</v>
      </c>
      <c r="D697" s="16" t="s">
        <v>260</v>
      </c>
      <c r="E697" s="16" t="s">
        <v>63</v>
      </c>
      <c r="F697" s="16" t="s">
        <v>19</v>
      </c>
      <c r="G697" s="7" t="n">
        <v>5</v>
      </c>
      <c r="H697" s="6" t="n">
        <v>99.88</v>
      </c>
      <c r="I697" s="6" t="n">
        <v>-4994</v>
      </c>
      <c r="J697" s="6" t="n">
        <v>-16.7</v>
      </c>
      <c r="K697" s="6" t="n">
        <v>-2.92</v>
      </c>
      <c r="L697" s="6" t="n">
        <v>0</v>
      </c>
      <c r="M697" s="6" t="s">
        <f>=I697+J697+K697+L697</f>
      </c>
      <c r="N697" s="16"/>
    </row>
    <row collapsed="false" customFormat="false" customHeight="false" hidden="false" ht="12.1" outlineLevel="0" r="698">
      <c r="A698" s="20" t="n">
        <v>45587.549502315</v>
      </c>
      <c r="B698" s="16" t="s">
        <v>84</v>
      </c>
      <c r="C698" s="16" t="s">
        <v>804</v>
      </c>
      <c r="D698" s="16" t="s">
        <v>260</v>
      </c>
      <c r="E698" s="16" t="s">
        <v>63</v>
      </c>
      <c r="F698" s="16" t="s">
        <v>19</v>
      </c>
      <c r="G698" s="7" t="n">
        <v>5</v>
      </c>
      <c r="H698" s="6" t="n">
        <v>99.94</v>
      </c>
      <c r="I698" s="6" t="n">
        <v>-4997</v>
      </c>
      <c r="J698" s="6" t="n">
        <v>-13.9</v>
      </c>
      <c r="K698" s="6" t="n">
        <v>-2.92</v>
      </c>
      <c r="L698" s="6" t="n">
        <v>0</v>
      </c>
      <c r="M698" s="6" t="s">
        <f>=I698+J698+K698+L698</f>
      </c>
      <c r="N698" s="16"/>
    </row>
    <row collapsed="false" customFormat="false" customHeight="false" hidden="false" ht="12.1" outlineLevel="0" r="699">
      <c r="A699" s="20" t="n">
        <v>45587.549918981</v>
      </c>
      <c r="B699" s="16" t="s">
        <v>90</v>
      </c>
      <c r="C699" s="16" t="s">
        <v>805</v>
      </c>
      <c r="D699" s="16" t="s">
        <v>260</v>
      </c>
      <c r="E699" s="16" t="s">
        <v>63</v>
      </c>
      <c r="F699" s="16" t="s">
        <v>19</v>
      </c>
      <c r="G699" s="7" t="n">
        <v>5</v>
      </c>
      <c r="H699" s="6" t="n">
        <v>99.2</v>
      </c>
      <c r="I699" s="6" t="n">
        <v>-4960</v>
      </c>
      <c r="J699" s="6" t="n">
        <v>-77.65</v>
      </c>
      <c r="K699" s="6" t="n">
        <v>-2.9</v>
      </c>
      <c r="L699" s="6" t="n">
        <v>0</v>
      </c>
      <c r="M699" s="6" t="s">
        <f>=I699+J699+K699+L699</f>
      </c>
      <c r="N699" s="16"/>
    </row>
    <row collapsed="false" customFormat="false" customHeight="false" hidden="false" ht="12.1" outlineLevel="0" r="700">
      <c r="A700" s="20" t="n">
        <v>45587.551597222</v>
      </c>
      <c r="B700" s="16" t="s">
        <v>475</v>
      </c>
      <c r="C700" s="16" t="s">
        <v>775</v>
      </c>
      <c r="D700" s="16" t="s">
        <v>260</v>
      </c>
      <c r="E700" s="16" t="s">
        <v>63</v>
      </c>
      <c r="F700" s="16" t="s">
        <v>19</v>
      </c>
      <c r="G700" s="7" t="n">
        <v>2</v>
      </c>
      <c r="H700" s="6" t="n">
        <v>93.79</v>
      </c>
      <c r="I700" s="6" t="n">
        <v>-1875.8</v>
      </c>
      <c r="J700" s="6" t="n">
        <v>-8.72</v>
      </c>
      <c r="K700" s="6" t="n">
        <v>-1.1</v>
      </c>
      <c r="L700" s="6" t="n">
        <v>0</v>
      </c>
      <c r="M700" s="6" t="s">
        <f>=I700+J700+K700+L700</f>
      </c>
      <c r="N700" s="16"/>
    </row>
    <row collapsed="false" customFormat="false" customHeight="false" hidden="false" ht="12.1" outlineLevel="0" r="701">
      <c r="A701" s="20" t="n">
        <v>45587.554641204</v>
      </c>
      <c r="B701" s="16" t="s">
        <v>24</v>
      </c>
      <c r="C701" s="16" t="s">
        <v>733</v>
      </c>
      <c r="D701" s="16" t="s">
        <v>260</v>
      </c>
      <c r="E701" s="16" t="s">
        <v>17</v>
      </c>
      <c r="F701" s="16" t="s">
        <v>19</v>
      </c>
      <c r="G701" s="7" t="n">
        <v>2</v>
      </c>
      <c r="H701" s="6" t="n">
        <v>595.9</v>
      </c>
      <c r="I701" s="6" t="n">
        <v>-1191.8</v>
      </c>
      <c r="J701" s="6" t="n">
        <v>0</v>
      </c>
      <c r="K701" s="6" t="n">
        <v>-0.96</v>
      </c>
      <c r="L701" s="6" t="n">
        <v>0</v>
      </c>
      <c r="M701" s="6" t="s">
        <f>=I701+J701+K701+L701</f>
      </c>
      <c r="N701" s="16"/>
    </row>
    <row collapsed="false" customFormat="false" customHeight="false" hidden="false" ht="12.1" outlineLevel="0" r="702">
      <c r="A702" s="25" t="n">
        <v>45588.481226852</v>
      </c>
      <c r="B702" s="26" t="s">
        <v>453</v>
      </c>
      <c r="C702" s="26" t="s">
        <v>635</v>
      </c>
      <c r="D702" s="26" t="s">
        <v>440</v>
      </c>
      <c r="E702" s="26" t="s">
        <v>63</v>
      </c>
      <c r="F702" s="26" t="s">
        <v>19</v>
      </c>
      <c r="G702" s="27" t="n">
        <v>-10</v>
      </c>
      <c r="H702" s="28" t="n">
        <v>68.38</v>
      </c>
      <c r="I702" s="28" t="n">
        <v>6838</v>
      </c>
      <c r="J702" s="28" t="n">
        <v>385.2</v>
      </c>
      <c r="K702" s="28" t="n">
        <v>-3.99</v>
      </c>
      <c r="L702" s="28" t="n">
        <v>0</v>
      </c>
      <c r="M702" s="6" t="s">
        <f>=I702+J702+K702+L702</f>
      </c>
      <c r="N702" s="26"/>
    </row>
    <row collapsed="false" customFormat="false" customHeight="false" hidden="false" ht="12.1" outlineLevel="0" r="703">
      <c r="A703" s="20" t="n">
        <v>45588.481944444</v>
      </c>
      <c r="B703" s="16" t="s">
        <v>102</v>
      </c>
      <c r="C703" s="16" t="s">
        <v>803</v>
      </c>
      <c r="D703" s="16" t="s">
        <v>260</v>
      </c>
      <c r="E703" s="16" t="s">
        <v>63</v>
      </c>
      <c r="F703" s="16" t="s">
        <v>19</v>
      </c>
      <c r="G703" s="7" t="n">
        <v>5</v>
      </c>
      <c r="H703" s="6" t="n">
        <v>99.84</v>
      </c>
      <c r="I703" s="6" t="n">
        <v>-4992</v>
      </c>
      <c r="J703" s="6" t="n">
        <v>-19.45</v>
      </c>
      <c r="K703" s="6" t="n">
        <v>-2.92</v>
      </c>
      <c r="L703" s="6" t="n">
        <v>0</v>
      </c>
      <c r="M703" s="6" t="s">
        <f>=I703+J703+K703+L703</f>
      </c>
      <c r="N703" s="16"/>
    </row>
    <row collapsed="false" customFormat="false" customHeight="false" hidden="false" ht="12.1" outlineLevel="0" r="704">
      <c r="A704" s="20" t="n">
        <v>45588.483460648</v>
      </c>
      <c r="B704" s="16" t="s">
        <v>87</v>
      </c>
      <c r="C704" s="16" t="s">
        <v>802</v>
      </c>
      <c r="D704" s="16" t="s">
        <v>260</v>
      </c>
      <c r="E704" s="16" t="s">
        <v>63</v>
      </c>
      <c r="F704" s="16" t="s">
        <v>19</v>
      </c>
      <c r="G704" s="7" t="n">
        <v>2</v>
      </c>
      <c r="H704" s="6" t="n">
        <v>99.92</v>
      </c>
      <c r="I704" s="6" t="n">
        <v>-1998.4</v>
      </c>
      <c r="J704" s="6" t="n">
        <v>-29</v>
      </c>
      <c r="K704" s="6" t="n">
        <v>-1.17</v>
      </c>
      <c r="L704" s="6" t="n">
        <v>0</v>
      </c>
      <c r="M704" s="6" t="s">
        <f>=I704+J704+K704+L704</f>
      </c>
      <c r="N704" s="16"/>
    </row>
    <row collapsed="false" customFormat="false" customHeight="false" hidden="false" ht="12.1" outlineLevel="0" r="705">
      <c r="A705" s="21" t="n">
        <v>45589</v>
      </c>
      <c r="B705" s="22" t="s">
        <v>605</v>
      </c>
      <c r="C705" s="22" t="s">
        <v>183</v>
      </c>
      <c r="D705" s="22" t="s">
        <v>605</v>
      </c>
      <c r="E705" s="22" t="s">
        <v>605</v>
      </c>
      <c r="F705" s="22" t="s">
        <v>19</v>
      </c>
      <c r="G705" s="23" t="n">
        <v>1</v>
      </c>
      <c r="H705" s="24" t="n">
        <v>130</v>
      </c>
      <c r="I705" s="24" t="n">
        <v>130</v>
      </c>
      <c r="J705" s="24" t="n">
        <v>0</v>
      </c>
      <c r="K705" s="24" t="n">
        <v>0</v>
      </c>
      <c r="L705" s="24" t="n">
        <v>0</v>
      </c>
      <c r="M705" s="6" t="s">
        <f>=I705+J705+K705+L705</f>
      </c>
      <c r="N705" s="22"/>
    </row>
    <row collapsed="false" customFormat="false" customHeight="false" hidden="false" ht="12.1" outlineLevel="0" r="706">
      <c r="A706" s="21" t="n">
        <v>45589</v>
      </c>
      <c r="B706" s="22" t="s">
        <v>619</v>
      </c>
      <c r="C706" s="22" t="s">
        <v>806</v>
      </c>
      <c r="D706" s="22" t="s">
        <v>619</v>
      </c>
      <c r="E706" s="22" t="s">
        <v>619</v>
      </c>
      <c r="F706" s="22" t="s">
        <v>19</v>
      </c>
      <c r="G706" s="23" t="n">
        <v>5</v>
      </c>
      <c r="H706" s="24" t="n">
        <v>16.64</v>
      </c>
      <c r="I706" s="24" t="n">
        <v>83.2</v>
      </c>
      <c r="J706" s="24" t="n">
        <v>0</v>
      </c>
      <c r="K706" s="24" t="n">
        <v>0</v>
      </c>
      <c r="L706" s="24" t="n">
        <v>0</v>
      </c>
      <c r="M706" s="6" t="s">
        <f>=I706+J706+K706+L706</f>
      </c>
      <c r="N706" s="22" t="s">
        <v>621</v>
      </c>
    </row>
    <row collapsed="false" customFormat="false" customHeight="false" hidden="false" ht="12.1" outlineLevel="0" r="707">
      <c r="A707" s="20" t="n">
        <v>45589.547268519</v>
      </c>
      <c r="B707" s="16" t="s">
        <v>24</v>
      </c>
      <c r="C707" s="16" t="s">
        <v>733</v>
      </c>
      <c r="D707" s="16" t="s">
        <v>260</v>
      </c>
      <c r="E707" s="16" t="s">
        <v>17</v>
      </c>
      <c r="F707" s="16" t="s">
        <v>19</v>
      </c>
      <c r="G707" s="7" t="n">
        <v>3</v>
      </c>
      <c r="H707" s="6" t="n">
        <v>580.03333333333</v>
      </c>
      <c r="I707" s="6" t="n">
        <v>-1740.1</v>
      </c>
      <c r="J707" s="6" t="n">
        <v>0</v>
      </c>
      <c r="K707" s="6" t="n">
        <v>-1.04</v>
      </c>
      <c r="L707" s="6" t="n">
        <v>0</v>
      </c>
      <c r="M707" s="6" t="s">
        <f>=I707+J707+K707+L707</f>
      </c>
      <c r="N707" s="16"/>
    </row>
    <row collapsed="false" customFormat="false" customHeight="false" hidden="false" ht="12.1" outlineLevel="0" r="708">
      <c r="A708" s="21" t="n">
        <v>45592</v>
      </c>
      <c r="B708" s="22" t="s">
        <v>619</v>
      </c>
      <c r="C708" s="22" t="s">
        <v>807</v>
      </c>
      <c r="D708" s="22" t="s">
        <v>619</v>
      </c>
      <c r="E708" s="22" t="s">
        <v>619</v>
      </c>
      <c r="F708" s="22" t="s">
        <v>19</v>
      </c>
      <c r="G708" s="23" t="n">
        <v>7</v>
      </c>
      <c r="H708" s="24" t="n">
        <v>16.73</v>
      </c>
      <c r="I708" s="24" t="n">
        <v>117.11</v>
      </c>
      <c r="J708" s="24" t="n">
        <v>0</v>
      </c>
      <c r="K708" s="24" t="n">
        <v>0</v>
      </c>
      <c r="L708" s="24" t="n">
        <v>0</v>
      </c>
      <c r="M708" s="6" t="s">
        <f>=I708+J708+K708+L708</f>
      </c>
      <c r="N708" s="22" t="s">
        <v>621</v>
      </c>
    </row>
    <row collapsed="false" customFormat="false" customHeight="false" hidden="false" ht="12.1" outlineLevel="0" r="709">
      <c r="A709" s="21" t="n">
        <v>45594</v>
      </c>
      <c r="B709" s="22" t="s">
        <v>619</v>
      </c>
      <c r="C709" s="22" t="s">
        <v>744</v>
      </c>
      <c r="D709" s="22" t="s">
        <v>619</v>
      </c>
      <c r="E709" s="22" t="s">
        <v>619</v>
      </c>
      <c r="F709" s="22" t="s">
        <v>19</v>
      </c>
      <c r="G709" s="23" t="n">
        <v>5</v>
      </c>
      <c r="H709" s="24" t="n">
        <v>11.51</v>
      </c>
      <c r="I709" s="24" t="n">
        <v>57.55</v>
      </c>
      <c r="J709" s="24" t="n">
        <v>0</v>
      </c>
      <c r="K709" s="24" t="n">
        <v>0</v>
      </c>
      <c r="L709" s="24" t="n">
        <v>0</v>
      </c>
      <c r="M709" s="6" t="s">
        <f>=I709+J709+K709+L709</f>
      </c>
      <c r="N709" s="22" t="s">
        <v>621</v>
      </c>
    </row>
    <row collapsed="false" customFormat="false" customHeight="false" hidden="false" ht="12.1" outlineLevel="0" r="710">
      <c r="A710" s="21" t="n">
        <v>45595</v>
      </c>
      <c r="B710" s="22" t="s">
        <v>619</v>
      </c>
      <c r="C710" s="22" t="s">
        <v>808</v>
      </c>
      <c r="D710" s="22" t="s">
        <v>619</v>
      </c>
      <c r="E710" s="22" t="s">
        <v>619</v>
      </c>
      <c r="F710" s="22" t="s">
        <v>19</v>
      </c>
      <c r="G710" s="23" t="n">
        <v>5</v>
      </c>
      <c r="H710" s="24" t="n">
        <v>34.9</v>
      </c>
      <c r="I710" s="24" t="n">
        <v>174.5</v>
      </c>
      <c r="J710" s="24" t="n">
        <v>0</v>
      </c>
      <c r="K710" s="24" t="n">
        <v>0</v>
      </c>
      <c r="L710" s="24" t="n">
        <v>0</v>
      </c>
      <c r="M710" s="6" t="s">
        <f>=I710+J710+K710+L710</f>
      </c>
      <c r="N710" s="22" t="s">
        <v>621</v>
      </c>
    </row>
    <row collapsed="false" customFormat="false" customHeight="false" hidden="false" ht="12.1" outlineLevel="0" r="711">
      <c r="A711" s="21" t="n">
        <v>45596</v>
      </c>
      <c r="B711" s="22" t="s">
        <v>619</v>
      </c>
      <c r="C711" s="22" t="s">
        <v>809</v>
      </c>
      <c r="D711" s="22" t="s">
        <v>619</v>
      </c>
      <c r="E711" s="22" t="s">
        <v>619</v>
      </c>
      <c r="F711" s="22" t="s">
        <v>19</v>
      </c>
      <c r="G711" s="23" t="n">
        <v>16</v>
      </c>
      <c r="H711" s="24" t="n">
        <v>5.35</v>
      </c>
      <c r="I711" s="24" t="n">
        <v>85.6</v>
      </c>
      <c r="J711" s="24" t="n">
        <v>0</v>
      </c>
      <c r="K711" s="24" t="n">
        <v>0</v>
      </c>
      <c r="L711" s="24" t="n">
        <v>0</v>
      </c>
      <c r="M711" s="6" t="s">
        <f>=I711+J711+K711+L711</f>
      </c>
      <c r="N711" s="22" t="s">
        <v>621</v>
      </c>
    </row>
    <row collapsed="false" customFormat="false" customHeight="false" hidden="false" ht="12.1" outlineLevel="0" r="712">
      <c r="A712" s="21" t="n">
        <v>45596</v>
      </c>
      <c r="B712" s="22" t="s">
        <v>619</v>
      </c>
      <c r="C712" s="22" t="s">
        <v>620</v>
      </c>
      <c r="D712" s="22" t="s">
        <v>619</v>
      </c>
      <c r="E712" s="22" t="s">
        <v>619</v>
      </c>
      <c r="F712" s="22" t="s">
        <v>19</v>
      </c>
      <c r="G712" s="23" t="n">
        <v>5</v>
      </c>
      <c r="H712" s="24" t="n">
        <v>23.81</v>
      </c>
      <c r="I712" s="24" t="n">
        <v>119.05</v>
      </c>
      <c r="J712" s="24" t="n">
        <v>0</v>
      </c>
      <c r="K712" s="24" t="n">
        <v>0</v>
      </c>
      <c r="L712" s="24" t="n">
        <v>0</v>
      </c>
      <c r="M712" s="6" t="s">
        <f>=I712+J712+K712+L712</f>
      </c>
      <c r="N712" s="22" t="s">
        <v>621</v>
      </c>
    </row>
    <row collapsed="false" customFormat="false" customHeight="false" hidden="false" ht="12.1" outlineLevel="0" r="713">
      <c r="A713" s="21" t="n">
        <v>45597</v>
      </c>
      <c r="B713" s="22" t="s">
        <v>684</v>
      </c>
      <c r="C713" s="22" t="s">
        <v>810</v>
      </c>
      <c r="D713" s="22" t="s">
        <v>684</v>
      </c>
      <c r="E713" s="22" t="s">
        <v>684</v>
      </c>
      <c r="F713" s="22" t="s">
        <v>19</v>
      </c>
      <c r="G713" s="23" t="n">
        <v>1</v>
      </c>
      <c r="H713" s="24" t="n">
        <v>750.56</v>
      </c>
      <c r="I713" s="24" t="n">
        <v>750.56</v>
      </c>
      <c r="J713" s="24" t="n">
        <v>0</v>
      </c>
      <c r="K713" s="24" t="n">
        <v>0</v>
      </c>
      <c r="L713" s="24" t="n">
        <v>0</v>
      </c>
      <c r="M713" s="6" t="s">
        <f>=I713+J713+K713+L713</f>
      </c>
      <c r="N713" s="22"/>
    </row>
    <row collapsed="false" customFormat="false" customHeight="false" hidden="false" ht="12.1" outlineLevel="0" r="714">
      <c r="A714" s="21" t="n">
        <v>45598</v>
      </c>
      <c r="B714" s="22" t="s">
        <v>619</v>
      </c>
      <c r="C714" s="22" t="s">
        <v>811</v>
      </c>
      <c r="D714" s="22" t="s">
        <v>619</v>
      </c>
      <c r="E714" s="22" t="s">
        <v>619</v>
      </c>
      <c r="F714" s="22" t="s">
        <v>19</v>
      </c>
      <c r="G714" s="23" t="n">
        <v>17</v>
      </c>
      <c r="H714" s="24" t="n">
        <v>7.1</v>
      </c>
      <c r="I714" s="24" t="n">
        <v>120.7</v>
      </c>
      <c r="J714" s="24" t="n">
        <v>0</v>
      </c>
      <c r="K714" s="24" t="n">
        <v>0</v>
      </c>
      <c r="L714" s="24" t="n">
        <v>0</v>
      </c>
      <c r="M714" s="6" t="s">
        <f>=I714+J714+K714+L714</f>
      </c>
      <c r="N714" s="22" t="s">
        <v>621</v>
      </c>
    </row>
    <row collapsed="false" customFormat="false" customHeight="false" hidden="false" ht="12.1" outlineLevel="0" r="715">
      <c r="A715" s="21" t="n">
        <v>45599</v>
      </c>
      <c r="B715" s="22" t="s">
        <v>619</v>
      </c>
      <c r="C715" s="22" t="s">
        <v>740</v>
      </c>
      <c r="D715" s="22" t="s">
        <v>619</v>
      </c>
      <c r="E715" s="22" t="s">
        <v>619</v>
      </c>
      <c r="F715" s="22" t="s">
        <v>19</v>
      </c>
      <c r="G715" s="23" t="n">
        <v>6</v>
      </c>
      <c r="H715" s="24" t="n">
        <v>12.33</v>
      </c>
      <c r="I715" s="24" t="n">
        <v>73.98</v>
      </c>
      <c r="J715" s="24" t="n">
        <v>0</v>
      </c>
      <c r="K715" s="24" t="n">
        <v>0</v>
      </c>
      <c r="L715" s="24" t="n">
        <v>0</v>
      </c>
      <c r="M715" s="6" t="s">
        <f>=I715+J715+K715+L715</f>
      </c>
      <c r="N715" s="22" t="s">
        <v>621</v>
      </c>
    </row>
    <row collapsed="false" customFormat="false" customHeight="false" hidden="false" ht="12.1" outlineLevel="0" r="716">
      <c r="A716" s="21" t="n">
        <v>45601</v>
      </c>
      <c r="B716" s="22" t="s">
        <v>619</v>
      </c>
      <c r="C716" s="22" t="s">
        <v>732</v>
      </c>
      <c r="D716" s="22" t="s">
        <v>619</v>
      </c>
      <c r="E716" s="22" t="s">
        <v>619</v>
      </c>
      <c r="F716" s="22" t="s">
        <v>19</v>
      </c>
      <c r="G716" s="23" t="n">
        <v>10</v>
      </c>
      <c r="H716" s="24" t="n">
        <v>9.04</v>
      </c>
      <c r="I716" s="24" t="n">
        <v>90.4</v>
      </c>
      <c r="J716" s="24" t="n">
        <v>0</v>
      </c>
      <c r="K716" s="24" t="n">
        <v>0</v>
      </c>
      <c r="L716" s="24" t="n">
        <v>0</v>
      </c>
      <c r="M716" s="6" t="s">
        <f>=I716+J716+K716+L716</f>
      </c>
      <c r="N716" s="22" t="s">
        <v>621</v>
      </c>
    </row>
    <row collapsed="false" customFormat="false" customHeight="false" hidden="false" ht="12.1" outlineLevel="0" r="717">
      <c r="A717" s="21" t="n">
        <v>45601</v>
      </c>
      <c r="B717" s="22" t="s">
        <v>684</v>
      </c>
      <c r="C717" s="22" t="s">
        <v>745</v>
      </c>
      <c r="D717" s="22" t="s">
        <v>684</v>
      </c>
      <c r="E717" s="22" t="s">
        <v>684</v>
      </c>
      <c r="F717" s="22" t="s">
        <v>19</v>
      </c>
      <c r="G717" s="23" t="n">
        <v>1</v>
      </c>
      <c r="H717" s="24" t="n">
        <v>688.84</v>
      </c>
      <c r="I717" s="24" t="n">
        <v>688.84</v>
      </c>
      <c r="J717" s="24" t="n">
        <v>0</v>
      </c>
      <c r="K717" s="24" t="n">
        <v>0</v>
      </c>
      <c r="L717" s="24" t="n">
        <v>0</v>
      </c>
      <c r="M717" s="6" t="s">
        <f>=I717+J717+K717+L717</f>
      </c>
      <c r="N717" s="22"/>
    </row>
    <row collapsed="false" customFormat="false" customHeight="false" hidden="false" ht="12.1" outlineLevel="0" r="718">
      <c r="A718" s="21" t="n">
        <v>45601</v>
      </c>
      <c r="B718" s="22" t="s">
        <v>619</v>
      </c>
      <c r="C718" s="22" t="s">
        <v>741</v>
      </c>
      <c r="D718" s="22" t="s">
        <v>619</v>
      </c>
      <c r="E718" s="22" t="s">
        <v>619</v>
      </c>
      <c r="F718" s="22" t="s">
        <v>19</v>
      </c>
      <c r="G718" s="23" t="n">
        <v>10</v>
      </c>
      <c r="H718" s="24" t="n">
        <v>32.41</v>
      </c>
      <c r="I718" s="24" t="n">
        <v>324.1</v>
      </c>
      <c r="J718" s="24" t="n">
        <v>0</v>
      </c>
      <c r="K718" s="24" t="n">
        <v>0</v>
      </c>
      <c r="L718" s="24" t="n">
        <v>0</v>
      </c>
      <c r="M718" s="6" t="s">
        <f>=I718+J718+K718+L718</f>
      </c>
      <c r="N718" s="22" t="s">
        <v>621</v>
      </c>
    </row>
    <row collapsed="false" customFormat="false" customHeight="false" hidden="false" ht="12.1" outlineLevel="0" r="719">
      <c r="A719" s="20" t="n">
        <v>45601.699328704</v>
      </c>
      <c r="B719" s="16" t="s">
        <v>96</v>
      </c>
      <c r="C719" s="16" t="s">
        <v>799</v>
      </c>
      <c r="D719" s="16" t="s">
        <v>260</v>
      </c>
      <c r="E719" s="16" t="s">
        <v>63</v>
      </c>
      <c r="F719" s="16" t="s">
        <v>19</v>
      </c>
      <c r="G719" s="7" t="n">
        <v>1</v>
      </c>
      <c r="H719" s="6" t="n">
        <v>98.41</v>
      </c>
      <c r="I719" s="6" t="n">
        <v>-984.1</v>
      </c>
      <c r="J719" s="6" t="n">
        <v>-27.73</v>
      </c>
      <c r="K719" s="6" t="n">
        <v>-0.63</v>
      </c>
      <c r="L719" s="6" t="n">
        <v>0</v>
      </c>
      <c r="M719" s="6" t="s">
        <f>=I719+J719+K719+L719</f>
      </c>
      <c r="N719" s="16"/>
    </row>
    <row collapsed="false" customFormat="false" customHeight="false" hidden="false" ht="12.1" outlineLevel="0" r="720">
      <c r="A720" s="20" t="n">
        <v>45602.484027778</v>
      </c>
      <c r="B720" s="16" t="s">
        <v>96</v>
      </c>
      <c r="C720" s="16" t="s">
        <v>799</v>
      </c>
      <c r="D720" s="16" t="s">
        <v>260</v>
      </c>
      <c r="E720" s="16" t="s">
        <v>63</v>
      </c>
      <c r="F720" s="16" t="s">
        <v>19</v>
      </c>
      <c r="G720" s="7" t="n">
        <v>1</v>
      </c>
      <c r="H720" s="6" t="n">
        <v>99.18</v>
      </c>
      <c r="I720" s="6" t="n">
        <v>-991.8</v>
      </c>
      <c r="J720" s="6" t="n">
        <v>-28.33</v>
      </c>
      <c r="K720" s="6" t="n">
        <v>-0.65</v>
      </c>
      <c r="L720" s="6" t="n">
        <v>0</v>
      </c>
      <c r="M720" s="6" t="s">
        <f>=I720+J720+K720+L720</f>
      </c>
      <c r="N720" s="16"/>
    </row>
    <row collapsed="false" customFormat="false" customHeight="false" hidden="false" ht="12.1" outlineLevel="0" r="721">
      <c r="A721" s="21" t="n">
        <v>45610</v>
      </c>
      <c r="B721" s="22" t="s">
        <v>619</v>
      </c>
      <c r="C721" s="22" t="s">
        <v>771</v>
      </c>
      <c r="D721" s="22" t="s">
        <v>619</v>
      </c>
      <c r="E721" s="22" t="s">
        <v>619</v>
      </c>
      <c r="F721" s="22" t="s">
        <v>19</v>
      </c>
      <c r="G721" s="23" t="n">
        <v>5</v>
      </c>
      <c r="H721" s="24" t="n">
        <v>17.26</v>
      </c>
      <c r="I721" s="24" t="n">
        <v>86.3</v>
      </c>
      <c r="J721" s="24" t="n">
        <v>0</v>
      </c>
      <c r="K721" s="24" t="n">
        <v>0</v>
      </c>
      <c r="L721" s="24" t="n">
        <v>0</v>
      </c>
      <c r="M721" s="6" t="s">
        <f>=I721+J721+K721+L721</f>
      </c>
      <c r="N721" s="22" t="s">
        <v>621</v>
      </c>
    </row>
    <row collapsed="false" customFormat="false" customHeight="false" hidden="false" ht="12.1" outlineLevel="0" r="722">
      <c r="A722" s="21" t="n">
        <v>45612</v>
      </c>
      <c r="B722" s="22" t="s">
        <v>619</v>
      </c>
      <c r="C722" s="22" t="s">
        <v>812</v>
      </c>
      <c r="D722" s="22" t="s">
        <v>619</v>
      </c>
      <c r="E722" s="22" t="s">
        <v>619</v>
      </c>
      <c r="F722" s="22" t="s">
        <v>19</v>
      </c>
      <c r="G722" s="23" t="n">
        <v>5</v>
      </c>
      <c r="H722" s="24" t="n">
        <v>17.34</v>
      </c>
      <c r="I722" s="24" t="n">
        <v>86.7</v>
      </c>
      <c r="J722" s="24" t="n">
        <v>0</v>
      </c>
      <c r="K722" s="24" t="n">
        <v>0</v>
      </c>
      <c r="L722" s="24" t="n">
        <v>0</v>
      </c>
      <c r="M722" s="6" t="s">
        <f>=I722+J722+K722+L722</f>
      </c>
      <c r="N722" s="22" t="s">
        <v>621</v>
      </c>
    </row>
    <row collapsed="false" customFormat="false" customHeight="false" hidden="false" ht="12.1" outlineLevel="0" r="723">
      <c r="A723" s="21" t="n">
        <v>45614</v>
      </c>
      <c r="B723" s="22" t="s">
        <v>619</v>
      </c>
      <c r="C723" s="22" t="s">
        <v>813</v>
      </c>
      <c r="D723" s="22" t="s">
        <v>619</v>
      </c>
      <c r="E723" s="22" t="s">
        <v>619</v>
      </c>
      <c r="F723" s="22" t="s">
        <v>19</v>
      </c>
      <c r="G723" s="23" t="n">
        <v>6</v>
      </c>
      <c r="H723" s="24" t="n">
        <v>47.62</v>
      </c>
      <c r="I723" s="24" t="n">
        <v>285.72</v>
      </c>
      <c r="J723" s="24" t="n">
        <v>0</v>
      </c>
      <c r="K723" s="24" t="n">
        <v>0</v>
      </c>
      <c r="L723" s="24" t="n">
        <v>0</v>
      </c>
      <c r="M723" s="6" t="s">
        <f>=I723+J723+K723+L723</f>
      </c>
      <c r="N723" s="22" t="s">
        <v>621</v>
      </c>
    </row>
    <row collapsed="false" customFormat="false" customHeight="false" hidden="false" ht="12.1" outlineLevel="0" r="724">
      <c r="A724" s="21" t="n">
        <v>45615</v>
      </c>
      <c r="B724" s="22" t="s">
        <v>619</v>
      </c>
      <c r="C724" s="22" t="s">
        <v>814</v>
      </c>
      <c r="D724" s="22" t="s">
        <v>619</v>
      </c>
      <c r="E724" s="22" t="s">
        <v>619</v>
      </c>
      <c r="F724" s="22" t="s">
        <v>19</v>
      </c>
      <c r="G724" s="23" t="n">
        <v>7</v>
      </c>
      <c r="H724" s="24" t="n">
        <v>32.16</v>
      </c>
      <c r="I724" s="24" t="n">
        <v>225.12</v>
      </c>
      <c r="J724" s="24" t="n">
        <v>0</v>
      </c>
      <c r="K724" s="24" t="n">
        <v>0</v>
      </c>
      <c r="L724" s="24" t="n">
        <v>0</v>
      </c>
      <c r="M724" s="6" t="s">
        <f>=I724+J724+K724+L724</f>
      </c>
      <c r="N724" s="22" t="s">
        <v>621</v>
      </c>
    </row>
    <row collapsed="false" customFormat="false" customHeight="false" hidden="false" ht="12.1" outlineLevel="0" r="725">
      <c r="A725" s="25" t="n">
        <v>45615.655787037</v>
      </c>
      <c r="B725" s="26" t="s">
        <v>474</v>
      </c>
      <c r="C725" s="26" t="s">
        <v>730</v>
      </c>
      <c r="D725" s="26" t="s">
        <v>440</v>
      </c>
      <c r="E725" s="26" t="s">
        <v>63</v>
      </c>
      <c r="F725" s="26" t="s">
        <v>19</v>
      </c>
      <c r="G725" s="27" t="n">
        <v>-6</v>
      </c>
      <c r="H725" s="28" t="n">
        <v>98.97</v>
      </c>
      <c r="I725" s="28" t="n">
        <v>5938.2</v>
      </c>
      <c r="J725" s="28" t="n">
        <v>39.48</v>
      </c>
      <c r="K725" s="28" t="n">
        <v>-3.47</v>
      </c>
      <c r="L725" s="28" t="n">
        <v>0</v>
      </c>
      <c r="M725" s="6" t="s">
        <f>=I725+J725+K725+L725</f>
      </c>
      <c r="N725" s="26"/>
    </row>
    <row collapsed="false" customFormat="false" customHeight="false" hidden="false" ht="12.1" outlineLevel="0" r="726">
      <c r="A726" s="20" t="n">
        <v>45615.656631944</v>
      </c>
      <c r="B726" s="16" t="s">
        <v>90</v>
      </c>
      <c r="C726" s="16" t="s">
        <v>805</v>
      </c>
      <c r="D726" s="16" t="s">
        <v>260</v>
      </c>
      <c r="E726" s="16" t="s">
        <v>63</v>
      </c>
      <c r="F726" s="16" t="s">
        <v>19</v>
      </c>
      <c r="G726" s="7" t="n">
        <v>6</v>
      </c>
      <c r="H726" s="6" t="n">
        <v>98.17</v>
      </c>
      <c r="I726" s="6" t="n">
        <v>-5890.2</v>
      </c>
      <c r="J726" s="6" t="n">
        <v>-92.16</v>
      </c>
      <c r="K726" s="6" t="n">
        <v>-3.45</v>
      </c>
      <c r="L726" s="6" t="n">
        <v>0</v>
      </c>
      <c r="M726" s="6" t="s">
        <f>=I726+J726+K726+L726</f>
      </c>
      <c r="N726" s="16"/>
    </row>
    <row collapsed="false" customFormat="false" customHeight="false" hidden="false" ht="12.1" outlineLevel="0" r="727">
      <c r="A727" s="20" t="n">
        <v>45615.658425926</v>
      </c>
      <c r="B727" s="16" t="s">
        <v>96</v>
      </c>
      <c r="C727" s="16" t="s">
        <v>799</v>
      </c>
      <c r="D727" s="16" t="s">
        <v>260</v>
      </c>
      <c r="E727" s="16" t="s">
        <v>63</v>
      </c>
      <c r="F727" s="16" t="s">
        <v>19</v>
      </c>
      <c r="G727" s="7" t="n">
        <v>1</v>
      </c>
      <c r="H727" s="6" t="n">
        <v>98.57</v>
      </c>
      <c r="I727" s="6" t="n">
        <v>-985.7</v>
      </c>
      <c r="J727" s="6" t="n">
        <v>-36.2</v>
      </c>
      <c r="K727" s="6" t="n">
        <v>-0.58</v>
      </c>
      <c r="L727" s="6" t="n">
        <v>0</v>
      </c>
      <c r="M727" s="6" t="s">
        <f>=I727+J727+K727+L727</f>
      </c>
      <c r="N727" s="16"/>
    </row>
    <row collapsed="false" customFormat="false" customHeight="false" hidden="false" ht="12.1" outlineLevel="0" r="728">
      <c r="A728" s="21" t="n">
        <v>45616</v>
      </c>
      <c r="B728" s="22" t="s">
        <v>619</v>
      </c>
      <c r="C728" s="22" t="s">
        <v>815</v>
      </c>
      <c r="D728" s="22" t="s">
        <v>619</v>
      </c>
      <c r="E728" s="22" t="s">
        <v>619</v>
      </c>
      <c r="F728" s="22" t="s">
        <v>19</v>
      </c>
      <c r="G728" s="23" t="n">
        <v>5</v>
      </c>
      <c r="H728" s="24" t="n">
        <v>18.25</v>
      </c>
      <c r="I728" s="24" t="n">
        <v>91.25</v>
      </c>
      <c r="J728" s="24" t="n">
        <v>0</v>
      </c>
      <c r="K728" s="24" t="n">
        <v>0</v>
      </c>
      <c r="L728" s="24" t="n">
        <v>0</v>
      </c>
      <c r="M728" s="6" t="s">
        <f>=I728+J728+K728+L728</f>
      </c>
      <c r="N728" s="22" t="s">
        <v>621</v>
      </c>
    </row>
    <row collapsed="false" customFormat="false" customHeight="false" hidden="false" ht="12.1" outlineLevel="0" r="729">
      <c r="A729" s="21" t="n">
        <v>45616</v>
      </c>
      <c r="B729" s="22" t="s">
        <v>619</v>
      </c>
      <c r="C729" s="22" t="s">
        <v>773</v>
      </c>
      <c r="D729" s="22" t="s">
        <v>619</v>
      </c>
      <c r="E729" s="22" t="s">
        <v>619</v>
      </c>
      <c r="F729" s="22" t="s">
        <v>19</v>
      </c>
      <c r="G729" s="23" t="n">
        <v>10</v>
      </c>
      <c r="H729" s="24" t="n">
        <v>42.38</v>
      </c>
      <c r="I729" s="24" t="n">
        <v>423.8</v>
      </c>
      <c r="J729" s="24" t="n">
        <v>0</v>
      </c>
      <c r="K729" s="24" t="n">
        <v>0</v>
      </c>
      <c r="L729" s="24" t="n">
        <v>0</v>
      </c>
      <c r="M729" s="6" t="s">
        <f>=I729+J729+K729+L729</f>
      </c>
      <c r="N729" s="22" t="s">
        <v>621</v>
      </c>
    </row>
    <row collapsed="false" customFormat="false" customHeight="false" hidden="false" ht="12.1" outlineLevel="0" r="730">
      <c r="A730" s="20" t="n">
        <v>45617.764768519</v>
      </c>
      <c r="B730" s="16" t="s">
        <v>47</v>
      </c>
      <c r="C730" s="16" t="s">
        <v>796</v>
      </c>
      <c r="D730" s="16" t="s">
        <v>260</v>
      </c>
      <c r="E730" s="16" t="s">
        <v>48</v>
      </c>
      <c r="F730" s="16" t="s">
        <v>19</v>
      </c>
      <c r="G730" s="7" t="n">
        <v>5</v>
      </c>
      <c r="H730" s="6" t="n">
        <v>160.12</v>
      </c>
      <c r="I730" s="6" t="n">
        <v>-800.6</v>
      </c>
      <c r="J730" s="6" t="n">
        <v>0</v>
      </c>
      <c r="K730" s="6" t="n">
        <v>0</v>
      </c>
      <c r="L730" s="6" t="n">
        <v>0</v>
      </c>
      <c r="M730" s="6" t="s">
        <f>=I730+J730+K730+L730</f>
      </c>
      <c r="N730" s="16"/>
    </row>
    <row collapsed="false" customFormat="false" customHeight="false" hidden="false" ht="12.1" outlineLevel="0" r="731">
      <c r="A731" s="21" t="n">
        <v>45619</v>
      </c>
      <c r="B731" s="22" t="s">
        <v>619</v>
      </c>
      <c r="C731" s="22" t="s">
        <v>816</v>
      </c>
      <c r="D731" s="22" t="s">
        <v>619</v>
      </c>
      <c r="E731" s="22" t="s">
        <v>619</v>
      </c>
      <c r="F731" s="22" t="s">
        <v>19</v>
      </c>
      <c r="G731" s="23" t="n">
        <v>11</v>
      </c>
      <c r="H731" s="24" t="n">
        <v>17.79</v>
      </c>
      <c r="I731" s="24" t="n">
        <v>195.69</v>
      </c>
      <c r="J731" s="24" t="n">
        <v>0</v>
      </c>
      <c r="K731" s="24" t="n">
        <v>0</v>
      </c>
      <c r="L731" s="24" t="n">
        <v>0</v>
      </c>
      <c r="M731" s="6" t="s">
        <f>=I731+J731+K731+L731</f>
      </c>
      <c r="N731" s="22" t="s">
        <v>621</v>
      </c>
    </row>
    <row collapsed="false" customFormat="false" customHeight="false" hidden="false" ht="12.1" outlineLevel="0" r="732">
      <c r="A732" s="21" t="n">
        <v>45622</v>
      </c>
      <c r="B732" s="22" t="s">
        <v>619</v>
      </c>
      <c r="C732" s="22" t="s">
        <v>776</v>
      </c>
      <c r="D732" s="22" t="s">
        <v>619</v>
      </c>
      <c r="E732" s="22" t="s">
        <v>619</v>
      </c>
      <c r="F732" s="22" t="s">
        <v>19</v>
      </c>
      <c r="G732" s="23" t="n">
        <v>7</v>
      </c>
      <c r="H732" s="24" t="n">
        <v>11.78</v>
      </c>
      <c r="I732" s="24" t="n">
        <v>82.46</v>
      </c>
      <c r="J732" s="24" t="n">
        <v>0</v>
      </c>
      <c r="K732" s="24" t="n">
        <v>0</v>
      </c>
      <c r="L732" s="24" t="n">
        <v>0</v>
      </c>
      <c r="M732" s="6" t="s">
        <f>=I732+J732+K732+L732</f>
      </c>
      <c r="N732" s="22" t="s">
        <v>621</v>
      </c>
    </row>
    <row collapsed="false" customFormat="false" customHeight="false" hidden="false" ht="12.1" outlineLevel="0" r="733">
      <c r="A733" s="21" t="n">
        <v>45622</v>
      </c>
      <c r="B733" s="22" t="s">
        <v>619</v>
      </c>
      <c r="C733" s="22" t="s">
        <v>817</v>
      </c>
      <c r="D733" s="22" t="s">
        <v>619</v>
      </c>
      <c r="E733" s="22" t="s">
        <v>619</v>
      </c>
      <c r="F733" s="22" t="s">
        <v>19</v>
      </c>
      <c r="G733" s="23" t="n">
        <v>7</v>
      </c>
      <c r="H733" s="24" t="n">
        <v>18.04</v>
      </c>
      <c r="I733" s="24" t="n">
        <v>126.28</v>
      </c>
      <c r="J733" s="24" t="n">
        <v>0</v>
      </c>
      <c r="K733" s="24" t="n">
        <v>0</v>
      </c>
      <c r="L733" s="24" t="n">
        <v>0</v>
      </c>
      <c r="M733" s="6" t="s">
        <f>=I733+J733+K733+L733</f>
      </c>
      <c r="N733" s="22" t="s">
        <v>621</v>
      </c>
    </row>
    <row collapsed="false" customFormat="false" customHeight="false" hidden="false" ht="12.1" outlineLevel="0" r="734">
      <c r="A734" s="20" t="n">
        <v>45622.617731481</v>
      </c>
      <c r="B734" s="16" t="s">
        <v>47</v>
      </c>
      <c r="C734" s="16" t="s">
        <v>796</v>
      </c>
      <c r="D734" s="16" t="s">
        <v>260</v>
      </c>
      <c r="E734" s="16" t="s">
        <v>48</v>
      </c>
      <c r="F734" s="16" t="s">
        <v>19</v>
      </c>
      <c r="G734" s="7" t="n">
        <v>1</v>
      </c>
      <c r="H734" s="6" t="n">
        <v>166.79</v>
      </c>
      <c r="I734" s="6" t="n">
        <v>-166.79</v>
      </c>
      <c r="J734" s="6" t="n">
        <v>0</v>
      </c>
      <c r="K734" s="6" t="n">
        <v>0</v>
      </c>
      <c r="L734" s="6" t="n">
        <v>0</v>
      </c>
      <c r="M734" s="6" t="s">
        <f>=I734+J734+K734+L734</f>
      </c>
      <c r="N734" s="16"/>
    </row>
    <row collapsed="false" customFormat="false" customHeight="false" hidden="false" ht="12.1" outlineLevel="0" r="735">
      <c r="A735" s="20" t="n">
        <v>45622.627962963</v>
      </c>
      <c r="B735" s="16" t="s">
        <v>54</v>
      </c>
      <c r="C735" s="16" t="s">
        <v>676</v>
      </c>
      <c r="D735" s="16" t="s">
        <v>260</v>
      </c>
      <c r="E735" s="16" t="s">
        <v>48</v>
      </c>
      <c r="F735" s="16" t="s">
        <v>19</v>
      </c>
      <c r="G735" s="7" t="n">
        <v>23</v>
      </c>
      <c r="H735" s="6" t="n">
        <v>2.2282610434783</v>
      </c>
      <c r="I735" s="6" t="n">
        <v>-51.25</v>
      </c>
      <c r="J735" s="6" t="n">
        <v>0</v>
      </c>
      <c r="K735" s="6" t="n">
        <v>-0.04</v>
      </c>
      <c r="L735" s="6" t="n">
        <v>0</v>
      </c>
      <c r="M735" s="6" t="s">
        <f>=I735+J735+K735+L735</f>
      </c>
      <c r="N735" s="16"/>
    </row>
    <row collapsed="false" customFormat="false" customHeight="false" hidden="false" ht="12.1" outlineLevel="0" r="736">
      <c r="A736" s="21" t="n">
        <v>45623</v>
      </c>
      <c r="B736" s="22" t="s">
        <v>684</v>
      </c>
      <c r="C736" s="22" t="s">
        <v>691</v>
      </c>
      <c r="D736" s="22" t="s">
        <v>684</v>
      </c>
      <c r="E736" s="22" t="s">
        <v>684</v>
      </c>
      <c r="F736" s="22" t="s">
        <v>19</v>
      </c>
      <c r="G736" s="23" t="n">
        <v>1</v>
      </c>
      <c r="H736" s="24" t="n">
        <v>1750</v>
      </c>
      <c r="I736" s="24" t="n">
        <v>1750</v>
      </c>
      <c r="J736" s="24" t="n">
        <v>0</v>
      </c>
      <c r="K736" s="24" t="n">
        <v>0</v>
      </c>
      <c r="L736" s="24" t="n">
        <v>0</v>
      </c>
      <c r="M736" s="6" t="s">
        <f>=I736+J736+K736+L736</f>
      </c>
      <c r="N736" s="22"/>
    </row>
    <row collapsed="false" customFormat="false" customHeight="false" hidden="false" ht="12.1" outlineLevel="0" r="737">
      <c r="A737" s="21" t="n">
        <v>45624</v>
      </c>
      <c r="B737" s="22" t="s">
        <v>619</v>
      </c>
      <c r="C737" s="22" t="s">
        <v>744</v>
      </c>
      <c r="D737" s="22" t="s">
        <v>619</v>
      </c>
      <c r="E737" s="22" t="s">
        <v>619</v>
      </c>
      <c r="F737" s="22" t="s">
        <v>19</v>
      </c>
      <c r="G737" s="23" t="n">
        <v>5</v>
      </c>
      <c r="H737" s="24" t="n">
        <v>11.51</v>
      </c>
      <c r="I737" s="24" t="n">
        <v>57.55</v>
      </c>
      <c r="J737" s="24" t="n">
        <v>0</v>
      </c>
      <c r="K737" s="24" t="n">
        <v>0</v>
      </c>
      <c r="L737" s="24" t="n">
        <v>0</v>
      </c>
      <c r="M737" s="6" t="s">
        <f>=I737+J737+K737+L737</f>
      </c>
      <c r="N737" s="22" t="s">
        <v>621</v>
      </c>
    </row>
    <row collapsed="false" customFormat="false" customHeight="false" hidden="false" ht="12.1" outlineLevel="0" r="738">
      <c r="A738" s="20" t="n">
        <v>45624.522106481</v>
      </c>
      <c r="B738" s="16" t="s">
        <v>143</v>
      </c>
      <c r="C738" s="16" t="s">
        <v>784</v>
      </c>
      <c r="D738" s="16" t="s">
        <v>260</v>
      </c>
      <c r="E738" s="16" t="s">
        <v>63</v>
      </c>
      <c r="F738" s="16" t="s">
        <v>19</v>
      </c>
      <c r="G738" s="7" t="n">
        <v>2</v>
      </c>
      <c r="H738" s="6" t="n">
        <v>84.9</v>
      </c>
      <c r="I738" s="6" t="n">
        <v>-1698</v>
      </c>
      <c r="J738" s="6" t="n">
        <v>-22.24</v>
      </c>
      <c r="K738" s="6" t="n">
        <v>-0.99</v>
      </c>
      <c r="L738" s="6" t="n">
        <v>0</v>
      </c>
      <c r="M738" s="6" t="s">
        <f>=I738+J738+K738+L738</f>
      </c>
      <c r="N738" s="16"/>
    </row>
    <row collapsed="false" customFormat="false" customHeight="false" hidden="false" ht="12.1" outlineLevel="0" r="739">
      <c r="A739" s="20" t="n">
        <v>45624.523113426</v>
      </c>
      <c r="B739" s="16" t="s">
        <v>54</v>
      </c>
      <c r="C739" s="16" t="s">
        <v>676</v>
      </c>
      <c r="D739" s="16" t="s">
        <v>260</v>
      </c>
      <c r="E739" s="16" t="s">
        <v>48</v>
      </c>
      <c r="F739" s="16" t="s">
        <v>19</v>
      </c>
      <c r="G739" s="7" t="n">
        <v>104</v>
      </c>
      <c r="H739" s="6" t="n">
        <v>2.2715384615385</v>
      </c>
      <c r="I739" s="6" t="n">
        <v>-236.24</v>
      </c>
      <c r="J739" s="6" t="n">
        <v>0</v>
      </c>
      <c r="K739" s="6" t="n">
        <v>-0.09</v>
      </c>
      <c r="L739" s="6" t="n">
        <v>0</v>
      </c>
      <c r="M739" s="6" t="s">
        <f>=I739+J739+K739+L739</f>
      </c>
      <c r="N739" s="16"/>
    </row>
    <row collapsed="false" customFormat="false" customHeight="false" hidden="false" ht="12.1" outlineLevel="0" r="740">
      <c r="A740" s="21" t="n">
        <v>45626</v>
      </c>
      <c r="B740" s="22" t="s">
        <v>619</v>
      </c>
      <c r="C740" s="22" t="s">
        <v>818</v>
      </c>
      <c r="D740" s="22" t="s">
        <v>619</v>
      </c>
      <c r="E740" s="22" t="s">
        <v>619</v>
      </c>
      <c r="F740" s="22" t="s">
        <v>19</v>
      </c>
      <c r="G740" s="23" t="n">
        <v>16</v>
      </c>
      <c r="H740" s="24" t="n">
        <v>4.87</v>
      </c>
      <c r="I740" s="24" t="n">
        <v>77.92</v>
      </c>
      <c r="J740" s="24" t="n">
        <v>0</v>
      </c>
      <c r="K740" s="24" t="n">
        <v>0</v>
      </c>
      <c r="L740" s="24" t="n">
        <v>0</v>
      </c>
      <c r="M740" s="6" t="s">
        <f>=I740+J740+K740+L740</f>
      </c>
      <c r="N740" s="22" t="s">
        <v>621</v>
      </c>
    </row>
    <row collapsed="false" customFormat="false" customHeight="false" hidden="false" ht="12.1" outlineLevel="0" r="741">
      <c r="A741" s="21" t="n">
        <v>45628</v>
      </c>
      <c r="B741" s="22" t="s">
        <v>619</v>
      </c>
      <c r="C741" s="22" t="s">
        <v>819</v>
      </c>
      <c r="D741" s="22" t="s">
        <v>619</v>
      </c>
      <c r="E741" s="22" t="s">
        <v>619</v>
      </c>
      <c r="F741" s="22" t="s">
        <v>19</v>
      </c>
      <c r="G741" s="23" t="n">
        <v>17</v>
      </c>
      <c r="H741" s="24" t="n">
        <v>6.5</v>
      </c>
      <c r="I741" s="24" t="n">
        <v>110.5</v>
      </c>
      <c r="J741" s="24" t="n">
        <v>0</v>
      </c>
      <c r="K741" s="24" t="n">
        <v>0</v>
      </c>
      <c r="L741" s="24" t="n">
        <v>0</v>
      </c>
      <c r="M741" s="6" t="s">
        <f>=I741+J741+K741+L741</f>
      </c>
      <c r="N741" s="22" t="s">
        <v>621</v>
      </c>
    </row>
    <row collapsed="false" customFormat="false" customHeight="false" hidden="false" ht="12.1" outlineLevel="0" r="742">
      <c r="A742" s="21" t="n">
        <v>45628</v>
      </c>
      <c r="B742" s="22" t="s">
        <v>684</v>
      </c>
      <c r="C742" s="22" t="s">
        <v>820</v>
      </c>
      <c r="D742" s="22" t="s">
        <v>684</v>
      </c>
      <c r="E742" s="22" t="s">
        <v>684</v>
      </c>
      <c r="F742" s="22" t="s">
        <v>19</v>
      </c>
      <c r="G742" s="23" t="n">
        <v>1</v>
      </c>
      <c r="H742" s="24" t="n">
        <v>728.32</v>
      </c>
      <c r="I742" s="24" t="n">
        <v>728.32</v>
      </c>
      <c r="J742" s="24" t="n">
        <v>0</v>
      </c>
      <c r="K742" s="24" t="n">
        <v>0</v>
      </c>
      <c r="L742" s="24" t="n">
        <v>0</v>
      </c>
      <c r="M742" s="6" t="s">
        <f>=I742+J742+K742+L742</f>
      </c>
      <c r="N742" s="22"/>
    </row>
    <row collapsed="false" customFormat="false" customHeight="false" hidden="false" ht="12.1" outlineLevel="0" r="743">
      <c r="A743" s="21" t="n">
        <v>45629</v>
      </c>
      <c r="B743" s="22" t="s">
        <v>684</v>
      </c>
      <c r="C743" s="22" t="s">
        <v>745</v>
      </c>
      <c r="D743" s="22" t="s">
        <v>684</v>
      </c>
      <c r="E743" s="22" t="s">
        <v>684</v>
      </c>
      <c r="F743" s="22" t="s">
        <v>19</v>
      </c>
      <c r="G743" s="23" t="n">
        <v>1</v>
      </c>
      <c r="H743" s="24" t="n">
        <v>675.41</v>
      </c>
      <c r="I743" s="24" t="n">
        <v>675.41</v>
      </c>
      <c r="J743" s="24" t="n">
        <v>0</v>
      </c>
      <c r="K743" s="24" t="n">
        <v>0</v>
      </c>
      <c r="L743" s="24" t="n">
        <v>0</v>
      </c>
      <c r="M743" s="6" t="s">
        <f>=I743+J743+K743+L743</f>
      </c>
      <c r="N743" s="22"/>
    </row>
    <row collapsed="false" customFormat="false" customHeight="false" hidden="false" ht="12.1" outlineLevel="0" r="744">
      <c r="A744" s="21" t="n">
        <v>45630</v>
      </c>
      <c r="B744" s="22" t="s">
        <v>619</v>
      </c>
      <c r="C744" s="22" t="s">
        <v>821</v>
      </c>
      <c r="D744" s="22" t="s">
        <v>619</v>
      </c>
      <c r="E744" s="22" t="s">
        <v>619</v>
      </c>
      <c r="F744" s="22" t="s">
        <v>19</v>
      </c>
      <c r="G744" s="23" t="n">
        <v>10</v>
      </c>
      <c r="H744" s="24" t="n">
        <v>30.42</v>
      </c>
      <c r="I744" s="24" t="n">
        <v>304.2</v>
      </c>
      <c r="J744" s="24" t="n">
        <v>0</v>
      </c>
      <c r="K744" s="24" t="n">
        <v>0</v>
      </c>
      <c r="L744" s="24" t="n">
        <v>0</v>
      </c>
      <c r="M744" s="6" t="s">
        <f>=I744+J744+K744+L744</f>
      </c>
      <c r="N744" s="22" t="s">
        <v>621</v>
      </c>
    </row>
    <row collapsed="false" customFormat="false" customHeight="false" hidden="false" ht="12.1" outlineLevel="0" r="745">
      <c r="A745" s="21" t="n">
        <v>45630</v>
      </c>
      <c r="B745" s="22" t="s">
        <v>619</v>
      </c>
      <c r="C745" s="22" t="s">
        <v>682</v>
      </c>
      <c r="D745" s="22" t="s">
        <v>619</v>
      </c>
      <c r="E745" s="22" t="s">
        <v>619</v>
      </c>
      <c r="F745" s="22" t="s">
        <v>19</v>
      </c>
      <c r="G745" s="23" t="n">
        <v>10</v>
      </c>
      <c r="H745" s="24" t="n">
        <v>25.8</v>
      </c>
      <c r="I745" s="24" t="n">
        <v>258</v>
      </c>
      <c r="J745" s="24" t="n">
        <v>0</v>
      </c>
      <c r="K745" s="24" t="n">
        <v>0</v>
      </c>
      <c r="L745" s="24" t="n">
        <v>0</v>
      </c>
      <c r="M745" s="6" t="s">
        <f>=I745+J745+K745+L745</f>
      </c>
      <c r="N745" s="22" t="s">
        <v>621</v>
      </c>
    </row>
    <row collapsed="false" customFormat="false" customHeight="false" hidden="false" ht="12.1" outlineLevel="0" r="746">
      <c r="A746" s="20" t="n">
        <v>45630.609282407</v>
      </c>
      <c r="B746" s="16" t="s">
        <v>24</v>
      </c>
      <c r="C746" s="16" t="s">
        <v>733</v>
      </c>
      <c r="D746" s="16" t="s">
        <v>260</v>
      </c>
      <c r="E746" s="16" t="s">
        <v>17</v>
      </c>
      <c r="F746" s="16" t="s">
        <v>19</v>
      </c>
      <c r="G746" s="7" t="n">
        <v>3</v>
      </c>
      <c r="H746" s="6" t="n">
        <v>545.1</v>
      </c>
      <c r="I746" s="6" t="n">
        <v>-1635.3</v>
      </c>
      <c r="J746" s="6" t="n">
        <v>0</v>
      </c>
      <c r="K746" s="6" t="n">
        <v>-1.31</v>
      </c>
      <c r="L746" s="6" t="n">
        <v>0</v>
      </c>
      <c r="M746" s="6" t="s">
        <f>=I746+J746+K746+L746</f>
      </c>
      <c r="N746" s="16"/>
    </row>
    <row collapsed="false" customFormat="false" customHeight="false" hidden="false" ht="12.1" outlineLevel="0" r="747">
      <c r="A747" s="20" t="n">
        <v>45630.610972222</v>
      </c>
      <c r="B747" s="16" t="s">
        <v>54</v>
      </c>
      <c r="C747" s="16" t="s">
        <v>676</v>
      </c>
      <c r="D747" s="16" t="s">
        <v>260</v>
      </c>
      <c r="E747" s="16" t="s">
        <v>48</v>
      </c>
      <c r="F747" s="16" t="s">
        <v>19</v>
      </c>
      <c r="G747" s="7" t="n">
        <v>6</v>
      </c>
      <c r="H747" s="6" t="n">
        <v>2.203333</v>
      </c>
      <c r="I747" s="6" t="n">
        <v>-13.22</v>
      </c>
      <c r="J747" s="6" t="n">
        <v>0</v>
      </c>
      <c r="K747" s="6" t="n">
        <v>-0.02</v>
      </c>
      <c r="L747" s="6" t="n">
        <v>0</v>
      </c>
      <c r="M747" s="6" t="s">
        <f>=I747+J747+K747+L747</f>
      </c>
      <c r="N747" s="16"/>
    </row>
    <row collapsed="false" customFormat="false" customHeight="false" hidden="false" ht="12.1" outlineLevel="0" r="748">
      <c r="A748" s="21" t="n">
        <v>45631</v>
      </c>
      <c r="B748" s="22" t="s">
        <v>619</v>
      </c>
      <c r="C748" s="22" t="s">
        <v>732</v>
      </c>
      <c r="D748" s="22" t="s">
        <v>619</v>
      </c>
      <c r="E748" s="22" t="s">
        <v>619</v>
      </c>
      <c r="F748" s="22" t="s">
        <v>19</v>
      </c>
      <c r="G748" s="23" t="n">
        <v>10</v>
      </c>
      <c r="H748" s="24" t="n">
        <v>9.04</v>
      </c>
      <c r="I748" s="24" t="n">
        <v>90.4</v>
      </c>
      <c r="J748" s="24" t="n">
        <v>0</v>
      </c>
      <c r="K748" s="24" t="n">
        <v>0</v>
      </c>
      <c r="L748" s="24" t="n">
        <v>0</v>
      </c>
      <c r="M748" s="6" t="s">
        <f>=I748+J748+K748+L748</f>
      </c>
      <c r="N748" s="22" t="s">
        <v>621</v>
      </c>
    </row>
    <row collapsed="false" customFormat="false" customHeight="false" hidden="false" ht="12.1" outlineLevel="0" r="749">
      <c r="A749" s="20" t="n">
        <v>45632.448634259</v>
      </c>
      <c r="B749" s="16" t="s">
        <v>24</v>
      </c>
      <c r="C749" s="16" t="s">
        <v>733</v>
      </c>
      <c r="D749" s="16" t="s">
        <v>260</v>
      </c>
      <c r="E749" s="16" t="s">
        <v>17</v>
      </c>
      <c r="F749" s="16" t="s">
        <v>19</v>
      </c>
      <c r="G749" s="7" t="n">
        <v>1</v>
      </c>
      <c r="H749" s="6" t="n">
        <v>551.9</v>
      </c>
      <c r="I749" s="6" t="n">
        <v>-551.9</v>
      </c>
      <c r="J749" s="6" t="n">
        <v>0</v>
      </c>
      <c r="K749" s="6" t="n">
        <v>-0.45</v>
      </c>
      <c r="L749" s="6" t="n">
        <v>0</v>
      </c>
      <c r="M749" s="6" t="s">
        <f>=I749+J749+K749+L749</f>
      </c>
      <c r="N749" s="16"/>
    </row>
    <row collapsed="false" customFormat="false" customHeight="false" hidden="false" ht="12.1" outlineLevel="0" r="750">
      <c r="A750" s="21" t="n">
        <v>45635</v>
      </c>
      <c r="B750" s="22" t="s">
        <v>619</v>
      </c>
      <c r="C750" s="22" t="s">
        <v>822</v>
      </c>
      <c r="D750" s="22" t="s">
        <v>619</v>
      </c>
      <c r="E750" s="22" t="s">
        <v>619</v>
      </c>
      <c r="F750" s="22" t="s">
        <v>19</v>
      </c>
      <c r="G750" s="23" t="n">
        <v>10</v>
      </c>
      <c r="H750" s="24" t="n">
        <v>22.16</v>
      </c>
      <c r="I750" s="24" t="n">
        <v>221.6</v>
      </c>
      <c r="J750" s="24" t="n">
        <v>0</v>
      </c>
      <c r="K750" s="24" t="n">
        <v>0</v>
      </c>
      <c r="L750" s="24" t="n">
        <v>0</v>
      </c>
      <c r="M750" s="6" t="s">
        <f>=I750+J750+K750+L750</f>
      </c>
      <c r="N750" s="22" t="s">
        <v>621</v>
      </c>
    </row>
    <row collapsed="false" customFormat="false" customHeight="false" hidden="false" ht="12.1" outlineLevel="0" r="751">
      <c r="A751" s="21" t="n">
        <v>45635</v>
      </c>
      <c r="B751" s="22" t="s">
        <v>619</v>
      </c>
      <c r="C751" s="22" t="s">
        <v>748</v>
      </c>
      <c r="D751" s="22" t="s">
        <v>619</v>
      </c>
      <c r="E751" s="22" t="s">
        <v>619</v>
      </c>
      <c r="F751" s="22" t="s">
        <v>19</v>
      </c>
      <c r="G751" s="23" t="n">
        <v>10</v>
      </c>
      <c r="H751" s="24" t="n">
        <v>37.4</v>
      </c>
      <c r="I751" s="24" t="n">
        <v>374</v>
      </c>
      <c r="J751" s="24" t="n">
        <v>0</v>
      </c>
      <c r="K751" s="24" t="n">
        <v>0</v>
      </c>
      <c r="L751" s="24" t="n">
        <v>0</v>
      </c>
      <c r="M751" s="6" t="s">
        <f>=I751+J751+K751+L751</f>
      </c>
      <c r="N751" s="22" t="s">
        <v>621</v>
      </c>
    </row>
    <row collapsed="false" customFormat="false" customHeight="false" hidden="false" ht="12.1" outlineLevel="0" r="752">
      <c r="A752" s="25" t="n">
        <v>45635.596712963</v>
      </c>
      <c r="B752" s="26" t="s">
        <v>473</v>
      </c>
      <c r="C752" s="26" t="s">
        <v>727</v>
      </c>
      <c r="D752" s="26" t="s">
        <v>440</v>
      </c>
      <c r="E752" s="26" t="s">
        <v>63</v>
      </c>
      <c r="F752" s="26" t="s">
        <v>19</v>
      </c>
      <c r="G752" s="27" t="n">
        <v>-5</v>
      </c>
      <c r="H752" s="28" t="n">
        <v>88.91</v>
      </c>
      <c r="I752" s="28" t="n">
        <v>4445.5</v>
      </c>
      <c r="J752" s="28" t="n">
        <v>21.1</v>
      </c>
      <c r="K752" s="28" t="n">
        <v>-2.67</v>
      </c>
      <c r="L752" s="28" t="n">
        <v>0</v>
      </c>
      <c r="M752" s="6" t="s">
        <f>=I752+J752+K752+L752</f>
      </c>
      <c r="N752" s="26"/>
    </row>
    <row collapsed="false" customFormat="false" customHeight="false" hidden="false" ht="12.1" outlineLevel="0" r="753">
      <c r="A753" s="20" t="n">
        <v>45635.59724537</v>
      </c>
      <c r="B753" s="16" t="s">
        <v>108</v>
      </c>
      <c r="C753" s="16" t="s">
        <v>801</v>
      </c>
      <c r="D753" s="16" t="s">
        <v>260</v>
      </c>
      <c r="E753" s="16" t="s">
        <v>63</v>
      </c>
      <c r="F753" s="16" t="s">
        <v>19</v>
      </c>
      <c r="G753" s="7" t="n">
        <v>4</v>
      </c>
      <c r="H753" s="6" t="n">
        <v>97.795</v>
      </c>
      <c r="I753" s="6" t="n">
        <v>-3911.8</v>
      </c>
      <c r="J753" s="6" t="n">
        <v>-47.88</v>
      </c>
      <c r="K753" s="6" t="n">
        <v>-2.34</v>
      </c>
      <c r="L753" s="6" t="n">
        <v>0</v>
      </c>
      <c r="M753" s="6" t="s">
        <f>=I753+J753+K753+L753</f>
      </c>
      <c r="N753" s="16"/>
    </row>
    <row collapsed="false" customFormat="false" customHeight="false" hidden="false" ht="12.1" outlineLevel="0" r="754">
      <c r="A754" s="21" t="n">
        <v>45636</v>
      </c>
      <c r="B754" s="22" t="s">
        <v>684</v>
      </c>
      <c r="C754" s="22" t="s">
        <v>783</v>
      </c>
      <c r="D754" s="22" t="s">
        <v>684</v>
      </c>
      <c r="E754" s="22" t="s">
        <v>684</v>
      </c>
      <c r="F754" s="22" t="s">
        <v>19</v>
      </c>
      <c r="G754" s="23" t="n">
        <v>1</v>
      </c>
      <c r="H754" s="24" t="n">
        <v>2500</v>
      </c>
      <c r="I754" s="24" t="n">
        <v>2500</v>
      </c>
      <c r="J754" s="24" t="n">
        <v>0</v>
      </c>
      <c r="K754" s="24" t="n">
        <v>0</v>
      </c>
      <c r="L754" s="24" t="n">
        <v>0</v>
      </c>
      <c r="M754" s="6" t="s">
        <f>=I754+J754+K754+L754</f>
      </c>
      <c r="N754" s="22"/>
    </row>
    <row collapsed="false" customFormat="false" customHeight="false" hidden="false" ht="12.1" outlineLevel="0" r="755">
      <c r="A755" s="20" t="n">
        <v>45636.573483796</v>
      </c>
      <c r="B755" s="16" t="s">
        <v>24</v>
      </c>
      <c r="C755" s="16" t="s">
        <v>733</v>
      </c>
      <c r="D755" s="16" t="s">
        <v>260</v>
      </c>
      <c r="E755" s="16" t="s">
        <v>17</v>
      </c>
      <c r="F755" s="16" t="s">
        <v>19</v>
      </c>
      <c r="G755" s="7" t="n">
        <v>1</v>
      </c>
      <c r="H755" s="6" t="n">
        <v>560.3</v>
      </c>
      <c r="I755" s="6" t="n">
        <v>-560.3</v>
      </c>
      <c r="J755" s="6" t="n">
        <v>0</v>
      </c>
      <c r="K755" s="6" t="n">
        <v>-0.45</v>
      </c>
      <c r="L755" s="6" t="n">
        <v>0</v>
      </c>
      <c r="M755" s="6" t="s">
        <f>=I755+J755+K755+L755</f>
      </c>
      <c r="N755" s="16"/>
    </row>
    <row collapsed="false" customFormat="false" customHeight="false" hidden="false" ht="12.1" outlineLevel="0" r="756">
      <c r="A756" s="21" t="n">
        <v>45637</v>
      </c>
      <c r="B756" s="22" t="s">
        <v>619</v>
      </c>
      <c r="C756" s="22" t="s">
        <v>749</v>
      </c>
      <c r="D756" s="22" t="s">
        <v>619</v>
      </c>
      <c r="E756" s="22" t="s">
        <v>619</v>
      </c>
      <c r="F756" s="22" t="s">
        <v>19</v>
      </c>
      <c r="G756" s="23" t="n">
        <v>10</v>
      </c>
      <c r="H756" s="24" t="n">
        <v>37.02</v>
      </c>
      <c r="I756" s="24" t="n">
        <v>370.2</v>
      </c>
      <c r="J756" s="24" t="n">
        <v>0</v>
      </c>
      <c r="K756" s="24" t="n">
        <v>0</v>
      </c>
      <c r="L756" s="24" t="n">
        <v>0</v>
      </c>
      <c r="M756" s="6" t="s">
        <f>=I756+J756+K756+L756</f>
      </c>
      <c r="N756" s="22" t="s">
        <v>621</v>
      </c>
    </row>
    <row collapsed="false" customFormat="false" customHeight="false" hidden="false" ht="12.1" outlineLevel="0" r="757">
      <c r="A757" s="20" t="n">
        <v>45637.479224537</v>
      </c>
      <c r="B757" s="16" t="s">
        <v>471</v>
      </c>
      <c r="C757" s="16" t="s">
        <v>723</v>
      </c>
      <c r="D757" s="16" t="s">
        <v>260</v>
      </c>
      <c r="E757" s="16" t="s">
        <v>63</v>
      </c>
      <c r="F757" s="16" t="s">
        <v>19</v>
      </c>
      <c r="G757" s="7" t="n">
        <v>6</v>
      </c>
      <c r="H757" s="6" t="n">
        <v>96.758333333333</v>
      </c>
      <c r="I757" s="6" t="n">
        <v>-2902.75</v>
      </c>
      <c r="J757" s="6" t="n">
        <v>-1.92</v>
      </c>
      <c r="K757" s="6" t="n">
        <v>-1.74</v>
      </c>
      <c r="L757" s="6" t="n">
        <v>0</v>
      </c>
      <c r="M757" s="6" t="s">
        <f>=I757+J757+K757+L757</f>
      </c>
      <c r="N757" s="16"/>
    </row>
    <row collapsed="false" customFormat="false" customHeight="false" hidden="false" ht="12.1" outlineLevel="0" r="758">
      <c r="A758" s="21" t="n">
        <v>45638</v>
      </c>
      <c r="B758" s="22" t="s">
        <v>619</v>
      </c>
      <c r="C758" s="22" t="s">
        <v>823</v>
      </c>
      <c r="D758" s="22" t="s">
        <v>619</v>
      </c>
      <c r="E758" s="22" t="s">
        <v>619</v>
      </c>
      <c r="F758" s="22" t="s">
        <v>19</v>
      </c>
      <c r="G758" s="23" t="n">
        <v>5</v>
      </c>
      <c r="H758" s="24" t="n">
        <v>17.25</v>
      </c>
      <c r="I758" s="24" t="n">
        <v>86.25</v>
      </c>
      <c r="J758" s="24" t="n">
        <v>0</v>
      </c>
      <c r="K758" s="24" t="n">
        <v>0</v>
      </c>
      <c r="L758" s="24" t="n">
        <v>0</v>
      </c>
      <c r="M758" s="6" t="s">
        <f>=I758+J758+K758+L758</f>
      </c>
      <c r="N758" s="22" t="s">
        <v>621</v>
      </c>
    </row>
    <row collapsed="false" customFormat="false" customHeight="false" hidden="false" ht="12.1" outlineLevel="0" r="759">
      <c r="A759" s="21" t="n">
        <v>45640</v>
      </c>
      <c r="B759" s="22" t="s">
        <v>619</v>
      </c>
      <c r="C759" s="22" t="s">
        <v>771</v>
      </c>
      <c r="D759" s="22" t="s">
        <v>619</v>
      </c>
      <c r="E759" s="22" t="s">
        <v>619</v>
      </c>
      <c r="F759" s="22" t="s">
        <v>19</v>
      </c>
      <c r="G759" s="23" t="n">
        <v>5</v>
      </c>
      <c r="H759" s="24" t="n">
        <v>17.26</v>
      </c>
      <c r="I759" s="24" t="n">
        <v>86.3</v>
      </c>
      <c r="J759" s="24" t="n">
        <v>0</v>
      </c>
      <c r="K759" s="24" t="n">
        <v>0</v>
      </c>
      <c r="L759" s="24" t="n">
        <v>0</v>
      </c>
      <c r="M759" s="6" t="s">
        <f>=I759+J759+K759+L759</f>
      </c>
      <c r="N759" s="22" t="s">
        <v>621</v>
      </c>
    </row>
    <row collapsed="false" customFormat="false" customHeight="false" hidden="false" ht="12.1" outlineLevel="0" r="760">
      <c r="A760" s="21" t="n">
        <v>45642</v>
      </c>
      <c r="B760" s="22" t="s">
        <v>619</v>
      </c>
      <c r="C760" s="22" t="s">
        <v>751</v>
      </c>
      <c r="D760" s="22" t="s">
        <v>619</v>
      </c>
      <c r="E760" s="22" t="s">
        <v>619</v>
      </c>
      <c r="F760" s="22" t="s">
        <v>19</v>
      </c>
      <c r="G760" s="23" t="n">
        <v>16</v>
      </c>
      <c r="H760" s="24" t="n">
        <v>32.16</v>
      </c>
      <c r="I760" s="24" t="n">
        <v>514.56</v>
      </c>
      <c r="J760" s="24" t="n">
        <v>0</v>
      </c>
      <c r="K760" s="24" t="n">
        <v>0</v>
      </c>
      <c r="L760" s="24" t="n">
        <v>0</v>
      </c>
      <c r="M760" s="6" t="s">
        <f>=I760+J760+K760+L760</f>
      </c>
      <c r="N760" s="22" t="s">
        <v>621</v>
      </c>
    </row>
    <row collapsed="false" customFormat="false" customHeight="false" hidden="false" ht="12.1" outlineLevel="0" r="761">
      <c r="A761" s="21" t="n">
        <v>45642</v>
      </c>
      <c r="B761" s="22" t="s">
        <v>619</v>
      </c>
      <c r="C761" s="22" t="s">
        <v>824</v>
      </c>
      <c r="D761" s="22" t="s">
        <v>619</v>
      </c>
      <c r="E761" s="22" t="s">
        <v>619</v>
      </c>
      <c r="F761" s="22" t="s">
        <v>19</v>
      </c>
      <c r="G761" s="23" t="n">
        <v>5</v>
      </c>
      <c r="H761" s="24" t="n">
        <v>18.33</v>
      </c>
      <c r="I761" s="24" t="n">
        <v>91.65</v>
      </c>
      <c r="J761" s="24" t="n">
        <v>0</v>
      </c>
      <c r="K761" s="24" t="n">
        <v>0</v>
      </c>
      <c r="L761" s="24" t="n">
        <v>0</v>
      </c>
      <c r="M761" s="6" t="s">
        <f>=I761+J761+K761+L761</f>
      </c>
      <c r="N761" s="22" t="s">
        <v>621</v>
      </c>
    </row>
    <row collapsed="false" customFormat="false" customHeight="false" hidden="false" ht="12.1" outlineLevel="0" r="762">
      <c r="A762" s="21" t="n">
        <v>45642</v>
      </c>
      <c r="B762" s="22" t="s">
        <v>619</v>
      </c>
      <c r="C762" s="22" t="s">
        <v>825</v>
      </c>
      <c r="D762" s="22" t="s">
        <v>619</v>
      </c>
      <c r="E762" s="22" t="s">
        <v>619</v>
      </c>
      <c r="F762" s="22" t="s">
        <v>19</v>
      </c>
      <c r="G762" s="23" t="n">
        <v>12</v>
      </c>
      <c r="H762" s="24" t="n">
        <v>4.25</v>
      </c>
      <c r="I762" s="24" t="n">
        <v>51</v>
      </c>
      <c r="J762" s="24" t="n">
        <v>0</v>
      </c>
      <c r="K762" s="24" t="n">
        <v>0</v>
      </c>
      <c r="L762" s="24" t="n">
        <v>0</v>
      </c>
      <c r="M762" s="6" t="s">
        <f>=I762+J762+K762+L762</f>
      </c>
      <c r="N762" s="22" t="s">
        <v>621</v>
      </c>
    </row>
    <row collapsed="false" customFormat="false" customHeight="false" hidden="false" ht="12.1" outlineLevel="0" r="763">
      <c r="A763" s="21" t="n">
        <v>45642</v>
      </c>
      <c r="B763" s="22" t="s">
        <v>619</v>
      </c>
      <c r="C763" s="22" t="s">
        <v>826</v>
      </c>
      <c r="D763" s="22" t="s">
        <v>619</v>
      </c>
      <c r="E763" s="22" t="s">
        <v>619</v>
      </c>
      <c r="F763" s="22" t="s">
        <v>19</v>
      </c>
      <c r="G763" s="23" t="n">
        <v>10</v>
      </c>
      <c r="H763" s="24" t="n">
        <v>52.55</v>
      </c>
      <c r="I763" s="24" t="n">
        <v>525.5</v>
      </c>
      <c r="J763" s="24" t="n">
        <v>0</v>
      </c>
      <c r="K763" s="24" t="n">
        <v>0</v>
      </c>
      <c r="L763" s="24" t="n">
        <v>0</v>
      </c>
      <c r="M763" s="6" t="s">
        <f>=I763+J763+K763+L763</f>
      </c>
      <c r="N763" s="22" t="s">
        <v>621</v>
      </c>
    </row>
    <row collapsed="false" customFormat="false" customHeight="false" hidden="false" ht="12.1" outlineLevel="0" r="764">
      <c r="A764" s="21" t="n">
        <v>45642.999988426</v>
      </c>
      <c r="B764" s="22" t="s">
        <v>619</v>
      </c>
      <c r="C764" s="22" t="s">
        <v>827</v>
      </c>
      <c r="D764" s="22" t="s">
        <v>619</v>
      </c>
      <c r="E764" s="22" t="s">
        <v>619</v>
      </c>
      <c r="F764" s="22" t="s">
        <v>19</v>
      </c>
      <c r="G764" s="23" t="n">
        <v>17</v>
      </c>
      <c r="H764" s="24" t="n">
        <v>514</v>
      </c>
      <c r="I764" s="24" t="n">
        <v>8738</v>
      </c>
      <c r="J764" s="24" t="n">
        <v>0</v>
      </c>
      <c r="K764" s="24" t="n">
        <v>0</v>
      </c>
      <c r="L764" s="24" t="n">
        <v>0</v>
      </c>
      <c r="M764" s="6" t="s">
        <f>=I764+J764+K764+L764</f>
      </c>
      <c r="N764" s="22" t="s">
        <v>621</v>
      </c>
    </row>
    <row collapsed="false" customFormat="false" customHeight="false" hidden="false" ht="12.1" outlineLevel="0" r="765">
      <c r="A765" s="21" t="n">
        <v>45644</v>
      </c>
      <c r="B765" s="22" t="s">
        <v>619</v>
      </c>
      <c r="C765" s="22" t="s">
        <v>828</v>
      </c>
      <c r="D765" s="22" t="s">
        <v>619</v>
      </c>
      <c r="E765" s="22" t="s">
        <v>619</v>
      </c>
      <c r="F765" s="22" t="s">
        <v>19</v>
      </c>
      <c r="G765" s="23" t="n">
        <v>10</v>
      </c>
      <c r="H765" s="24" t="n">
        <v>29.54</v>
      </c>
      <c r="I765" s="24" t="n">
        <v>295.4</v>
      </c>
      <c r="J765" s="24" t="n">
        <v>0</v>
      </c>
      <c r="K765" s="24" t="n">
        <v>0</v>
      </c>
      <c r="L765" s="24" t="n">
        <v>0</v>
      </c>
      <c r="M765" s="6" t="s">
        <f>=I765+J765+K765+L765</f>
      </c>
      <c r="N765" s="22" t="s">
        <v>621</v>
      </c>
    </row>
    <row collapsed="false" customFormat="false" customHeight="false" hidden="false" ht="12.1" outlineLevel="0" r="766">
      <c r="A766" s="21" t="n">
        <v>45644</v>
      </c>
      <c r="B766" s="22" t="s">
        <v>684</v>
      </c>
      <c r="C766" s="22" t="s">
        <v>829</v>
      </c>
      <c r="D766" s="22" t="s">
        <v>684</v>
      </c>
      <c r="E766" s="22" t="s">
        <v>684</v>
      </c>
      <c r="F766" s="22" t="s">
        <v>19</v>
      </c>
      <c r="G766" s="23" t="n">
        <v>1</v>
      </c>
      <c r="H766" s="24" t="n">
        <v>2100</v>
      </c>
      <c r="I766" s="24" t="n">
        <v>2100</v>
      </c>
      <c r="J766" s="24" t="n">
        <v>0</v>
      </c>
      <c r="K766" s="24" t="n">
        <v>0</v>
      </c>
      <c r="L766" s="24" t="n">
        <v>0</v>
      </c>
      <c r="M766" s="6" t="s">
        <f>=I766+J766+K766+L766</f>
      </c>
      <c r="N766" s="22"/>
    </row>
    <row collapsed="false" customFormat="false" customHeight="false" hidden="false" ht="12.1" outlineLevel="0" r="767">
      <c r="A767" s="20" t="n">
        <v>45644.530219907</v>
      </c>
      <c r="B767" s="16" t="s">
        <v>140</v>
      </c>
      <c r="C767" s="16" t="s">
        <v>830</v>
      </c>
      <c r="D767" s="16" t="s">
        <v>260</v>
      </c>
      <c r="E767" s="16" t="s">
        <v>63</v>
      </c>
      <c r="F767" s="16" t="s">
        <v>19</v>
      </c>
      <c r="G767" s="7" t="n">
        <v>4</v>
      </c>
      <c r="H767" s="6" t="n">
        <v>84.8625</v>
      </c>
      <c r="I767" s="6" t="n">
        <v>-3394.5</v>
      </c>
      <c r="J767" s="6" t="n">
        <v>-28.08</v>
      </c>
      <c r="K767" s="6" t="n">
        <v>-1.97</v>
      </c>
      <c r="L767" s="6" t="n">
        <v>0</v>
      </c>
      <c r="M767" s="6" t="s">
        <f>=I767+J767+K767+L767</f>
      </c>
      <c r="N767" s="16"/>
    </row>
    <row collapsed="false" customFormat="false" customHeight="false" hidden="false" ht="12.1" outlineLevel="0" r="768">
      <c r="A768" s="20" t="n">
        <v>45644.680347222</v>
      </c>
      <c r="B768" s="16" t="s">
        <v>471</v>
      </c>
      <c r="C768" s="16" t="s">
        <v>723</v>
      </c>
      <c r="D768" s="16" t="s">
        <v>260</v>
      </c>
      <c r="E768" s="16" t="s">
        <v>63</v>
      </c>
      <c r="F768" s="16" t="s">
        <v>19</v>
      </c>
      <c r="G768" s="7" t="n">
        <v>1</v>
      </c>
      <c r="H768" s="6" t="n">
        <v>95.39</v>
      </c>
      <c r="I768" s="6" t="n">
        <v>-476.95</v>
      </c>
      <c r="J768" s="6" t="n">
        <v>-1.46</v>
      </c>
      <c r="K768" s="6" t="n">
        <v>-0.28</v>
      </c>
      <c r="L768" s="6" t="n">
        <v>0</v>
      </c>
      <c r="M768" s="6" t="s">
        <f>=I768+J768+K768+L768</f>
      </c>
      <c r="N768" s="16"/>
    </row>
    <row collapsed="false" customFormat="false" customHeight="false" hidden="false" ht="12.1" outlineLevel="0" r="769">
      <c r="A769" s="21" t="n">
        <v>45646</v>
      </c>
      <c r="B769" s="22" t="s">
        <v>619</v>
      </c>
      <c r="C769" s="22" t="s">
        <v>831</v>
      </c>
      <c r="D769" s="22" t="s">
        <v>619</v>
      </c>
      <c r="E769" s="22" t="s">
        <v>619</v>
      </c>
      <c r="F769" s="22" t="s">
        <v>19</v>
      </c>
      <c r="G769" s="23" t="n">
        <v>9</v>
      </c>
      <c r="H769" s="24" t="n">
        <v>18.9</v>
      </c>
      <c r="I769" s="24" t="n">
        <v>170.1</v>
      </c>
      <c r="J769" s="24" t="n">
        <v>0</v>
      </c>
      <c r="K769" s="24" t="n">
        <v>0</v>
      </c>
      <c r="L769" s="24" t="n">
        <v>0</v>
      </c>
      <c r="M769" s="6" t="s">
        <f>=I769+J769+K769+L769</f>
      </c>
      <c r="N769" s="22" t="s">
        <v>621</v>
      </c>
    </row>
    <row collapsed="false" customFormat="false" customHeight="false" hidden="false" ht="12.1" outlineLevel="0" r="770">
      <c r="A770" s="21" t="n">
        <v>45648</v>
      </c>
      <c r="B770" s="22" t="s">
        <v>605</v>
      </c>
      <c r="C770" s="22" t="s">
        <v>183</v>
      </c>
      <c r="D770" s="22" t="s">
        <v>605</v>
      </c>
      <c r="E770" s="22" t="s">
        <v>605</v>
      </c>
      <c r="F770" s="22" t="s">
        <v>19</v>
      </c>
      <c r="G770" s="23" t="n">
        <v>1</v>
      </c>
      <c r="H770" s="24" t="n">
        <v>830</v>
      </c>
      <c r="I770" s="24" t="n">
        <v>830</v>
      </c>
      <c r="J770" s="24" t="n">
        <v>0</v>
      </c>
      <c r="K770" s="24" t="n">
        <v>0</v>
      </c>
      <c r="L770" s="24" t="n">
        <v>0</v>
      </c>
      <c r="M770" s="6" t="s">
        <f>=I770+J770+K770+L770</f>
      </c>
      <c r="N770" s="22"/>
    </row>
    <row collapsed="false" customFormat="false" customHeight="false" hidden="false" ht="12.1" outlineLevel="0" r="771">
      <c r="A771" s="21" t="n">
        <v>45649</v>
      </c>
      <c r="B771" s="22" t="s">
        <v>619</v>
      </c>
      <c r="C771" s="22" t="s">
        <v>832</v>
      </c>
      <c r="D771" s="22" t="s">
        <v>619</v>
      </c>
      <c r="E771" s="22" t="s">
        <v>619</v>
      </c>
      <c r="F771" s="22" t="s">
        <v>19</v>
      </c>
      <c r="G771" s="23" t="n">
        <v>11</v>
      </c>
      <c r="H771" s="24" t="n">
        <v>18.29</v>
      </c>
      <c r="I771" s="24" t="n">
        <v>201.19</v>
      </c>
      <c r="J771" s="24" t="n">
        <v>0</v>
      </c>
      <c r="K771" s="24" t="n">
        <v>0</v>
      </c>
      <c r="L771" s="24" t="n">
        <v>0</v>
      </c>
      <c r="M771" s="6" t="s">
        <f>=I771+J771+K771+L771</f>
      </c>
      <c r="N771" s="22" t="s">
        <v>621</v>
      </c>
    </row>
    <row collapsed="false" customFormat="false" customHeight="false" hidden="false" ht="12.1" outlineLevel="0" r="772">
      <c r="A772" s="20" t="n">
        <v>45649.552893519</v>
      </c>
      <c r="B772" s="16" t="s">
        <v>140</v>
      </c>
      <c r="C772" s="16" t="s">
        <v>830</v>
      </c>
      <c r="D772" s="16" t="s">
        <v>260</v>
      </c>
      <c r="E772" s="16" t="s">
        <v>63</v>
      </c>
      <c r="F772" s="16" t="s">
        <v>19</v>
      </c>
      <c r="G772" s="7" t="n">
        <v>1</v>
      </c>
      <c r="H772" s="6" t="n">
        <v>89.98</v>
      </c>
      <c r="I772" s="6" t="n">
        <v>-899.8</v>
      </c>
      <c r="J772" s="6" t="n">
        <v>-10.21</v>
      </c>
      <c r="K772" s="6" t="n">
        <v>-0.52</v>
      </c>
      <c r="L772" s="6" t="n">
        <v>0</v>
      </c>
      <c r="M772" s="6" t="s">
        <f>=I772+J772+K772+L772</f>
      </c>
      <c r="N772" s="16"/>
    </row>
    <row collapsed="false" customFormat="false" customHeight="false" hidden="false" ht="12.1" outlineLevel="0" r="773">
      <c r="A773" s="20" t="n">
        <v>45650.532141204</v>
      </c>
      <c r="B773" s="16" t="s">
        <v>21</v>
      </c>
      <c r="C773" s="16" t="s">
        <v>703</v>
      </c>
      <c r="D773" s="16" t="s">
        <v>260</v>
      </c>
      <c r="E773" s="16" t="s">
        <v>17</v>
      </c>
      <c r="F773" s="16" t="s">
        <v>19</v>
      </c>
      <c r="G773" s="7" t="n">
        <v>3</v>
      </c>
      <c r="H773" s="6" t="n">
        <v>6901.8333333333</v>
      </c>
      <c r="I773" s="6" t="n">
        <v>-20705.5</v>
      </c>
      <c r="J773" s="6" t="n">
        <v>0</v>
      </c>
      <c r="K773" s="6" t="n">
        <v>-16.58</v>
      </c>
      <c r="L773" s="6" t="n">
        <v>0</v>
      </c>
      <c r="M773" s="6" t="s">
        <f>=I773+J773+K773+L773</f>
      </c>
      <c r="N773" s="16"/>
    </row>
    <row collapsed="false" customFormat="false" customHeight="false" hidden="false" ht="12.1" outlineLevel="0" r="774">
      <c r="A774" s="20" t="n">
        <v>45650.532858796</v>
      </c>
      <c r="B774" s="16" t="s">
        <v>24</v>
      </c>
      <c r="C774" s="16" t="s">
        <v>733</v>
      </c>
      <c r="D774" s="16" t="s">
        <v>260</v>
      </c>
      <c r="E774" s="16" t="s">
        <v>17</v>
      </c>
      <c r="F774" s="16" t="s">
        <v>19</v>
      </c>
      <c r="G774" s="7" t="n">
        <v>11</v>
      </c>
      <c r="H774" s="6" t="n">
        <v>627.00909090909</v>
      </c>
      <c r="I774" s="6" t="n">
        <v>-6897.1</v>
      </c>
      <c r="J774" s="6" t="n">
        <v>0</v>
      </c>
      <c r="K774" s="6" t="n">
        <v>-5.52</v>
      </c>
      <c r="L774" s="6" t="n">
        <v>0</v>
      </c>
      <c r="M774" s="6" t="s">
        <f>=I774+J774+K774+L774</f>
      </c>
      <c r="N774" s="16"/>
    </row>
    <row collapsed="false" customFormat="false" customHeight="false" hidden="false" ht="12.1" outlineLevel="0" r="775">
      <c r="A775" s="25" t="n">
        <v>45650.678101852</v>
      </c>
      <c r="B775" s="26" t="s">
        <v>464</v>
      </c>
      <c r="C775" s="26" t="s">
        <v>833</v>
      </c>
      <c r="D775" s="26" t="s">
        <v>440</v>
      </c>
      <c r="E775" s="26" t="s">
        <v>48</v>
      </c>
      <c r="F775" s="26" t="s">
        <v>19</v>
      </c>
      <c r="G775" s="27" t="n">
        <v>-39</v>
      </c>
      <c r="H775" s="28" t="n">
        <v>1095.4</v>
      </c>
      <c r="I775" s="28" t="n">
        <v>42720.6</v>
      </c>
      <c r="J775" s="28" t="n">
        <v>0</v>
      </c>
      <c r="K775" s="28" t="n">
        <v>-34.18</v>
      </c>
      <c r="L775" s="28" t="n">
        <v>0</v>
      </c>
      <c r="M775" s="6" t="s">
        <f>=I775+J775+K775+L775</f>
      </c>
      <c r="N775" s="26"/>
    </row>
    <row collapsed="false" customFormat="false" customHeight="false" hidden="false" ht="12.1" outlineLevel="0" r="776">
      <c r="A776" s="25" t="n">
        <v>45650.678854167</v>
      </c>
      <c r="B776" s="26" t="s">
        <v>460</v>
      </c>
      <c r="C776" s="26" t="s">
        <v>652</v>
      </c>
      <c r="D776" s="26" t="s">
        <v>440</v>
      </c>
      <c r="E776" s="26" t="s">
        <v>48</v>
      </c>
      <c r="F776" s="26" t="s">
        <v>19</v>
      </c>
      <c r="G776" s="27" t="n">
        <v>-376</v>
      </c>
      <c r="H776" s="28" t="n">
        <v>129.55</v>
      </c>
      <c r="I776" s="28" t="n">
        <v>48710.8</v>
      </c>
      <c r="J776" s="28" t="n">
        <v>0</v>
      </c>
      <c r="K776" s="28" t="n">
        <v>-14.61</v>
      </c>
      <c r="L776" s="28" t="n">
        <v>0</v>
      </c>
      <c r="M776" s="6" t="s">
        <f>=I776+J776+K776+L776</f>
      </c>
      <c r="N776" s="26"/>
    </row>
    <row collapsed="false" customFormat="false" customHeight="false" hidden="false" ht="12.1" outlineLevel="0" r="777">
      <c r="A777" s="25" t="n">
        <v>45650.679189815</v>
      </c>
      <c r="B777" s="26" t="s">
        <v>465</v>
      </c>
      <c r="C777" s="26" t="s">
        <v>834</v>
      </c>
      <c r="D777" s="26" t="s">
        <v>440</v>
      </c>
      <c r="E777" s="26" t="s">
        <v>48</v>
      </c>
      <c r="F777" s="26" t="s">
        <v>19</v>
      </c>
      <c r="G777" s="27" t="n">
        <v>-70</v>
      </c>
      <c r="H777" s="28" t="n">
        <v>5.86</v>
      </c>
      <c r="I777" s="28" t="n">
        <v>410.2</v>
      </c>
      <c r="J777" s="28" t="n">
        <v>0</v>
      </c>
      <c r="K777" s="28" t="n">
        <v>-0.33</v>
      </c>
      <c r="L777" s="28" t="n">
        <v>0</v>
      </c>
      <c r="M777" s="6" t="s">
        <f>=I777+J777+K777+L777</f>
      </c>
      <c r="N777" s="26"/>
    </row>
    <row collapsed="false" customFormat="false" customHeight="false" hidden="false" ht="12.1" outlineLevel="0" r="778">
      <c r="A778" s="20" t="n">
        <v>45650.68056713</v>
      </c>
      <c r="B778" s="16" t="s">
        <v>99</v>
      </c>
      <c r="C778" s="16" t="s">
        <v>835</v>
      </c>
      <c r="D778" s="16" t="s">
        <v>260</v>
      </c>
      <c r="E778" s="16" t="s">
        <v>63</v>
      </c>
      <c r="F778" s="16" t="s">
        <v>19</v>
      </c>
      <c r="G778" s="7" t="n">
        <v>10</v>
      </c>
      <c r="H778" s="6" t="n">
        <v>97.49</v>
      </c>
      <c r="I778" s="6" t="n">
        <v>-9749</v>
      </c>
      <c r="J778" s="6" t="n">
        <v>-49.3</v>
      </c>
      <c r="K778" s="6" t="n">
        <v>-5.7</v>
      </c>
      <c r="L778" s="6" t="n">
        <v>0</v>
      </c>
      <c r="M778" s="6" t="s">
        <f>=I778+J778+K778+L778</f>
      </c>
      <c r="N778" s="16"/>
    </row>
    <row collapsed="false" customFormat="false" customHeight="false" hidden="false" ht="12.1" outlineLevel="0" r="779">
      <c r="A779" s="20" t="n">
        <v>45650.681041667</v>
      </c>
      <c r="B779" s="16" t="s">
        <v>66</v>
      </c>
      <c r="C779" s="16" t="s">
        <v>836</v>
      </c>
      <c r="D779" s="16" t="s">
        <v>260</v>
      </c>
      <c r="E779" s="16" t="s">
        <v>63</v>
      </c>
      <c r="F779" s="16" t="s">
        <v>19</v>
      </c>
      <c r="G779" s="7" t="n">
        <v>20</v>
      </c>
      <c r="H779" s="6" t="n">
        <v>96.14</v>
      </c>
      <c r="I779" s="6" t="n">
        <v>-19228</v>
      </c>
      <c r="J779" s="6" t="n">
        <v>-112</v>
      </c>
      <c r="K779" s="6" t="n">
        <v>-11.24</v>
      </c>
      <c r="L779" s="6" t="n">
        <v>0</v>
      </c>
      <c r="M779" s="6" t="s">
        <f>=I779+J779+K779+L779</f>
      </c>
      <c r="N779" s="16"/>
    </row>
    <row collapsed="false" customFormat="false" customHeight="false" hidden="false" ht="12.1" outlineLevel="0" r="780">
      <c r="A780" s="20" t="n">
        <v>45650.682210648</v>
      </c>
      <c r="B780" s="16" t="s">
        <v>62</v>
      </c>
      <c r="C780" s="16" t="s">
        <v>837</v>
      </c>
      <c r="D780" s="16" t="s">
        <v>260</v>
      </c>
      <c r="E780" s="16" t="s">
        <v>63</v>
      </c>
      <c r="F780" s="16" t="s">
        <v>19</v>
      </c>
      <c r="G780" s="7" t="n">
        <v>3</v>
      </c>
      <c r="H780" s="6" t="n">
        <v>87.449863666667</v>
      </c>
      <c r="I780" s="6" t="n">
        <v>-26658.47</v>
      </c>
      <c r="J780" s="6" t="n">
        <v>-182.91</v>
      </c>
      <c r="K780" s="6" t="n">
        <v>-15.59</v>
      </c>
      <c r="L780" s="6" t="n">
        <v>0</v>
      </c>
      <c r="M780" s="6" t="s">
        <f>=I780+J780+K780+L780</f>
      </c>
      <c r="N780" s="16"/>
    </row>
    <row collapsed="false" customFormat="false" customHeight="false" hidden="false" ht="12.1" outlineLevel="0" r="781">
      <c r="A781" s="20" t="n">
        <v>45650.682615741</v>
      </c>
      <c r="B781" s="16" t="s">
        <v>111</v>
      </c>
      <c r="C781" s="16" t="s">
        <v>838</v>
      </c>
      <c r="D781" s="16" t="s">
        <v>260</v>
      </c>
      <c r="E781" s="16" t="s">
        <v>63</v>
      </c>
      <c r="F781" s="16" t="s">
        <v>19</v>
      </c>
      <c r="G781" s="7" t="n">
        <v>10</v>
      </c>
      <c r="H781" s="6" t="n">
        <v>95.466</v>
      </c>
      <c r="I781" s="6" t="n">
        <v>-9546.6</v>
      </c>
      <c r="J781" s="6" t="n">
        <v>-78.1</v>
      </c>
      <c r="K781" s="6" t="n">
        <v>-5.58</v>
      </c>
      <c r="L781" s="6" t="n">
        <v>0</v>
      </c>
      <c r="M781" s="6" t="s">
        <f>=I781+J781+K781+L781</f>
      </c>
      <c r="N781" s="16"/>
    </row>
    <row collapsed="false" customFormat="false" customHeight="false" hidden="false" ht="12.1" outlineLevel="0" r="782">
      <c r="A782" s="20" t="n">
        <v>45650.683298611</v>
      </c>
      <c r="B782" s="16" t="s">
        <v>69</v>
      </c>
      <c r="C782" s="16" t="s">
        <v>839</v>
      </c>
      <c r="D782" s="16" t="s">
        <v>260</v>
      </c>
      <c r="E782" s="16" t="s">
        <v>63</v>
      </c>
      <c r="F782" s="16" t="s">
        <v>19</v>
      </c>
      <c r="G782" s="7" t="n">
        <v>15</v>
      </c>
      <c r="H782" s="6" t="n">
        <v>97.87</v>
      </c>
      <c r="I782" s="6" t="n">
        <v>-14680.5</v>
      </c>
      <c r="J782" s="6" t="n">
        <v>-265.8</v>
      </c>
      <c r="K782" s="6" t="n">
        <v>-8.59</v>
      </c>
      <c r="L782" s="6" t="n">
        <v>0</v>
      </c>
      <c r="M782" s="6" t="s">
        <f>=I782+J782+K782+L782</f>
      </c>
      <c r="N782" s="16"/>
    </row>
    <row collapsed="false" customFormat="false" customHeight="false" hidden="false" ht="12.1" outlineLevel="0" r="783">
      <c r="A783" s="20" t="n">
        <v>45650.689907407</v>
      </c>
      <c r="B783" s="16" t="s">
        <v>471</v>
      </c>
      <c r="C783" s="16" t="s">
        <v>723</v>
      </c>
      <c r="D783" s="16" t="s">
        <v>260</v>
      </c>
      <c r="E783" s="16" t="s">
        <v>63</v>
      </c>
      <c r="F783" s="16" t="s">
        <v>19</v>
      </c>
      <c r="G783" s="7" t="n">
        <v>2</v>
      </c>
      <c r="H783" s="6" t="n">
        <v>96.75</v>
      </c>
      <c r="I783" s="6" t="n">
        <v>-967.5</v>
      </c>
      <c r="J783" s="6" t="n">
        <v>-4.86</v>
      </c>
      <c r="K783" s="6" t="n">
        <v>-0.56</v>
      </c>
      <c r="L783" s="6" t="n">
        <v>0</v>
      </c>
      <c r="M783" s="6" t="s">
        <f>=I783+J783+K783+L783</f>
      </c>
      <c r="N783" s="16"/>
    </row>
    <row collapsed="false" customFormat="false" customHeight="false" hidden="false" ht="12.1" outlineLevel="0" r="784">
      <c r="A784" s="25" t="n">
        <v>45650.710601852</v>
      </c>
      <c r="B784" s="26" t="s">
        <v>450</v>
      </c>
      <c r="C784" s="26" t="s">
        <v>623</v>
      </c>
      <c r="D784" s="26" t="s">
        <v>440</v>
      </c>
      <c r="E784" s="26" t="s">
        <v>63</v>
      </c>
      <c r="F784" s="26" t="s">
        <v>19</v>
      </c>
      <c r="G784" s="27" t="n">
        <v>-16</v>
      </c>
      <c r="H784" s="28" t="n">
        <v>88.400019</v>
      </c>
      <c r="I784" s="28" t="n">
        <v>9838.71</v>
      </c>
      <c r="J784" s="28" t="n">
        <v>58.56</v>
      </c>
      <c r="K784" s="28" t="n">
        <v>-0.84</v>
      </c>
      <c r="L784" s="28" t="n">
        <v>0</v>
      </c>
      <c r="M784" s="6" t="s">
        <f>=I784+J784+K784+L784</f>
      </c>
      <c r="N784" s="26"/>
    </row>
    <row collapsed="false" customFormat="false" customHeight="false" hidden="false" ht="12.1" outlineLevel="0" r="785">
      <c r="A785" s="25" t="n">
        <v>45650.7109375</v>
      </c>
      <c r="B785" s="26" t="s">
        <v>467</v>
      </c>
      <c r="C785" s="26" t="s">
        <v>694</v>
      </c>
      <c r="D785" s="26" t="s">
        <v>440</v>
      </c>
      <c r="E785" s="26" t="s">
        <v>63</v>
      </c>
      <c r="F785" s="26" t="s">
        <v>19</v>
      </c>
      <c r="G785" s="27" t="n">
        <v>-17</v>
      </c>
      <c r="H785" s="28" t="n">
        <v>88.253559411765</v>
      </c>
      <c r="I785" s="28" t="n">
        <v>10194.91</v>
      </c>
      <c r="J785" s="28" t="n">
        <v>76.67</v>
      </c>
      <c r="K785" s="28" t="n">
        <v>-5.96</v>
      </c>
      <c r="L785" s="28" t="n">
        <v>0</v>
      </c>
      <c r="M785" s="6" t="s">
        <f>=I785+J785+K785+L785</f>
      </c>
      <c r="N785" s="26"/>
    </row>
    <row collapsed="false" customFormat="false" customHeight="false" hidden="false" ht="12.1" outlineLevel="0" r="786">
      <c r="A786" s="20" t="n">
        <v>45650.713159722</v>
      </c>
      <c r="B786" s="16" t="s">
        <v>140</v>
      </c>
      <c r="C786" s="16" t="s">
        <v>830</v>
      </c>
      <c r="D786" s="16" t="s">
        <v>260</v>
      </c>
      <c r="E786" s="16" t="s">
        <v>63</v>
      </c>
      <c r="F786" s="16" t="s">
        <v>19</v>
      </c>
      <c r="G786" s="7" t="n">
        <v>5</v>
      </c>
      <c r="H786" s="6" t="n">
        <v>90.988</v>
      </c>
      <c r="I786" s="6" t="n">
        <v>-4549.4</v>
      </c>
      <c r="J786" s="6" t="n">
        <v>-54.25</v>
      </c>
      <c r="K786" s="6" t="n">
        <v>-2.65</v>
      </c>
      <c r="L786" s="6" t="n">
        <v>0</v>
      </c>
      <c r="M786" s="6" t="s">
        <f>=I786+J786+K786+L786</f>
      </c>
      <c r="N786" s="16"/>
    </row>
    <row collapsed="false" customFormat="false" customHeight="false" hidden="false" ht="12.1" outlineLevel="0" r="787">
      <c r="A787" s="20" t="n">
        <v>45650.714895833</v>
      </c>
      <c r="B787" s="16" t="s">
        <v>87</v>
      </c>
      <c r="C787" s="16" t="s">
        <v>802</v>
      </c>
      <c r="D787" s="16" t="s">
        <v>260</v>
      </c>
      <c r="E787" s="16" t="s">
        <v>63</v>
      </c>
      <c r="F787" s="16" t="s">
        <v>19</v>
      </c>
      <c r="G787" s="7" t="n">
        <v>5</v>
      </c>
      <c r="H787" s="6" t="n">
        <v>98.96</v>
      </c>
      <c r="I787" s="6" t="n">
        <v>-4948</v>
      </c>
      <c r="J787" s="6" t="n">
        <v>-85.75</v>
      </c>
      <c r="K787" s="6" t="n">
        <v>-2.89</v>
      </c>
      <c r="L787" s="6" t="n">
        <v>0</v>
      </c>
      <c r="M787" s="6" t="s">
        <f>=I787+J787+K787+L787</f>
      </c>
      <c r="N787" s="16"/>
    </row>
    <row collapsed="false" customFormat="false" customHeight="false" hidden="false" ht="12.1" outlineLevel="0" r="788">
      <c r="A788" s="20" t="n">
        <v>45650.715381944</v>
      </c>
      <c r="B788" s="16" t="s">
        <v>143</v>
      </c>
      <c r="C788" s="16" t="s">
        <v>784</v>
      </c>
      <c r="D788" s="16" t="s">
        <v>260</v>
      </c>
      <c r="E788" s="16" t="s">
        <v>63</v>
      </c>
      <c r="F788" s="16" t="s">
        <v>19</v>
      </c>
      <c r="G788" s="7" t="n">
        <v>1</v>
      </c>
      <c r="H788" s="6" t="n">
        <v>87.96</v>
      </c>
      <c r="I788" s="6" t="n">
        <v>-879.6</v>
      </c>
      <c r="J788" s="6" t="n">
        <v>-21.1</v>
      </c>
      <c r="K788" s="6" t="n">
        <v>-0.51</v>
      </c>
      <c r="L788" s="6" t="n">
        <v>0</v>
      </c>
      <c r="M788" s="6" t="s">
        <f>=I788+J788+K788+L788</f>
      </c>
      <c r="N788" s="16"/>
    </row>
    <row collapsed="false" customFormat="false" customHeight="false" hidden="false" ht="12.1" outlineLevel="0" r="789">
      <c r="A789" s="21" t="n">
        <v>45651</v>
      </c>
      <c r="B789" s="22" t="s">
        <v>619</v>
      </c>
      <c r="C789" s="22" t="s">
        <v>840</v>
      </c>
      <c r="D789" s="22" t="s">
        <v>619</v>
      </c>
      <c r="E789" s="22" t="s">
        <v>619</v>
      </c>
      <c r="F789" s="22" t="s">
        <v>19</v>
      </c>
      <c r="G789" s="23" t="n">
        <v>15</v>
      </c>
      <c r="H789" s="24" t="n">
        <v>18.33</v>
      </c>
      <c r="I789" s="24" t="n">
        <v>274.95</v>
      </c>
      <c r="J789" s="24" t="n">
        <v>0</v>
      </c>
      <c r="K789" s="24" t="n">
        <v>0</v>
      </c>
      <c r="L789" s="24" t="n">
        <v>0</v>
      </c>
      <c r="M789" s="6" t="s">
        <f>=I789+J789+K789+L789</f>
      </c>
      <c r="N789" s="22" t="s">
        <v>621</v>
      </c>
    </row>
    <row collapsed="false" customFormat="false" customHeight="false" hidden="false" ht="12.1" outlineLevel="0" r="790">
      <c r="A790" s="21" t="n">
        <v>45651</v>
      </c>
      <c r="B790" s="22" t="s">
        <v>619</v>
      </c>
      <c r="C790" s="22" t="s">
        <v>787</v>
      </c>
      <c r="D790" s="22" t="s">
        <v>619</v>
      </c>
      <c r="E790" s="22" t="s">
        <v>619</v>
      </c>
      <c r="F790" s="22" t="s">
        <v>19</v>
      </c>
      <c r="G790" s="23" t="n">
        <v>10</v>
      </c>
      <c r="H790" s="24" t="n">
        <v>47.37</v>
      </c>
      <c r="I790" s="24" t="n">
        <v>473.7</v>
      </c>
      <c r="J790" s="24" t="n">
        <v>0</v>
      </c>
      <c r="K790" s="24" t="n">
        <v>0</v>
      </c>
      <c r="L790" s="24" t="n">
        <v>0</v>
      </c>
      <c r="M790" s="6" t="s">
        <f>=I790+J790+K790+L790</f>
      </c>
      <c r="N790" s="22" t="s">
        <v>621</v>
      </c>
    </row>
    <row collapsed="false" customFormat="false" customHeight="false" hidden="false" ht="12.1" outlineLevel="0" r="791">
      <c r="A791" s="20" t="n">
        <v>45651.66599537</v>
      </c>
      <c r="B791" s="16" t="s">
        <v>471</v>
      </c>
      <c r="C791" s="16" t="s">
        <v>723</v>
      </c>
      <c r="D791" s="16" t="s">
        <v>260</v>
      </c>
      <c r="E791" s="16" t="s">
        <v>63</v>
      </c>
      <c r="F791" s="16" t="s">
        <v>19</v>
      </c>
      <c r="G791" s="7" t="n">
        <v>1</v>
      </c>
      <c r="H791" s="6" t="n">
        <v>96.72</v>
      </c>
      <c r="I791" s="6" t="n">
        <v>-483.6</v>
      </c>
      <c r="J791" s="6" t="n">
        <v>-2.6</v>
      </c>
      <c r="K791" s="6" t="n">
        <v>-0.28</v>
      </c>
      <c r="L791" s="6" t="n">
        <v>0</v>
      </c>
      <c r="M791" s="6" t="s">
        <f>=I791+J791+K791+L791</f>
      </c>
      <c r="N791" s="16"/>
    </row>
    <row collapsed="false" customFormat="false" customHeight="false" hidden="false" ht="12.1" outlineLevel="0" r="792">
      <c r="A792" s="21" t="n">
        <v>45652</v>
      </c>
      <c r="B792" s="22" t="s">
        <v>619</v>
      </c>
      <c r="C792" s="22" t="s">
        <v>841</v>
      </c>
      <c r="D792" s="22" t="s">
        <v>619</v>
      </c>
      <c r="E792" s="22" t="s">
        <v>619</v>
      </c>
      <c r="F792" s="22" t="s">
        <v>19</v>
      </c>
      <c r="G792" s="23" t="n">
        <v>12</v>
      </c>
      <c r="H792" s="24" t="n">
        <v>18.37</v>
      </c>
      <c r="I792" s="24" t="n">
        <v>220.44</v>
      </c>
      <c r="J792" s="24" t="n">
        <v>0</v>
      </c>
      <c r="K792" s="24" t="n">
        <v>0</v>
      </c>
      <c r="L792" s="24" t="n">
        <v>0</v>
      </c>
      <c r="M792" s="6" t="s">
        <f>=I792+J792+K792+L792</f>
      </c>
      <c r="N792" s="22" t="s">
        <v>621</v>
      </c>
    </row>
    <row collapsed="false" customFormat="false" customHeight="false" hidden="false" ht="12.1" outlineLevel="0" r="793">
      <c r="A793" s="20" t="n">
        <v>45652.897638889</v>
      </c>
      <c r="B793" s="16" t="s">
        <v>30</v>
      </c>
      <c r="C793" s="16" t="s">
        <v>704</v>
      </c>
      <c r="D793" s="16" t="s">
        <v>260</v>
      </c>
      <c r="E793" s="16" t="s">
        <v>17</v>
      </c>
      <c r="F793" s="16" t="s">
        <v>19</v>
      </c>
      <c r="G793" s="7" t="n">
        <v>1</v>
      </c>
      <c r="H793" s="6" t="n">
        <v>629.1</v>
      </c>
      <c r="I793" s="6" t="n">
        <v>-629.1</v>
      </c>
      <c r="J793" s="6" t="n">
        <v>0</v>
      </c>
      <c r="K793" s="6" t="n">
        <v>-0.5</v>
      </c>
      <c r="L793" s="6" t="n">
        <v>0</v>
      </c>
      <c r="M793" s="6" t="s">
        <f>=I793+J793+K793+L793</f>
      </c>
      <c r="N793" s="16"/>
    </row>
    <row collapsed="false" customFormat="false" customHeight="false" hidden="false" ht="12.1" outlineLevel="0" r="794">
      <c r="A794" s="21" t="n">
        <v>45658</v>
      </c>
      <c r="B794" s="22" t="s">
        <v>619</v>
      </c>
      <c r="C794" s="22" t="s">
        <v>792</v>
      </c>
      <c r="D794" s="22" t="s">
        <v>619</v>
      </c>
      <c r="E794" s="22" t="s">
        <v>619</v>
      </c>
      <c r="F794" s="22" t="s">
        <v>19</v>
      </c>
      <c r="G794" s="23" t="n">
        <v>7</v>
      </c>
      <c r="H794" s="24" t="n">
        <v>29.42</v>
      </c>
      <c r="I794" s="24" t="n">
        <v>205.94</v>
      </c>
      <c r="J794" s="24" t="n">
        <v>0</v>
      </c>
      <c r="K794" s="24" t="n">
        <v>0</v>
      </c>
      <c r="L794" s="24" t="n">
        <v>0</v>
      </c>
      <c r="M794" s="6" t="s">
        <f>=I794+J794+K794+L794</f>
      </c>
      <c r="N794" s="22" t="s">
        <v>621</v>
      </c>
    </row>
    <row collapsed="false" customFormat="false" customHeight="false" hidden="false" ht="12.1" outlineLevel="0" r="795">
      <c r="A795" s="21" t="n">
        <v>45661</v>
      </c>
      <c r="B795" s="22" t="s">
        <v>619</v>
      </c>
      <c r="C795" s="22" t="s">
        <v>732</v>
      </c>
      <c r="D795" s="22" t="s">
        <v>619</v>
      </c>
      <c r="E795" s="22" t="s">
        <v>619</v>
      </c>
      <c r="F795" s="22" t="s">
        <v>19</v>
      </c>
      <c r="G795" s="23" t="n">
        <v>10</v>
      </c>
      <c r="H795" s="24" t="n">
        <v>9.04</v>
      </c>
      <c r="I795" s="24" t="n">
        <v>90.4</v>
      </c>
      <c r="J795" s="24" t="n">
        <v>0</v>
      </c>
      <c r="K795" s="24" t="n">
        <v>0</v>
      </c>
      <c r="L795" s="24" t="n">
        <v>0</v>
      </c>
      <c r="M795" s="6" t="s">
        <f>=I795+J795+K795+L795</f>
      </c>
      <c r="N795" s="22" t="s">
        <v>621</v>
      </c>
    </row>
    <row collapsed="false" customFormat="false" customHeight="false" hidden="false" ht="12.1" outlineLevel="0" r="796">
      <c r="A796" s="21" t="n">
        <v>45663</v>
      </c>
      <c r="B796" s="22" t="s">
        <v>619</v>
      </c>
      <c r="C796" s="22" t="s">
        <v>842</v>
      </c>
      <c r="D796" s="22" t="s">
        <v>619</v>
      </c>
      <c r="E796" s="22" t="s">
        <v>619</v>
      </c>
      <c r="F796" s="22" t="s">
        <v>19</v>
      </c>
      <c r="G796" s="23" t="n">
        <v>10</v>
      </c>
      <c r="H796" s="24" t="n">
        <v>19.15</v>
      </c>
      <c r="I796" s="24" t="n">
        <v>191.5</v>
      </c>
      <c r="J796" s="24" t="n">
        <v>0</v>
      </c>
      <c r="K796" s="24" t="n">
        <v>0</v>
      </c>
      <c r="L796" s="24" t="n">
        <v>0</v>
      </c>
      <c r="M796" s="6" t="s">
        <f>=I796+J796+K796+L796</f>
      </c>
      <c r="N796" s="22" t="s">
        <v>621</v>
      </c>
    </row>
    <row collapsed="false" customFormat="false" customHeight="false" hidden="false" ht="12.1" outlineLevel="0" r="797">
      <c r="A797" s="21" t="n">
        <v>45664.999988426</v>
      </c>
      <c r="B797" s="22" t="s">
        <v>619</v>
      </c>
      <c r="C797" s="22" t="s">
        <v>843</v>
      </c>
      <c r="D797" s="22" t="s">
        <v>619</v>
      </c>
      <c r="E797" s="22" t="s">
        <v>619</v>
      </c>
      <c r="F797" s="22" t="s">
        <v>19</v>
      </c>
      <c r="G797" s="23" t="n">
        <v>14</v>
      </c>
      <c r="H797" s="24" t="n">
        <v>17.39</v>
      </c>
      <c r="I797" s="24" t="n">
        <v>243.46</v>
      </c>
      <c r="J797" s="24" t="n">
        <v>0</v>
      </c>
      <c r="K797" s="24" t="n">
        <v>0</v>
      </c>
      <c r="L797" s="24" t="n">
        <v>0</v>
      </c>
      <c r="M797" s="6" t="s">
        <f>=I797+J797+K797+L797</f>
      </c>
      <c r="N797" s="22" t="s">
        <v>621</v>
      </c>
    </row>
    <row collapsed="false" customFormat="false" customHeight="false" hidden="false" ht="12.1" outlineLevel="0" r="798">
      <c r="A798" s="21" t="n">
        <v>45664.999988426</v>
      </c>
      <c r="B798" s="22" t="s">
        <v>619</v>
      </c>
      <c r="C798" s="22" t="s">
        <v>844</v>
      </c>
      <c r="D798" s="22" t="s">
        <v>619</v>
      </c>
      <c r="E798" s="22" t="s">
        <v>619</v>
      </c>
      <c r="F798" s="22" t="s">
        <v>19</v>
      </c>
      <c r="G798" s="23" t="n">
        <v>48</v>
      </c>
      <c r="H798" s="24" t="n">
        <v>17.39</v>
      </c>
      <c r="I798" s="24" t="n">
        <v>834.72</v>
      </c>
      <c r="J798" s="24" t="n">
        <v>0</v>
      </c>
      <c r="K798" s="24" t="n">
        <v>0</v>
      </c>
      <c r="L798" s="24" t="n">
        <v>0</v>
      </c>
      <c r="M798" s="6" t="s">
        <f>=I798+J798+K798+L798</f>
      </c>
      <c r="N798" s="22" t="s">
        <v>621</v>
      </c>
    </row>
    <row collapsed="false" customFormat="false" customHeight="false" hidden="false" ht="12.1" outlineLevel="0" r="799">
      <c r="A799" s="21" t="n">
        <v>45665</v>
      </c>
      <c r="B799" s="22" t="s">
        <v>619</v>
      </c>
      <c r="C799" s="22" t="s">
        <v>757</v>
      </c>
      <c r="D799" s="22" t="s">
        <v>619</v>
      </c>
      <c r="E799" s="22" t="s">
        <v>619</v>
      </c>
      <c r="F799" s="22" t="s">
        <v>19</v>
      </c>
      <c r="G799" s="23" t="n">
        <v>10</v>
      </c>
      <c r="H799" s="24" t="n">
        <v>29.92</v>
      </c>
      <c r="I799" s="24" t="n">
        <v>299.2</v>
      </c>
      <c r="J799" s="24" t="n">
        <v>0</v>
      </c>
      <c r="K799" s="24" t="n">
        <v>0</v>
      </c>
      <c r="L799" s="24" t="n">
        <v>0</v>
      </c>
      <c r="M799" s="6" t="s">
        <f>=I799+J799+K799+L799</f>
      </c>
      <c r="N799" s="22" t="s">
        <v>621</v>
      </c>
    </row>
    <row collapsed="false" customFormat="false" customHeight="false" hidden="false" ht="12.1" outlineLevel="0" r="800">
      <c r="A800" s="21" t="n">
        <v>45666</v>
      </c>
      <c r="B800" s="22" t="s">
        <v>619</v>
      </c>
      <c r="C800" s="22" t="s">
        <v>845</v>
      </c>
      <c r="D800" s="22" t="s">
        <v>619</v>
      </c>
      <c r="E800" s="22" t="s">
        <v>619</v>
      </c>
      <c r="F800" s="22" t="s">
        <v>19</v>
      </c>
      <c r="G800" s="23" t="n">
        <v>8</v>
      </c>
      <c r="H800" s="24" t="n">
        <v>33.03</v>
      </c>
      <c r="I800" s="24" t="n">
        <v>264.24</v>
      </c>
      <c r="J800" s="24" t="n">
        <v>0</v>
      </c>
      <c r="K800" s="24" t="n">
        <v>0</v>
      </c>
      <c r="L800" s="24" t="n">
        <v>0</v>
      </c>
      <c r="M800" s="6" t="s">
        <f>=I800+J800+K800+L800</f>
      </c>
      <c r="N800" s="22" t="s">
        <v>621</v>
      </c>
    </row>
    <row collapsed="false" customFormat="false" customHeight="false" hidden="false" ht="12.1" outlineLevel="0" r="801">
      <c r="A801" s="29" t="n">
        <v>45666</v>
      </c>
      <c r="B801" s="30" t="s">
        <v>698</v>
      </c>
      <c r="C801" s="30" t="s">
        <v>699</v>
      </c>
      <c r="D801" s="30" t="s">
        <v>698</v>
      </c>
      <c r="E801" s="30" t="s">
        <v>698</v>
      </c>
      <c r="F801" s="30" t="s">
        <v>19</v>
      </c>
      <c r="G801" s="31" t="n">
        <v>1</v>
      </c>
      <c r="H801" s="32" t="n">
        <v>-414</v>
      </c>
      <c r="I801" s="32" t="n">
        <v>-414</v>
      </c>
      <c r="J801" s="32" t="n">
        <v>0</v>
      </c>
      <c r="K801" s="32" t="n">
        <v>0</v>
      </c>
      <c r="L801" s="32" t="n">
        <v>0</v>
      </c>
      <c r="M801" s="6" t="s">
        <f>=I801+J801+K801+L801</f>
      </c>
      <c r="N801" s="30"/>
    </row>
    <row collapsed="false" customFormat="false" customHeight="false" hidden="false" ht="12.1" outlineLevel="0" r="802">
      <c r="A802" s="21" t="n">
        <v>45666.999988426</v>
      </c>
      <c r="B802" s="22" t="s">
        <v>619</v>
      </c>
      <c r="C802" s="22" t="s">
        <v>846</v>
      </c>
      <c r="D802" s="22" t="s">
        <v>619</v>
      </c>
      <c r="E802" s="22" t="s">
        <v>619</v>
      </c>
      <c r="F802" s="22" t="s">
        <v>19</v>
      </c>
      <c r="G802" s="23" t="n">
        <v>25</v>
      </c>
      <c r="H802" s="24" t="n">
        <v>36.47</v>
      </c>
      <c r="I802" s="24" t="n">
        <v>911.75</v>
      </c>
      <c r="J802" s="24" t="n">
        <v>0</v>
      </c>
      <c r="K802" s="24" t="n">
        <v>0</v>
      </c>
      <c r="L802" s="24" t="n">
        <v>0</v>
      </c>
      <c r="M802" s="6" t="s">
        <f>=I802+J802+K802+L802</f>
      </c>
      <c r="N802" s="22" t="s">
        <v>621</v>
      </c>
    </row>
    <row collapsed="false" customFormat="false" customHeight="false" hidden="false" ht="12.1" outlineLevel="0" r="803">
      <c r="A803" s="29" t="n">
        <v>45667</v>
      </c>
      <c r="B803" s="30" t="s">
        <v>698</v>
      </c>
      <c r="C803" s="30" t="s">
        <v>699</v>
      </c>
      <c r="D803" s="30" t="s">
        <v>698</v>
      </c>
      <c r="E803" s="30" t="s">
        <v>698</v>
      </c>
      <c r="F803" s="30" t="s">
        <v>19</v>
      </c>
      <c r="G803" s="31" t="n">
        <v>1</v>
      </c>
      <c r="H803" s="32" t="n">
        <v>-2373</v>
      </c>
      <c r="I803" s="32" t="n">
        <v>-2373</v>
      </c>
      <c r="J803" s="32" t="n">
        <v>0</v>
      </c>
      <c r="K803" s="32" t="n">
        <v>0</v>
      </c>
      <c r="L803" s="32" t="n">
        <v>0</v>
      </c>
      <c r="M803" s="6" t="s">
        <f>=I803+J803+K803+L803</f>
      </c>
      <c r="N803" s="30"/>
    </row>
    <row collapsed="false" customFormat="false" customHeight="false" hidden="false" ht="12.1" outlineLevel="0" r="804">
      <c r="A804" s="21" t="n">
        <v>45667</v>
      </c>
      <c r="B804" s="22" t="s">
        <v>605</v>
      </c>
      <c r="C804" s="22" t="s">
        <v>183</v>
      </c>
      <c r="D804" s="22" t="s">
        <v>605</v>
      </c>
      <c r="E804" s="22" t="s">
        <v>605</v>
      </c>
      <c r="F804" s="22" t="s">
        <v>19</v>
      </c>
      <c r="G804" s="23" t="n">
        <v>1</v>
      </c>
      <c r="H804" s="24" t="n">
        <v>40000</v>
      </c>
      <c r="I804" s="24" t="n">
        <v>40000</v>
      </c>
      <c r="J804" s="24" t="n">
        <v>0</v>
      </c>
      <c r="K804" s="24" t="n">
        <v>0</v>
      </c>
      <c r="L804" s="24" t="n">
        <v>0</v>
      </c>
      <c r="M804" s="6" t="s">
        <f>=I804+J804+K804+L804</f>
      </c>
      <c r="N804" s="22"/>
    </row>
    <row collapsed="false" customFormat="false" customHeight="false" hidden="false" ht="12.1" outlineLevel="0" r="805">
      <c r="A805" s="20" t="n">
        <v>45667.747141204</v>
      </c>
      <c r="B805" s="16" t="s">
        <v>21</v>
      </c>
      <c r="C805" s="16" t="s">
        <v>703</v>
      </c>
      <c r="D805" s="16" t="s">
        <v>260</v>
      </c>
      <c r="E805" s="16" t="s">
        <v>17</v>
      </c>
      <c r="F805" s="16" t="s">
        <v>19</v>
      </c>
      <c r="G805" s="7" t="n">
        <v>2</v>
      </c>
      <c r="H805" s="6" t="n">
        <v>7134</v>
      </c>
      <c r="I805" s="6" t="n">
        <v>-14268</v>
      </c>
      <c r="J805" s="6" t="n">
        <v>0</v>
      </c>
      <c r="K805" s="6" t="n">
        <v>-7.13</v>
      </c>
      <c r="L805" s="6" t="n">
        <v>0</v>
      </c>
      <c r="M805" s="6" t="s">
        <f>=I805+J805+K805+L805</f>
      </c>
      <c r="N805" s="16"/>
    </row>
    <row collapsed="false" customFormat="false" customHeight="false" hidden="false" ht="12.1" outlineLevel="0" r="806">
      <c r="A806" s="20" t="n">
        <v>45667.747627315</v>
      </c>
      <c r="B806" s="16" t="s">
        <v>16</v>
      </c>
      <c r="C806" s="16" t="s">
        <v>695</v>
      </c>
      <c r="D806" s="16" t="s">
        <v>260</v>
      </c>
      <c r="E806" s="16" t="s">
        <v>17</v>
      </c>
      <c r="F806" s="16" t="s">
        <v>19</v>
      </c>
      <c r="G806" s="7" t="n">
        <v>50</v>
      </c>
      <c r="H806" s="6" t="n">
        <v>279.17</v>
      </c>
      <c r="I806" s="6" t="n">
        <v>-13958.5</v>
      </c>
      <c r="J806" s="6" t="n">
        <v>0</v>
      </c>
      <c r="K806" s="6" t="n">
        <v>-11.17</v>
      </c>
      <c r="L806" s="6" t="n">
        <v>0</v>
      </c>
      <c r="M806" s="6" t="s">
        <f>=I806+J806+K806+L806</f>
      </c>
      <c r="N806" s="16"/>
    </row>
    <row collapsed="false" customFormat="false" customHeight="false" hidden="false" ht="12.1" outlineLevel="0" r="807">
      <c r="A807" s="20" t="n">
        <v>45667.748206019</v>
      </c>
      <c r="B807" s="16" t="s">
        <v>27</v>
      </c>
      <c r="C807" s="16" t="s">
        <v>705</v>
      </c>
      <c r="D807" s="16" t="s">
        <v>260</v>
      </c>
      <c r="E807" s="16" t="s">
        <v>17</v>
      </c>
      <c r="F807" s="16" t="s">
        <v>19</v>
      </c>
      <c r="G807" s="7" t="n">
        <v>10</v>
      </c>
      <c r="H807" s="6" t="n">
        <v>564.95</v>
      </c>
      <c r="I807" s="6" t="n">
        <v>-5649.5</v>
      </c>
      <c r="J807" s="6" t="n">
        <v>0</v>
      </c>
      <c r="K807" s="6" t="n">
        <v>-2.82</v>
      </c>
      <c r="L807" s="6" t="n">
        <v>0</v>
      </c>
      <c r="M807" s="6" t="s">
        <f>=I807+J807+K807+L807</f>
      </c>
      <c r="N807" s="16"/>
    </row>
    <row collapsed="false" customFormat="false" customHeight="false" hidden="false" ht="12.1" outlineLevel="0" r="808">
      <c r="A808" s="20" t="n">
        <v>45667.74962963</v>
      </c>
      <c r="B808" s="16" t="s">
        <v>30</v>
      </c>
      <c r="C808" s="16" t="s">
        <v>704</v>
      </c>
      <c r="D808" s="16" t="s">
        <v>260</v>
      </c>
      <c r="E808" s="16" t="s">
        <v>17</v>
      </c>
      <c r="F808" s="16" t="s">
        <v>19</v>
      </c>
      <c r="G808" s="7" t="n">
        <v>6</v>
      </c>
      <c r="H808" s="6" t="n">
        <v>646.2</v>
      </c>
      <c r="I808" s="6" t="n">
        <v>-3877.2</v>
      </c>
      <c r="J808" s="6" t="n">
        <v>0</v>
      </c>
      <c r="K808" s="6" t="n">
        <v>-3.1</v>
      </c>
      <c r="L808" s="6" t="n">
        <v>0</v>
      </c>
      <c r="M808" s="6" t="s">
        <f>=I808+J808+K808+L808</f>
      </c>
      <c r="N808" s="16"/>
    </row>
    <row collapsed="false" customFormat="false" customHeight="false" hidden="false" ht="12.1" outlineLevel="0" r="809">
      <c r="A809" s="20" t="n">
        <v>45667.749953704</v>
      </c>
      <c r="B809" s="16" t="s">
        <v>24</v>
      </c>
      <c r="C809" s="16" t="s">
        <v>733</v>
      </c>
      <c r="D809" s="16" t="s">
        <v>260</v>
      </c>
      <c r="E809" s="16" t="s">
        <v>17</v>
      </c>
      <c r="F809" s="16" t="s">
        <v>19</v>
      </c>
      <c r="G809" s="7" t="n">
        <v>3</v>
      </c>
      <c r="H809" s="6" t="n">
        <v>656</v>
      </c>
      <c r="I809" s="6" t="n">
        <v>-1968</v>
      </c>
      <c r="J809" s="6" t="n">
        <v>0</v>
      </c>
      <c r="K809" s="6" t="n">
        <v>-0.98</v>
      </c>
      <c r="L809" s="6" t="n">
        <v>0</v>
      </c>
      <c r="M809" s="6" t="s">
        <f>=I809+J809+K809+L809</f>
      </c>
      <c r="N809" s="16"/>
    </row>
    <row collapsed="false" customFormat="false" customHeight="false" hidden="false" ht="12.1" outlineLevel="0" r="810">
      <c r="A810" s="21" t="n">
        <v>45668</v>
      </c>
      <c r="B810" s="22" t="s">
        <v>619</v>
      </c>
      <c r="C810" s="22" t="s">
        <v>847</v>
      </c>
      <c r="D810" s="22" t="s">
        <v>619</v>
      </c>
      <c r="E810" s="22" t="s">
        <v>619</v>
      </c>
      <c r="F810" s="22" t="s">
        <v>19</v>
      </c>
      <c r="G810" s="23" t="n">
        <v>10</v>
      </c>
      <c r="H810" s="24" t="n">
        <v>18.63</v>
      </c>
      <c r="I810" s="24" t="n">
        <v>186.3</v>
      </c>
      <c r="J810" s="24" t="n">
        <v>0</v>
      </c>
      <c r="K810" s="24" t="n">
        <v>0</v>
      </c>
      <c r="L810" s="24" t="n">
        <v>0</v>
      </c>
      <c r="M810" s="6" t="s">
        <f>=I810+J810+K810+L810</f>
      </c>
      <c r="N810" s="22" t="s">
        <v>621</v>
      </c>
    </row>
    <row collapsed="false" customFormat="false" customHeight="false" hidden="false" ht="12.1" outlineLevel="0" r="811">
      <c r="A811" s="21" t="n">
        <v>45668</v>
      </c>
      <c r="B811" s="22" t="s">
        <v>605</v>
      </c>
      <c r="C811" s="22" t="s">
        <v>183</v>
      </c>
      <c r="D811" s="22" t="s">
        <v>605</v>
      </c>
      <c r="E811" s="22" t="s">
        <v>605</v>
      </c>
      <c r="F811" s="22" t="s">
        <v>19</v>
      </c>
      <c r="G811" s="23" t="n">
        <v>1</v>
      </c>
      <c r="H811" s="24" t="n">
        <v>2120</v>
      </c>
      <c r="I811" s="24" t="n">
        <v>2120</v>
      </c>
      <c r="J811" s="24" t="n">
        <v>0</v>
      </c>
      <c r="K811" s="24" t="n">
        <v>0</v>
      </c>
      <c r="L811" s="24" t="n">
        <v>0</v>
      </c>
      <c r="M811" s="6" t="s">
        <f>=I811+J811+K811+L811</f>
      </c>
      <c r="N811" s="22"/>
    </row>
    <row collapsed="false" customFormat="false" customHeight="false" hidden="false" ht="12.1" outlineLevel="0" r="812">
      <c r="A812" s="21" t="n">
        <v>45670</v>
      </c>
      <c r="B812" s="22" t="s">
        <v>619</v>
      </c>
      <c r="C812" s="22" t="s">
        <v>771</v>
      </c>
      <c r="D812" s="22" t="s">
        <v>619</v>
      </c>
      <c r="E812" s="22" t="s">
        <v>619</v>
      </c>
      <c r="F812" s="22" t="s">
        <v>19</v>
      </c>
      <c r="G812" s="23" t="n">
        <v>5</v>
      </c>
      <c r="H812" s="24" t="n">
        <v>17.26</v>
      </c>
      <c r="I812" s="24" t="n">
        <v>86.3</v>
      </c>
      <c r="J812" s="24" t="n">
        <v>0</v>
      </c>
      <c r="K812" s="24" t="n">
        <v>0</v>
      </c>
      <c r="L812" s="24" t="n">
        <v>0</v>
      </c>
      <c r="M812" s="6" t="s">
        <f>=I812+J812+K812+L812</f>
      </c>
      <c r="N812" s="22" t="s">
        <v>621</v>
      </c>
    </row>
    <row collapsed="false" customFormat="false" customHeight="false" hidden="false" ht="12.1" outlineLevel="0" r="813">
      <c r="A813" s="20" t="n">
        <v>45670.572210648</v>
      </c>
      <c r="B813" s="16" t="s">
        <v>461</v>
      </c>
      <c r="C813" s="16" t="s">
        <v>656</v>
      </c>
      <c r="D813" s="16" t="s">
        <v>260</v>
      </c>
      <c r="E813" s="16" t="s">
        <v>63</v>
      </c>
      <c r="F813" s="16" t="s">
        <v>19</v>
      </c>
      <c r="G813" s="7" t="n">
        <v>4</v>
      </c>
      <c r="H813" s="6" t="n">
        <v>96.025</v>
      </c>
      <c r="I813" s="6" t="n">
        <v>-960.25</v>
      </c>
      <c r="J813" s="6" t="n">
        <v>-12.44</v>
      </c>
      <c r="K813" s="6" t="n">
        <v>-0.6</v>
      </c>
      <c r="L813" s="6" t="n">
        <v>0</v>
      </c>
      <c r="M813" s="6" t="s">
        <f>=I813+J813+K813+L813</f>
      </c>
      <c r="N813" s="16"/>
    </row>
    <row collapsed="false" customFormat="false" customHeight="false" hidden="false" ht="12.1" outlineLevel="0" r="814">
      <c r="A814" s="21" t="n">
        <v>45671</v>
      </c>
      <c r="B814" s="22" t="s">
        <v>619</v>
      </c>
      <c r="C814" s="22" t="s">
        <v>848</v>
      </c>
      <c r="D814" s="22" t="s">
        <v>619</v>
      </c>
      <c r="E814" s="22" t="s">
        <v>619</v>
      </c>
      <c r="F814" s="22" t="s">
        <v>19</v>
      </c>
      <c r="G814" s="23" t="n">
        <v>20</v>
      </c>
      <c r="H814" s="24" t="n">
        <v>18.66</v>
      </c>
      <c r="I814" s="24" t="n">
        <v>373.2</v>
      </c>
      <c r="J814" s="24" t="n">
        <v>0</v>
      </c>
      <c r="K814" s="24" t="n">
        <v>0</v>
      </c>
      <c r="L814" s="24" t="n">
        <v>0</v>
      </c>
      <c r="M814" s="6" t="s">
        <f>=I814+J814+K814+L814</f>
      </c>
      <c r="N814" s="22" t="s">
        <v>621</v>
      </c>
    </row>
    <row collapsed="false" customFormat="false" customHeight="false" hidden="false" ht="12.1" outlineLevel="0" r="815">
      <c r="A815" s="21" t="n">
        <v>45672</v>
      </c>
      <c r="B815" s="22" t="s">
        <v>619</v>
      </c>
      <c r="C815" s="22" t="s">
        <v>849</v>
      </c>
      <c r="D815" s="22" t="s">
        <v>619</v>
      </c>
      <c r="E815" s="22" t="s">
        <v>619</v>
      </c>
      <c r="F815" s="22" t="s">
        <v>19</v>
      </c>
      <c r="G815" s="23" t="n">
        <v>10</v>
      </c>
      <c r="H815" s="24" t="n">
        <v>54.78</v>
      </c>
      <c r="I815" s="24" t="n">
        <v>547.8</v>
      </c>
      <c r="J815" s="24" t="n">
        <v>0</v>
      </c>
      <c r="K815" s="24" t="n">
        <v>0</v>
      </c>
      <c r="L815" s="24" t="n">
        <v>0</v>
      </c>
      <c r="M815" s="6" t="s">
        <f>=I815+J815+K815+L815</f>
      </c>
      <c r="N815" s="22" t="s">
        <v>621</v>
      </c>
    </row>
    <row collapsed="false" customFormat="false" customHeight="false" hidden="false" ht="12.1" outlineLevel="0" r="816">
      <c r="A816" s="21" t="n">
        <v>45672</v>
      </c>
      <c r="B816" s="22" t="s">
        <v>619</v>
      </c>
      <c r="C816" s="22" t="s">
        <v>850</v>
      </c>
      <c r="D816" s="22" t="s">
        <v>619</v>
      </c>
      <c r="E816" s="22" t="s">
        <v>619</v>
      </c>
      <c r="F816" s="22" t="s">
        <v>19</v>
      </c>
      <c r="G816" s="23" t="n">
        <v>9</v>
      </c>
      <c r="H816" s="24" t="n">
        <v>17.11</v>
      </c>
      <c r="I816" s="24" t="n">
        <v>153.99</v>
      </c>
      <c r="J816" s="24" t="n">
        <v>0</v>
      </c>
      <c r="K816" s="24" t="n">
        <v>0</v>
      </c>
      <c r="L816" s="24" t="n">
        <v>0</v>
      </c>
      <c r="M816" s="6" t="s">
        <f>=I816+J816+K816+L816</f>
      </c>
      <c r="N816" s="22" t="s">
        <v>621</v>
      </c>
    </row>
    <row collapsed="false" customFormat="false" customHeight="false" hidden="false" ht="12.1" outlineLevel="0" r="817">
      <c r="A817" s="21" t="n">
        <v>45672</v>
      </c>
      <c r="B817" s="22" t="s">
        <v>619</v>
      </c>
      <c r="C817" s="22" t="s">
        <v>824</v>
      </c>
      <c r="D817" s="22" t="s">
        <v>619</v>
      </c>
      <c r="E817" s="22" t="s">
        <v>619</v>
      </c>
      <c r="F817" s="22" t="s">
        <v>19</v>
      </c>
      <c r="G817" s="23" t="n">
        <v>5</v>
      </c>
      <c r="H817" s="24" t="n">
        <v>18.33</v>
      </c>
      <c r="I817" s="24" t="n">
        <v>91.65</v>
      </c>
      <c r="J817" s="24" t="n">
        <v>0</v>
      </c>
      <c r="K817" s="24" t="n">
        <v>0</v>
      </c>
      <c r="L817" s="24" t="n">
        <v>0</v>
      </c>
      <c r="M817" s="6" t="s">
        <f>=I817+J817+K817+L817</f>
      </c>
      <c r="N817" s="22" t="s">
        <v>621</v>
      </c>
    </row>
    <row collapsed="false" customFormat="false" customHeight="false" hidden="false" ht="12.1" outlineLevel="0" r="818">
      <c r="A818" s="21" t="n">
        <v>45673</v>
      </c>
      <c r="B818" s="22" t="s">
        <v>605</v>
      </c>
      <c r="C818" s="22" t="s">
        <v>183</v>
      </c>
      <c r="D818" s="22" t="s">
        <v>605</v>
      </c>
      <c r="E818" s="22" t="s">
        <v>605</v>
      </c>
      <c r="F818" s="22" t="s">
        <v>19</v>
      </c>
      <c r="G818" s="23" t="n">
        <v>1</v>
      </c>
      <c r="H818" s="24" t="n">
        <v>10000</v>
      </c>
      <c r="I818" s="24" t="n">
        <v>10000</v>
      </c>
      <c r="J818" s="24" t="n">
        <v>0</v>
      </c>
      <c r="K818" s="24" t="n">
        <v>0</v>
      </c>
      <c r="L818" s="24" t="n">
        <v>0</v>
      </c>
      <c r="M818" s="6" t="s">
        <f>=I818+J818+K818+L818</f>
      </c>
      <c r="N818" s="22"/>
    </row>
    <row collapsed="false" customFormat="false" customHeight="false" hidden="false" ht="12.1" outlineLevel="0" r="819">
      <c r="A819" s="21" t="n">
        <v>45673</v>
      </c>
      <c r="B819" s="22" t="s">
        <v>684</v>
      </c>
      <c r="C819" s="22" t="s">
        <v>762</v>
      </c>
      <c r="D819" s="22" t="s">
        <v>684</v>
      </c>
      <c r="E819" s="22" t="s">
        <v>684</v>
      </c>
      <c r="F819" s="22" t="s">
        <v>19</v>
      </c>
      <c r="G819" s="23" t="n">
        <v>1</v>
      </c>
      <c r="H819" s="24" t="n">
        <v>1125</v>
      </c>
      <c r="I819" s="24" t="n">
        <v>1125</v>
      </c>
      <c r="J819" s="24" t="n">
        <v>0</v>
      </c>
      <c r="K819" s="24" t="n">
        <v>0</v>
      </c>
      <c r="L819" s="24" t="n">
        <v>0</v>
      </c>
      <c r="M819" s="6" t="s">
        <f>=I819+J819+K819+L819</f>
      </c>
      <c r="N819" s="22"/>
    </row>
    <row collapsed="false" customFormat="false" customHeight="false" hidden="false" ht="12.1" outlineLevel="0" r="820">
      <c r="A820" s="21" t="n">
        <v>45674</v>
      </c>
      <c r="B820" s="22" t="s">
        <v>605</v>
      </c>
      <c r="C820" s="22" t="s">
        <v>183</v>
      </c>
      <c r="D820" s="22" t="s">
        <v>605</v>
      </c>
      <c r="E820" s="22" t="s">
        <v>605</v>
      </c>
      <c r="F820" s="22" t="s">
        <v>19</v>
      </c>
      <c r="G820" s="23" t="n">
        <v>2</v>
      </c>
      <c r="H820" s="24" t="n">
        <v>21508.245</v>
      </c>
      <c r="I820" s="24" t="n">
        <v>43016.49</v>
      </c>
      <c r="J820" s="24" t="n">
        <v>0</v>
      </c>
      <c r="K820" s="24" t="n">
        <v>0</v>
      </c>
      <c r="L820" s="24" t="n">
        <v>0</v>
      </c>
      <c r="M820" s="6" t="s">
        <f>=I820+J820+K820+L820</f>
      </c>
      <c r="N820" s="22"/>
    </row>
    <row collapsed="false" customFormat="false" customHeight="false" hidden="false" ht="12.1" outlineLevel="0" r="821">
      <c r="A821" s="20" t="n">
        <v>45674.529791667</v>
      </c>
      <c r="B821" s="16" t="s">
        <v>21</v>
      </c>
      <c r="C821" s="16" t="s">
        <v>703</v>
      </c>
      <c r="D821" s="16" t="s">
        <v>260</v>
      </c>
      <c r="E821" s="16" t="s">
        <v>17</v>
      </c>
      <c r="F821" s="16" t="s">
        <v>19</v>
      </c>
      <c r="G821" s="7" t="n">
        <v>1</v>
      </c>
      <c r="H821" s="6" t="n">
        <v>7241.5</v>
      </c>
      <c r="I821" s="6" t="n">
        <v>-7241.5</v>
      </c>
      <c r="J821" s="6" t="n">
        <v>0</v>
      </c>
      <c r="K821" s="6" t="n">
        <v>-5.79</v>
      </c>
      <c r="L821" s="6" t="n">
        <v>0</v>
      </c>
      <c r="M821" s="6" t="s">
        <f>=I821+J821+K821+L821</f>
      </c>
      <c r="N821" s="16"/>
    </row>
    <row collapsed="false" customFormat="false" customHeight="false" hidden="false" ht="12.1" outlineLevel="0" r="822">
      <c r="A822" s="20" t="n">
        <v>45674.530358796</v>
      </c>
      <c r="B822" s="16" t="s">
        <v>16</v>
      </c>
      <c r="C822" s="16" t="s">
        <v>695</v>
      </c>
      <c r="D822" s="16" t="s">
        <v>260</v>
      </c>
      <c r="E822" s="16" t="s">
        <v>17</v>
      </c>
      <c r="F822" s="16" t="s">
        <v>19</v>
      </c>
      <c r="G822" s="7" t="n">
        <v>140</v>
      </c>
      <c r="H822" s="6" t="n">
        <v>283.805</v>
      </c>
      <c r="I822" s="6" t="n">
        <v>-39732.7</v>
      </c>
      <c r="J822" s="6" t="n">
        <v>0</v>
      </c>
      <c r="K822" s="6" t="n">
        <v>-31.8</v>
      </c>
      <c r="L822" s="6" t="n">
        <v>0</v>
      </c>
      <c r="M822" s="6" t="s">
        <f>=I822+J822+K822+L822</f>
      </c>
      <c r="N822" s="16"/>
    </row>
    <row collapsed="false" customFormat="false" customHeight="false" hidden="false" ht="12.1" outlineLevel="0" r="823">
      <c r="A823" s="20" t="n">
        <v>45674.530891204</v>
      </c>
      <c r="B823" s="16" t="s">
        <v>84</v>
      </c>
      <c r="C823" s="16" t="s">
        <v>804</v>
      </c>
      <c r="D823" s="16" t="s">
        <v>260</v>
      </c>
      <c r="E823" s="16" t="s">
        <v>63</v>
      </c>
      <c r="F823" s="16" t="s">
        <v>19</v>
      </c>
      <c r="G823" s="7" t="n">
        <v>2</v>
      </c>
      <c r="H823" s="6" t="n">
        <v>97.95</v>
      </c>
      <c r="I823" s="6" t="n">
        <v>-1959</v>
      </c>
      <c r="J823" s="6" t="n">
        <v>-4.88</v>
      </c>
      <c r="K823" s="6" t="n">
        <v>-1.15</v>
      </c>
      <c r="L823" s="6" t="n">
        <v>0</v>
      </c>
      <c r="M823" s="6" t="s">
        <f>=I823+J823+K823+L823</f>
      </c>
      <c r="N823" s="16"/>
    </row>
    <row collapsed="false" customFormat="false" customHeight="false" hidden="false" ht="12.1" outlineLevel="0" r="824">
      <c r="A824" s="20" t="n">
        <v>45674.531365741</v>
      </c>
      <c r="B824" s="16" t="s">
        <v>166</v>
      </c>
      <c r="C824" s="16" t="s">
        <v>638</v>
      </c>
      <c r="D824" s="16" t="s">
        <v>260</v>
      </c>
      <c r="E824" s="16" t="s">
        <v>63</v>
      </c>
      <c r="F824" s="16" t="s">
        <v>19</v>
      </c>
      <c r="G824" s="7" t="n">
        <v>1</v>
      </c>
      <c r="H824" s="6" t="n">
        <v>92.6304</v>
      </c>
      <c r="I824" s="6" t="n">
        <v>-578.94</v>
      </c>
      <c r="J824" s="6" t="n">
        <v>-0.63</v>
      </c>
      <c r="K824" s="6" t="n">
        <v>-0.34</v>
      </c>
      <c r="L824" s="6" t="n">
        <v>0</v>
      </c>
      <c r="M824" s="6" t="s">
        <f>=I824+J824+K824+L824</f>
      </c>
      <c r="N824" s="16"/>
    </row>
    <row collapsed="false" customFormat="false" customHeight="false" hidden="false" ht="12.1" outlineLevel="0" r="825">
      <c r="A825" s="20" t="n">
        <v>45674.761400463</v>
      </c>
      <c r="B825" s="16" t="s">
        <v>24</v>
      </c>
      <c r="C825" s="16" t="s">
        <v>733</v>
      </c>
      <c r="D825" s="16" t="s">
        <v>260</v>
      </c>
      <c r="E825" s="16" t="s">
        <v>17</v>
      </c>
      <c r="F825" s="16" t="s">
        <v>19</v>
      </c>
      <c r="G825" s="7" t="n">
        <v>9</v>
      </c>
      <c r="H825" s="6" t="n">
        <v>673.9</v>
      </c>
      <c r="I825" s="6" t="n">
        <v>-6065.1</v>
      </c>
      <c r="J825" s="6" t="n">
        <v>0</v>
      </c>
      <c r="K825" s="6" t="n">
        <v>-3.03</v>
      </c>
      <c r="L825" s="6" t="n">
        <v>0</v>
      </c>
      <c r="M825" s="6" t="s">
        <f>=I825+J825+K825+L825</f>
      </c>
      <c r="N825" s="16"/>
    </row>
    <row collapsed="false" customFormat="false" customHeight="false" hidden="false" ht="12.1" outlineLevel="0" r="826">
      <c r="A826" s="21" t="n">
        <v>45676</v>
      </c>
      <c r="B826" s="22" t="s">
        <v>619</v>
      </c>
      <c r="C826" s="22" t="s">
        <v>831</v>
      </c>
      <c r="D826" s="22" t="s">
        <v>619</v>
      </c>
      <c r="E826" s="22" t="s">
        <v>619</v>
      </c>
      <c r="F826" s="22" t="s">
        <v>19</v>
      </c>
      <c r="G826" s="23" t="n">
        <v>9</v>
      </c>
      <c r="H826" s="24" t="n">
        <v>18.9</v>
      </c>
      <c r="I826" s="24" t="n">
        <v>170.1</v>
      </c>
      <c r="J826" s="24" t="n">
        <v>0</v>
      </c>
      <c r="K826" s="24" t="n">
        <v>0</v>
      </c>
      <c r="L826" s="24" t="n">
        <v>0</v>
      </c>
      <c r="M826" s="6" t="s">
        <f>=I826+J826+K826+L826</f>
      </c>
      <c r="N826" s="22" t="s">
        <v>621</v>
      </c>
    </row>
    <row collapsed="false" customFormat="false" customHeight="false" hidden="false" ht="12.1" outlineLevel="0" r="827">
      <c r="A827" s="21" t="n">
        <v>45678</v>
      </c>
      <c r="B827" s="22" t="s">
        <v>619</v>
      </c>
      <c r="C827" s="22" t="s">
        <v>634</v>
      </c>
      <c r="D827" s="22" t="s">
        <v>619</v>
      </c>
      <c r="E827" s="22" t="s">
        <v>619</v>
      </c>
      <c r="F827" s="22" t="s">
        <v>19</v>
      </c>
      <c r="G827" s="23" t="n">
        <v>5</v>
      </c>
      <c r="H827" s="24" t="n">
        <v>43.38</v>
      </c>
      <c r="I827" s="24" t="n">
        <v>216.9</v>
      </c>
      <c r="J827" s="24" t="n">
        <v>0</v>
      </c>
      <c r="K827" s="24" t="n">
        <v>0</v>
      </c>
      <c r="L827" s="24" t="n">
        <v>0</v>
      </c>
      <c r="M827" s="6" t="s">
        <f>=I827+J827+K827+L827</f>
      </c>
      <c r="N827" s="22" t="s">
        <v>621</v>
      </c>
    </row>
    <row collapsed="false" customFormat="false" customHeight="false" hidden="false" ht="12.1" outlineLevel="0" r="828">
      <c r="A828" s="21" t="n">
        <v>45679</v>
      </c>
      <c r="B828" s="22" t="s">
        <v>619</v>
      </c>
      <c r="C828" s="22" t="s">
        <v>832</v>
      </c>
      <c r="D828" s="22" t="s">
        <v>619</v>
      </c>
      <c r="E828" s="22" t="s">
        <v>619</v>
      </c>
      <c r="F828" s="22" t="s">
        <v>19</v>
      </c>
      <c r="G828" s="23" t="n">
        <v>11</v>
      </c>
      <c r="H828" s="24" t="n">
        <v>18.29</v>
      </c>
      <c r="I828" s="24" t="n">
        <v>201.19</v>
      </c>
      <c r="J828" s="24" t="n">
        <v>0</v>
      </c>
      <c r="K828" s="24" t="n">
        <v>0</v>
      </c>
      <c r="L828" s="24" t="n">
        <v>0</v>
      </c>
      <c r="M828" s="6" t="s">
        <f>=I828+J828+K828+L828</f>
      </c>
      <c r="N828" s="22" t="s">
        <v>621</v>
      </c>
    </row>
    <row collapsed="false" customFormat="false" customHeight="false" hidden="false" ht="12.1" outlineLevel="0" r="829">
      <c r="A829" s="20" t="n">
        <v>45680.635509259</v>
      </c>
      <c r="B829" s="16" t="s">
        <v>30</v>
      </c>
      <c r="C829" s="16" t="s">
        <v>704</v>
      </c>
      <c r="D829" s="16" t="s">
        <v>260</v>
      </c>
      <c r="E829" s="16" t="s">
        <v>17</v>
      </c>
      <c r="F829" s="16" t="s">
        <v>19</v>
      </c>
      <c r="G829" s="7" t="n">
        <v>2</v>
      </c>
      <c r="H829" s="6" t="n">
        <v>667.7</v>
      </c>
      <c r="I829" s="6" t="n">
        <v>-1335.4</v>
      </c>
      <c r="J829" s="6" t="n">
        <v>0</v>
      </c>
      <c r="K829" s="6" t="n">
        <v>-1.07</v>
      </c>
      <c r="L829" s="6" t="n">
        <v>0</v>
      </c>
      <c r="M829" s="6" t="s">
        <f>=I829+J829+K829+L829</f>
      </c>
      <c r="N829" s="16"/>
    </row>
    <row collapsed="false" customFormat="false" customHeight="false" hidden="false" ht="12.1" outlineLevel="0" r="830">
      <c r="A830" s="21" t="n">
        <v>45681</v>
      </c>
      <c r="B830" s="22" t="s">
        <v>605</v>
      </c>
      <c r="C830" s="22" t="s">
        <v>183</v>
      </c>
      <c r="D830" s="22" t="s">
        <v>605</v>
      </c>
      <c r="E830" s="22" t="s">
        <v>605</v>
      </c>
      <c r="F830" s="22" t="s">
        <v>19</v>
      </c>
      <c r="G830" s="23" t="n">
        <v>1</v>
      </c>
      <c r="H830" s="24" t="n">
        <v>913.79</v>
      </c>
      <c r="I830" s="24" t="n">
        <v>913.79</v>
      </c>
      <c r="J830" s="24" t="n">
        <v>0</v>
      </c>
      <c r="K830" s="24" t="n">
        <v>0</v>
      </c>
      <c r="L830" s="24" t="n">
        <v>0</v>
      </c>
      <c r="M830" s="6" t="s">
        <f>=I830+J830+K830+L830</f>
      </c>
      <c r="N830" s="22"/>
    </row>
    <row collapsed="false" customFormat="false" customHeight="false" hidden="false" ht="12.1" outlineLevel="0" r="831">
      <c r="A831" s="21" t="n">
        <v>45681</v>
      </c>
      <c r="B831" s="22" t="s">
        <v>619</v>
      </c>
      <c r="C831" s="22" t="s">
        <v>840</v>
      </c>
      <c r="D831" s="22" t="s">
        <v>619</v>
      </c>
      <c r="E831" s="22" t="s">
        <v>619</v>
      </c>
      <c r="F831" s="22" t="s">
        <v>19</v>
      </c>
      <c r="G831" s="23" t="n">
        <v>15</v>
      </c>
      <c r="H831" s="24" t="n">
        <v>18.33</v>
      </c>
      <c r="I831" s="24" t="n">
        <v>274.95</v>
      </c>
      <c r="J831" s="24" t="n">
        <v>0</v>
      </c>
      <c r="K831" s="24" t="n">
        <v>0</v>
      </c>
      <c r="L831" s="24" t="n">
        <v>0</v>
      </c>
      <c r="M831" s="6" t="s">
        <f>=I831+J831+K831+L831</f>
      </c>
      <c r="N831" s="22" t="s">
        <v>621</v>
      </c>
    </row>
    <row collapsed="false" customFormat="false" customHeight="false" hidden="false" ht="12.1" outlineLevel="0" r="832">
      <c r="A832" s="20" t="n">
        <v>45681.446087963</v>
      </c>
      <c r="B832" s="16" t="s">
        <v>108</v>
      </c>
      <c r="C832" s="16" t="s">
        <v>801</v>
      </c>
      <c r="D832" s="16" t="s">
        <v>260</v>
      </c>
      <c r="E832" s="16" t="s">
        <v>63</v>
      </c>
      <c r="F832" s="16" t="s">
        <v>19</v>
      </c>
      <c r="G832" s="7" t="n">
        <v>1</v>
      </c>
      <c r="H832" s="6" t="n">
        <v>97.73</v>
      </c>
      <c r="I832" s="6" t="n">
        <v>-977.3</v>
      </c>
      <c r="J832" s="6" t="n">
        <v>-4.41</v>
      </c>
      <c r="K832" s="6" t="n">
        <v>-0.58</v>
      </c>
      <c r="L832" s="6" t="n">
        <v>0</v>
      </c>
      <c r="M832" s="6" t="s">
        <f>=I832+J832+K832+L832</f>
      </c>
      <c r="N832" s="16"/>
    </row>
    <row collapsed="false" customFormat="false" customHeight="false" hidden="false" ht="12.1" outlineLevel="0" r="833">
      <c r="A833" s="21" t="n">
        <v>45682</v>
      </c>
      <c r="B833" s="22" t="s">
        <v>619</v>
      </c>
      <c r="C833" s="22" t="s">
        <v>841</v>
      </c>
      <c r="D833" s="22" t="s">
        <v>619</v>
      </c>
      <c r="E833" s="22" t="s">
        <v>619</v>
      </c>
      <c r="F833" s="22" t="s">
        <v>19</v>
      </c>
      <c r="G833" s="23" t="n">
        <v>12</v>
      </c>
      <c r="H833" s="24" t="n">
        <v>18.37</v>
      </c>
      <c r="I833" s="24" t="n">
        <v>220.44</v>
      </c>
      <c r="J833" s="24" t="n">
        <v>0</v>
      </c>
      <c r="K833" s="24" t="n">
        <v>0</v>
      </c>
      <c r="L833" s="24" t="n">
        <v>0</v>
      </c>
      <c r="M833" s="6" t="s">
        <f>=I833+J833+K833+L833</f>
      </c>
      <c r="N833" s="22" t="s">
        <v>621</v>
      </c>
    </row>
    <row collapsed="false" customFormat="false" customHeight="false" hidden="false" ht="12.1" outlineLevel="0" r="834">
      <c r="A834" s="21" t="n">
        <v>45684</v>
      </c>
      <c r="B834" s="22" t="s">
        <v>605</v>
      </c>
      <c r="C834" s="22" t="s">
        <v>183</v>
      </c>
      <c r="D834" s="22" t="s">
        <v>605</v>
      </c>
      <c r="E834" s="22" t="s">
        <v>605</v>
      </c>
      <c r="F834" s="22" t="s">
        <v>19</v>
      </c>
      <c r="G834" s="23" t="n">
        <v>1</v>
      </c>
      <c r="H834" s="24" t="n">
        <v>100</v>
      </c>
      <c r="I834" s="24" t="n">
        <v>100</v>
      </c>
      <c r="J834" s="24" t="n">
        <v>0</v>
      </c>
      <c r="K834" s="24" t="n">
        <v>0</v>
      </c>
      <c r="L834" s="24" t="n">
        <v>0</v>
      </c>
      <c r="M834" s="6" t="s">
        <f>=I834+J834+K834+L834</f>
      </c>
      <c r="N834" s="22"/>
    </row>
    <row collapsed="false" customFormat="false" customHeight="false" hidden="false" ht="12.1" outlineLevel="0" r="835">
      <c r="A835" s="20" t="n">
        <v>45684.615625</v>
      </c>
      <c r="B835" s="16" t="s">
        <v>27</v>
      </c>
      <c r="C835" s="16" t="s">
        <v>705</v>
      </c>
      <c r="D835" s="16" t="s">
        <v>260</v>
      </c>
      <c r="E835" s="16" t="s">
        <v>17</v>
      </c>
      <c r="F835" s="16" t="s">
        <v>19</v>
      </c>
      <c r="G835" s="7" t="n">
        <v>2</v>
      </c>
      <c r="H835" s="6" t="n">
        <v>523.45</v>
      </c>
      <c r="I835" s="6" t="n">
        <v>-1046.9</v>
      </c>
      <c r="J835" s="6" t="n">
        <v>0</v>
      </c>
      <c r="K835" s="6" t="n">
        <v>-0.84</v>
      </c>
      <c r="L835" s="6" t="n">
        <v>0</v>
      </c>
      <c r="M835" s="6" t="s">
        <f>=I835+J835+K835+L835</f>
      </c>
      <c r="N835" s="16"/>
    </row>
    <row collapsed="false" customFormat="false" customHeight="false" hidden="false" ht="12.1" outlineLevel="0" r="836">
      <c r="A836" s="25" t="n">
        <v>45685.578298611</v>
      </c>
      <c r="B836" s="26" t="s">
        <v>475</v>
      </c>
      <c r="C836" s="26" t="s">
        <v>775</v>
      </c>
      <c r="D836" s="26" t="s">
        <v>440</v>
      </c>
      <c r="E836" s="26" t="s">
        <v>63</v>
      </c>
      <c r="F836" s="26" t="s">
        <v>19</v>
      </c>
      <c r="G836" s="27" t="n">
        <v>-8</v>
      </c>
      <c r="H836" s="28" t="n">
        <v>92.02</v>
      </c>
      <c r="I836" s="28" t="n">
        <v>7361.6</v>
      </c>
      <c r="J836" s="28" t="n">
        <v>55.2</v>
      </c>
      <c r="K836" s="28" t="n">
        <v>-4.31</v>
      </c>
      <c r="L836" s="28" t="n">
        <v>0</v>
      </c>
      <c r="M836" s="6" t="s">
        <f>=I836+J836+K836+L836</f>
      </c>
      <c r="N836" s="26"/>
    </row>
    <row collapsed="false" customFormat="false" customHeight="false" hidden="false" ht="12.1" outlineLevel="0" r="837">
      <c r="A837" s="20" t="n">
        <v>45685.580092593</v>
      </c>
      <c r="B837" s="16" t="s">
        <v>114</v>
      </c>
      <c r="C837" s="16" t="s">
        <v>851</v>
      </c>
      <c r="D837" s="16" t="s">
        <v>260</v>
      </c>
      <c r="E837" s="16" t="s">
        <v>63</v>
      </c>
      <c r="F837" s="16" t="s">
        <v>19</v>
      </c>
      <c r="G837" s="7" t="n">
        <v>8</v>
      </c>
      <c r="H837" s="6" t="n">
        <v>97.7</v>
      </c>
      <c r="I837" s="6" t="n">
        <v>-7816</v>
      </c>
      <c r="J837" s="6" t="n">
        <v>-29.92</v>
      </c>
      <c r="K837" s="6" t="n">
        <v>-4.57</v>
      </c>
      <c r="L837" s="6" t="n">
        <v>0</v>
      </c>
      <c r="M837" s="6" t="s">
        <f>=I837+J837+K837+L837</f>
      </c>
      <c r="N837" s="16"/>
    </row>
    <row collapsed="false" customFormat="false" customHeight="false" hidden="false" ht="12.1" outlineLevel="0" r="838">
      <c r="A838" s="21" t="n">
        <v>45686</v>
      </c>
      <c r="B838" s="22" t="s">
        <v>619</v>
      </c>
      <c r="C838" s="22" t="s">
        <v>852</v>
      </c>
      <c r="D838" s="22" t="s">
        <v>619</v>
      </c>
      <c r="E838" s="22" t="s">
        <v>619</v>
      </c>
      <c r="F838" s="22" t="s">
        <v>19</v>
      </c>
      <c r="G838" s="23" t="n">
        <v>8</v>
      </c>
      <c r="H838" s="24" t="n">
        <v>34.9</v>
      </c>
      <c r="I838" s="24" t="n">
        <v>279.2</v>
      </c>
      <c r="J838" s="24" t="n">
        <v>0</v>
      </c>
      <c r="K838" s="24" t="n">
        <v>0</v>
      </c>
      <c r="L838" s="24" t="n">
        <v>0</v>
      </c>
      <c r="M838" s="6" t="s">
        <f>=I838+J838+K838+L838</f>
      </c>
      <c r="N838" s="22" t="s">
        <v>621</v>
      </c>
    </row>
    <row collapsed="false" customFormat="false" customHeight="false" hidden="false" ht="12.1" outlineLevel="0" r="839">
      <c r="A839" s="21" t="n">
        <v>45687</v>
      </c>
      <c r="B839" s="22" t="s">
        <v>619</v>
      </c>
      <c r="C839" s="22" t="s">
        <v>620</v>
      </c>
      <c r="D839" s="22" t="s">
        <v>619</v>
      </c>
      <c r="E839" s="22" t="s">
        <v>619</v>
      </c>
      <c r="F839" s="22" t="s">
        <v>19</v>
      </c>
      <c r="G839" s="23" t="n">
        <v>5</v>
      </c>
      <c r="H839" s="24" t="n">
        <v>23.81</v>
      </c>
      <c r="I839" s="24" t="n">
        <v>119.05</v>
      </c>
      <c r="J839" s="24" t="n">
        <v>0</v>
      </c>
      <c r="K839" s="24" t="n">
        <v>0</v>
      </c>
      <c r="L839" s="24" t="n">
        <v>0</v>
      </c>
      <c r="M839" s="6" t="s">
        <f>=I839+J839+K839+L839</f>
      </c>
      <c r="N839" s="22" t="s">
        <v>621</v>
      </c>
    </row>
    <row collapsed="false" customFormat="false" customHeight="false" hidden="false" ht="12.1" outlineLevel="0" r="840">
      <c r="A840" s="21" t="n">
        <v>45691</v>
      </c>
      <c r="B840" s="22" t="s">
        <v>619</v>
      </c>
      <c r="C840" s="22" t="s">
        <v>732</v>
      </c>
      <c r="D840" s="22" t="s">
        <v>619</v>
      </c>
      <c r="E840" s="22" t="s">
        <v>619</v>
      </c>
      <c r="F840" s="22" t="s">
        <v>19</v>
      </c>
      <c r="G840" s="23" t="n">
        <v>10</v>
      </c>
      <c r="H840" s="24" t="n">
        <v>9.04</v>
      </c>
      <c r="I840" s="24" t="n">
        <v>90.4</v>
      </c>
      <c r="J840" s="24" t="n">
        <v>0</v>
      </c>
      <c r="K840" s="24" t="n">
        <v>0</v>
      </c>
      <c r="L840" s="24" t="n">
        <v>0</v>
      </c>
      <c r="M840" s="6" t="s">
        <f>=I840+J840+K840+L840</f>
      </c>
      <c r="N840" s="22" t="s">
        <v>621</v>
      </c>
    </row>
    <row collapsed="false" customFormat="false" customHeight="false" hidden="false" ht="12.1" outlineLevel="0" r="841">
      <c r="A841" s="21" t="n">
        <v>45692</v>
      </c>
      <c r="B841" s="22" t="s">
        <v>619</v>
      </c>
      <c r="C841" s="22" t="s">
        <v>636</v>
      </c>
      <c r="D841" s="22" t="s">
        <v>619</v>
      </c>
      <c r="E841" s="22" t="s">
        <v>619</v>
      </c>
      <c r="F841" s="22" t="s">
        <v>19</v>
      </c>
      <c r="G841" s="23" t="n">
        <v>10</v>
      </c>
      <c r="H841" s="24" t="n">
        <v>40.64</v>
      </c>
      <c r="I841" s="24" t="n">
        <v>406.4</v>
      </c>
      <c r="J841" s="24" t="n">
        <v>0</v>
      </c>
      <c r="K841" s="24" t="n">
        <v>0</v>
      </c>
      <c r="L841" s="24" t="n">
        <v>0</v>
      </c>
      <c r="M841" s="6" t="s">
        <f>=I841+J841+K841+L841</f>
      </c>
      <c r="N841" s="22" t="s">
        <v>621</v>
      </c>
    </row>
    <row collapsed="false" customFormat="false" customHeight="false" hidden="false" ht="12.1" outlineLevel="0" r="842">
      <c r="A842" s="21" t="n">
        <v>45692</v>
      </c>
      <c r="B842" s="22" t="s">
        <v>619</v>
      </c>
      <c r="C842" s="22" t="s">
        <v>741</v>
      </c>
      <c r="D842" s="22" t="s">
        <v>619</v>
      </c>
      <c r="E842" s="22" t="s">
        <v>619</v>
      </c>
      <c r="F842" s="22" t="s">
        <v>19</v>
      </c>
      <c r="G842" s="23" t="n">
        <v>10</v>
      </c>
      <c r="H842" s="24" t="n">
        <v>32.41</v>
      </c>
      <c r="I842" s="24" t="n">
        <v>324.1</v>
      </c>
      <c r="J842" s="24" t="n">
        <v>0</v>
      </c>
      <c r="K842" s="24" t="n">
        <v>0</v>
      </c>
      <c r="L842" s="24" t="n">
        <v>0</v>
      </c>
      <c r="M842" s="6" t="s">
        <f>=I842+J842+K842+L842</f>
      </c>
      <c r="N842" s="22" t="s">
        <v>621</v>
      </c>
    </row>
    <row collapsed="false" customFormat="false" customHeight="false" hidden="false" ht="12.1" outlineLevel="0" r="843">
      <c r="A843" s="21" t="n">
        <v>45693</v>
      </c>
      <c r="B843" s="22" t="s">
        <v>605</v>
      </c>
      <c r="C843" s="22" t="s">
        <v>183</v>
      </c>
      <c r="D843" s="22" t="s">
        <v>605</v>
      </c>
      <c r="E843" s="22" t="s">
        <v>605</v>
      </c>
      <c r="F843" s="22" t="s">
        <v>19</v>
      </c>
      <c r="G843" s="23" t="n">
        <v>1</v>
      </c>
      <c r="H843" s="24" t="n">
        <v>8154</v>
      </c>
      <c r="I843" s="24" t="n">
        <v>8154</v>
      </c>
      <c r="J843" s="24" t="n">
        <v>0</v>
      </c>
      <c r="K843" s="24" t="n">
        <v>0</v>
      </c>
      <c r="L843" s="24" t="n">
        <v>0</v>
      </c>
      <c r="M843" s="6" t="s">
        <f>=I843+J843+K843+L843</f>
      </c>
      <c r="N843" s="22"/>
    </row>
    <row collapsed="false" customFormat="false" customHeight="false" hidden="false" ht="12.1" outlineLevel="0" r="844">
      <c r="A844" s="21" t="n">
        <v>45693</v>
      </c>
      <c r="B844" s="22" t="s">
        <v>619</v>
      </c>
      <c r="C844" s="22" t="s">
        <v>842</v>
      </c>
      <c r="D844" s="22" t="s">
        <v>619</v>
      </c>
      <c r="E844" s="22" t="s">
        <v>619</v>
      </c>
      <c r="F844" s="22" t="s">
        <v>19</v>
      </c>
      <c r="G844" s="23" t="n">
        <v>10</v>
      </c>
      <c r="H844" s="24" t="n">
        <v>19.15</v>
      </c>
      <c r="I844" s="24" t="n">
        <v>191.5</v>
      </c>
      <c r="J844" s="24" t="n">
        <v>0</v>
      </c>
      <c r="K844" s="24" t="n">
        <v>0</v>
      </c>
      <c r="L844" s="24" t="n">
        <v>0</v>
      </c>
      <c r="M844" s="6" t="s">
        <f>=I844+J844+K844+L844</f>
      </c>
      <c r="N844" s="22" t="s">
        <v>621</v>
      </c>
    </row>
    <row collapsed="false" customFormat="false" customHeight="false" hidden="false" ht="12.1" outlineLevel="0" r="845">
      <c r="A845" s="20" t="n">
        <v>45693.51349537</v>
      </c>
      <c r="B845" s="16" t="s">
        <v>78</v>
      </c>
      <c r="C845" s="16" t="s">
        <v>853</v>
      </c>
      <c r="D845" s="16" t="s">
        <v>260</v>
      </c>
      <c r="E845" s="16" t="s">
        <v>63</v>
      </c>
      <c r="F845" s="16" t="s">
        <v>19</v>
      </c>
      <c r="G845" s="7" t="n">
        <v>8</v>
      </c>
      <c r="H845" s="6" t="n">
        <v>98.18</v>
      </c>
      <c r="I845" s="6" t="n">
        <v>-7854.4</v>
      </c>
      <c r="J845" s="6" t="n">
        <v>-70.56</v>
      </c>
      <c r="K845" s="6" t="n">
        <v>-4.9</v>
      </c>
      <c r="L845" s="6" t="n">
        <v>0</v>
      </c>
      <c r="M845" s="6" t="s">
        <f>=I845+J845+K845+L845</f>
      </c>
      <c r="N845" s="16"/>
    </row>
    <row collapsed="false" customFormat="false" customHeight="false" hidden="false" ht="12.1" outlineLevel="0" r="846">
      <c r="A846" s="20" t="n">
        <v>45694.560497685</v>
      </c>
      <c r="B846" s="16" t="s">
        <v>105</v>
      </c>
      <c r="C846" s="16" t="s">
        <v>854</v>
      </c>
      <c r="D846" s="16" t="s">
        <v>260</v>
      </c>
      <c r="E846" s="16" t="s">
        <v>63</v>
      </c>
      <c r="F846" s="16" t="s">
        <v>19</v>
      </c>
      <c r="G846" s="7" t="n">
        <v>1</v>
      </c>
      <c r="H846" s="6" t="n">
        <v>98</v>
      </c>
      <c r="I846" s="6" t="n">
        <v>-980</v>
      </c>
      <c r="J846" s="6" t="n">
        <v>-6.86</v>
      </c>
      <c r="K846" s="6" t="n">
        <v>-0.59</v>
      </c>
      <c r="L846" s="6" t="n">
        <v>0</v>
      </c>
      <c r="M846" s="6" t="s">
        <f>=I846+J846+K846+L846</f>
      </c>
      <c r="N846" s="16"/>
    </row>
    <row collapsed="false" customFormat="false" customHeight="false" hidden="false" ht="12.1" outlineLevel="0" r="847">
      <c r="A847" s="21" t="n">
        <v>45699</v>
      </c>
      <c r="B847" s="22" t="s">
        <v>619</v>
      </c>
      <c r="C847" s="22" t="s">
        <v>855</v>
      </c>
      <c r="D847" s="22" t="s">
        <v>619</v>
      </c>
      <c r="E847" s="22" t="s">
        <v>619</v>
      </c>
      <c r="F847" s="22" t="s">
        <v>19</v>
      </c>
      <c r="G847" s="23" t="n">
        <v>10</v>
      </c>
      <c r="H847" s="24" t="n">
        <v>18.83</v>
      </c>
      <c r="I847" s="24" t="n">
        <v>188.3</v>
      </c>
      <c r="J847" s="24" t="n">
        <v>0</v>
      </c>
      <c r="K847" s="24" t="n">
        <v>0</v>
      </c>
      <c r="L847" s="24" t="n">
        <v>0</v>
      </c>
      <c r="M847" s="6" t="s">
        <f>=I847+J847+K847+L847</f>
      </c>
      <c r="N847" s="22" t="s">
        <v>621</v>
      </c>
    </row>
    <row collapsed="false" customFormat="false" customHeight="false" hidden="false" ht="12.1" outlineLevel="0" r="848">
      <c r="A848" s="21" t="n">
        <v>45700</v>
      </c>
      <c r="B848" s="22" t="s">
        <v>605</v>
      </c>
      <c r="C848" s="22" t="s">
        <v>183</v>
      </c>
      <c r="D848" s="22" t="s">
        <v>605</v>
      </c>
      <c r="E848" s="22" t="s">
        <v>605</v>
      </c>
      <c r="F848" s="22" t="s">
        <v>19</v>
      </c>
      <c r="G848" s="23" t="n">
        <v>1</v>
      </c>
      <c r="H848" s="24" t="n">
        <v>40000</v>
      </c>
      <c r="I848" s="24" t="n">
        <v>40000</v>
      </c>
      <c r="J848" s="24" t="n">
        <v>0</v>
      </c>
      <c r="K848" s="24" t="n">
        <v>0</v>
      </c>
      <c r="L848" s="24" t="n">
        <v>0</v>
      </c>
      <c r="M848" s="6" t="s">
        <f>=I848+J848+K848+L848</f>
      </c>
      <c r="N848" s="22"/>
    </row>
    <row collapsed="false" customFormat="false" customHeight="false" hidden="false" ht="12.1" outlineLevel="0" r="849">
      <c r="A849" s="21" t="n">
        <v>45700</v>
      </c>
      <c r="B849" s="22" t="s">
        <v>619</v>
      </c>
      <c r="C849" s="22" t="s">
        <v>771</v>
      </c>
      <c r="D849" s="22" t="s">
        <v>619</v>
      </c>
      <c r="E849" s="22" t="s">
        <v>619</v>
      </c>
      <c r="F849" s="22" t="s">
        <v>19</v>
      </c>
      <c r="G849" s="23" t="n">
        <v>5</v>
      </c>
      <c r="H849" s="24" t="n">
        <v>17.26</v>
      </c>
      <c r="I849" s="24" t="n">
        <v>86.3</v>
      </c>
      <c r="J849" s="24" t="n">
        <v>0</v>
      </c>
      <c r="K849" s="24" t="n">
        <v>0</v>
      </c>
      <c r="L849" s="24" t="n">
        <v>0</v>
      </c>
      <c r="M849" s="6" t="s">
        <f>=I849+J849+K849+L849</f>
      </c>
      <c r="N849" s="22" t="s">
        <v>621</v>
      </c>
    </row>
    <row collapsed="false" customFormat="false" customHeight="false" hidden="false" ht="12.1" outlineLevel="0" r="850">
      <c r="A850" s="20" t="n">
        <v>45700.540636574</v>
      </c>
      <c r="B850" s="16" t="s">
        <v>105</v>
      </c>
      <c r="C850" s="16" t="s">
        <v>854</v>
      </c>
      <c r="D850" s="16" t="s">
        <v>260</v>
      </c>
      <c r="E850" s="16" t="s">
        <v>63</v>
      </c>
      <c r="F850" s="16" t="s">
        <v>19</v>
      </c>
      <c r="G850" s="7" t="n">
        <v>9</v>
      </c>
      <c r="H850" s="6" t="n">
        <v>96.802222222222</v>
      </c>
      <c r="I850" s="6" t="n">
        <v>-8712.2</v>
      </c>
      <c r="J850" s="6" t="n">
        <v>-95.4</v>
      </c>
      <c r="K850" s="6" t="n">
        <v>-5.09</v>
      </c>
      <c r="L850" s="6" t="n">
        <v>0</v>
      </c>
      <c r="M850" s="6" t="s">
        <f>=I850+J850+K850+L850</f>
      </c>
      <c r="N850" s="16"/>
    </row>
    <row collapsed="false" customFormat="false" customHeight="false" hidden="false" ht="12.1" outlineLevel="0" r="851">
      <c r="A851" s="20" t="n">
        <v>45700.541863426</v>
      </c>
      <c r="B851" s="16" t="s">
        <v>114</v>
      </c>
      <c r="C851" s="16" t="s">
        <v>851</v>
      </c>
      <c r="D851" s="16" t="s">
        <v>260</v>
      </c>
      <c r="E851" s="16" t="s">
        <v>63</v>
      </c>
      <c r="F851" s="16" t="s">
        <v>19</v>
      </c>
      <c r="G851" s="7" t="n">
        <v>2</v>
      </c>
      <c r="H851" s="6" t="n">
        <v>97.98</v>
      </c>
      <c r="I851" s="6" t="n">
        <v>-1959.6</v>
      </c>
      <c r="J851" s="6" t="n">
        <v>-26.18</v>
      </c>
      <c r="K851" s="6" t="n">
        <v>-1.15</v>
      </c>
      <c r="L851" s="6" t="n">
        <v>0</v>
      </c>
      <c r="M851" s="6" t="s">
        <f>=I851+J851+K851+L851</f>
      </c>
      <c r="N851" s="16"/>
    </row>
    <row collapsed="false" customFormat="false" customHeight="false" hidden="false" ht="12.1" outlineLevel="0" r="852">
      <c r="A852" s="20" t="n">
        <v>45700.542534722</v>
      </c>
      <c r="B852" s="16" t="s">
        <v>84</v>
      </c>
      <c r="C852" s="16" t="s">
        <v>804</v>
      </c>
      <c r="D852" s="16" t="s">
        <v>260</v>
      </c>
      <c r="E852" s="16" t="s">
        <v>63</v>
      </c>
      <c r="F852" s="16" t="s">
        <v>19</v>
      </c>
      <c r="G852" s="7" t="n">
        <v>3</v>
      </c>
      <c r="H852" s="6" t="n">
        <v>97.49</v>
      </c>
      <c r="I852" s="6" t="n">
        <v>-2924.7</v>
      </c>
      <c r="J852" s="6" t="n">
        <v>-51.33</v>
      </c>
      <c r="K852" s="6" t="n">
        <v>-1.71</v>
      </c>
      <c r="L852" s="6" t="n">
        <v>0</v>
      </c>
      <c r="M852" s="6" t="s">
        <f>=I852+J852+K852+L852</f>
      </c>
      <c r="N852" s="16"/>
    </row>
    <row collapsed="false" customFormat="false" customHeight="false" hidden="false" ht="12.1" outlineLevel="0" r="853">
      <c r="A853" s="20" t="n">
        <v>45700.543020833</v>
      </c>
      <c r="B853" s="16" t="s">
        <v>78</v>
      </c>
      <c r="C853" s="16" t="s">
        <v>853</v>
      </c>
      <c r="D853" s="16" t="s">
        <v>260</v>
      </c>
      <c r="E853" s="16" t="s">
        <v>63</v>
      </c>
      <c r="F853" s="16" t="s">
        <v>19</v>
      </c>
      <c r="G853" s="7" t="n">
        <v>7</v>
      </c>
      <c r="H853" s="6" t="n">
        <v>97.9</v>
      </c>
      <c r="I853" s="6" t="n">
        <v>-6853</v>
      </c>
      <c r="J853" s="6" t="n">
        <v>-92.61</v>
      </c>
      <c r="K853" s="6" t="n">
        <v>-4.02</v>
      </c>
      <c r="L853" s="6" t="n">
        <v>0</v>
      </c>
      <c r="M853" s="6" t="s">
        <f>=I853+J853+K853+L853</f>
      </c>
      <c r="N853" s="16"/>
    </row>
    <row collapsed="false" customFormat="false" customHeight="false" hidden="false" ht="12.1" outlineLevel="0" r="854">
      <c r="A854" s="20" t="n">
        <v>45700.544016204</v>
      </c>
      <c r="B854" s="16" t="s">
        <v>69</v>
      </c>
      <c r="C854" s="16" t="s">
        <v>839</v>
      </c>
      <c r="D854" s="16" t="s">
        <v>260</v>
      </c>
      <c r="E854" s="16" t="s">
        <v>63</v>
      </c>
      <c r="F854" s="16" t="s">
        <v>19</v>
      </c>
      <c r="G854" s="7" t="n">
        <v>5</v>
      </c>
      <c r="H854" s="6" t="n">
        <v>97.94</v>
      </c>
      <c r="I854" s="6" t="n">
        <v>-4897</v>
      </c>
      <c r="J854" s="6" t="n">
        <v>-58.05</v>
      </c>
      <c r="K854" s="6" t="n">
        <v>-2.87</v>
      </c>
      <c r="L854" s="6" t="n">
        <v>0</v>
      </c>
      <c r="M854" s="6" t="s">
        <f>=I854+J854+K854+L854</f>
      </c>
      <c r="N854" s="16"/>
    </row>
    <row collapsed="false" customFormat="false" customHeight="false" hidden="false" ht="12.1" outlineLevel="0" r="855">
      <c r="A855" s="20" t="n">
        <v>45700.544895833</v>
      </c>
      <c r="B855" s="16" t="s">
        <v>81</v>
      </c>
      <c r="C855" s="16" t="s">
        <v>856</v>
      </c>
      <c r="D855" s="16" t="s">
        <v>260</v>
      </c>
      <c r="E855" s="16" t="s">
        <v>63</v>
      </c>
      <c r="F855" s="16" t="s">
        <v>19</v>
      </c>
      <c r="G855" s="7" t="n">
        <v>14</v>
      </c>
      <c r="H855" s="6" t="n">
        <v>101.49714285714</v>
      </c>
      <c r="I855" s="6" t="n">
        <v>-14209.6</v>
      </c>
      <c r="J855" s="6" t="n">
        <v>-115.08</v>
      </c>
      <c r="K855" s="6" t="n">
        <v>-8.33</v>
      </c>
      <c r="L855" s="6" t="n">
        <v>0</v>
      </c>
      <c r="M855" s="6" t="s">
        <f>=I855+J855+K855+L855</f>
      </c>
      <c r="N855" s="16"/>
    </row>
    <row collapsed="false" customFormat="false" customHeight="false" hidden="false" ht="12.1" outlineLevel="0" r="856">
      <c r="A856" s="20" t="n">
        <v>45700.548240741</v>
      </c>
      <c r="B856" s="16" t="s">
        <v>471</v>
      </c>
      <c r="C856" s="16" t="s">
        <v>723</v>
      </c>
      <c r="D856" s="16" t="s">
        <v>260</v>
      </c>
      <c r="E856" s="16" t="s">
        <v>63</v>
      </c>
      <c r="F856" s="16" t="s">
        <v>19</v>
      </c>
      <c r="G856" s="7" t="n">
        <v>1</v>
      </c>
      <c r="H856" s="6" t="n">
        <v>97.96</v>
      </c>
      <c r="I856" s="6" t="n">
        <v>-489.8</v>
      </c>
      <c r="J856" s="6" t="n">
        <v>-10.55</v>
      </c>
      <c r="K856" s="6" t="n">
        <v>-0.28</v>
      </c>
      <c r="L856" s="6" t="n">
        <v>0</v>
      </c>
      <c r="M856" s="6" t="s">
        <f>=I856+J856+K856+L856</f>
      </c>
      <c r="N856" s="16"/>
    </row>
    <row collapsed="false" customFormat="false" customHeight="false" hidden="false" ht="12.1" outlineLevel="0" r="857">
      <c r="A857" s="21" t="n">
        <v>45701</v>
      </c>
      <c r="B857" s="22" t="s">
        <v>619</v>
      </c>
      <c r="C857" s="22" t="s">
        <v>848</v>
      </c>
      <c r="D857" s="22" t="s">
        <v>619</v>
      </c>
      <c r="E857" s="22" t="s">
        <v>619</v>
      </c>
      <c r="F857" s="22" t="s">
        <v>19</v>
      </c>
      <c r="G857" s="23" t="n">
        <v>20</v>
      </c>
      <c r="H857" s="24" t="n">
        <v>18.66</v>
      </c>
      <c r="I857" s="24" t="n">
        <v>373.2</v>
      </c>
      <c r="J857" s="24" t="n">
        <v>0</v>
      </c>
      <c r="K857" s="24" t="n">
        <v>0</v>
      </c>
      <c r="L857" s="24" t="n">
        <v>0</v>
      </c>
      <c r="M857" s="6" t="s">
        <f>=I857+J857+K857+L857</f>
      </c>
      <c r="N857" s="22" t="s">
        <v>621</v>
      </c>
    </row>
    <row collapsed="false" customFormat="false" customHeight="false" hidden="false" ht="12.1" outlineLevel="0" r="858">
      <c r="A858" s="21" t="n">
        <v>45702</v>
      </c>
      <c r="B858" s="22" t="s">
        <v>619</v>
      </c>
      <c r="C858" s="22" t="s">
        <v>857</v>
      </c>
      <c r="D858" s="22" t="s">
        <v>619</v>
      </c>
      <c r="E858" s="22" t="s">
        <v>619</v>
      </c>
      <c r="F858" s="22" t="s">
        <v>19</v>
      </c>
      <c r="G858" s="23" t="n">
        <v>10</v>
      </c>
      <c r="H858" s="24" t="n">
        <v>18.33</v>
      </c>
      <c r="I858" s="24" t="n">
        <v>183.3</v>
      </c>
      <c r="J858" s="24" t="n">
        <v>0</v>
      </c>
      <c r="K858" s="24" t="n">
        <v>0</v>
      </c>
      <c r="L858" s="24" t="n">
        <v>0</v>
      </c>
      <c r="M858" s="6" t="s">
        <f>=I858+J858+K858+L858</f>
      </c>
      <c r="N858" s="22" t="s">
        <v>621</v>
      </c>
    </row>
    <row collapsed="false" customFormat="false" customHeight="false" hidden="false" ht="12.1" outlineLevel="0" r="859">
      <c r="A859" s="21" t="n">
        <v>45706</v>
      </c>
      <c r="B859" s="22" t="s">
        <v>619</v>
      </c>
      <c r="C859" s="22" t="s">
        <v>858</v>
      </c>
      <c r="D859" s="22" t="s">
        <v>619</v>
      </c>
      <c r="E859" s="22" t="s">
        <v>619</v>
      </c>
      <c r="F859" s="22" t="s">
        <v>19</v>
      </c>
      <c r="G859" s="23" t="n">
        <v>3</v>
      </c>
      <c r="H859" s="24" t="n">
        <v>142.49</v>
      </c>
      <c r="I859" s="24" t="n">
        <v>427.47</v>
      </c>
      <c r="J859" s="24" t="n">
        <v>0</v>
      </c>
      <c r="K859" s="24" t="n">
        <v>0</v>
      </c>
      <c r="L859" s="24" t="n">
        <v>0</v>
      </c>
      <c r="M859" s="6" t="s">
        <f>=I859+J859+K859+L859</f>
      </c>
      <c r="N859" s="22" t="s">
        <v>621</v>
      </c>
    </row>
    <row collapsed="false" customFormat="false" customHeight="false" hidden="false" ht="12.1" outlineLevel="0" r="860">
      <c r="A860" s="21" t="n">
        <v>45706</v>
      </c>
      <c r="B860" s="22" t="s">
        <v>619</v>
      </c>
      <c r="C860" s="22" t="s">
        <v>814</v>
      </c>
      <c r="D860" s="22" t="s">
        <v>619</v>
      </c>
      <c r="E860" s="22" t="s">
        <v>619</v>
      </c>
      <c r="F860" s="22" t="s">
        <v>19</v>
      </c>
      <c r="G860" s="23" t="n">
        <v>7</v>
      </c>
      <c r="H860" s="24" t="n">
        <v>32.16</v>
      </c>
      <c r="I860" s="24" t="n">
        <v>225.12</v>
      </c>
      <c r="J860" s="24" t="n">
        <v>0</v>
      </c>
      <c r="K860" s="24" t="n">
        <v>0</v>
      </c>
      <c r="L860" s="24" t="n">
        <v>0</v>
      </c>
      <c r="M860" s="6" t="s">
        <f>=I860+J860+K860+L860</f>
      </c>
      <c r="N860" s="22" t="s">
        <v>621</v>
      </c>
    </row>
    <row collapsed="false" customFormat="false" customHeight="false" hidden="false" ht="12.1" outlineLevel="0" r="861">
      <c r="A861" s="21" t="n">
        <v>45706</v>
      </c>
      <c r="B861" s="22" t="s">
        <v>619</v>
      </c>
      <c r="C861" s="22" t="s">
        <v>859</v>
      </c>
      <c r="D861" s="22" t="s">
        <v>619</v>
      </c>
      <c r="E861" s="22" t="s">
        <v>619</v>
      </c>
      <c r="F861" s="22" t="s">
        <v>19</v>
      </c>
      <c r="G861" s="23" t="n">
        <v>10</v>
      </c>
      <c r="H861" s="24" t="n">
        <v>18.9</v>
      </c>
      <c r="I861" s="24" t="n">
        <v>189</v>
      </c>
      <c r="J861" s="24" t="n">
        <v>0</v>
      </c>
      <c r="K861" s="24" t="n">
        <v>0</v>
      </c>
      <c r="L861" s="24" t="n">
        <v>0</v>
      </c>
      <c r="M861" s="6" t="s">
        <f>=I861+J861+K861+L861</f>
      </c>
      <c r="N861" s="22" t="s">
        <v>621</v>
      </c>
    </row>
    <row collapsed="false" customFormat="false" customHeight="false" hidden="false" ht="12.1" outlineLevel="0" r="862">
      <c r="A862" s="20" t="n">
        <v>45706.539791667</v>
      </c>
      <c r="B862" s="16" t="s">
        <v>84</v>
      </c>
      <c r="C862" s="16" t="s">
        <v>804</v>
      </c>
      <c r="D862" s="16" t="s">
        <v>260</v>
      </c>
      <c r="E862" s="16" t="s">
        <v>63</v>
      </c>
      <c r="F862" s="16" t="s">
        <v>19</v>
      </c>
      <c r="G862" s="7" t="n">
        <v>1</v>
      </c>
      <c r="H862" s="6" t="n">
        <v>97.14</v>
      </c>
      <c r="I862" s="6" t="n">
        <v>-971.4</v>
      </c>
      <c r="J862" s="6" t="n">
        <v>-2.44</v>
      </c>
      <c r="K862" s="6" t="n">
        <v>-0.58</v>
      </c>
      <c r="L862" s="6" t="n">
        <v>0</v>
      </c>
      <c r="M862" s="6" t="s">
        <f>=I862+J862+K862+L862</f>
      </c>
      <c r="N862" s="16"/>
    </row>
    <row collapsed="false" customFormat="false" customHeight="false" hidden="false" ht="12.1" outlineLevel="0" r="863">
      <c r="A863" s="21" t="n">
        <v>45707</v>
      </c>
      <c r="B863" s="22" t="s">
        <v>619</v>
      </c>
      <c r="C863" s="22" t="s">
        <v>860</v>
      </c>
      <c r="D863" s="22" t="s">
        <v>619</v>
      </c>
      <c r="E863" s="22" t="s">
        <v>619</v>
      </c>
      <c r="F863" s="22" t="s">
        <v>19</v>
      </c>
      <c r="G863" s="23" t="n">
        <v>10</v>
      </c>
      <c r="H863" s="24" t="n">
        <v>39.89</v>
      </c>
      <c r="I863" s="24" t="n">
        <v>398.9</v>
      </c>
      <c r="J863" s="24" t="n">
        <v>0</v>
      </c>
      <c r="K863" s="24" t="n">
        <v>0</v>
      </c>
      <c r="L863" s="24" t="n">
        <v>0</v>
      </c>
      <c r="M863" s="6" t="s">
        <f>=I863+J863+K863+L863</f>
      </c>
      <c r="N863" s="22" t="s">
        <v>621</v>
      </c>
    </row>
    <row collapsed="false" customFormat="false" customHeight="false" hidden="false" ht="12.1" outlineLevel="0" r="864">
      <c r="A864" s="21" t="n">
        <v>45709</v>
      </c>
      <c r="B864" s="22" t="s">
        <v>619</v>
      </c>
      <c r="C864" s="22" t="s">
        <v>832</v>
      </c>
      <c r="D864" s="22" t="s">
        <v>619</v>
      </c>
      <c r="E864" s="22" t="s">
        <v>619</v>
      </c>
      <c r="F864" s="22" t="s">
        <v>19</v>
      </c>
      <c r="G864" s="23" t="n">
        <v>11</v>
      </c>
      <c r="H864" s="24" t="n">
        <v>18.29</v>
      </c>
      <c r="I864" s="24" t="n">
        <v>201.19</v>
      </c>
      <c r="J864" s="24" t="n">
        <v>0</v>
      </c>
      <c r="K864" s="24" t="n">
        <v>0</v>
      </c>
      <c r="L864" s="24" t="n">
        <v>0</v>
      </c>
      <c r="M864" s="6" t="s">
        <f>=I864+J864+K864+L864</f>
      </c>
      <c r="N864" s="22" t="s">
        <v>621</v>
      </c>
    </row>
    <row collapsed="false" customFormat="false" customHeight="false" hidden="false" ht="12.1" outlineLevel="0" r="865">
      <c r="A865" s="21" t="n">
        <v>45709</v>
      </c>
      <c r="B865" s="22" t="s">
        <v>619</v>
      </c>
      <c r="C865" s="22" t="s">
        <v>861</v>
      </c>
      <c r="D865" s="22" t="s">
        <v>619</v>
      </c>
      <c r="E865" s="22" t="s">
        <v>619</v>
      </c>
      <c r="F865" s="22" t="s">
        <v>19</v>
      </c>
      <c r="G865" s="23" t="n">
        <v>10</v>
      </c>
      <c r="H865" s="24" t="n">
        <v>18.7</v>
      </c>
      <c r="I865" s="24" t="n">
        <v>187</v>
      </c>
      <c r="J865" s="24" t="n">
        <v>0</v>
      </c>
      <c r="K865" s="24" t="n">
        <v>0</v>
      </c>
      <c r="L865" s="24" t="n">
        <v>0</v>
      </c>
      <c r="M865" s="6" t="s">
        <f>=I865+J865+K865+L865</f>
      </c>
      <c r="N865" s="22" t="s">
        <v>621</v>
      </c>
    </row>
    <row collapsed="false" customFormat="false" customHeight="false" hidden="false" ht="12.1" outlineLevel="0" r="866">
      <c r="A866" s="21" t="n">
        <v>45709</v>
      </c>
      <c r="B866" s="22" t="s">
        <v>619</v>
      </c>
      <c r="C866" s="22" t="s">
        <v>862</v>
      </c>
      <c r="D866" s="22" t="s">
        <v>619</v>
      </c>
      <c r="E866" s="22" t="s">
        <v>619</v>
      </c>
      <c r="F866" s="22" t="s">
        <v>19</v>
      </c>
      <c r="G866" s="23" t="n">
        <v>15</v>
      </c>
      <c r="H866" s="24" t="n">
        <v>18.9</v>
      </c>
      <c r="I866" s="24" t="n">
        <v>283.5</v>
      </c>
      <c r="J866" s="24" t="n">
        <v>0</v>
      </c>
      <c r="K866" s="24" t="n">
        <v>0</v>
      </c>
      <c r="L866" s="24" t="n">
        <v>0</v>
      </c>
      <c r="M866" s="6" t="s">
        <f>=I866+J866+K866+L866</f>
      </c>
      <c r="N866" s="22" t="s">
        <v>621</v>
      </c>
    </row>
    <row collapsed="false" customFormat="false" customHeight="false" hidden="false" ht="12.1" outlineLevel="0" r="867">
      <c r="A867" s="20" t="n">
        <v>45709.457164352</v>
      </c>
      <c r="B867" s="16" t="s">
        <v>84</v>
      </c>
      <c r="C867" s="16" t="s">
        <v>804</v>
      </c>
      <c r="D867" s="16" t="s">
        <v>260</v>
      </c>
      <c r="E867" s="16" t="s">
        <v>63</v>
      </c>
      <c r="F867" s="16" t="s">
        <v>19</v>
      </c>
      <c r="G867" s="7" t="n">
        <v>1</v>
      </c>
      <c r="H867" s="6" t="n">
        <v>97.54</v>
      </c>
      <c r="I867" s="6" t="n">
        <v>-975.4</v>
      </c>
      <c r="J867" s="6" t="n">
        <v>-5.5</v>
      </c>
      <c r="K867" s="6" t="n">
        <v>-0.58</v>
      </c>
      <c r="L867" s="6" t="n">
        <v>0</v>
      </c>
      <c r="M867" s="6" t="s">
        <f>=I867+J867+K867+L867</f>
      </c>
      <c r="N867" s="16"/>
    </row>
    <row collapsed="false" customFormat="false" customHeight="false" hidden="false" ht="12.1" outlineLevel="0" r="868">
      <c r="A868" s="21" t="n">
        <v>45711</v>
      </c>
      <c r="B868" s="22" t="s">
        <v>619</v>
      </c>
      <c r="C868" s="22" t="s">
        <v>863</v>
      </c>
      <c r="D868" s="22" t="s">
        <v>619</v>
      </c>
      <c r="E868" s="22" t="s">
        <v>619</v>
      </c>
      <c r="F868" s="22" t="s">
        <v>19</v>
      </c>
      <c r="G868" s="23" t="n">
        <v>20</v>
      </c>
      <c r="H868" s="24" t="n">
        <v>18.33</v>
      </c>
      <c r="I868" s="24" t="n">
        <v>366.6</v>
      </c>
      <c r="J868" s="24" t="n">
        <v>0</v>
      </c>
      <c r="K868" s="24" t="n">
        <v>0</v>
      </c>
      <c r="L868" s="24" t="n">
        <v>0</v>
      </c>
      <c r="M868" s="6" t="s">
        <f>=I868+J868+K868+L868</f>
      </c>
      <c r="N868" s="22" t="s">
        <v>621</v>
      </c>
    </row>
    <row collapsed="false" customFormat="false" customHeight="false" hidden="false" ht="12.1" outlineLevel="0" r="869">
      <c r="A869" s="21" t="n">
        <v>45712</v>
      </c>
      <c r="B869" s="22" t="s">
        <v>619</v>
      </c>
      <c r="C869" s="22" t="s">
        <v>841</v>
      </c>
      <c r="D869" s="22" t="s">
        <v>619</v>
      </c>
      <c r="E869" s="22" t="s">
        <v>619</v>
      </c>
      <c r="F869" s="22" t="s">
        <v>19</v>
      </c>
      <c r="G869" s="23" t="n">
        <v>12</v>
      </c>
      <c r="H869" s="24" t="n">
        <v>18.37</v>
      </c>
      <c r="I869" s="24" t="n">
        <v>220.44</v>
      </c>
      <c r="J869" s="24" t="n">
        <v>0</v>
      </c>
      <c r="K869" s="24" t="n">
        <v>0</v>
      </c>
      <c r="L869" s="24" t="n">
        <v>0</v>
      </c>
      <c r="M869" s="6" t="s">
        <f>=I869+J869+K869+L869</f>
      </c>
      <c r="N869" s="22" t="s">
        <v>621</v>
      </c>
    </row>
    <row collapsed="false" customFormat="false" customHeight="false" hidden="false" ht="12.1" outlineLevel="0" r="870">
      <c r="A870" s="21" t="n">
        <v>45713</v>
      </c>
      <c r="B870" s="22" t="s">
        <v>619</v>
      </c>
      <c r="C870" s="22" t="s">
        <v>864</v>
      </c>
      <c r="D870" s="22" t="s">
        <v>619</v>
      </c>
      <c r="E870" s="22" t="s">
        <v>619</v>
      </c>
      <c r="F870" s="22" t="s">
        <v>19</v>
      </c>
      <c r="G870" s="23" t="n">
        <v>11</v>
      </c>
      <c r="H870" s="24" t="n">
        <v>5.89</v>
      </c>
      <c r="I870" s="24" t="n">
        <v>64.79</v>
      </c>
      <c r="J870" s="24" t="n">
        <v>0</v>
      </c>
      <c r="K870" s="24" t="n">
        <v>0</v>
      </c>
      <c r="L870" s="24" t="n">
        <v>0</v>
      </c>
      <c r="M870" s="6" t="s">
        <f>=I870+J870+K870+L870</f>
      </c>
      <c r="N870" s="22" t="s">
        <v>621</v>
      </c>
    </row>
    <row collapsed="false" customFormat="false" customHeight="false" hidden="false" ht="12.1" outlineLevel="0" r="871">
      <c r="A871" s="21" t="n">
        <v>45713</v>
      </c>
      <c r="B871" s="22" t="s">
        <v>619</v>
      </c>
      <c r="C871" s="22" t="s">
        <v>865</v>
      </c>
      <c r="D871" s="22" t="s">
        <v>619</v>
      </c>
      <c r="E871" s="22" t="s">
        <v>619</v>
      </c>
      <c r="F871" s="22" t="s">
        <v>19</v>
      </c>
      <c r="G871" s="23" t="n">
        <v>10</v>
      </c>
      <c r="H871" s="24" t="n">
        <v>18.7</v>
      </c>
      <c r="I871" s="24" t="n">
        <v>187</v>
      </c>
      <c r="J871" s="24" t="n">
        <v>0</v>
      </c>
      <c r="K871" s="24" t="n">
        <v>0</v>
      </c>
      <c r="L871" s="24" t="n">
        <v>0</v>
      </c>
      <c r="M871" s="6" t="s">
        <f>=I871+J871+K871+L871</f>
      </c>
      <c r="N871" s="22" t="s">
        <v>621</v>
      </c>
    </row>
    <row collapsed="false" customFormat="false" customHeight="false" hidden="false" ht="12.1" outlineLevel="0" r="872">
      <c r="A872" s="21" t="n">
        <v>45718</v>
      </c>
      <c r="B872" s="22" t="s">
        <v>619</v>
      </c>
      <c r="C872" s="22" t="s">
        <v>866</v>
      </c>
      <c r="D872" s="22" t="s">
        <v>619</v>
      </c>
      <c r="E872" s="22" t="s">
        <v>619</v>
      </c>
      <c r="F872" s="22" t="s">
        <v>19</v>
      </c>
      <c r="G872" s="23" t="n">
        <v>14</v>
      </c>
      <c r="H872" s="24" t="n">
        <v>20.55</v>
      </c>
      <c r="I872" s="24" t="n">
        <v>287.7</v>
      </c>
      <c r="J872" s="24" t="n">
        <v>0</v>
      </c>
      <c r="K872" s="24" t="n">
        <v>0</v>
      </c>
      <c r="L872" s="24" t="n">
        <v>0</v>
      </c>
      <c r="M872" s="6" t="s">
        <f>=I872+J872+K872+L872</f>
      </c>
      <c r="N872" s="22" t="s">
        <v>621</v>
      </c>
    </row>
    <row collapsed="false" customFormat="false" customHeight="false" hidden="false" ht="12.1" outlineLevel="0" r="873">
      <c r="A873" s="21" t="n">
        <v>45720</v>
      </c>
      <c r="B873" s="22" t="s">
        <v>619</v>
      </c>
      <c r="C873" s="22" t="s">
        <v>717</v>
      </c>
      <c r="D873" s="22" t="s">
        <v>619</v>
      </c>
      <c r="E873" s="22" t="s">
        <v>619</v>
      </c>
      <c r="F873" s="22" t="s">
        <v>19</v>
      </c>
      <c r="G873" s="23" t="n">
        <v>18</v>
      </c>
      <c r="H873" s="24" t="n">
        <v>44.88</v>
      </c>
      <c r="I873" s="24" t="n">
        <v>807.84</v>
      </c>
      <c r="J873" s="24" t="n">
        <v>0</v>
      </c>
      <c r="K873" s="24" t="n">
        <v>0</v>
      </c>
      <c r="L873" s="24" t="n">
        <v>0</v>
      </c>
      <c r="M873" s="6" t="s">
        <f>=I873+J873+K873+L873</f>
      </c>
      <c r="N873" s="22" t="s">
        <v>621</v>
      </c>
    </row>
    <row collapsed="false" customFormat="false" customHeight="false" hidden="false" ht="12.1" outlineLevel="0" r="874">
      <c r="A874" s="21" t="n">
        <v>45721</v>
      </c>
      <c r="B874" s="22" t="s">
        <v>619</v>
      </c>
      <c r="C874" s="22" t="s">
        <v>821</v>
      </c>
      <c r="D874" s="22" t="s">
        <v>619</v>
      </c>
      <c r="E874" s="22" t="s">
        <v>619</v>
      </c>
      <c r="F874" s="22" t="s">
        <v>19</v>
      </c>
      <c r="G874" s="23" t="n">
        <v>10</v>
      </c>
      <c r="H874" s="24" t="n">
        <v>30.42</v>
      </c>
      <c r="I874" s="24" t="n">
        <v>304.2</v>
      </c>
      <c r="J874" s="24" t="n">
        <v>0</v>
      </c>
      <c r="K874" s="24" t="n">
        <v>0</v>
      </c>
      <c r="L874" s="24" t="n">
        <v>0</v>
      </c>
      <c r="M874" s="6" t="s">
        <f>=I874+J874+K874+L874</f>
      </c>
      <c r="N874" s="22" t="s">
        <v>621</v>
      </c>
    </row>
    <row collapsed="false" customFormat="false" customHeight="false" hidden="false" ht="12.1" outlineLevel="0" r="875">
      <c r="A875" s="21" t="n">
        <v>45721</v>
      </c>
      <c r="B875" s="22" t="s">
        <v>619</v>
      </c>
      <c r="C875" s="22" t="s">
        <v>682</v>
      </c>
      <c r="D875" s="22" t="s">
        <v>619</v>
      </c>
      <c r="E875" s="22" t="s">
        <v>619</v>
      </c>
      <c r="F875" s="22" t="s">
        <v>19</v>
      </c>
      <c r="G875" s="23" t="n">
        <v>10</v>
      </c>
      <c r="H875" s="24" t="n">
        <v>25.8</v>
      </c>
      <c r="I875" s="24" t="n">
        <v>258</v>
      </c>
      <c r="J875" s="24" t="n">
        <v>0</v>
      </c>
      <c r="K875" s="24" t="n">
        <v>0</v>
      </c>
      <c r="L875" s="24" t="n">
        <v>0</v>
      </c>
      <c r="M875" s="6" t="s">
        <f>=I875+J875+K875+L875</f>
      </c>
      <c r="N875" s="22" t="s">
        <v>621</v>
      </c>
    </row>
    <row collapsed="false" customFormat="false" customHeight="false" hidden="false" ht="12.1" outlineLevel="0" r="876">
      <c r="A876" s="21" t="n">
        <v>45721</v>
      </c>
      <c r="B876" s="22" t="s">
        <v>619</v>
      </c>
      <c r="C876" s="22" t="s">
        <v>732</v>
      </c>
      <c r="D876" s="22" t="s">
        <v>619</v>
      </c>
      <c r="E876" s="22" t="s">
        <v>619</v>
      </c>
      <c r="F876" s="22" t="s">
        <v>19</v>
      </c>
      <c r="G876" s="23" t="n">
        <v>10</v>
      </c>
      <c r="H876" s="24" t="n">
        <v>9.04</v>
      </c>
      <c r="I876" s="24" t="n">
        <v>90.4</v>
      </c>
      <c r="J876" s="24" t="n">
        <v>0</v>
      </c>
      <c r="K876" s="24" t="n">
        <v>0</v>
      </c>
      <c r="L876" s="24" t="n">
        <v>0</v>
      </c>
      <c r="M876" s="6" t="s">
        <f>=I876+J876+K876+L876</f>
      </c>
      <c r="N876" s="22" t="s">
        <v>621</v>
      </c>
    </row>
    <row collapsed="false" customFormat="false" customHeight="false" hidden="false" ht="12.1" outlineLevel="0" r="877">
      <c r="A877" s="21" t="n">
        <v>45723</v>
      </c>
      <c r="B877" s="22" t="s">
        <v>619</v>
      </c>
      <c r="C877" s="22" t="s">
        <v>842</v>
      </c>
      <c r="D877" s="22" t="s">
        <v>619</v>
      </c>
      <c r="E877" s="22" t="s">
        <v>619</v>
      </c>
      <c r="F877" s="22" t="s">
        <v>19</v>
      </c>
      <c r="G877" s="23" t="n">
        <v>10</v>
      </c>
      <c r="H877" s="24" t="n">
        <v>19.15</v>
      </c>
      <c r="I877" s="24" t="n">
        <v>191.5</v>
      </c>
      <c r="J877" s="24" t="n">
        <v>0</v>
      </c>
      <c r="K877" s="24" t="n">
        <v>0</v>
      </c>
      <c r="L877" s="24" t="n">
        <v>0</v>
      </c>
      <c r="M877" s="6" t="s">
        <f>=I877+J877+K877+L877</f>
      </c>
      <c r="N877" s="22" t="s">
        <v>621</v>
      </c>
    </row>
    <row collapsed="false" customFormat="false" customHeight="false" hidden="false" ht="12.1" outlineLevel="0" r="878">
      <c r="A878" s="21" t="n">
        <v>45726</v>
      </c>
      <c r="B878" s="22" t="s">
        <v>619</v>
      </c>
      <c r="C878" s="22" t="s">
        <v>867</v>
      </c>
      <c r="D878" s="22" t="s">
        <v>619</v>
      </c>
      <c r="E878" s="22" t="s">
        <v>619</v>
      </c>
      <c r="F878" s="22" t="s">
        <v>19</v>
      </c>
      <c r="G878" s="23" t="n">
        <v>21</v>
      </c>
      <c r="H878" s="24" t="n">
        <v>14.77</v>
      </c>
      <c r="I878" s="24" t="n">
        <v>310.17</v>
      </c>
      <c r="J878" s="24" t="n">
        <v>0</v>
      </c>
      <c r="K878" s="24" t="n">
        <v>0</v>
      </c>
      <c r="L878" s="24" t="n">
        <v>0</v>
      </c>
      <c r="M878" s="6" t="s">
        <f>=I878+J878+K878+L878</f>
      </c>
      <c r="N878" s="22" t="s">
        <v>621</v>
      </c>
    </row>
    <row collapsed="false" customFormat="false" customHeight="false" hidden="false" ht="12.1" outlineLevel="0" r="879">
      <c r="A879" s="21" t="n">
        <v>45726</v>
      </c>
      <c r="B879" s="22" t="s">
        <v>619</v>
      </c>
      <c r="C879" s="22" t="s">
        <v>748</v>
      </c>
      <c r="D879" s="22" t="s">
        <v>619</v>
      </c>
      <c r="E879" s="22" t="s">
        <v>619</v>
      </c>
      <c r="F879" s="22" t="s">
        <v>19</v>
      </c>
      <c r="G879" s="23" t="n">
        <v>10</v>
      </c>
      <c r="H879" s="24" t="n">
        <v>37.4</v>
      </c>
      <c r="I879" s="24" t="n">
        <v>374</v>
      </c>
      <c r="J879" s="24" t="n">
        <v>0</v>
      </c>
      <c r="K879" s="24" t="n">
        <v>0</v>
      </c>
      <c r="L879" s="24" t="n">
        <v>0</v>
      </c>
      <c r="M879" s="6" t="s">
        <f>=I879+J879+K879+L879</f>
      </c>
      <c r="N879" s="22" t="s">
        <v>621</v>
      </c>
    </row>
    <row collapsed="false" customFormat="false" customHeight="false" hidden="false" ht="12.1" outlineLevel="0" r="880">
      <c r="A880" s="21" t="n">
        <v>45728</v>
      </c>
      <c r="B880" s="22" t="s">
        <v>619</v>
      </c>
      <c r="C880" s="22" t="s">
        <v>749</v>
      </c>
      <c r="D880" s="22" t="s">
        <v>619</v>
      </c>
      <c r="E880" s="22" t="s">
        <v>619</v>
      </c>
      <c r="F880" s="22" t="s">
        <v>19</v>
      </c>
      <c r="G880" s="23" t="n">
        <v>10</v>
      </c>
      <c r="H880" s="24" t="n">
        <v>37.02</v>
      </c>
      <c r="I880" s="24" t="n">
        <v>370.2</v>
      </c>
      <c r="J880" s="24" t="n">
        <v>0</v>
      </c>
      <c r="K880" s="24" t="n">
        <v>0</v>
      </c>
      <c r="L880" s="24" t="n">
        <v>0</v>
      </c>
      <c r="M880" s="6" t="s">
        <f>=I880+J880+K880+L880</f>
      </c>
      <c r="N880" s="22" t="s">
        <v>621</v>
      </c>
    </row>
    <row collapsed="false" customFormat="false" customHeight="false" hidden="false" ht="12.1" outlineLevel="0" r="881">
      <c r="A881" s="21" t="n">
        <v>45729</v>
      </c>
      <c r="B881" s="22" t="s">
        <v>619</v>
      </c>
      <c r="C881" s="22" t="s">
        <v>823</v>
      </c>
      <c r="D881" s="22" t="s">
        <v>619</v>
      </c>
      <c r="E881" s="22" t="s">
        <v>619</v>
      </c>
      <c r="F881" s="22" t="s">
        <v>19</v>
      </c>
      <c r="G881" s="23" t="n">
        <v>5</v>
      </c>
      <c r="H881" s="24" t="n">
        <v>17.25</v>
      </c>
      <c r="I881" s="24" t="n">
        <v>86.25</v>
      </c>
      <c r="J881" s="24" t="n">
        <v>0</v>
      </c>
      <c r="K881" s="24" t="n">
        <v>0</v>
      </c>
      <c r="L881" s="24" t="n">
        <v>0</v>
      </c>
      <c r="M881" s="6" t="s">
        <f>=I881+J881+K881+L881</f>
      </c>
      <c r="N881" s="22" t="s">
        <v>621</v>
      </c>
    </row>
    <row collapsed="false" customFormat="false" customHeight="false" hidden="false" ht="12.1" outlineLevel="0" r="882">
      <c r="A882" s="21" t="n">
        <v>45730</v>
      </c>
      <c r="B882" s="22" t="s">
        <v>619</v>
      </c>
      <c r="C882" s="22" t="s">
        <v>771</v>
      </c>
      <c r="D882" s="22" t="s">
        <v>619</v>
      </c>
      <c r="E882" s="22" t="s">
        <v>619</v>
      </c>
      <c r="F882" s="22" t="s">
        <v>19</v>
      </c>
      <c r="G882" s="23" t="n">
        <v>5</v>
      </c>
      <c r="H882" s="24" t="n">
        <v>17.26</v>
      </c>
      <c r="I882" s="24" t="n">
        <v>86.3</v>
      </c>
      <c r="J882" s="24" t="n">
        <v>0</v>
      </c>
      <c r="K882" s="24" t="n">
        <v>0</v>
      </c>
      <c r="L882" s="24" t="n">
        <v>0</v>
      </c>
      <c r="M882" s="6" t="s">
        <f>=I882+J882+K882+L882</f>
      </c>
      <c r="N882" s="22" t="s">
        <v>621</v>
      </c>
    </row>
    <row collapsed="false" customFormat="false" customHeight="false" hidden="false" ht="12.1" outlineLevel="0" r="883">
      <c r="A883" s="21" t="n">
        <v>45730</v>
      </c>
      <c r="B883" s="22" t="s">
        <v>619</v>
      </c>
      <c r="C883" s="22" t="s">
        <v>847</v>
      </c>
      <c r="D883" s="22" t="s">
        <v>619</v>
      </c>
      <c r="E883" s="22" t="s">
        <v>619</v>
      </c>
      <c r="F883" s="22" t="s">
        <v>19</v>
      </c>
      <c r="G883" s="23" t="n">
        <v>10</v>
      </c>
      <c r="H883" s="24" t="n">
        <v>18.63</v>
      </c>
      <c r="I883" s="24" t="n">
        <v>186.3</v>
      </c>
      <c r="J883" s="24" t="n">
        <v>0</v>
      </c>
      <c r="K883" s="24" t="n">
        <v>0</v>
      </c>
      <c r="L883" s="24" t="n">
        <v>0</v>
      </c>
      <c r="M883" s="6" t="s">
        <f>=I883+J883+K883+L883</f>
      </c>
      <c r="N883" s="22" t="s">
        <v>621</v>
      </c>
    </row>
    <row collapsed="false" customFormat="false" customHeight="false" hidden="false" ht="12.1" outlineLevel="0" r="884">
      <c r="A884" s="21" t="n">
        <v>45731</v>
      </c>
      <c r="B884" s="22" t="s">
        <v>619</v>
      </c>
      <c r="C884" s="22" t="s">
        <v>848</v>
      </c>
      <c r="D884" s="22" t="s">
        <v>619</v>
      </c>
      <c r="E884" s="22" t="s">
        <v>619</v>
      </c>
      <c r="F884" s="22" t="s">
        <v>19</v>
      </c>
      <c r="G884" s="23" t="n">
        <v>20</v>
      </c>
      <c r="H884" s="24" t="n">
        <v>18.66</v>
      </c>
      <c r="I884" s="24" t="n">
        <v>373.2</v>
      </c>
      <c r="J884" s="24" t="n">
        <v>0</v>
      </c>
      <c r="K884" s="24" t="n">
        <v>0</v>
      </c>
      <c r="L884" s="24" t="n">
        <v>0</v>
      </c>
      <c r="M884" s="6" t="s">
        <f>=I884+J884+K884+L884</f>
      </c>
      <c r="N884" s="22" t="s">
        <v>621</v>
      </c>
    </row>
    <row collapsed="false" customFormat="false" customHeight="false" hidden="false" ht="12.1" outlineLevel="0" r="885">
      <c r="A885" s="21" t="n">
        <v>45732</v>
      </c>
      <c r="B885" s="22" t="s">
        <v>619</v>
      </c>
      <c r="C885" s="22" t="s">
        <v>868</v>
      </c>
      <c r="D885" s="22" t="s">
        <v>619</v>
      </c>
      <c r="E885" s="22" t="s">
        <v>619</v>
      </c>
      <c r="F885" s="22" t="s">
        <v>19</v>
      </c>
      <c r="G885" s="23" t="n">
        <v>12</v>
      </c>
      <c r="H885" s="24" t="n">
        <v>18.33</v>
      </c>
      <c r="I885" s="24" t="n">
        <v>219.96</v>
      </c>
      <c r="J885" s="24" t="n">
        <v>0</v>
      </c>
      <c r="K885" s="24" t="n">
        <v>0</v>
      </c>
      <c r="L885" s="24" t="n">
        <v>0</v>
      </c>
      <c r="M885" s="6" t="s">
        <f>=I885+J885+K885+L885</f>
      </c>
      <c r="N885" s="22" t="s">
        <v>621</v>
      </c>
    </row>
    <row collapsed="false" customFormat="false" customHeight="false" hidden="false" ht="12.1" outlineLevel="0" r="886">
      <c r="A886" s="21" t="n">
        <v>45733</v>
      </c>
      <c r="B886" s="22" t="s">
        <v>619</v>
      </c>
      <c r="C886" s="22" t="s">
        <v>869</v>
      </c>
      <c r="D886" s="22" t="s">
        <v>619</v>
      </c>
      <c r="E886" s="22" t="s">
        <v>619</v>
      </c>
      <c r="F886" s="22" t="s">
        <v>19</v>
      </c>
      <c r="G886" s="23" t="n">
        <v>10</v>
      </c>
      <c r="H886" s="24" t="n">
        <v>56.1</v>
      </c>
      <c r="I886" s="24" t="n">
        <v>561</v>
      </c>
      <c r="J886" s="24" t="n">
        <v>0</v>
      </c>
      <c r="K886" s="24" t="n">
        <v>0</v>
      </c>
      <c r="L886" s="24" t="n">
        <v>0</v>
      </c>
      <c r="M886" s="6" t="s">
        <f>=I886+J886+K886+L886</f>
      </c>
      <c r="N886" s="22" t="s">
        <v>621</v>
      </c>
    </row>
    <row collapsed="false" customFormat="false" customHeight="false" hidden="false" ht="12.1" outlineLevel="0" r="887">
      <c r="A887" s="21" t="n">
        <v>45733</v>
      </c>
      <c r="B887" s="22" t="s">
        <v>619</v>
      </c>
      <c r="C887" s="22" t="s">
        <v>751</v>
      </c>
      <c r="D887" s="22" t="s">
        <v>619</v>
      </c>
      <c r="E887" s="22" t="s">
        <v>619</v>
      </c>
      <c r="F887" s="22" t="s">
        <v>19</v>
      </c>
      <c r="G887" s="23" t="n">
        <v>16</v>
      </c>
      <c r="H887" s="24" t="n">
        <v>32.16</v>
      </c>
      <c r="I887" s="24" t="n">
        <v>514.56</v>
      </c>
      <c r="J887" s="24" t="n">
        <v>0</v>
      </c>
      <c r="K887" s="24" t="n">
        <v>0</v>
      </c>
      <c r="L887" s="24" t="n">
        <v>0</v>
      </c>
      <c r="M887" s="6" t="s">
        <f>=I887+J887+K887+L887</f>
      </c>
      <c r="N887" s="22" t="s">
        <v>621</v>
      </c>
    </row>
    <row collapsed="false" customFormat="false" customHeight="false" hidden="false" ht="12.1" outlineLevel="0" r="888">
      <c r="A888" s="21" t="n">
        <v>45733</v>
      </c>
      <c r="B888" s="22" t="s">
        <v>619</v>
      </c>
      <c r="C888" s="22" t="s">
        <v>870</v>
      </c>
      <c r="D888" s="22" t="s">
        <v>619</v>
      </c>
      <c r="E888" s="22" t="s">
        <v>619</v>
      </c>
      <c r="F888" s="22" t="s">
        <v>19</v>
      </c>
      <c r="G888" s="23" t="n">
        <v>10</v>
      </c>
      <c r="H888" s="24" t="n">
        <v>55.1</v>
      </c>
      <c r="I888" s="24" t="n">
        <v>551</v>
      </c>
      <c r="J888" s="24" t="n">
        <v>0</v>
      </c>
      <c r="K888" s="24" t="n">
        <v>0</v>
      </c>
      <c r="L888" s="24" t="n">
        <v>0</v>
      </c>
      <c r="M888" s="6" t="s">
        <f>=I888+J888+K888+L888</f>
      </c>
      <c r="N888" s="22" t="s">
        <v>621</v>
      </c>
    </row>
    <row collapsed="false" customFormat="false" customHeight="false" hidden="false" ht="12.1" outlineLevel="0" r="889">
      <c r="A889" s="21" t="n">
        <v>45733</v>
      </c>
      <c r="B889" s="22" t="s">
        <v>619</v>
      </c>
      <c r="C889" s="22" t="s">
        <v>683</v>
      </c>
      <c r="D889" s="22" t="s">
        <v>619</v>
      </c>
      <c r="E889" s="22" t="s">
        <v>619</v>
      </c>
      <c r="F889" s="22" t="s">
        <v>19</v>
      </c>
      <c r="G889" s="23" t="n">
        <v>5</v>
      </c>
      <c r="H889" s="24" t="n">
        <v>39.39</v>
      </c>
      <c r="I889" s="24" t="n">
        <v>196.95</v>
      </c>
      <c r="J889" s="24" t="n">
        <v>0</v>
      </c>
      <c r="K889" s="24" t="n">
        <v>0</v>
      </c>
      <c r="L889" s="24" t="n">
        <v>0</v>
      </c>
      <c r="M889" s="6" t="s">
        <f>=I889+J889+K889+L889</f>
      </c>
      <c r="N889" s="22" t="s">
        <v>621</v>
      </c>
    </row>
    <row collapsed="false" customFormat="false" customHeight="false" hidden="false" ht="12.1" outlineLevel="0" r="890">
      <c r="A890" s="21" t="n">
        <v>45734</v>
      </c>
      <c r="B890" s="22" t="s">
        <v>619</v>
      </c>
      <c r="C890" s="22" t="s">
        <v>640</v>
      </c>
      <c r="D890" s="22" t="s">
        <v>619</v>
      </c>
      <c r="E890" s="22" t="s">
        <v>619</v>
      </c>
      <c r="F890" s="22" t="s">
        <v>19</v>
      </c>
      <c r="G890" s="23" t="n">
        <v>10</v>
      </c>
      <c r="H890" s="24" t="n">
        <v>38.64</v>
      </c>
      <c r="I890" s="24" t="n">
        <v>386.4</v>
      </c>
      <c r="J890" s="24" t="n">
        <v>0</v>
      </c>
      <c r="K890" s="24" t="n">
        <v>0</v>
      </c>
      <c r="L890" s="24" t="n">
        <v>0</v>
      </c>
      <c r="M890" s="6" t="s">
        <f>=I890+J890+K890+L890</f>
      </c>
      <c r="N890" s="22" t="s">
        <v>621</v>
      </c>
    </row>
    <row collapsed="false" customFormat="false" customHeight="false" hidden="false" ht="12.1" outlineLevel="0" r="891">
      <c r="A891" s="21" t="n">
        <v>45735</v>
      </c>
      <c r="B891" s="22" t="s">
        <v>619</v>
      </c>
      <c r="C891" s="22" t="s">
        <v>828</v>
      </c>
      <c r="D891" s="22" t="s">
        <v>619</v>
      </c>
      <c r="E891" s="22" t="s">
        <v>619</v>
      </c>
      <c r="F891" s="22" t="s">
        <v>19</v>
      </c>
      <c r="G891" s="23" t="n">
        <v>10</v>
      </c>
      <c r="H891" s="24" t="n">
        <v>29.54</v>
      </c>
      <c r="I891" s="24" t="n">
        <v>295.4</v>
      </c>
      <c r="J891" s="24" t="n">
        <v>0</v>
      </c>
      <c r="K891" s="24" t="n">
        <v>0</v>
      </c>
      <c r="L891" s="24" t="n">
        <v>0</v>
      </c>
      <c r="M891" s="6" t="s">
        <f>=I891+J891+K891+L891</f>
      </c>
      <c r="N891" s="22" t="s">
        <v>621</v>
      </c>
    </row>
    <row collapsed="false" customFormat="false" customHeight="false" hidden="false" ht="12.1" outlineLevel="0" r="892">
      <c r="A892" s="21" t="n">
        <v>45736</v>
      </c>
      <c r="B892" s="22" t="s">
        <v>619</v>
      </c>
      <c r="C892" s="22" t="s">
        <v>859</v>
      </c>
      <c r="D892" s="22" t="s">
        <v>619</v>
      </c>
      <c r="E892" s="22" t="s">
        <v>619</v>
      </c>
      <c r="F892" s="22" t="s">
        <v>19</v>
      </c>
      <c r="G892" s="23" t="n">
        <v>10</v>
      </c>
      <c r="H892" s="24" t="n">
        <v>18.9</v>
      </c>
      <c r="I892" s="24" t="n">
        <v>189</v>
      </c>
      <c r="J892" s="24" t="n">
        <v>0</v>
      </c>
      <c r="K892" s="24" t="n">
        <v>0</v>
      </c>
      <c r="L892" s="24" t="n">
        <v>0</v>
      </c>
      <c r="M892" s="6" t="s">
        <f>=I892+J892+K892+L892</f>
      </c>
      <c r="N892" s="22" t="s">
        <v>621</v>
      </c>
    </row>
    <row collapsed="false" customFormat="false" customHeight="false" hidden="false" ht="12.1" outlineLevel="0" r="893">
      <c r="A893" s="21" t="n">
        <v>45739</v>
      </c>
      <c r="B893" s="22" t="s">
        <v>619</v>
      </c>
      <c r="C893" s="22" t="s">
        <v>832</v>
      </c>
      <c r="D893" s="22" t="s">
        <v>619</v>
      </c>
      <c r="E893" s="22" t="s">
        <v>619</v>
      </c>
      <c r="F893" s="22" t="s">
        <v>19</v>
      </c>
      <c r="G893" s="23" t="n">
        <v>11</v>
      </c>
      <c r="H893" s="24" t="n">
        <v>18.29</v>
      </c>
      <c r="I893" s="24" t="n">
        <v>201.19</v>
      </c>
      <c r="J893" s="24" t="n">
        <v>0</v>
      </c>
      <c r="K893" s="24" t="n">
        <v>0</v>
      </c>
      <c r="L893" s="24" t="n">
        <v>0</v>
      </c>
      <c r="M893" s="6" t="s">
        <f>=I893+J893+K893+L893</f>
      </c>
      <c r="N893" s="22" t="s">
        <v>621</v>
      </c>
    </row>
    <row collapsed="false" customFormat="false" customHeight="false" hidden="false" ht="12.1" outlineLevel="0" r="894">
      <c r="A894" s="21" t="n">
        <v>45739</v>
      </c>
      <c r="B894" s="22" t="s">
        <v>619</v>
      </c>
      <c r="C894" s="22" t="s">
        <v>861</v>
      </c>
      <c r="D894" s="22" t="s">
        <v>619</v>
      </c>
      <c r="E894" s="22" t="s">
        <v>619</v>
      </c>
      <c r="F894" s="22" t="s">
        <v>19</v>
      </c>
      <c r="G894" s="23" t="n">
        <v>10</v>
      </c>
      <c r="H894" s="24" t="n">
        <v>18.7</v>
      </c>
      <c r="I894" s="24" t="n">
        <v>187</v>
      </c>
      <c r="J894" s="24" t="n">
        <v>0</v>
      </c>
      <c r="K894" s="24" t="n">
        <v>0</v>
      </c>
      <c r="L894" s="24" t="n">
        <v>0</v>
      </c>
      <c r="M894" s="6" t="s">
        <f>=I894+J894+K894+L894</f>
      </c>
      <c r="N894" s="22" t="s">
        <v>621</v>
      </c>
    </row>
    <row collapsed="false" customFormat="false" customHeight="false" hidden="false" ht="12.1" outlineLevel="0" r="895">
      <c r="A895" s="21" t="n">
        <v>45739</v>
      </c>
      <c r="B895" s="22" t="s">
        <v>619</v>
      </c>
      <c r="C895" s="22" t="s">
        <v>862</v>
      </c>
      <c r="D895" s="22" t="s">
        <v>619</v>
      </c>
      <c r="E895" s="22" t="s">
        <v>619</v>
      </c>
      <c r="F895" s="22" t="s">
        <v>19</v>
      </c>
      <c r="G895" s="23" t="n">
        <v>15</v>
      </c>
      <c r="H895" s="24" t="n">
        <v>18.9</v>
      </c>
      <c r="I895" s="24" t="n">
        <v>283.5</v>
      </c>
      <c r="J895" s="24" t="n">
        <v>0</v>
      </c>
      <c r="K895" s="24" t="n">
        <v>0</v>
      </c>
      <c r="L895" s="24" t="n">
        <v>0</v>
      </c>
      <c r="M895" s="6" t="s">
        <f>=I895+J895+K895+L895</f>
      </c>
      <c r="N895" s="22" t="s">
        <v>621</v>
      </c>
    </row>
    <row collapsed="false" customFormat="false" customHeight="false" hidden="false" ht="12.1" outlineLevel="0" r="896">
      <c r="A896" s="21" t="n">
        <v>45741</v>
      </c>
      <c r="B896" s="22" t="s">
        <v>619</v>
      </c>
      <c r="C896" s="22" t="s">
        <v>863</v>
      </c>
      <c r="D896" s="22" t="s">
        <v>619</v>
      </c>
      <c r="E896" s="22" t="s">
        <v>619</v>
      </c>
      <c r="F896" s="22" t="s">
        <v>19</v>
      </c>
      <c r="G896" s="23" t="n">
        <v>20</v>
      </c>
      <c r="H896" s="24" t="n">
        <v>18.33</v>
      </c>
      <c r="I896" s="24" t="n">
        <v>366.6</v>
      </c>
      <c r="J896" s="24" t="n">
        <v>0</v>
      </c>
      <c r="K896" s="24" t="n">
        <v>0</v>
      </c>
      <c r="L896" s="24" t="n">
        <v>0</v>
      </c>
      <c r="M896" s="6" t="s">
        <f>=I896+J896+K896+L896</f>
      </c>
      <c r="N896" s="22" t="s">
        <v>621</v>
      </c>
    </row>
    <row collapsed="false" customFormat="false" customHeight="false" hidden="false" ht="12.1" outlineLevel="0" r="897">
      <c r="A897" s="21" t="n">
        <v>45742</v>
      </c>
      <c r="B897" s="22" t="s">
        <v>619</v>
      </c>
      <c r="C897" s="22" t="s">
        <v>787</v>
      </c>
      <c r="D897" s="22" t="s">
        <v>619</v>
      </c>
      <c r="E897" s="22" t="s">
        <v>619</v>
      </c>
      <c r="F897" s="22" t="s">
        <v>19</v>
      </c>
      <c r="G897" s="23" t="n">
        <v>10</v>
      </c>
      <c r="H897" s="24" t="n">
        <v>47.37</v>
      </c>
      <c r="I897" s="24" t="n">
        <v>473.7</v>
      </c>
      <c r="J897" s="24" t="n">
        <v>0</v>
      </c>
      <c r="K897" s="24" t="n">
        <v>0</v>
      </c>
      <c r="L897" s="24" t="n">
        <v>0</v>
      </c>
      <c r="M897" s="6" t="s">
        <f>=I897+J897+K897+L897</f>
      </c>
      <c r="N897" s="22" t="s">
        <v>621</v>
      </c>
    </row>
    <row collapsed="false" customFormat="false" customHeight="false" hidden="false" ht="12.1" outlineLevel="0" r="898">
      <c r="A898" s="21" t="n">
        <v>45742</v>
      </c>
      <c r="B898" s="22" t="s">
        <v>619</v>
      </c>
      <c r="C898" s="22" t="s">
        <v>841</v>
      </c>
      <c r="D898" s="22" t="s">
        <v>619</v>
      </c>
      <c r="E898" s="22" t="s">
        <v>619</v>
      </c>
      <c r="F898" s="22" t="s">
        <v>19</v>
      </c>
      <c r="G898" s="23" t="n">
        <v>12</v>
      </c>
      <c r="H898" s="24" t="n">
        <v>18.37</v>
      </c>
      <c r="I898" s="24" t="n">
        <v>220.44</v>
      </c>
      <c r="J898" s="24" t="n">
        <v>0</v>
      </c>
      <c r="K898" s="24" t="n">
        <v>0</v>
      </c>
      <c r="L898" s="24" t="n">
        <v>0</v>
      </c>
      <c r="M898" s="6" t="s">
        <f>=I898+J898+K898+L898</f>
      </c>
      <c r="N898" s="22" t="s">
        <v>621</v>
      </c>
    </row>
    <row collapsed="false" customFormat="false" customHeight="false" hidden="false" ht="12.1" outlineLevel="0" r="899">
      <c r="A899" s="21" t="n">
        <v>45743</v>
      </c>
      <c r="B899" s="22" t="s">
        <v>619</v>
      </c>
      <c r="C899" s="22" t="s">
        <v>865</v>
      </c>
      <c r="D899" s="22" t="s">
        <v>619</v>
      </c>
      <c r="E899" s="22" t="s">
        <v>619</v>
      </c>
      <c r="F899" s="22" t="s">
        <v>19</v>
      </c>
      <c r="G899" s="23" t="n">
        <v>10</v>
      </c>
      <c r="H899" s="24" t="n">
        <v>18.7</v>
      </c>
      <c r="I899" s="24" t="n">
        <v>187</v>
      </c>
      <c r="J899" s="24" t="n">
        <v>0</v>
      </c>
      <c r="K899" s="24" t="n">
        <v>0</v>
      </c>
      <c r="L899" s="24" t="n">
        <v>0</v>
      </c>
      <c r="M899" s="6" t="s">
        <f>=I899+J899+K899+L899</f>
      </c>
      <c r="N899" s="22" t="s">
        <v>621</v>
      </c>
    </row>
    <row collapsed="false" customFormat="false" customHeight="false" hidden="false" ht="12.1" outlineLevel="0" r="900">
      <c r="A900" s="21" t="n">
        <v>45748</v>
      </c>
      <c r="B900" s="22" t="s">
        <v>619</v>
      </c>
      <c r="C900" s="22" t="s">
        <v>866</v>
      </c>
      <c r="D900" s="22" t="s">
        <v>619</v>
      </c>
      <c r="E900" s="22" t="s">
        <v>619</v>
      </c>
      <c r="F900" s="22" t="s">
        <v>19</v>
      </c>
      <c r="G900" s="23" t="n">
        <v>14</v>
      </c>
      <c r="H900" s="24" t="n">
        <v>20.55</v>
      </c>
      <c r="I900" s="24" t="n">
        <v>287.7</v>
      </c>
      <c r="J900" s="24" t="n">
        <v>0</v>
      </c>
      <c r="K900" s="24" t="n">
        <v>0</v>
      </c>
      <c r="L900" s="24" t="n">
        <v>0</v>
      </c>
      <c r="M900" s="6" t="s">
        <f>=I900+J900+K900+L900</f>
      </c>
      <c r="N900" s="22" t="s">
        <v>621</v>
      </c>
    </row>
    <row collapsed="false" customFormat="false" customHeight="false" hidden="false" ht="12.1" outlineLevel="0" r="901">
      <c r="A901" s="21" t="n">
        <v>45749</v>
      </c>
      <c r="B901" s="22" t="s">
        <v>619</v>
      </c>
      <c r="C901" s="22" t="s">
        <v>792</v>
      </c>
      <c r="D901" s="22" t="s">
        <v>619</v>
      </c>
      <c r="E901" s="22" t="s">
        <v>619</v>
      </c>
      <c r="F901" s="22" t="s">
        <v>19</v>
      </c>
      <c r="G901" s="23" t="n">
        <v>7</v>
      </c>
      <c r="H901" s="24" t="n">
        <v>29.42</v>
      </c>
      <c r="I901" s="24" t="n">
        <v>205.94</v>
      </c>
      <c r="J901" s="24" t="n">
        <v>0</v>
      </c>
      <c r="K901" s="24" t="n">
        <v>0</v>
      </c>
      <c r="L901" s="24" t="n">
        <v>0</v>
      </c>
      <c r="M901" s="6" t="s">
        <f>=I901+J901+K901+L901</f>
      </c>
      <c r="N901" s="22" t="s">
        <v>621</v>
      </c>
    </row>
    <row collapsed="false" customFormat="false" customHeight="false" hidden="false" ht="12.1" outlineLevel="0" r="902">
      <c r="A902" s="21" t="n">
        <v>45751</v>
      </c>
      <c r="B902" s="22" t="s">
        <v>619</v>
      </c>
      <c r="C902" s="22" t="s">
        <v>732</v>
      </c>
      <c r="D902" s="22" t="s">
        <v>619</v>
      </c>
      <c r="E902" s="22" t="s">
        <v>619</v>
      </c>
      <c r="F902" s="22" t="s">
        <v>19</v>
      </c>
      <c r="G902" s="23" t="n">
        <v>10</v>
      </c>
      <c r="H902" s="24" t="n">
        <v>9.04</v>
      </c>
      <c r="I902" s="24" t="n">
        <v>90.4</v>
      </c>
      <c r="J902" s="24" t="n">
        <v>0</v>
      </c>
      <c r="K902" s="24" t="n">
        <v>0</v>
      </c>
      <c r="L902" s="24" t="n">
        <v>0</v>
      </c>
      <c r="M902" s="6" t="s">
        <f>=I902+J902+K902+L902</f>
      </c>
      <c r="N902" s="22" t="s">
        <v>621</v>
      </c>
    </row>
    <row collapsed="false" customFormat="false" customHeight="false" hidden="false" ht="12.1" outlineLevel="0" r="903">
      <c r="A903" s="21" t="n">
        <v>45753</v>
      </c>
      <c r="B903" s="22" t="s">
        <v>619</v>
      </c>
      <c r="C903" s="22" t="s">
        <v>842</v>
      </c>
      <c r="D903" s="22" t="s">
        <v>619</v>
      </c>
      <c r="E903" s="22" t="s">
        <v>619</v>
      </c>
      <c r="F903" s="22" t="s">
        <v>19</v>
      </c>
      <c r="G903" s="23" t="n">
        <v>10</v>
      </c>
      <c r="H903" s="24" t="n">
        <v>19.15</v>
      </c>
      <c r="I903" s="24" t="n">
        <v>191.5</v>
      </c>
      <c r="J903" s="24" t="n">
        <v>0</v>
      </c>
      <c r="K903" s="24" t="n">
        <v>0</v>
      </c>
      <c r="L903" s="24" t="n">
        <v>0</v>
      </c>
      <c r="M903" s="6" t="s">
        <f>=I903+J903+K903+L903</f>
      </c>
      <c r="N903" s="22" t="s">
        <v>621</v>
      </c>
    </row>
    <row collapsed="false" customFormat="false" customHeight="false" hidden="false" ht="12.1" outlineLevel="0" r="904">
      <c r="A904" s="21" t="n">
        <v>45755</v>
      </c>
      <c r="B904" s="22" t="s">
        <v>619</v>
      </c>
      <c r="C904" s="22" t="s">
        <v>657</v>
      </c>
      <c r="D904" s="22" t="s">
        <v>619</v>
      </c>
      <c r="E904" s="22" t="s">
        <v>619</v>
      </c>
      <c r="F904" s="22" t="s">
        <v>19</v>
      </c>
      <c r="G904" s="23" t="n">
        <v>10</v>
      </c>
      <c r="H904" s="24" t="n">
        <v>39.64</v>
      </c>
      <c r="I904" s="24" t="n">
        <v>396.4</v>
      </c>
      <c r="J904" s="24" t="n">
        <v>0</v>
      </c>
      <c r="K904" s="24" t="n">
        <v>0</v>
      </c>
      <c r="L904" s="24" t="n">
        <v>0</v>
      </c>
      <c r="M904" s="6" t="s">
        <f>=I904+J904+K904+L904</f>
      </c>
      <c r="N904" s="22" t="s">
        <v>621</v>
      </c>
    </row>
    <row collapsed="false" customFormat="false" customHeight="false" hidden="false" ht="12.1" outlineLevel="0" r="905">
      <c r="A905" s="21" t="n">
        <v>45756</v>
      </c>
      <c r="B905" s="22" t="s">
        <v>619</v>
      </c>
      <c r="C905" s="22" t="s">
        <v>757</v>
      </c>
      <c r="D905" s="22" t="s">
        <v>619</v>
      </c>
      <c r="E905" s="22" t="s">
        <v>619</v>
      </c>
      <c r="F905" s="22" t="s">
        <v>19</v>
      </c>
      <c r="G905" s="23" t="n">
        <v>10</v>
      </c>
      <c r="H905" s="24" t="n">
        <v>29.92</v>
      </c>
      <c r="I905" s="24" t="n">
        <v>299.2</v>
      </c>
      <c r="J905" s="24" t="n">
        <v>0</v>
      </c>
      <c r="K905" s="24" t="n">
        <v>0</v>
      </c>
      <c r="L905" s="24" t="n">
        <v>0</v>
      </c>
      <c r="M905" s="6" t="s">
        <f>=I905+J905+K905+L905</f>
      </c>
      <c r="N905" s="22" t="s">
        <v>621</v>
      </c>
    </row>
    <row collapsed="false" customFormat="false" customHeight="false" hidden="false" ht="12.1" outlineLevel="0" r="906">
      <c r="A906" s="21" t="n">
        <v>45760</v>
      </c>
      <c r="B906" s="22" t="s">
        <v>619</v>
      </c>
      <c r="C906" s="22" t="s">
        <v>771</v>
      </c>
      <c r="D906" s="22" t="s">
        <v>619</v>
      </c>
      <c r="E906" s="22" t="s">
        <v>619</v>
      </c>
      <c r="F906" s="22" t="s">
        <v>19</v>
      </c>
      <c r="G906" s="23" t="n">
        <v>5</v>
      </c>
      <c r="H906" s="24" t="n">
        <v>17.26</v>
      </c>
      <c r="I906" s="24" t="n">
        <v>86.3</v>
      </c>
      <c r="J906" s="24" t="n">
        <v>0</v>
      </c>
      <c r="K906" s="24" t="n">
        <v>0</v>
      </c>
      <c r="L906" s="24" t="n">
        <v>0</v>
      </c>
      <c r="M906" s="6" t="s">
        <f>=I906+J906+K906+L906</f>
      </c>
      <c r="N906" s="22" t="s">
        <v>621</v>
      </c>
    </row>
    <row collapsed="false" customFormat="false" customHeight="false" hidden="false" ht="12.1" outlineLevel="0" r="907">
      <c r="A907" s="21" t="n">
        <v>45761</v>
      </c>
      <c r="B907" s="22" t="s">
        <v>619</v>
      </c>
      <c r="C907" s="22" t="s">
        <v>848</v>
      </c>
      <c r="D907" s="22" t="s">
        <v>619</v>
      </c>
      <c r="E907" s="22" t="s">
        <v>619</v>
      </c>
      <c r="F907" s="22" t="s">
        <v>19</v>
      </c>
      <c r="G907" s="23" t="n">
        <v>20</v>
      </c>
      <c r="H907" s="24" t="n">
        <v>18.66</v>
      </c>
      <c r="I907" s="24" t="n">
        <v>373.2</v>
      </c>
      <c r="J907" s="24" t="n">
        <v>0</v>
      </c>
      <c r="K907" s="24" t="n">
        <v>0</v>
      </c>
      <c r="L907" s="24" t="n">
        <v>0</v>
      </c>
      <c r="M907" s="6" t="s">
        <f>=I907+J907+K907+L907</f>
      </c>
      <c r="N907" s="22" t="s">
        <v>621</v>
      </c>
    </row>
    <row collapsed="false" customFormat="false" customHeight="false" hidden="false" ht="12.1" outlineLevel="0" r="908">
      <c r="A908" s="21" t="n">
        <v>45761</v>
      </c>
      <c r="B908" s="22" t="s">
        <v>619</v>
      </c>
      <c r="C908" s="22" t="s">
        <v>871</v>
      </c>
      <c r="D908" s="22" t="s">
        <v>619</v>
      </c>
      <c r="E908" s="22" t="s">
        <v>619</v>
      </c>
      <c r="F908" s="22" t="s">
        <v>19</v>
      </c>
      <c r="G908" s="23" t="n">
        <v>10</v>
      </c>
      <c r="H908" s="24" t="n">
        <v>18.84</v>
      </c>
      <c r="I908" s="24" t="n">
        <v>188.4</v>
      </c>
      <c r="J908" s="24" t="n">
        <v>0</v>
      </c>
      <c r="K908" s="24" t="n">
        <v>0</v>
      </c>
      <c r="L908" s="24" t="n">
        <v>0</v>
      </c>
      <c r="M908" s="6" t="s">
        <f>=I908+J908+K908+L908</f>
      </c>
      <c r="N908" s="22" t="s">
        <v>621</v>
      </c>
    </row>
    <row collapsed="false" customFormat="false" customHeight="false" hidden="false" ht="12.1" outlineLevel="0" r="909">
      <c r="A909" s="21" t="n">
        <v>45762</v>
      </c>
      <c r="B909" s="22" t="s">
        <v>619</v>
      </c>
      <c r="C909" s="22" t="s">
        <v>868</v>
      </c>
      <c r="D909" s="22" t="s">
        <v>619</v>
      </c>
      <c r="E909" s="22" t="s">
        <v>619</v>
      </c>
      <c r="F909" s="22" t="s">
        <v>19</v>
      </c>
      <c r="G909" s="23" t="n">
        <v>12</v>
      </c>
      <c r="H909" s="24" t="n">
        <v>18.33</v>
      </c>
      <c r="I909" s="24" t="n">
        <v>219.96</v>
      </c>
      <c r="J909" s="24" t="n">
        <v>0</v>
      </c>
      <c r="K909" s="24" t="n">
        <v>0</v>
      </c>
      <c r="L909" s="24" t="n">
        <v>0</v>
      </c>
      <c r="M909" s="6" t="s">
        <f>=I909+J909+K909+L909</f>
      </c>
      <c r="N909" s="22" t="s">
        <v>621</v>
      </c>
    </row>
    <row collapsed="false" customFormat="false" customHeight="false" hidden="false" ht="12.1" outlineLevel="0" r="910">
      <c r="A910" s="21" t="n">
        <v>45763</v>
      </c>
      <c r="B910" s="22" t="s">
        <v>619</v>
      </c>
      <c r="C910" s="22" t="s">
        <v>872</v>
      </c>
      <c r="D910" s="22" t="s">
        <v>619</v>
      </c>
      <c r="E910" s="22" t="s">
        <v>619</v>
      </c>
      <c r="F910" s="22" t="s">
        <v>19</v>
      </c>
      <c r="G910" s="23" t="n">
        <v>10</v>
      </c>
      <c r="H910" s="24" t="n">
        <v>14.26</v>
      </c>
      <c r="I910" s="24" t="n">
        <v>142.6</v>
      </c>
      <c r="J910" s="24" t="n">
        <v>0</v>
      </c>
      <c r="K910" s="24" t="n">
        <v>0</v>
      </c>
      <c r="L910" s="24" t="n">
        <v>0</v>
      </c>
      <c r="M910" s="6" t="s">
        <f>=I910+J910+K910+L910</f>
      </c>
      <c r="N910" s="22" t="s">
        <v>621</v>
      </c>
    </row>
    <row collapsed="false" customFormat="false" customHeight="false" hidden="false" ht="12.1" outlineLevel="0" r="911">
      <c r="A911" s="21" t="n">
        <v>45763</v>
      </c>
      <c r="B911" s="22" t="s">
        <v>619</v>
      </c>
      <c r="C911" s="22" t="s">
        <v>873</v>
      </c>
      <c r="D911" s="22" t="s">
        <v>619</v>
      </c>
      <c r="E911" s="22" t="s">
        <v>619</v>
      </c>
      <c r="F911" s="22" t="s">
        <v>19</v>
      </c>
      <c r="G911" s="23" t="n">
        <v>10</v>
      </c>
      <c r="H911" s="24" t="n">
        <v>55.6</v>
      </c>
      <c r="I911" s="24" t="n">
        <v>556</v>
      </c>
      <c r="J911" s="24" t="n">
        <v>0</v>
      </c>
      <c r="K911" s="24" t="n">
        <v>0</v>
      </c>
      <c r="L911" s="24" t="n">
        <v>0</v>
      </c>
      <c r="M911" s="6" t="s">
        <f>=I911+J911+K911+L911</f>
      </c>
      <c r="N911" s="22" t="s">
        <v>621</v>
      </c>
    </row>
    <row collapsed="false" customFormat="false" customHeight="false" hidden="false" ht="12.1" outlineLevel="0" r="912">
      <c r="A912" s="21" t="n">
        <v>45766</v>
      </c>
      <c r="B912" s="22" t="s">
        <v>619</v>
      </c>
      <c r="C912" s="22" t="s">
        <v>859</v>
      </c>
      <c r="D912" s="22" t="s">
        <v>619</v>
      </c>
      <c r="E912" s="22" t="s">
        <v>619</v>
      </c>
      <c r="F912" s="22" t="s">
        <v>19</v>
      </c>
      <c r="G912" s="23" t="n">
        <v>10</v>
      </c>
      <c r="H912" s="24" t="n">
        <v>18.9</v>
      </c>
      <c r="I912" s="24" t="n">
        <v>189</v>
      </c>
      <c r="J912" s="24" t="n">
        <v>0</v>
      </c>
      <c r="K912" s="24" t="n">
        <v>0</v>
      </c>
      <c r="L912" s="24" t="n">
        <v>0</v>
      </c>
      <c r="M912" s="6" t="s">
        <f>=I912+J912+K912+L912</f>
      </c>
      <c r="N912" s="22" t="s">
        <v>621</v>
      </c>
    </row>
    <row collapsed="false" customFormat="false" customHeight="false" hidden="false" ht="12.1" outlineLevel="0" r="913">
      <c r="A913" s="21" t="n">
        <v>45769</v>
      </c>
      <c r="B913" s="22" t="s">
        <v>619</v>
      </c>
      <c r="C913" s="22" t="s">
        <v>862</v>
      </c>
      <c r="D913" s="22" t="s">
        <v>619</v>
      </c>
      <c r="E913" s="22" t="s">
        <v>619</v>
      </c>
      <c r="F913" s="22" t="s">
        <v>19</v>
      </c>
      <c r="G913" s="23" t="n">
        <v>15</v>
      </c>
      <c r="H913" s="24" t="n">
        <v>18.9</v>
      </c>
      <c r="I913" s="24" t="n">
        <v>283.5</v>
      </c>
      <c r="J913" s="24" t="n">
        <v>0</v>
      </c>
      <c r="K913" s="24" t="n">
        <v>0</v>
      </c>
      <c r="L913" s="24" t="n">
        <v>0</v>
      </c>
      <c r="M913" s="6" t="s">
        <f>=I913+J913+K913+L913</f>
      </c>
      <c r="N913" s="22" t="s">
        <v>621</v>
      </c>
    </row>
    <row collapsed="false" customFormat="false" customHeight="false" hidden="false" ht="12.1" outlineLevel="0" r="914">
      <c r="A914" s="21" t="n">
        <v>45769</v>
      </c>
      <c r="B914" s="22" t="s">
        <v>619</v>
      </c>
      <c r="C914" s="22" t="s">
        <v>861</v>
      </c>
      <c r="D914" s="22" t="s">
        <v>619</v>
      </c>
      <c r="E914" s="22" t="s">
        <v>619</v>
      </c>
      <c r="F914" s="22" t="s">
        <v>19</v>
      </c>
      <c r="G914" s="23" t="n">
        <v>10</v>
      </c>
      <c r="H914" s="24" t="n">
        <v>18.7</v>
      </c>
      <c r="I914" s="24" t="n">
        <v>187</v>
      </c>
      <c r="J914" s="24" t="n">
        <v>0</v>
      </c>
      <c r="K914" s="24" t="n">
        <v>0</v>
      </c>
      <c r="L914" s="24" t="n">
        <v>0</v>
      </c>
      <c r="M914" s="6" t="s">
        <f>=I914+J914+K914+L914</f>
      </c>
      <c r="N914" s="22" t="s">
        <v>621</v>
      </c>
    </row>
    <row collapsed="false" customFormat="false" customHeight="false" hidden="false" ht="12.1" outlineLevel="0" r="915">
      <c r="A915" s="21" t="n">
        <v>45769</v>
      </c>
      <c r="B915" s="22" t="s">
        <v>619</v>
      </c>
      <c r="C915" s="22" t="s">
        <v>832</v>
      </c>
      <c r="D915" s="22" t="s">
        <v>619</v>
      </c>
      <c r="E915" s="22" t="s">
        <v>619</v>
      </c>
      <c r="F915" s="22" t="s">
        <v>19</v>
      </c>
      <c r="G915" s="23" t="n">
        <v>11</v>
      </c>
      <c r="H915" s="24" t="n">
        <v>18.29</v>
      </c>
      <c r="I915" s="24" t="n">
        <v>201.19</v>
      </c>
      <c r="J915" s="24" t="n">
        <v>0</v>
      </c>
      <c r="K915" s="24" t="n">
        <v>0</v>
      </c>
      <c r="L915" s="24" t="n">
        <v>0</v>
      </c>
      <c r="M915" s="6" t="s">
        <f>=I915+J915+K915+L915</f>
      </c>
      <c r="N915" s="22" t="s">
        <v>621</v>
      </c>
    </row>
    <row collapsed="false" customFormat="false" customHeight="false" hidden="false" ht="12.1" outlineLevel="0" r="916">
      <c r="A916" s="21" t="n">
        <v>45771</v>
      </c>
      <c r="B916" s="22" t="s">
        <v>619</v>
      </c>
      <c r="C916" s="22" t="s">
        <v>863</v>
      </c>
      <c r="D916" s="22" t="s">
        <v>619</v>
      </c>
      <c r="E916" s="22" t="s">
        <v>619</v>
      </c>
      <c r="F916" s="22" t="s">
        <v>19</v>
      </c>
      <c r="G916" s="23" t="n">
        <v>20</v>
      </c>
      <c r="H916" s="24" t="n">
        <v>18.33</v>
      </c>
      <c r="I916" s="24" t="n">
        <v>366.6</v>
      </c>
      <c r="J916" s="24" t="n">
        <v>0</v>
      </c>
      <c r="K916" s="24" t="n">
        <v>0</v>
      </c>
      <c r="L916" s="24" t="n">
        <v>0</v>
      </c>
      <c r="M916" s="6" t="s">
        <f>=I916+J916+K916+L916</f>
      </c>
      <c r="N916" s="22" t="s">
        <v>621</v>
      </c>
    </row>
    <row collapsed="false" customFormat="false" customHeight="false" hidden="false" ht="12.1" outlineLevel="0" r="917">
      <c r="A917" s="21" t="n">
        <v>45772</v>
      </c>
      <c r="B917" s="22" t="s">
        <v>619</v>
      </c>
      <c r="C917" s="22" t="s">
        <v>841</v>
      </c>
      <c r="D917" s="22" t="s">
        <v>619</v>
      </c>
      <c r="E917" s="22" t="s">
        <v>619</v>
      </c>
      <c r="F917" s="22" t="s">
        <v>19</v>
      </c>
      <c r="G917" s="23" t="n">
        <v>12</v>
      </c>
      <c r="H917" s="24" t="n">
        <v>18.37</v>
      </c>
      <c r="I917" s="24" t="n">
        <v>220.44</v>
      </c>
      <c r="J917" s="24" t="n">
        <v>0</v>
      </c>
      <c r="K917" s="24" t="n">
        <v>0</v>
      </c>
      <c r="L917" s="24" t="n">
        <v>0</v>
      </c>
      <c r="M917" s="6" t="s">
        <f>=I917+J917+K917+L917</f>
      </c>
      <c r="N917" s="22" t="s">
        <v>621</v>
      </c>
    </row>
    <row collapsed="false" customFormat="false" customHeight="false" hidden="false" ht="12.1" outlineLevel="0" r="918">
      <c r="A918" s="21" t="n">
        <v>45773</v>
      </c>
      <c r="B918" s="22" t="s">
        <v>619</v>
      </c>
      <c r="C918" s="22" t="s">
        <v>865</v>
      </c>
      <c r="D918" s="22" t="s">
        <v>619</v>
      </c>
      <c r="E918" s="22" t="s">
        <v>619</v>
      </c>
      <c r="F918" s="22" t="s">
        <v>19</v>
      </c>
      <c r="G918" s="23" t="n">
        <v>10</v>
      </c>
      <c r="H918" s="24" t="n">
        <v>18.7</v>
      </c>
      <c r="I918" s="24" t="n">
        <v>187</v>
      </c>
      <c r="J918" s="24" t="n">
        <v>0</v>
      </c>
      <c r="K918" s="24" t="n">
        <v>0</v>
      </c>
      <c r="L918" s="24" t="n">
        <v>0</v>
      </c>
      <c r="M918" s="6" t="s">
        <f>=I918+J918+K918+L918</f>
      </c>
      <c r="N918" s="22" t="s">
        <v>621</v>
      </c>
    </row>
    <row collapsed="false" customFormat="false" customHeight="false" hidden="false" ht="12.1" outlineLevel="0" r="919">
      <c r="A919" s="21" t="n">
        <v>45777</v>
      </c>
      <c r="B919" s="22" t="s">
        <v>619</v>
      </c>
      <c r="C919" s="22" t="s">
        <v>852</v>
      </c>
      <c r="D919" s="22" t="s">
        <v>619</v>
      </c>
      <c r="E919" s="22" t="s">
        <v>619</v>
      </c>
      <c r="F919" s="22" t="s">
        <v>19</v>
      </c>
      <c r="G919" s="23" t="n">
        <v>8</v>
      </c>
      <c r="H919" s="24" t="n">
        <v>34.9</v>
      </c>
      <c r="I919" s="24" t="n">
        <v>279.2</v>
      </c>
      <c r="J919" s="24" t="n">
        <v>0</v>
      </c>
      <c r="K919" s="24" t="n">
        <v>0</v>
      </c>
      <c r="L919" s="24" t="n">
        <v>0</v>
      </c>
      <c r="M919" s="6" t="s">
        <f>=I919+J919+K919+L919</f>
      </c>
      <c r="N919" s="22" t="s">
        <v>621</v>
      </c>
    </row>
    <row collapsed="false" customFormat="false" customHeight="false" hidden="false" ht="12.1" outlineLevel="0" r="920">
      <c r="A920" s="21" t="n">
        <v>45778</v>
      </c>
      <c r="B920" s="22" t="s">
        <v>619</v>
      </c>
      <c r="C920" s="22" t="s">
        <v>866</v>
      </c>
      <c r="D920" s="22" t="s">
        <v>619</v>
      </c>
      <c r="E920" s="22" t="s">
        <v>619</v>
      </c>
      <c r="F920" s="22" t="s">
        <v>19</v>
      </c>
      <c r="G920" s="23" t="n">
        <v>14</v>
      </c>
      <c r="H920" s="24" t="n">
        <v>20.55</v>
      </c>
      <c r="I920" s="24" t="n">
        <v>287.7</v>
      </c>
      <c r="J920" s="24" t="n">
        <v>0</v>
      </c>
      <c r="K920" s="24" t="n">
        <v>0</v>
      </c>
      <c r="L920" s="24" t="n">
        <v>0</v>
      </c>
      <c r="M920" s="6" t="s">
        <f>=I920+J920+K920+L920</f>
      </c>
      <c r="N920" s="22" t="s">
        <v>621</v>
      </c>
    </row>
    <row collapsed="false" customFormat="false" customHeight="false" hidden="false" ht="12.1" outlineLevel="0" r="921">
      <c r="A921" s="21" t="n">
        <v>45778</v>
      </c>
      <c r="B921" s="22" t="s">
        <v>619</v>
      </c>
      <c r="C921" s="22" t="s">
        <v>620</v>
      </c>
      <c r="D921" s="22" t="s">
        <v>619</v>
      </c>
      <c r="E921" s="22" t="s">
        <v>619</v>
      </c>
      <c r="F921" s="22" t="s">
        <v>19</v>
      </c>
      <c r="G921" s="23" t="n">
        <v>5</v>
      </c>
      <c r="H921" s="24" t="n">
        <v>23.81</v>
      </c>
      <c r="I921" s="24" t="n">
        <v>119.05</v>
      </c>
      <c r="J921" s="24" t="n">
        <v>0</v>
      </c>
      <c r="K921" s="24" t="n">
        <v>0</v>
      </c>
      <c r="L921" s="24" t="n">
        <v>0</v>
      </c>
      <c r="M921" s="6" t="s">
        <f>=I921+J921+K921+L921</f>
      </c>
      <c r="N921" s="22" t="s">
        <v>621</v>
      </c>
    </row>
    <row collapsed="false" customFormat="false" customHeight="false" hidden="false" ht="12.1" outlineLevel="0" r="922">
      <c r="A922" s="21" t="n">
        <v>45781</v>
      </c>
      <c r="B922" s="22" t="s">
        <v>619</v>
      </c>
      <c r="C922" s="22" t="s">
        <v>732</v>
      </c>
      <c r="D922" s="22" t="s">
        <v>619</v>
      </c>
      <c r="E922" s="22" t="s">
        <v>619</v>
      </c>
      <c r="F922" s="22" t="s">
        <v>19</v>
      </c>
      <c r="G922" s="23" t="n">
        <v>10</v>
      </c>
      <c r="H922" s="24" t="n">
        <v>9.04</v>
      </c>
      <c r="I922" s="24" t="n">
        <v>90.4</v>
      </c>
      <c r="J922" s="24" t="n">
        <v>0</v>
      </c>
      <c r="K922" s="24" t="n">
        <v>0</v>
      </c>
      <c r="L922" s="24" t="n">
        <v>0</v>
      </c>
      <c r="M922" s="6" t="s">
        <f>=I922+J922+K922+L922</f>
      </c>
      <c r="N922" s="22" t="s">
        <v>621</v>
      </c>
    </row>
    <row collapsed="false" customFormat="false" customHeight="false" hidden="false" ht="12.1" outlineLevel="0" r="923">
      <c r="A923" s="21" t="n">
        <v>45783</v>
      </c>
      <c r="B923" s="22" t="s">
        <v>619</v>
      </c>
      <c r="C923" s="22" t="s">
        <v>842</v>
      </c>
      <c r="D923" s="22" t="s">
        <v>619</v>
      </c>
      <c r="E923" s="22" t="s">
        <v>619</v>
      </c>
      <c r="F923" s="22" t="s">
        <v>19</v>
      </c>
      <c r="G923" s="23" t="n">
        <v>10</v>
      </c>
      <c r="H923" s="24" t="n">
        <v>19.15</v>
      </c>
      <c r="I923" s="24" t="n">
        <v>191.5</v>
      </c>
      <c r="J923" s="24" t="n">
        <v>0</v>
      </c>
      <c r="K923" s="24" t="n">
        <v>0</v>
      </c>
      <c r="L923" s="24" t="n">
        <v>0</v>
      </c>
      <c r="M923" s="6" t="s">
        <f>=I923+J923+K923+L923</f>
      </c>
      <c r="N923" s="22" t="s">
        <v>621</v>
      </c>
    </row>
    <row collapsed="false" customFormat="false" customHeight="false" hidden="false" ht="12.1" outlineLevel="0" r="924">
      <c r="A924" s="21" t="n">
        <v>45783</v>
      </c>
      <c r="B924" s="22" t="s">
        <v>619</v>
      </c>
      <c r="C924" s="22" t="s">
        <v>741</v>
      </c>
      <c r="D924" s="22" t="s">
        <v>619</v>
      </c>
      <c r="E924" s="22" t="s">
        <v>619</v>
      </c>
      <c r="F924" s="22" t="s">
        <v>19</v>
      </c>
      <c r="G924" s="23" t="n">
        <v>10</v>
      </c>
      <c r="H924" s="24" t="n">
        <v>32.41</v>
      </c>
      <c r="I924" s="24" t="n">
        <v>324.1</v>
      </c>
      <c r="J924" s="24" t="n">
        <v>0</v>
      </c>
      <c r="K924" s="24" t="n">
        <v>0</v>
      </c>
      <c r="L924" s="24" t="n">
        <v>0</v>
      </c>
      <c r="M924" s="6" t="s">
        <f>=I924+J924+K924+L924</f>
      </c>
      <c r="N924" s="22" t="s">
        <v>621</v>
      </c>
    </row>
    <row collapsed="false" customFormat="false" customHeight="false" hidden="false" ht="12.1" outlineLevel="0" r="925">
      <c r="A925" s="21" t="n">
        <v>45790</v>
      </c>
      <c r="B925" s="22" t="s">
        <v>619</v>
      </c>
      <c r="C925" s="22" t="s">
        <v>771</v>
      </c>
      <c r="D925" s="22" t="s">
        <v>619</v>
      </c>
      <c r="E925" s="22" t="s">
        <v>619</v>
      </c>
      <c r="F925" s="22" t="s">
        <v>19</v>
      </c>
      <c r="G925" s="23" t="n">
        <v>5</v>
      </c>
      <c r="H925" s="24" t="n">
        <v>17.26</v>
      </c>
      <c r="I925" s="24" t="n">
        <v>86.3</v>
      </c>
      <c r="J925" s="24" t="n">
        <v>0</v>
      </c>
      <c r="K925" s="24" t="n">
        <v>0</v>
      </c>
      <c r="L925" s="24" t="n">
        <v>0</v>
      </c>
      <c r="M925" s="6" t="s">
        <f>=I925+J925+K925+L925</f>
      </c>
      <c r="N925" s="22" t="s">
        <v>621</v>
      </c>
    </row>
    <row collapsed="false" customFormat="false" customHeight="false" hidden="false" ht="12.1" outlineLevel="0" r="926">
      <c r="A926" s="21" t="n">
        <v>45791</v>
      </c>
      <c r="B926" s="22" t="s">
        <v>619</v>
      </c>
      <c r="C926" s="22" t="s">
        <v>848</v>
      </c>
      <c r="D926" s="22" t="s">
        <v>619</v>
      </c>
      <c r="E926" s="22" t="s">
        <v>619</v>
      </c>
      <c r="F926" s="22" t="s">
        <v>19</v>
      </c>
      <c r="G926" s="23" t="n">
        <v>20</v>
      </c>
      <c r="H926" s="24" t="n">
        <v>18.66</v>
      </c>
      <c r="I926" s="24" t="n">
        <v>373.2</v>
      </c>
      <c r="J926" s="24" t="n">
        <v>0</v>
      </c>
      <c r="K926" s="24" t="n">
        <v>0</v>
      </c>
      <c r="L926" s="24" t="n">
        <v>0</v>
      </c>
      <c r="M926" s="6" t="s">
        <f>=I926+J926+K926+L926</f>
      </c>
      <c r="N926" s="22" t="s">
        <v>621</v>
      </c>
    </row>
    <row collapsed="false" customFormat="false" customHeight="false" hidden="false" ht="12.1" outlineLevel="0" r="927">
      <c r="A927" s="21" t="n">
        <v>45792</v>
      </c>
      <c r="B927" s="22" t="s">
        <v>619</v>
      </c>
      <c r="C927" s="22" t="s">
        <v>874</v>
      </c>
      <c r="D927" s="22" t="s">
        <v>619</v>
      </c>
      <c r="E927" s="22" t="s">
        <v>619</v>
      </c>
      <c r="F927" s="22" t="s">
        <v>19</v>
      </c>
      <c r="G927" s="23" t="n">
        <v>10</v>
      </c>
      <c r="H927" s="24" t="n">
        <v>19.21</v>
      </c>
      <c r="I927" s="24" t="n">
        <v>192.1</v>
      </c>
      <c r="J927" s="24" t="n">
        <v>0</v>
      </c>
      <c r="K927" s="24" t="n">
        <v>0</v>
      </c>
      <c r="L927" s="24" t="n">
        <v>0</v>
      </c>
      <c r="M927" s="6" t="s">
        <f>=I927+J927+K927+L927</f>
      </c>
      <c r="N927" s="22" t="s">
        <v>621</v>
      </c>
    </row>
    <row collapsed="false" customFormat="false" customHeight="false" hidden="false" ht="12.1" outlineLevel="0" r="928">
      <c r="A928" s="21" t="n">
        <v>45792</v>
      </c>
      <c r="B928" s="22" t="s">
        <v>619</v>
      </c>
      <c r="C928" s="22" t="s">
        <v>868</v>
      </c>
      <c r="D928" s="22" t="s">
        <v>619</v>
      </c>
      <c r="E928" s="22" t="s">
        <v>619</v>
      </c>
      <c r="F928" s="22" t="s">
        <v>19</v>
      </c>
      <c r="G928" s="23" t="n">
        <v>12</v>
      </c>
      <c r="H928" s="24" t="n">
        <v>18.33</v>
      </c>
      <c r="I928" s="24" t="n">
        <v>219.96</v>
      </c>
      <c r="J928" s="24" t="n">
        <v>0</v>
      </c>
      <c r="K928" s="24" t="n">
        <v>0</v>
      </c>
      <c r="L928" s="24" t="n">
        <v>0</v>
      </c>
      <c r="M928" s="6" t="s">
        <f>=I928+J928+K928+L928</f>
      </c>
      <c r="N928" s="22" t="s">
        <v>621</v>
      </c>
    </row>
    <row collapsed="false" customFormat="false" customHeight="false" hidden="false" ht="12.1" outlineLevel="0" r="929">
      <c r="A929" s="21" t="n">
        <v>45796</v>
      </c>
      <c r="B929" s="22" t="s">
        <v>619</v>
      </c>
      <c r="C929" s="22" t="s">
        <v>813</v>
      </c>
      <c r="D929" s="22" t="s">
        <v>619</v>
      </c>
      <c r="E929" s="22" t="s">
        <v>619</v>
      </c>
      <c r="F929" s="22" t="s">
        <v>19</v>
      </c>
      <c r="G929" s="23" t="n">
        <v>6</v>
      </c>
      <c r="H929" s="24" t="n">
        <v>47.62</v>
      </c>
      <c r="I929" s="24" t="n">
        <v>285.72</v>
      </c>
      <c r="J929" s="24" t="n">
        <v>0</v>
      </c>
      <c r="K929" s="24" t="n">
        <v>0</v>
      </c>
      <c r="L929" s="24" t="n">
        <v>0</v>
      </c>
      <c r="M929" s="6" t="s">
        <f>=I929+J929+K929+L929</f>
      </c>
      <c r="N929" s="22" t="s">
        <v>621</v>
      </c>
    </row>
    <row collapsed="false" customFormat="false" customHeight="false" hidden="false" ht="12.1" outlineLevel="0" r="930">
      <c r="A930" s="21" t="n">
        <v>45796</v>
      </c>
      <c r="B930" s="22" t="s">
        <v>619</v>
      </c>
      <c r="C930" s="22" t="s">
        <v>859</v>
      </c>
      <c r="D930" s="22" t="s">
        <v>619</v>
      </c>
      <c r="E930" s="22" t="s">
        <v>619</v>
      </c>
      <c r="F930" s="22" t="s">
        <v>19</v>
      </c>
      <c r="G930" s="23" t="n">
        <v>10</v>
      </c>
      <c r="H930" s="24" t="n">
        <v>18.9</v>
      </c>
      <c r="I930" s="24" t="n">
        <v>189</v>
      </c>
      <c r="J930" s="24" t="n">
        <v>0</v>
      </c>
      <c r="K930" s="24" t="n">
        <v>0</v>
      </c>
      <c r="L930" s="24" t="n">
        <v>0</v>
      </c>
      <c r="M930" s="6" t="s">
        <f>=I930+J930+K930+L930</f>
      </c>
      <c r="N930" s="22" t="s">
        <v>621</v>
      </c>
    </row>
    <row collapsed="false" customFormat="false" customHeight="false" hidden="false" ht="12.1" outlineLevel="0" r="931">
      <c r="A931" s="21" t="n">
        <v>45797</v>
      </c>
      <c r="B931" s="22" t="s">
        <v>619</v>
      </c>
      <c r="C931" s="22" t="s">
        <v>875</v>
      </c>
      <c r="D931" s="22" t="s">
        <v>619</v>
      </c>
      <c r="E931" s="22" t="s">
        <v>619</v>
      </c>
      <c r="F931" s="22" t="s">
        <v>19</v>
      </c>
      <c r="G931" s="23" t="n">
        <v>3</v>
      </c>
      <c r="H931" s="24" t="n">
        <v>125.28</v>
      </c>
      <c r="I931" s="24" t="n">
        <v>375.84</v>
      </c>
      <c r="J931" s="24" t="n">
        <v>0</v>
      </c>
      <c r="K931" s="24" t="n">
        <v>0</v>
      </c>
      <c r="L931" s="24" t="n">
        <v>0</v>
      </c>
      <c r="M931" s="6" t="s">
        <f>=I931+J931+K931+L931</f>
      </c>
      <c r="N931" s="22" t="s">
        <v>621</v>
      </c>
    </row>
    <row collapsed="false" customFormat="false" customHeight="false" hidden="false" ht="12.1" outlineLevel="0" r="932">
      <c r="A932" s="21" t="n">
        <v>45797</v>
      </c>
      <c r="B932" s="22" t="s">
        <v>619</v>
      </c>
      <c r="C932" s="22" t="s">
        <v>814</v>
      </c>
      <c r="D932" s="22" t="s">
        <v>619</v>
      </c>
      <c r="E932" s="22" t="s">
        <v>619</v>
      </c>
      <c r="F932" s="22" t="s">
        <v>19</v>
      </c>
      <c r="G932" s="23" t="n">
        <v>7</v>
      </c>
      <c r="H932" s="24" t="n">
        <v>32.16</v>
      </c>
      <c r="I932" s="24" t="n">
        <v>225.12</v>
      </c>
      <c r="J932" s="24" t="n">
        <v>0</v>
      </c>
      <c r="K932" s="24" t="n">
        <v>0</v>
      </c>
      <c r="L932" s="24" t="n">
        <v>0</v>
      </c>
      <c r="M932" s="6" t="s">
        <f>=I932+J932+K932+L932</f>
      </c>
      <c r="N932" s="22" t="s">
        <v>621</v>
      </c>
    </row>
    <row collapsed="false" customFormat="false" customHeight="false" hidden="false" ht="12.1" outlineLevel="0" r="933">
      <c r="A933" s="21" t="n">
        <v>45798</v>
      </c>
      <c r="B933" s="22" t="s">
        <v>619</v>
      </c>
      <c r="C933" s="22" t="s">
        <v>860</v>
      </c>
      <c r="D933" s="22" t="s">
        <v>619</v>
      </c>
      <c r="E933" s="22" t="s">
        <v>619</v>
      </c>
      <c r="F933" s="22" t="s">
        <v>19</v>
      </c>
      <c r="G933" s="23" t="n">
        <v>10</v>
      </c>
      <c r="H933" s="24" t="n">
        <v>39.89</v>
      </c>
      <c r="I933" s="24" t="n">
        <v>398.9</v>
      </c>
      <c r="J933" s="24" t="n">
        <v>0</v>
      </c>
      <c r="K933" s="24" t="n">
        <v>0</v>
      </c>
      <c r="L933" s="24" t="n">
        <v>0</v>
      </c>
      <c r="M933" s="6" t="s">
        <f>=I933+J933+K933+L933</f>
      </c>
      <c r="N933" s="22" t="s">
        <v>621</v>
      </c>
    </row>
    <row collapsed="false" customFormat="false" customHeight="false" hidden="false" ht="12.1" outlineLevel="0" r="934">
      <c r="A934" s="21" t="n">
        <v>45799</v>
      </c>
      <c r="B934" s="22" t="s">
        <v>619</v>
      </c>
      <c r="C934" s="22" t="s">
        <v>861</v>
      </c>
      <c r="D934" s="22" t="s">
        <v>619</v>
      </c>
      <c r="E934" s="22" t="s">
        <v>619</v>
      </c>
      <c r="F934" s="22" t="s">
        <v>19</v>
      </c>
      <c r="G934" s="23" t="n">
        <v>10</v>
      </c>
      <c r="H934" s="24" t="n">
        <v>18.7</v>
      </c>
      <c r="I934" s="24" t="n">
        <v>187</v>
      </c>
      <c r="J934" s="24" t="n">
        <v>0</v>
      </c>
      <c r="K934" s="24" t="n">
        <v>0</v>
      </c>
      <c r="L934" s="24" t="n">
        <v>0</v>
      </c>
      <c r="M934" s="6" t="s">
        <f>=I934+J934+K934+L934</f>
      </c>
      <c r="N934" s="22" t="s">
        <v>621</v>
      </c>
    </row>
    <row collapsed="false" customFormat="false" customHeight="false" hidden="false" ht="12.1" outlineLevel="0" r="935">
      <c r="A935" s="21" t="n">
        <v>45799</v>
      </c>
      <c r="B935" s="22" t="s">
        <v>619</v>
      </c>
      <c r="C935" s="22" t="s">
        <v>862</v>
      </c>
      <c r="D935" s="22" t="s">
        <v>619</v>
      </c>
      <c r="E935" s="22" t="s">
        <v>619</v>
      </c>
      <c r="F935" s="22" t="s">
        <v>19</v>
      </c>
      <c r="G935" s="23" t="n">
        <v>15</v>
      </c>
      <c r="H935" s="24" t="n">
        <v>18.9</v>
      </c>
      <c r="I935" s="24" t="n">
        <v>283.5</v>
      </c>
      <c r="J935" s="24" t="n">
        <v>0</v>
      </c>
      <c r="K935" s="24" t="n">
        <v>0</v>
      </c>
      <c r="L935" s="24" t="n">
        <v>0</v>
      </c>
      <c r="M935" s="6" t="s">
        <f>=I935+J935+K935+L935</f>
      </c>
      <c r="N935" s="22" t="s">
        <v>621</v>
      </c>
    </row>
    <row collapsed="false" customFormat="false" customHeight="false" hidden="false" ht="12.1" outlineLevel="0" r="936">
      <c r="A936" s="21" t="n">
        <v>45799</v>
      </c>
      <c r="B936" s="22" t="s">
        <v>619</v>
      </c>
      <c r="C936" s="22" t="s">
        <v>832</v>
      </c>
      <c r="D936" s="22" t="s">
        <v>619</v>
      </c>
      <c r="E936" s="22" t="s">
        <v>619</v>
      </c>
      <c r="F936" s="22" t="s">
        <v>19</v>
      </c>
      <c r="G936" s="23" t="n">
        <v>11</v>
      </c>
      <c r="H936" s="24" t="n">
        <v>18.29</v>
      </c>
      <c r="I936" s="24" t="n">
        <v>201.19</v>
      </c>
      <c r="J936" s="24" t="n">
        <v>0</v>
      </c>
      <c r="K936" s="24" t="n">
        <v>0</v>
      </c>
      <c r="L936" s="24" t="n">
        <v>0</v>
      </c>
      <c r="M936" s="6" t="s">
        <f>=I936+J936+K936+L936</f>
      </c>
      <c r="N936" s="22" t="s">
        <v>621</v>
      </c>
    </row>
    <row collapsed="false" customFormat="false" customHeight="false" hidden="false" ht="12.1" outlineLevel="0" r="937">
      <c r="A937" s="21" t="n">
        <v>45801</v>
      </c>
      <c r="B937" s="22" t="s">
        <v>619</v>
      </c>
      <c r="C937" s="22" t="s">
        <v>863</v>
      </c>
      <c r="D937" s="22" t="s">
        <v>619</v>
      </c>
      <c r="E937" s="22" t="s">
        <v>619</v>
      </c>
      <c r="F937" s="22" t="s">
        <v>19</v>
      </c>
      <c r="G937" s="23" t="n">
        <v>20</v>
      </c>
      <c r="H937" s="24" t="n">
        <v>18.33</v>
      </c>
      <c r="I937" s="24" t="n">
        <v>366.6</v>
      </c>
      <c r="J937" s="24" t="n">
        <v>0</v>
      </c>
      <c r="K937" s="24" t="n">
        <v>0</v>
      </c>
      <c r="L937" s="24" t="n">
        <v>0</v>
      </c>
      <c r="M937" s="6" t="s">
        <f>=I937+J937+K937+L937</f>
      </c>
      <c r="N937" s="22" t="s">
        <v>621</v>
      </c>
    </row>
    <row collapsed="false" customFormat="false" customHeight="false" hidden="false" ht="12.1" outlineLevel="0" r="938">
      <c r="A938" s="21" t="n">
        <v>45802</v>
      </c>
      <c r="B938" s="22" t="s">
        <v>619</v>
      </c>
      <c r="C938" s="22" t="s">
        <v>841</v>
      </c>
      <c r="D938" s="22" t="s">
        <v>619</v>
      </c>
      <c r="E938" s="22" t="s">
        <v>619</v>
      </c>
      <c r="F938" s="22" t="s">
        <v>19</v>
      </c>
      <c r="G938" s="23" t="n">
        <v>12</v>
      </c>
      <c r="H938" s="24" t="n">
        <v>18.37</v>
      </c>
      <c r="I938" s="24" t="n">
        <v>220.44</v>
      </c>
      <c r="J938" s="24" t="n">
        <v>0</v>
      </c>
      <c r="K938" s="24" t="n">
        <v>0</v>
      </c>
      <c r="L938" s="24" t="n">
        <v>0</v>
      </c>
      <c r="M938" s="6" t="s">
        <f>=I938+J938+K938+L938</f>
      </c>
      <c r="N938" s="22" t="s">
        <v>621</v>
      </c>
    </row>
    <row collapsed="false" customFormat="false" customHeight="false" hidden="false" ht="12.1" outlineLevel="0" r="939">
      <c r="A939" s="21" t="n">
        <v>45803</v>
      </c>
      <c r="B939" s="22" t="s">
        <v>619</v>
      </c>
      <c r="C939" s="22" t="s">
        <v>865</v>
      </c>
      <c r="D939" s="22" t="s">
        <v>619</v>
      </c>
      <c r="E939" s="22" t="s">
        <v>619</v>
      </c>
      <c r="F939" s="22" t="s">
        <v>19</v>
      </c>
      <c r="G939" s="23" t="n">
        <v>10</v>
      </c>
      <c r="H939" s="24" t="n">
        <v>18.7</v>
      </c>
      <c r="I939" s="24" t="n">
        <v>187</v>
      </c>
      <c r="J939" s="24" t="n">
        <v>0</v>
      </c>
      <c r="K939" s="24" t="n">
        <v>0</v>
      </c>
      <c r="L939" s="24" t="n">
        <v>0</v>
      </c>
      <c r="M939" s="6" t="s">
        <f>=I939+J939+K939+L939</f>
      </c>
      <c r="N939" s="22" t="s">
        <v>621</v>
      </c>
    </row>
    <row collapsed="false" customFormat="false" customHeight="false" hidden="false" ht="12.1" outlineLevel="0" r="940">
      <c r="A940" s="21" t="n">
        <v>45804</v>
      </c>
      <c r="B940" s="22" t="s">
        <v>619</v>
      </c>
      <c r="C940" s="22" t="s">
        <v>864</v>
      </c>
      <c r="D940" s="22" t="s">
        <v>619</v>
      </c>
      <c r="E940" s="22" t="s">
        <v>619</v>
      </c>
      <c r="F940" s="22" t="s">
        <v>19</v>
      </c>
      <c r="G940" s="23" t="n">
        <v>11</v>
      </c>
      <c r="H940" s="24" t="n">
        <v>5.89</v>
      </c>
      <c r="I940" s="24" t="n">
        <v>64.79</v>
      </c>
      <c r="J940" s="24" t="n">
        <v>0</v>
      </c>
      <c r="K940" s="24" t="n">
        <v>0</v>
      </c>
      <c r="L940" s="24" t="n">
        <v>0</v>
      </c>
      <c r="M940" s="6" t="s">
        <f>=I940+J940+K940+L940</f>
      </c>
      <c r="N940" s="22" t="s">
        <v>621</v>
      </c>
    </row>
    <row collapsed="false" customFormat="false" customHeight="false" hidden="false" ht="12.1" outlineLevel="0" r="941">
      <c r="A941" s="21" t="n">
        <v>45807.999988426</v>
      </c>
      <c r="B941" s="22" t="s">
        <v>619</v>
      </c>
      <c r="C941" s="22" t="s">
        <v>876</v>
      </c>
      <c r="D941" s="22" t="s">
        <v>619</v>
      </c>
      <c r="E941" s="22" t="s">
        <v>619</v>
      </c>
      <c r="F941" s="22" t="s">
        <v>19</v>
      </c>
      <c r="G941" s="23" t="n">
        <v>22</v>
      </c>
      <c r="H941" s="24" t="n">
        <v>43.11</v>
      </c>
      <c r="I941" s="24" t="n">
        <v>948.42</v>
      </c>
      <c r="J941" s="24" t="n">
        <v>0</v>
      </c>
      <c r="K941" s="24" t="n">
        <v>0</v>
      </c>
      <c r="L941" s="24" t="n">
        <v>0</v>
      </c>
      <c r="M941" s="6" t="s">
        <f>=I941+J941+K941+L941</f>
      </c>
      <c r="N941" s="22" t="s">
        <v>621</v>
      </c>
    </row>
    <row collapsed="false" customFormat="false" customHeight="false" hidden="false" ht="12.1" outlineLevel="0" r="942">
      <c r="A942" s="21" t="n">
        <v>45807.999988426</v>
      </c>
      <c r="B942" s="22" t="s">
        <v>619</v>
      </c>
      <c r="C942" s="22" t="s">
        <v>877</v>
      </c>
      <c r="D942" s="22" t="s">
        <v>619</v>
      </c>
      <c r="E942" s="22" t="s">
        <v>619</v>
      </c>
      <c r="F942" s="22" t="s">
        <v>19</v>
      </c>
      <c r="G942" s="23" t="n">
        <v>60</v>
      </c>
      <c r="H942" s="24" t="n">
        <v>43.11</v>
      </c>
      <c r="I942" s="24" t="n">
        <v>2586.6</v>
      </c>
      <c r="J942" s="24" t="n">
        <v>0</v>
      </c>
      <c r="K942" s="24" t="n">
        <v>0</v>
      </c>
      <c r="L942" s="24" t="n">
        <v>0</v>
      </c>
      <c r="M942" s="6" t="s">
        <f>=I942+J942+K942+L942</f>
      </c>
      <c r="N942" s="22" t="s">
        <v>621</v>
      </c>
    </row>
    <row collapsed="false" customFormat="false" customHeight="false" hidden="false" ht="12.1" outlineLevel="0" r="943">
      <c r="A943" s="21" t="n">
        <v>45808</v>
      </c>
      <c r="B943" s="22" t="s">
        <v>619</v>
      </c>
      <c r="C943" s="22" t="s">
        <v>866</v>
      </c>
      <c r="D943" s="22" t="s">
        <v>619</v>
      </c>
      <c r="E943" s="22" t="s">
        <v>619</v>
      </c>
      <c r="F943" s="22" t="s">
        <v>19</v>
      </c>
      <c r="G943" s="23" t="n">
        <v>14</v>
      </c>
      <c r="H943" s="24" t="n">
        <v>20.55</v>
      </c>
      <c r="I943" s="24" t="n">
        <v>287.7</v>
      </c>
      <c r="J943" s="24" t="n">
        <v>0</v>
      </c>
      <c r="K943" s="24" t="n">
        <v>0</v>
      </c>
      <c r="L943" s="24" t="n">
        <v>0</v>
      </c>
      <c r="M943" s="6" t="s">
        <f>=I943+J943+K943+L943</f>
      </c>
      <c r="N943" s="22" t="s">
        <v>621</v>
      </c>
    </row>
    <row collapsed="false" customFormat="false" customHeight="false" hidden="false" ht="12.1" outlineLevel="0" r="944">
      <c r="A944" s="21" t="n">
        <v>45810.999988426</v>
      </c>
      <c r="B944" s="22" t="s">
        <v>619</v>
      </c>
      <c r="C944" s="22" t="s">
        <v>878</v>
      </c>
      <c r="D944" s="22" t="s">
        <v>619</v>
      </c>
      <c r="E944" s="22" t="s">
        <v>619</v>
      </c>
      <c r="F944" s="22" t="s">
        <v>19</v>
      </c>
      <c r="G944" s="23" t="n">
        <v>23</v>
      </c>
      <c r="H944" s="24" t="n">
        <v>541</v>
      </c>
      <c r="I944" s="24" t="n">
        <v>12443</v>
      </c>
      <c r="J944" s="24" t="n">
        <v>0</v>
      </c>
      <c r="K944" s="24" t="n">
        <v>0</v>
      </c>
      <c r="L944" s="24" t="n">
        <v>0</v>
      </c>
      <c r="M944" s="6" t="s">
        <f>=I944+J944+K944+L944</f>
      </c>
      <c r="N944" s="22" t="s">
        <v>621</v>
      </c>
    </row>
    <row collapsed="false" customFormat="false" customHeight="false" hidden="false" ht="12.1" outlineLevel="0" r="945">
      <c r="A945" s="21" t="n">
        <v>45811</v>
      </c>
      <c r="B945" s="22" t="s">
        <v>619</v>
      </c>
      <c r="C945" s="22" t="s">
        <v>732</v>
      </c>
      <c r="D945" s="22" t="s">
        <v>619</v>
      </c>
      <c r="E945" s="22" t="s">
        <v>619</v>
      </c>
      <c r="F945" s="22" t="s">
        <v>19</v>
      </c>
      <c r="G945" s="23" t="n">
        <v>10</v>
      </c>
      <c r="H945" s="24" t="n">
        <v>9.04</v>
      </c>
      <c r="I945" s="24" t="n">
        <v>90.4</v>
      </c>
      <c r="J945" s="24" t="n">
        <v>0</v>
      </c>
      <c r="K945" s="24" t="n">
        <v>0</v>
      </c>
      <c r="L945" s="24" t="n">
        <v>0</v>
      </c>
      <c r="M945" s="6" t="s">
        <f>=I945+J945+K945+L945</f>
      </c>
      <c r="N945" s="22" t="s">
        <v>621</v>
      </c>
    </row>
    <row collapsed="false" customFormat="false" customHeight="false" hidden="false" ht="12.1" outlineLevel="0" r="946">
      <c r="A946" s="21" t="n">
        <v>45812</v>
      </c>
      <c r="B946" s="22" t="s">
        <v>619</v>
      </c>
      <c r="C946" s="22" t="s">
        <v>682</v>
      </c>
      <c r="D946" s="22" t="s">
        <v>619</v>
      </c>
      <c r="E946" s="22" t="s">
        <v>619</v>
      </c>
      <c r="F946" s="22" t="s">
        <v>19</v>
      </c>
      <c r="G946" s="23" t="n">
        <v>10</v>
      </c>
      <c r="H946" s="24" t="n">
        <v>25.8</v>
      </c>
      <c r="I946" s="24" t="n">
        <v>258</v>
      </c>
      <c r="J946" s="24" t="n">
        <v>0</v>
      </c>
      <c r="K946" s="24" t="n">
        <v>0</v>
      </c>
      <c r="L946" s="24" t="n">
        <v>0</v>
      </c>
      <c r="M946" s="6" t="s">
        <f>=I946+J946+K946+L946</f>
      </c>
      <c r="N946" s="22" t="s">
        <v>621</v>
      </c>
    </row>
    <row collapsed="false" customFormat="false" customHeight="false" hidden="false" ht="12.1" outlineLevel="0" r="947">
      <c r="A947" s="21" t="n">
        <v>45812</v>
      </c>
      <c r="B947" s="22" t="s">
        <v>619</v>
      </c>
      <c r="C947" s="22" t="s">
        <v>821</v>
      </c>
      <c r="D947" s="22" t="s">
        <v>619</v>
      </c>
      <c r="E947" s="22" t="s">
        <v>619</v>
      </c>
      <c r="F947" s="22" t="s">
        <v>19</v>
      </c>
      <c r="G947" s="23" t="n">
        <v>10</v>
      </c>
      <c r="H947" s="24" t="n">
        <v>30.42</v>
      </c>
      <c r="I947" s="24" t="n">
        <v>304.2</v>
      </c>
      <c r="J947" s="24" t="n">
        <v>0</v>
      </c>
      <c r="K947" s="24" t="n">
        <v>0</v>
      </c>
      <c r="L947" s="24" t="n">
        <v>0</v>
      </c>
      <c r="M947" s="6" t="s">
        <f>=I947+J947+K947+L947</f>
      </c>
      <c r="N947" s="22" t="s">
        <v>621</v>
      </c>
    </row>
    <row collapsed="false" customFormat="false" customHeight="false" hidden="false" ht="12.1" outlineLevel="0" r="948">
      <c r="A948" s="21" t="n">
        <v>45813</v>
      </c>
      <c r="B948" s="22" t="s">
        <v>619</v>
      </c>
      <c r="C948" s="22" t="s">
        <v>842</v>
      </c>
      <c r="D948" s="22" t="s">
        <v>619</v>
      </c>
      <c r="E948" s="22" t="s">
        <v>619</v>
      </c>
      <c r="F948" s="22" t="s">
        <v>19</v>
      </c>
      <c r="G948" s="23" t="n">
        <v>10</v>
      </c>
      <c r="H948" s="24" t="n">
        <v>19.15</v>
      </c>
      <c r="I948" s="24" t="n">
        <v>191.5</v>
      </c>
      <c r="J948" s="24" t="n">
        <v>0</v>
      </c>
      <c r="K948" s="24" t="n">
        <v>0</v>
      </c>
      <c r="L948" s="24" t="n">
        <v>0</v>
      </c>
      <c r="M948" s="6" t="s">
        <f>=I948+J948+K948+L948</f>
      </c>
      <c r="N948" s="22" t="s">
        <v>621</v>
      </c>
    </row>
    <row collapsed="false" customFormat="false" customHeight="false" hidden="false" ht="12.1" outlineLevel="0" r="949">
      <c r="A949" s="21" t="n">
        <v>45817</v>
      </c>
      <c r="B949" s="22" t="s">
        <v>619</v>
      </c>
      <c r="C949" s="22" t="s">
        <v>879</v>
      </c>
      <c r="D949" s="22" t="s">
        <v>619</v>
      </c>
      <c r="E949" s="22" t="s">
        <v>619</v>
      </c>
      <c r="F949" s="22" t="s">
        <v>19</v>
      </c>
      <c r="G949" s="23" t="n">
        <v>21</v>
      </c>
      <c r="H949" s="24" t="n">
        <v>7.39</v>
      </c>
      <c r="I949" s="24" t="n">
        <v>155.19</v>
      </c>
      <c r="J949" s="24" t="n">
        <v>0</v>
      </c>
      <c r="K949" s="24" t="n">
        <v>0</v>
      </c>
      <c r="L949" s="24" t="n">
        <v>0</v>
      </c>
      <c r="M949" s="6" t="s">
        <f>=I949+J949+K949+L949</f>
      </c>
      <c r="N949" s="22" t="s">
        <v>621</v>
      </c>
    </row>
    <row collapsed="false" customFormat="false" customHeight="false" hidden="false" ht="12.1" outlineLevel="0" r="950">
      <c r="A950" s="21" t="n">
        <v>45819</v>
      </c>
      <c r="B950" s="22" t="s">
        <v>619</v>
      </c>
      <c r="C950" s="22" t="s">
        <v>749</v>
      </c>
      <c r="D950" s="22" t="s">
        <v>619</v>
      </c>
      <c r="E950" s="22" t="s">
        <v>619</v>
      </c>
      <c r="F950" s="22" t="s">
        <v>19</v>
      </c>
      <c r="G950" s="23" t="n">
        <v>10</v>
      </c>
      <c r="H950" s="24" t="n">
        <v>37.02</v>
      </c>
      <c r="I950" s="24" t="n">
        <v>370.2</v>
      </c>
      <c r="J950" s="24" t="n">
        <v>0</v>
      </c>
      <c r="K950" s="24" t="n">
        <v>0</v>
      </c>
      <c r="L950" s="24" t="n">
        <v>0</v>
      </c>
      <c r="M950" s="6" t="s">
        <f>=I950+J950+K950+L950</f>
      </c>
      <c r="N950" s="22" t="s">
        <v>621</v>
      </c>
    </row>
    <row collapsed="false" customFormat="false" customHeight="false" hidden="false" ht="12.1" outlineLevel="0" r="951">
      <c r="A951" s="21" t="n">
        <v>45820</v>
      </c>
      <c r="B951" s="22" t="s">
        <v>619</v>
      </c>
      <c r="C951" s="22" t="s">
        <v>823</v>
      </c>
      <c r="D951" s="22" t="s">
        <v>619</v>
      </c>
      <c r="E951" s="22" t="s">
        <v>619</v>
      </c>
      <c r="F951" s="22" t="s">
        <v>19</v>
      </c>
      <c r="G951" s="23" t="n">
        <v>5</v>
      </c>
      <c r="H951" s="24" t="n">
        <v>17.25</v>
      </c>
      <c r="I951" s="24" t="n">
        <v>86.25</v>
      </c>
      <c r="J951" s="24" t="n">
        <v>0</v>
      </c>
      <c r="K951" s="24" t="n">
        <v>0</v>
      </c>
      <c r="L951" s="24" t="n">
        <v>0</v>
      </c>
      <c r="M951" s="6" t="s">
        <f>=I951+J951+K951+L951</f>
      </c>
      <c r="N951" s="22" t="s">
        <v>621</v>
      </c>
    </row>
    <row collapsed="false" customFormat="false" customHeight="false" hidden="false" ht="12.1" outlineLevel="0" r="952">
      <c r="A952" s="21" t="n">
        <v>45820</v>
      </c>
      <c r="B952" s="22" t="s">
        <v>619</v>
      </c>
      <c r="C952" s="22" t="s">
        <v>771</v>
      </c>
      <c r="D952" s="22" t="s">
        <v>619</v>
      </c>
      <c r="E952" s="22" t="s">
        <v>619</v>
      </c>
      <c r="F952" s="22" t="s">
        <v>19</v>
      </c>
      <c r="G952" s="23" t="n">
        <v>5</v>
      </c>
      <c r="H952" s="24" t="n">
        <v>17.26</v>
      </c>
      <c r="I952" s="24" t="n">
        <v>86.3</v>
      </c>
      <c r="J952" s="24" t="n">
        <v>0</v>
      </c>
      <c r="K952" s="24" t="n">
        <v>0</v>
      </c>
      <c r="L952" s="24" t="n">
        <v>0</v>
      </c>
      <c r="M952" s="6" t="s">
        <f>=I952+J952+K952+L952</f>
      </c>
      <c r="N952" s="22" t="s">
        <v>621</v>
      </c>
    </row>
    <row collapsed="false" customFormat="false" customHeight="false" hidden="false" ht="12.1" outlineLevel="0" r="953">
      <c r="A953" s="21" t="n">
        <v>45821</v>
      </c>
      <c r="B953" s="22" t="s">
        <v>619</v>
      </c>
      <c r="C953" s="22" t="s">
        <v>848</v>
      </c>
      <c r="D953" s="22" t="s">
        <v>619</v>
      </c>
      <c r="E953" s="22" t="s">
        <v>619</v>
      </c>
      <c r="F953" s="22" t="s">
        <v>19</v>
      </c>
      <c r="G953" s="23" t="n">
        <v>20</v>
      </c>
      <c r="H953" s="24" t="n">
        <v>18.66</v>
      </c>
      <c r="I953" s="24" t="n">
        <v>373.2</v>
      </c>
      <c r="J953" s="24" t="n">
        <v>0</v>
      </c>
      <c r="K953" s="24" t="n">
        <v>0</v>
      </c>
      <c r="L953" s="24" t="n">
        <v>0</v>
      </c>
      <c r="M953" s="6" t="s">
        <f>=I953+J953+K953+L953</f>
      </c>
      <c r="N953" s="22" t="s">
        <v>621</v>
      </c>
    </row>
    <row collapsed="false" customFormat="false" customHeight="false" hidden="false" ht="12.1" outlineLevel="0" r="954">
      <c r="A954" s="21" t="n">
        <v>45822</v>
      </c>
      <c r="B954" s="22" t="s">
        <v>619</v>
      </c>
      <c r="C954" s="22" t="s">
        <v>868</v>
      </c>
      <c r="D954" s="22" t="s">
        <v>619</v>
      </c>
      <c r="E954" s="22" t="s">
        <v>619</v>
      </c>
      <c r="F954" s="22" t="s">
        <v>19</v>
      </c>
      <c r="G954" s="23" t="n">
        <v>12</v>
      </c>
      <c r="H954" s="24" t="n">
        <v>18.33</v>
      </c>
      <c r="I954" s="24" t="n">
        <v>219.96</v>
      </c>
      <c r="J954" s="24" t="n">
        <v>0</v>
      </c>
      <c r="K954" s="24" t="n">
        <v>0</v>
      </c>
      <c r="L954" s="24" t="n">
        <v>0</v>
      </c>
      <c r="M954" s="6" t="s">
        <f>=I954+J954+K954+L954</f>
      </c>
      <c r="N954" s="22" t="s">
        <v>621</v>
      </c>
    </row>
    <row collapsed="false" customFormat="false" customHeight="false" hidden="false" ht="12.1" outlineLevel="0" r="955">
      <c r="A955" s="21" t="n">
        <v>45823</v>
      </c>
      <c r="B955" s="22" t="s">
        <v>619</v>
      </c>
      <c r="C955" s="22" t="s">
        <v>880</v>
      </c>
      <c r="D955" s="22" t="s">
        <v>619</v>
      </c>
      <c r="E955" s="22" t="s">
        <v>619</v>
      </c>
      <c r="F955" s="22" t="s">
        <v>19</v>
      </c>
      <c r="G955" s="23" t="n">
        <v>10</v>
      </c>
      <c r="H955" s="24" t="n">
        <v>18.75</v>
      </c>
      <c r="I955" s="24" t="n">
        <v>187.5</v>
      </c>
      <c r="J955" s="24" t="n">
        <v>0</v>
      </c>
      <c r="K955" s="24" t="n">
        <v>0</v>
      </c>
      <c r="L955" s="24" t="n">
        <v>0</v>
      </c>
      <c r="M955" s="6" t="s">
        <f>=I955+J955+K955+L955</f>
      </c>
      <c r="N955" s="22" t="s">
        <v>621</v>
      </c>
    </row>
    <row collapsed="false" customFormat="false" customHeight="false" hidden="false" ht="12.1" outlineLevel="0" r="956">
      <c r="A956" s="21" t="n">
        <v>45824</v>
      </c>
      <c r="B956" s="22" t="s">
        <v>619</v>
      </c>
      <c r="C956" s="22" t="s">
        <v>751</v>
      </c>
      <c r="D956" s="22" t="s">
        <v>619</v>
      </c>
      <c r="E956" s="22" t="s">
        <v>619</v>
      </c>
      <c r="F956" s="22" t="s">
        <v>19</v>
      </c>
      <c r="G956" s="23" t="n">
        <v>16</v>
      </c>
      <c r="H956" s="24" t="n">
        <v>32.16</v>
      </c>
      <c r="I956" s="24" t="n">
        <v>514.56</v>
      </c>
      <c r="J956" s="24" t="n">
        <v>0</v>
      </c>
      <c r="K956" s="24" t="n">
        <v>0</v>
      </c>
      <c r="L956" s="24" t="n">
        <v>0</v>
      </c>
      <c r="M956" s="6" t="s">
        <f>=I956+J956+K956+L956</f>
      </c>
      <c r="N956" s="22" t="s">
        <v>621</v>
      </c>
    </row>
    <row collapsed="false" customFormat="false" customHeight="false" hidden="false" ht="12.1" outlineLevel="0" r="957">
      <c r="A957" s="21" t="n">
        <v>45824</v>
      </c>
      <c r="B957" s="22" t="s">
        <v>619</v>
      </c>
      <c r="C957" s="22" t="s">
        <v>881</v>
      </c>
      <c r="D957" s="22" t="s">
        <v>619</v>
      </c>
      <c r="E957" s="22" t="s">
        <v>619</v>
      </c>
      <c r="F957" s="22" t="s">
        <v>19</v>
      </c>
      <c r="G957" s="23" t="n">
        <v>10</v>
      </c>
      <c r="H957" s="24" t="n">
        <v>54.99</v>
      </c>
      <c r="I957" s="24" t="n">
        <v>549.9</v>
      </c>
      <c r="J957" s="24" t="n">
        <v>0</v>
      </c>
      <c r="K957" s="24" t="n">
        <v>0</v>
      </c>
      <c r="L957" s="24" t="n">
        <v>0</v>
      </c>
      <c r="M957" s="6" t="s">
        <f>=I957+J957+K957+L957</f>
      </c>
      <c r="N957" s="22" t="s">
        <v>621</v>
      </c>
    </row>
    <row collapsed="false" customFormat="false" customHeight="false" hidden="false" ht="12.1" outlineLevel="0" r="958">
      <c r="A958" s="21" t="n">
        <v>45824</v>
      </c>
      <c r="B958" s="22" t="s">
        <v>619</v>
      </c>
      <c r="C958" s="22" t="s">
        <v>882</v>
      </c>
      <c r="D958" s="22" t="s">
        <v>619</v>
      </c>
      <c r="E958" s="22" t="s">
        <v>619</v>
      </c>
      <c r="F958" s="22" t="s">
        <v>19</v>
      </c>
      <c r="G958" s="23" t="n">
        <v>10</v>
      </c>
      <c r="H958" s="24" t="n">
        <v>56.04</v>
      </c>
      <c r="I958" s="24" t="n">
        <v>560.4</v>
      </c>
      <c r="J958" s="24" t="n">
        <v>0</v>
      </c>
      <c r="K958" s="24" t="n">
        <v>0</v>
      </c>
      <c r="L958" s="24" t="n">
        <v>0</v>
      </c>
      <c r="M958" s="6" t="s">
        <f>=I958+J958+K958+L958</f>
      </c>
      <c r="N958" s="22" t="s">
        <v>621</v>
      </c>
    </row>
    <row collapsed="false" customFormat="false" customHeight="false" hidden="false" ht="12.1" outlineLevel="0" r="959">
      <c r="A959" s="21" t="n">
        <v>45826</v>
      </c>
      <c r="B959" s="22" t="s">
        <v>619</v>
      </c>
      <c r="C959" s="22" t="s">
        <v>883</v>
      </c>
      <c r="D959" s="22" t="s">
        <v>619</v>
      </c>
      <c r="E959" s="22" t="s">
        <v>619</v>
      </c>
      <c r="F959" s="22" t="s">
        <v>19</v>
      </c>
      <c r="G959" s="23" t="n">
        <v>10</v>
      </c>
      <c r="H959" s="24" t="n">
        <v>18.79</v>
      </c>
      <c r="I959" s="24" t="n">
        <v>187.9</v>
      </c>
      <c r="J959" s="24" t="n">
        <v>0</v>
      </c>
      <c r="K959" s="24" t="n">
        <v>0</v>
      </c>
      <c r="L959" s="24" t="n">
        <v>0</v>
      </c>
      <c r="M959" s="6" t="s">
        <f>=I959+J959+K959+L959</f>
      </c>
      <c r="N959" s="22" t="s">
        <v>621</v>
      </c>
    </row>
    <row collapsed="false" customFormat="false" customHeight="false" hidden="false" ht="12.1" outlineLevel="0" r="960">
      <c r="A960" s="21" t="n">
        <v>45826</v>
      </c>
      <c r="B960" s="22" t="s">
        <v>619</v>
      </c>
      <c r="C960" s="22" t="s">
        <v>828</v>
      </c>
      <c r="D960" s="22" t="s">
        <v>619</v>
      </c>
      <c r="E960" s="22" t="s">
        <v>619</v>
      </c>
      <c r="F960" s="22" t="s">
        <v>19</v>
      </c>
      <c r="G960" s="23" t="n">
        <v>10</v>
      </c>
      <c r="H960" s="24" t="n">
        <v>29.54</v>
      </c>
      <c r="I960" s="24" t="n">
        <v>295.4</v>
      </c>
      <c r="J960" s="24" t="n">
        <v>0</v>
      </c>
      <c r="K960" s="24" t="n">
        <v>0</v>
      </c>
      <c r="L960" s="24" t="n">
        <v>0</v>
      </c>
      <c r="M960" s="6" t="s">
        <f>=I960+J960+K960+L960</f>
      </c>
      <c r="N960" s="22" t="s">
        <v>621</v>
      </c>
    </row>
    <row collapsed="false" customFormat="false" customHeight="false" hidden="false" ht="12.1" outlineLevel="0" r="961">
      <c r="A961" s="21" t="n">
        <v>45829</v>
      </c>
      <c r="B961" s="22" t="s">
        <v>619</v>
      </c>
      <c r="C961" s="22" t="s">
        <v>884</v>
      </c>
      <c r="D961" s="22" t="s">
        <v>619</v>
      </c>
      <c r="E961" s="22" t="s">
        <v>619</v>
      </c>
      <c r="F961" s="22" t="s">
        <v>19</v>
      </c>
      <c r="G961" s="23" t="n">
        <v>10</v>
      </c>
      <c r="H961" s="24" t="n">
        <v>18.51</v>
      </c>
      <c r="I961" s="24" t="n">
        <v>185.1</v>
      </c>
      <c r="J961" s="24" t="n">
        <v>0</v>
      </c>
      <c r="K961" s="24" t="n">
        <v>0</v>
      </c>
      <c r="L961" s="24" t="n">
        <v>0</v>
      </c>
      <c r="M961" s="6" t="s">
        <f>=I961+J961+K961+L961</f>
      </c>
      <c r="N961" s="22" t="s">
        <v>621</v>
      </c>
    </row>
    <row collapsed="false" customFormat="false" customHeight="false" hidden="false" ht="12.1" outlineLevel="0" r="962">
      <c r="A962" s="21" t="n">
        <v>45829</v>
      </c>
      <c r="B962" s="22" t="s">
        <v>619</v>
      </c>
      <c r="C962" s="22" t="s">
        <v>885</v>
      </c>
      <c r="D962" s="22" t="s">
        <v>619</v>
      </c>
      <c r="E962" s="22" t="s">
        <v>619</v>
      </c>
      <c r="F962" s="22" t="s">
        <v>19</v>
      </c>
      <c r="G962" s="23" t="n">
        <v>15</v>
      </c>
      <c r="H962" s="24" t="n">
        <v>18.71</v>
      </c>
      <c r="I962" s="24" t="n">
        <v>280.65</v>
      </c>
      <c r="J962" s="24" t="n">
        <v>0</v>
      </c>
      <c r="K962" s="24" t="n">
        <v>0</v>
      </c>
      <c r="L962" s="24" t="n">
        <v>0</v>
      </c>
      <c r="M962" s="6" t="s">
        <f>=I962+J962+K962+L962</f>
      </c>
      <c r="N962" s="22" t="s">
        <v>621</v>
      </c>
    </row>
    <row collapsed="false" customFormat="false" customHeight="false" hidden="false" ht="12.1" outlineLevel="0" r="963">
      <c r="A963" s="21" t="n">
        <v>45829</v>
      </c>
      <c r="B963" s="22" t="s">
        <v>619</v>
      </c>
      <c r="C963" s="22" t="s">
        <v>886</v>
      </c>
      <c r="D963" s="22" t="s">
        <v>619</v>
      </c>
      <c r="E963" s="22" t="s">
        <v>619</v>
      </c>
      <c r="F963" s="22" t="s">
        <v>19</v>
      </c>
      <c r="G963" s="23" t="n">
        <v>11</v>
      </c>
      <c r="H963" s="24" t="n">
        <v>18.1</v>
      </c>
      <c r="I963" s="24" t="n">
        <v>199.1</v>
      </c>
      <c r="J963" s="24" t="n">
        <v>0</v>
      </c>
      <c r="K963" s="24" t="n">
        <v>0</v>
      </c>
      <c r="L963" s="24" t="n">
        <v>0</v>
      </c>
      <c r="M963" s="6" t="s">
        <f>=I963+J963+K963+L963</f>
      </c>
      <c r="N963" s="22" t="s">
        <v>621</v>
      </c>
    </row>
    <row collapsed="false" customFormat="false" customHeight="false" hidden="false" ht="12.1" outlineLevel="0" r="964">
      <c r="A964" s="21" t="n">
        <v>45831</v>
      </c>
      <c r="B964" s="22" t="s">
        <v>619</v>
      </c>
      <c r="C964" s="22" t="s">
        <v>887</v>
      </c>
      <c r="D964" s="22" t="s">
        <v>619</v>
      </c>
      <c r="E964" s="22" t="s">
        <v>619</v>
      </c>
      <c r="F964" s="22" t="s">
        <v>19</v>
      </c>
      <c r="G964" s="23" t="n">
        <v>20</v>
      </c>
      <c r="H964" s="24" t="n">
        <v>18.08</v>
      </c>
      <c r="I964" s="24" t="n">
        <v>361.6</v>
      </c>
      <c r="J964" s="24" t="n">
        <v>0</v>
      </c>
      <c r="K964" s="24" t="n">
        <v>0</v>
      </c>
      <c r="L964" s="24" t="n">
        <v>0</v>
      </c>
      <c r="M964" s="6" t="s">
        <f>=I964+J964+K964+L964</f>
      </c>
      <c r="N964" s="22" t="s">
        <v>621</v>
      </c>
    </row>
    <row collapsed="false" customFormat="false" customHeight="false" hidden="false" ht="12.1" outlineLevel="0" r="965">
      <c r="A965" s="21" t="n">
        <v>45832</v>
      </c>
      <c r="B965" s="22" t="s">
        <v>619</v>
      </c>
      <c r="C965" s="22" t="s">
        <v>888</v>
      </c>
      <c r="D965" s="22" t="s">
        <v>619</v>
      </c>
      <c r="E965" s="22" t="s">
        <v>619</v>
      </c>
      <c r="F965" s="22" t="s">
        <v>19</v>
      </c>
      <c r="G965" s="23" t="n">
        <v>12</v>
      </c>
      <c r="H965" s="24" t="n">
        <v>18.1</v>
      </c>
      <c r="I965" s="24" t="n">
        <v>217.2</v>
      </c>
      <c r="J965" s="24" t="n">
        <v>0</v>
      </c>
      <c r="K965" s="24" t="n">
        <v>0</v>
      </c>
      <c r="L965" s="24" t="n">
        <v>0</v>
      </c>
      <c r="M965" s="6" t="s">
        <f>=I965+J965+K965+L965</f>
      </c>
      <c r="N965" s="22" t="s">
        <v>621</v>
      </c>
    </row>
    <row collapsed="false" customFormat="false" customHeight="false" hidden="false" ht="12.1" outlineLevel="0" r="966">
      <c r="A966" s="21" t="n">
        <v>45833</v>
      </c>
      <c r="B966" s="22" t="s">
        <v>619</v>
      </c>
      <c r="C966" s="22" t="s">
        <v>787</v>
      </c>
      <c r="D966" s="22" t="s">
        <v>619</v>
      </c>
      <c r="E966" s="22" t="s">
        <v>619</v>
      </c>
      <c r="F966" s="22" t="s">
        <v>19</v>
      </c>
      <c r="G966" s="23" t="n">
        <v>10</v>
      </c>
      <c r="H966" s="24" t="n">
        <v>47.37</v>
      </c>
      <c r="I966" s="24" t="n">
        <v>473.7</v>
      </c>
      <c r="J966" s="24" t="n">
        <v>0</v>
      </c>
      <c r="K966" s="24" t="n">
        <v>0</v>
      </c>
      <c r="L966" s="24" t="n">
        <v>0</v>
      </c>
      <c r="M966" s="6" t="s">
        <f>=I966+J966+K966+L966</f>
      </c>
      <c r="N966" s="22" t="s">
        <v>621</v>
      </c>
    </row>
    <row collapsed="false" customFormat="false" customHeight="false" hidden="false" ht="12.1" outlineLevel="0" r="967">
      <c r="A967" s="21" t="n">
        <v>45833</v>
      </c>
      <c r="B967" s="22" t="s">
        <v>619</v>
      </c>
      <c r="C967" s="22" t="s">
        <v>889</v>
      </c>
      <c r="D967" s="22" t="s">
        <v>619</v>
      </c>
      <c r="E967" s="22" t="s">
        <v>619</v>
      </c>
      <c r="F967" s="22" t="s">
        <v>19</v>
      </c>
      <c r="G967" s="23" t="n">
        <v>10</v>
      </c>
      <c r="H967" s="24" t="n">
        <v>18.4</v>
      </c>
      <c r="I967" s="24" t="n">
        <v>184</v>
      </c>
      <c r="J967" s="24" t="n">
        <v>0</v>
      </c>
      <c r="K967" s="24" t="n">
        <v>0</v>
      </c>
      <c r="L967" s="24" t="n">
        <v>0</v>
      </c>
      <c r="M967" s="6" t="s">
        <f>=I967+J967+K967+L967</f>
      </c>
      <c r="N967" s="22" t="s">
        <v>621</v>
      </c>
    </row>
    <row collapsed="false" customFormat="false" customHeight="false" hidden="false" ht="12.1" outlineLevel="0" r="968">
      <c r="A968" s="21" t="n">
        <v>45838</v>
      </c>
      <c r="B968" s="22" t="s">
        <v>619</v>
      </c>
      <c r="C968" s="22" t="s">
        <v>890</v>
      </c>
      <c r="D968" s="22" t="s">
        <v>619</v>
      </c>
      <c r="E968" s="22" t="s">
        <v>619</v>
      </c>
      <c r="F968" s="22" t="s">
        <v>19</v>
      </c>
      <c r="G968" s="23" t="n">
        <v>14</v>
      </c>
      <c r="H968" s="24" t="n">
        <v>20.11</v>
      </c>
      <c r="I968" s="24" t="n">
        <v>281.54</v>
      </c>
      <c r="J968" s="24" t="n">
        <v>0</v>
      </c>
      <c r="K968" s="24" t="n">
        <v>0</v>
      </c>
      <c r="L968" s="24" t="n">
        <v>0</v>
      </c>
      <c r="M968" s="6" t="s">
        <f>=I968+J968+K968+L968</f>
      </c>
      <c r="N968" s="22" t="s">
        <v>621</v>
      </c>
    </row>
    <row collapsed="false" customFormat="false" customHeight="false" hidden="false" ht="12.1" outlineLevel="0" r="969">
      <c r="A969" s="21" t="n">
        <v>45840</v>
      </c>
      <c r="B969" s="22" t="s">
        <v>619</v>
      </c>
      <c r="C969" s="22" t="s">
        <v>792</v>
      </c>
      <c r="D969" s="22" t="s">
        <v>619</v>
      </c>
      <c r="E969" s="22" t="s">
        <v>619</v>
      </c>
      <c r="F969" s="22" t="s">
        <v>19</v>
      </c>
      <c r="G969" s="23" t="n">
        <v>7</v>
      </c>
      <c r="H969" s="24" t="n">
        <v>29.42</v>
      </c>
      <c r="I969" s="24" t="n">
        <v>205.94</v>
      </c>
      <c r="J969" s="24" t="n">
        <v>0</v>
      </c>
      <c r="K969" s="24" t="n">
        <v>0</v>
      </c>
      <c r="L969" s="24" t="n">
        <v>0</v>
      </c>
      <c r="M969" s="6" t="s">
        <f>=I969+J969+K969+L969</f>
      </c>
      <c r="N969" s="22" t="s">
        <v>621</v>
      </c>
    </row>
    <row collapsed="false" customFormat="false" customHeight="false" hidden="false" ht="12.1" outlineLevel="0" r="970">
      <c r="A970" s="21" t="n">
        <v>45841</v>
      </c>
      <c r="B970" s="22" t="s">
        <v>619</v>
      </c>
      <c r="C970" s="22" t="s">
        <v>891</v>
      </c>
      <c r="D970" s="22" t="s">
        <v>619</v>
      </c>
      <c r="E970" s="22" t="s">
        <v>619</v>
      </c>
      <c r="F970" s="22" t="s">
        <v>19</v>
      </c>
      <c r="G970" s="23" t="n">
        <v>10</v>
      </c>
      <c r="H970" s="24" t="n">
        <v>8.29</v>
      </c>
      <c r="I970" s="24" t="n">
        <v>82.9</v>
      </c>
      <c r="J970" s="24" t="n">
        <v>0</v>
      </c>
      <c r="K970" s="24" t="n">
        <v>0</v>
      </c>
      <c r="L970" s="24" t="n">
        <v>0</v>
      </c>
      <c r="M970" s="6" t="s">
        <f>=I970+J970+K970+L970</f>
      </c>
      <c r="N970" s="22" t="s">
        <v>621</v>
      </c>
    </row>
    <row collapsed="false" customFormat="false" customHeight="false" hidden="false" ht="12.1" outlineLevel="0" r="971">
      <c r="A971" s="21" t="n">
        <v>45842.999988426</v>
      </c>
      <c r="B971" s="22" t="s">
        <v>619</v>
      </c>
      <c r="C971" s="22" t="s">
        <v>760</v>
      </c>
      <c r="D971" s="22" t="s">
        <v>619</v>
      </c>
      <c r="E971" s="22" t="s">
        <v>619</v>
      </c>
      <c r="F971" s="22" t="s">
        <v>19</v>
      </c>
      <c r="G971" s="23" t="n">
        <v>30</v>
      </c>
      <c r="H971" s="24" t="n">
        <v>35</v>
      </c>
      <c r="I971" s="24" t="n">
        <v>1050</v>
      </c>
      <c r="J971" s="24" t="n">
        <v>0</v>
      </c>
      <c r="K971" s="24" t="n">
        <v>0</v>
      </c>
      <c r="L971" s="24" t="n">
        <v>0</v>
      </c>
      <c r="M971" s="6" t="s">
        <f>=I971+J971+K971+L971</f>
      </c>
      <c r="N971" s="22" t="s">
        <v>621</v>
      </c>
    </row>
    <row collapsed="false" customFormat="false" customHeight="false" hidden="false" ht="12.1" outlineLevel="0" r="972">
      <c r="A972" s="21" t="n">
        <v>45843</v>
      </c>
      <c r="B972" s="22" t="s">
        <v>619</v>
      </c>
      <c r="C972" s="22" t="s">
        <v>892</v>
      </c>
      <c r="D972" s="22" t="s">
        <v>619</v>
      </c>
      <c r="E972" s="22" t="s">
        <v>619</v>
      </c>
      <c r="F972" s="22" t="s">
        <v>19</v>
      </c>
      <c r="G972" s="23" t="n">
        <v>10</v>
      </c>
      <c r="H972" s="24" t="n">
        <v>18.58</v>
      </c>
      <c r="I972" s="24" t="n">
        <v>185.8</v>
      </c>
      <c r="J972" s="24" t="n">
        <v>0</v>
      </c>
      <c r="K972" s="24" t="n">
        <v>0</v>
      </c>
      <c r="L972" s="24" t="n">
        <v>0</v>
      </c>
      <c r="M972" s="6" t="s">
        <f>=I972+J972+K972+L972</f>
      </c>
      <c r="N972" s="22" t="s">
        <v>621</v>
      </c>
    </row>
    <row collapsed="false" customFormat="false" customHeight="false" hidden="false" ht="12.1" outlineLevel="0" r="973">
      <c r="A973" s="21" t="n">
        <v>45847</v>
      </c>
      <c r="B973" s="22" t="s">
        <v>619</v>
      </c>
      <c r="C973" s="22" t="s">
        <v>757</v>
      </c>
      <c r="D973" s="22" t="s">
        <v>619</v>
      </c>
      <c r="E973" s="22" t="s">
        <v>619</v>
      </c>
      <c r="F973" s="22" t="s">
        <v>19</v>
      </c>
      <c r="G973" s="23" t="n">
        <v>10</v>
      </c>
      <c r="H973" s="24" t="n">
        <v>29.92</v>
      </c>
      <c r="I973" s="24" t="n">
        <v>299.2</v>
      </c>
      <c r="J973" s="24" t="n">
        <v>0</v>
      </c>
      <c r="K973" s="24" t="n">
        <v>0</v>
      </c>
      <c r="L973" s="24" t="n">
        <v>0</v>
      </c>
      <c r="M973" s="6" t="s">
        <f>=I973+J973+K973+L973</f>
      </c>
      <c r="N973" s="22" t="s">
        <v>621</v>
      </c>
    </row>
    <row collapsed="false" customFormat="false" customHeight="false" hidden="false" ht="12.1" outlineLevel="0" r="974">
      <c r="A974" s="21" t="n">
        <v>45850</v>
      </c>
      <c r="B974" s="22" t="s">
        <v>619</v>
      </c>
      <c r="C974" s="22" t="s">
        <v>771</v>
      </c>
      <c r="D974" s="22" t="s">
        <v>619</v>
      </c>
      <c r="E974" s="22" t="s">
        <v>619</v>
      </c>
      <c r="F974" s="22" t="s">
        <v>19</v>
      </c>
      <c r="G974" s="23" t="n">
        <v>5</v>
      </c>
      <c r="H974" s="24" t="n">
        <v>17.26</v>
      </c>
      <c r="I974" s="24" t="n">
        <v>86.3</v>
      </c>
      <c r="J974" s="24" t="n">
        <v>0</v>
      </c>
      <c r="K974" s="24" t="n">
        <v>0</v>
      </c>
      <c r="L974" s="24" t="n">
        <v>0</v>
      </c>
      <c r="M974" s="6" t="s">
        <f>=I974+J974+K974+L974</f>
      </c>
      <c r="N974" s="22" t="s">
        <v>621</v>
      </c>
    </row>
    <row collapsed="false" customFormat="false" customHeight="false" hidden="false" ht="12.1" outlineLevel="0" r="975">
      <c r="A975" s="21" t="n">
        <v>45851</v>
      </c>
      <c r="B975" s="22" t="s">
        <v>619</v>
      </c>
      <c r="C975" s="22" t="s">
        <v>893</v>
      </c>
      <c r="D975" s="22" t="s">
        <v>619</v>
      </c>
      <c r="E975" s="22" t="s">
        <v>619</v>
      </c>
      <c r="F975" s="22" t="s">
        <v>19</v>
      </c>
      <c r="G975" s="23" t="n">
        <v>20</v>
      </c>
      <c r="H975" s="24" t="n">
        <v>17.86</v>
      </c>
      <c r="I975" s="24" t="n">
        <v>357.2</v>
      </c>
      <c r="J975" s="24" t="n">
        <v>0</v>
      </c>
      <c r="K975" s="24" t="n">
        <v>0</v>
      </c>
      <c r="L975" s="24" t="n">
        <v>0</v>
      </c>
      <c r="M975" s="6" t="s">
        <f>=I975+J975+K975+L975</f>
      </c>
      <c r="N975" s="22" t="s">
        <v>621</v>
      </c>
    </row>
    <row collapsed="false" customFormat="false" customHeight="false" hidden="false" ht="12.1" outlineLevel="0" r="976">
      <c r="A976" s="21" t="n">
        <v>45852</v>
      </c>
      <c r="B976" s="22" t="s">
        <v>619</v>
      </c>
      <c r="C976" s="22" t="s">
        <v>894</v>
      </c>
      <c r="D976" s="22" t="s">
        <v>619</v>
      </c>
      <c r="E976" s="22" t="s">
        <v>619</v>
      </c>
      <c r="F976" s="22" t="s">
        <v>19</v>
      </c>
      <c r="G976" s="23" t="n">
        <v>12</v>
      </c>
      <c r="H976" s="24" t="n">
        <v>17.62</v>
      </c>
      <c r="I976" s="24" t="n">
        <v>211.44</v>
      </c>
      <c r="J976" s="24" t="n">
        <v>0</v>
      </c>
      <c r="K976" s="24" t="n">
        <v>0</v>
      </c>
      <c r="L976" s="24" t="n">
        <v>0</v>
      </c>
      <c r="M976" s="6" t="s">
        <f>=I976+J976+K976+L976</f>
      </c>
      <c r="N976" s="22" t="s">
        <v>621</v>
      </c>
    </row>
    <row collapsed="false" customFormat="false" customHeight="false" hidden="false" ht="12.1" outlineLevel="0" r="977">
      <c r="A977" s="21" t="n">
        <v>45854</v>
      </c>
      <c r="B977" s="22" t="s">
        <v>619</v>
      </c>
      <c r="C977" s="22" t="s">
        <v>895</v>
      </c>
      <c r="D977" s="22" t="s">
        <v>619</v>
      </c>
      <c r="E977" s="22" t="s">
        <v>619</v>
      </c>
      <c r="F977" s="22" t="s">
        <v>19</v>
      </c>
      <c r="G977" s="23" t="n">
        <v>10</v>
      </c>
      <c r="H977" s="24" t="n">
        <v>18.68</v>
      </c>
      <c r="I977" s="24" t="n">
        <v>186.8</v>
      </c>
      <c r="J977" s="24" t="n">
        <v>0</v>
      </c>
      <c r="K977" s="24" t="n">
        <v>0</v>
      </c>
      <c r="L977" s="24" t="n">
        <v>0</v>
      </c>
      <c r="M977" s="6" t="s">
        <f>=I977+J977+K977+L977</f>
      </c>
      <c r="N977" s="22" t="s">
        <v>621</v>
      </c>
    </row>
    <row collapsed="false" customFormat="false" customHeight="false" hidden="false" ht="12.1" outlineLevel="0" r="978">
      <c r="A978" s="21" t="n">
        <v>45854</v>
      </c>
      <c r="B978" s="22" t="s">
        <v>619</v>
      </c>
      <c r="C978" s="22" t="s">
        <v>896</v>
      </c>
      <c r="D978" s="22" t="s">
        <v>619</v>
      </c>
      <c r="E978" s="22" t="s">
        <v>619</v>
      </c>
      <c r="F978" s="22" t="s">
        <v>19</v>
      </c>
      <c r="G978" s="23" t="n">
        <v>10</v>
      </c>
      <c r="H978" s="24" t="n">
        <v>54.67</v>
      </c>
      <c r="I978" s="24" t="n">
        <v>546.7</v>
      </c>
      <c r="J978" s="24" t="n">
        <v>0</v>
      </c>
      <c r="K978" s="24" t="n">
        <v>0</v>
      </c>
      <c r="L978" s="24" t="n">
        <v>0</v>
      </c>
      <c r="M978" s="6" t="s">
        <f>=I978+J978+K978+L978</f>
      </c>
      <c r="N978" s="22" t="s">
        <v>621</v>
      </c>
    </row>
    <row collapsed="false" customFormat="false" customHeight="false" hidden="false" ht="12.1" outlineLevel="0" r="979">
      <c r="A979" s="21" t="n">
        <v>45854</v>
      </c>
      <c r="B979" s="22" t="s">
        <v>619</v>
      </c>
      <c r="C979" s="22" t="s">
        <v>897</v>
      </c>
      <c r="D979" s="22" t="s">
        <v>619</v>
      </c>
      <c r="E979" s="22" t="s">
        <v>619</v>
      </c>
      <c r="F979" s="22" t="s">
        <v>19</v>
      </c>
      <c r="G979" s="23" t="n">
        <v>10</v>
      </c>
      <c r="H979" s="24" t="n">
        <v>11.41</v>
      </c>
      <c r="I979" s="24" t="n">
        <v>114.1</v>
      </c>
      <c r="J979" s="24" t="n">
        <v>0</v>
      </c>
      <c r="K979" s="24" t="n">
        <v>0</v>
      </c>
      <c r="L979" s="24" t="n">
        <v>0</v>
      </c>
      <c r="M979" s="6" t="s">
        <f>=I979+J979+K979+L979</f>
      </c>
      <c r="N979" s="22" t="s">
        <v>621</v>
      </c>
    </row>
    <row collapsed="false" customFormat="false" customHeight="false" hidden="false" ht="12.1" outlineLevel="0" r="980">
      <c r="A980" s="21" t="n">
        <v>45854.999988426</v>
      </c>
      <c r="B980" s="22" t="s">
        <v>619</v>
      </c>
      <c r="C980" s="22" t="s">
        <v>898</v>
      </c>
      <c r="D980" s="22" t="s">
        <v>619</v>
      </c>
      <c r="E980" s="22" t="s">
        <v>619</v>
      </c>
      <c r="F980" s="22" t="s">
        <v>19</v>
      </c>
      <c r="G980" s="23" t="n">
        <v>2</v>
      </c>
      <c r="H980" s="24" t="n">
        <v>198.25</v>
      </c>
      <c r="I980" s="24" t="n">
        <v>396.5</v>
      </c>
      <c r="J980" s="24" t="n">
        <v>0</v>
      </c>
      <c r="K980" s="24" t="n">
        <v>0</v>
      </c>
      <c r="L980" s="24" t="n">
        <v>0</v>
      </c>
      <c r="M980" s="6" t="s">
        <f>=I980+J980+K980+L980</f>
      </c>
      <c r="N980" s="22" t="s">
        <v>621</v>
      </c>
    </row>
    <row collapsed="false" customFormat="false" customHeight="false" hidden="false" ht="12.1" outlineLevel="0" r="981">
      <c r="A981" s="21" t="n">
        <v>45855.999988426</v>
      </c>
      <c r="B981" s="22" t="s">
        <v>619</v>
      </c>
      <c r="C981" s="22" t="s">
        <v>899</v>
      </c>
      <c r="D981" s="22" t="s">
        <v>619</v>
      </c>
      <c r="E981" s="22" t="s">
        <v>619</v>
      </c>
      <c r="F981" s="22" t="s">
        <v>19</v>
      </c>
      <c r="G981" s="23" t="n">
        <v>620</v>
      </c>
      <c r="H981" s="24" t="n">
        <v>34.84</v>
      </c>
      <c r="I981" s="24" t="n">
        <v>21600.8</v>
      </c>
      <c r="J981" s="24" t="n">
        <v>0</v>
      </c>
      <c r="K981" s="24" t="n">
        <v>0</v>
      </c>
      <c r="L981" s="24" t="n">
        <v>0</v>
      </c>
      <c r="M981" s="6" t="s">
        <f>=I981+J981+K981+L981</f>
      </c>
      <c r="N981" s="22" t="s">
        <v>621</v>
      </c>
    </row>
    <row collapsed="false" customFormat="false" customHeight="false" hidden="false" ht="12.1" outlineLevel="0" r="982">
      <c r="A982" s="21" t="n">
        <v>45855.999988426</v>
      </c>
      <c r="B982" s="22" t="s">
        <v>619</v>
      </c>
      <c r="C982" s="22" t="s">
        <v>900</v>
      </c>
      <c r="D982" s="22" t="s">
        <v>619</v>
      </c>
      <c r="E982" s="22" t="s">
        <v>619</v>
      </c>
      <c r="F982" s="22" t="s">
        <v>19</v>
      </c>
      <c r="G982" s="23" t="n">
        <v>37</v>
      </c>
      <c r="H982" s="24" t="n">
        <v>14.68</v>
      </c>
      <c r="I982" s="24" t="n">
        <v>543.16</v>
      </c>
      <c r="J982" s="24" t="n">
        <v>0</v>
      </c>
      <c r="K982" s="24" t="n">
        <v>0</v>
      </c>
      <c r="L982" s="24" t="n">
        <v>0</v>
      </c>
      <c r="M982" s="6" t="s">
        <f>=I982+J982+K982+L982</f>
      </c>
      <c r="N982" s="22" t="s">
        <v>621</v>
      </c>
    </row>
    <row collapsed="false" customFormat="false" customHeight="false" hidden="false" ht="12.1" outlineLevel="0" r="983">
      <c r="A983" s="21" t="n">
        <v>45855.999988426</v>
      </c>
      <c r="B983" s="22" t="s">
        <v>619</v>
      </c>
      <c r="C983" s="22" t="s">
        <v>901</v>
      </c>
      <c r="D983" s="22" t="s">
        <v>619</v>
      </c>
      <c r="E983" s="22" t="s">
        <v>619</v>
      </c>
      <c r="F983" s="22" t="s">
        <v>19</v>
      </c>
      <c r="G983" s="23" t="n">
        <v>20</v>
      </c>
      <c r="H983" s="24" t="n">
        <v>34.84</v>
      </c>
      <c r="I983" s="24" t="n">
        <v>696.8</v>
      </c>
      <c r="J983" s="24" t="n">
        <v>0</v>
      </c>
      <c r="K983" s="24" t="n">
        <v>0</v>
      </c>
      <c r="L983" s="24" t="n">
        <v>0</v>
      </c>
      <c r="M983" s="6" t="s">
        <f>=I983+J983+K983+L983</f>
      </c>
      <c r="N983" s="22" t="s">
        <v>621</v>
      </c>
    </row>
    <row collapsed="false" customFormat="false" customHeight="false" hidden="false" ht="12.1" outlineLevel="0" r="984">
      <c r="A984" s="21" t="n">
        <v>45856</v>
      </c>
      <c r="B984" s="22" t="s">
        <v>619</v>
      </c>
      <c r="C984" s="22" t="s">
        <v>902</v>
      </c>
      <c r="D984" s="22" t="s">
        <v>619</v>
      </c>
      <c r="E984" s="22" t="s">
        <v>619</v>
      </c>
      <c r="F984" s="22" t="s">
        <v>19</v>
      </c>
      <c r="G984" s="23" t="n">
        <v>10</v>
      </c>
      <c r="H984" s="24" t="n">
        <v>18.08</v>
      </c>
      <c r="I984" s="24" t="n">
        <v>180.8</v>
      </c>
      <c r="J984" s="24" t="n">
        <v>0</v>
      </c>
      <c r="K984" s="24" t="n">
        <v>0</v>
      </c>
      <c r="L984" s="24" t="n">
        <v>0</v>
      </c>
      <c r="M984" s="6" t="s">
        <f>=I984+J984+K984+L984</f>
      </c>
      <c r="N984" s="22" t="s">
        <v>621</v>
      </c>
    </row>
    <row collapsed="false" customFormat="false" customHeight="false" hidden="false" ht="12.1" outlineLevel="0" r="985">
      <c r="A985" s="21" t="n">
        <v>45859</v>
      </c>
      <c r="B985" s="22" t="s">
        <v>619</v>
      </c>
      <c r="C985" s="22" t="s">
        <v>903</v>
      </c>
      <c r="D985" s="22" t="s">
        <v>619</v>
      </c>
      <c r="E985" s="22" t="s">
        <v>619</v>
      </c>
      <c r="F985" s="22" t="s">
        <v>19</v>
      </c>
      <c r="G985" s="23" t="n">
        <v>15</v>
      </c>
      <c r="H985" s="24" t="n">
        <v>18.08</v>
      </c>
      <c r="I985" s="24" t="n">
        <v>271.2</v>
      </c>
      <c r="J985" s="24" t="n">
        <v>0</v>
      </c>
      <c r="K985" s="24" t="n">
        <v>0</v>
      </c>
      <c r="L985" s="24" t="n">
        <v>0</v>
      </c>
      <c r="M985" s="6" t="s">
        <f>=I985+J985+K985+L985</f>
      </c>
      <c r="N985" s="22" t="s">
        <v>621</v>
      </c>
    </row>
    <row collapsed="false" customFormat="false" customHeight="false" hidden="false" ht="12.1" outlineLevel="0" r="986">
      <c r="A986" s="21" t="n">
        <v>45859</v>
      </c>
      <c r="B986" s="22" t="s">
        <v>619</v>
      </c>
      <c r="C986" s="22" t="s">
        <v>904</v>
      </c>
      <c r="D986" s="22" t="s">
        <v>619</v>
      </c>
      <c r="E986" s="22" t="s">
        <v>619</v>
      </c>
      <c r="F986" s="22" t="s">
        <v>19</v>
      </c>
      <c r="G986" s="23" t="n">
        <v>11</v>
      </c>
      <c r="H986" s="24" t="n">
        <v>17.47</v>
      </c>
      <c r="I986" s="24" t="n">
        <v>192.17</v>
      </c>
      <c r="J986" s="24" t="n">
        <v>0</v>
      </c>
      <c r="K986" s="24" t="n">
        <v>0</v>
      </c>
      <c r="L986" s="24" t="n">
        <v>0</v>
      </c>
      <c r="M986" s="6" t="s">
        <f>=I986+J986+K986+L986</f>
      </c>
      <c r="N986" s="22" t="s">
        <v>621</v>
      </c>
    </row>
    <row collapsed="false" customFormat="false" customHeight="false" hidden="false" ht="12.1" outlineLevel="0" r="987">
      <c r="A987" s="21" t="n">
        <v>45859</v>
      </c>
      <c r="B987" s="22" t="s">
        <v>619</v>
      </c>
      <c r="C987" s="22" t="s">
        <v>905</v>
      </c>
      <c r="D987" s="22" t="s">
        <v>619</v>
      </c>
      <c r="E987" s="22" t="s">
        <v>619</v>
      </c>
      <c r="F987" s="22" t="s">
        <v>19</v>
      </c>
      <c r="G987" s="23" t="n">
        <v>10</v>
      </c>
      <c r="H987" s="24" t="n">
        <v>17.88</v>
      </c>
      <c r="I987" s="24" t="n">
        <v>178.8</v>
      </c>
      <c r="J987" s="24" t="n">
        <v>0</v>
      </c>
      <c r="K987" s="24" t="n">
        <v>0</v>
      </c>
      <c r="L987" s="24" t="n">
        <v>0</v>
      </c>
      <c r="M987" s="6" t="s">
        <f>=I987+J987+K987+L987</f>
      </c>
      <c r="N987" s="22" t="s">
        <v>621</v>
      </c>
    </row>
    <row collapsed="false" customFormat="false" customHeight="false" hidden="false" ht="12.1" outlineLevel="0" r="988">
      <c r="A988" s="21" t="n">
        <v>45860</v>
      </c>
      <c r="B988" s="22" t="s">
        <v>619</v>
      </c>
      <c r="C988" s="22" t="s">
        <v>634</v>
      </c>
      <c r="D988" s="22" t="s">
        <v>619</v>
      </c>
      <c r="E988" s="22" t="s">
        <v>619</v>
      </c>
      <c r="F988" s="22" t="s">
        <v>19</v>
      </c>
      <c r="G988" s="23" t="n">
        <v>5</v>
      </c>
      <c r="H988" s="24" t="n">
        <v>43.38</v>
      </c>
      <c r="I988" s="24" t="n">
        <v>216.9</v>
      </c>
      <c r="J988" s="24" t="n">
        <v>0</v>
      </c>
      <c r="K988" s="24" t="n">
        <v>0</v>
      </c>
      <c r="L988" s="24" t="n">
        <v>0</v>
      </c>
      <c r="M988" s="6" t="s">
        <f>=I988+J988+K988+L988</f>
      </c>
      <c r="N988" s="22" t="s">
        <v>621</v>
      </c>
    </row>
    <row collapsed="false" customFormat="false" customHeight="false" hidden="false" ht="12.1" outlineLevel="0" r="989">
      <c r="A989" s="21" t="n">
        <v>45861</v>
      </c>
      <c r="B989" s="22" t="s">
        <v>619</v>
      </c>
      <c r="C989" s="22" t="s">
        <v>906</v>
      </c>
      <c r="D989" s="22" t="s">
        <v>619</v>
      </c>
      <c r="E989" s="22" t="s">
        <v>619</v>
      </c>
      <c r="F989" s="22" t="s">
        <v>19</v>
      </c>
      <c r="G989" s="23" t="n">
        <v>20</v>
      </c>
      <c r="H989" s="24" t="n">
        <v>17.51</v>
      </c>
      <c r="I989" s="24" t="n">
        <v>350.2</v>
      </c>
      <c r="J989" s="24" t="n">
        <v>0</v>
      </c>
      <c r="K989" s="24" t="n">
        <v>0</v>
      </c>
      <c r="L989" s="24" t="n">
        <v>0</v>
      </c>
      <c r="M989" s="6" t="s">
        <f>=I989+J989+K989+L989</f>
      </c>
      <c r="N989" s="22" t="s">
        <v>621</v>
      </c>
    </row>
    <row collapsed="false" customFormat="false" customHeight="false" hidden="false" ht="12.1" outlineLevel="0" r="990">
      <c r="A990" s="21" t="n">
        <v>45862</v>
      </c>
      <c r="B990" s="22" t="s">
        <v>619</v>
      </c>
      <c r="C990" s="22" t="s">
        <v>907</v>
      </c>
      <c r="D990" s="22" t="s">
        <v>619</v>
      </c>
      <c r="E990" s="22" t="s">
        <v>619</v>
      </c>
      <c r="F990" s="22" t="s">
        <v>19</v>
      </c>
      <c r="G990" s="23" t="n">
        <v>12</v>
      </c>
      <c r="H990" s="24" t="n">
        <v>17.55</v>
      </c>
      <c r="I990" s="24" t="n">
        <v>210.6</v>
      </c>
      <c r="J990" s="24" t="n">
        <v>0</v>
      </c>
      <c r="K990" s="24" t="n">
        <v>0</v>
      </c>
      <c r="L990" s="24" t="n">
        <v>0</v>
      </c>
      <c r="M990" s="6" t="s">
        <f>=I990+J990+K990+L990</f>
      </c>
      <c r="N990" s="22" t="s">
        <v>621</v>
      </c>
    </row>
    <row collapsed="false" customFormat="false" customHeight="false" hidden="false" ht="12.1" outlineLevel="0" r="991">
      <c r="A991" s="21" t="n">
        <v>45863</v>
      </c>
      <c r="B991" s="22" t="s">
        <v>619</v>
      </c>
      <c r="C991" s="22" t="s">
        <v>908</v>
      </c>
      <c r="D991" s="22" t="s">
        <v>619</v>
      </c>
      <c r="E991" s="22" t="s">
        <v>619</v>
      </c>
      <c r="F991" s="22" t="s">
        <v>19</v>
      </c>
      <c r="G991" s="23" t="n">
        <v>10</v>
      </c>
      <c r="H991" s="24" t="n">
        <v>17.88</v>
      </c>
      <c r="I991" s="24" t="n">
        <v>178.8</v>
      </c>
      <c r="J991" s="24" t="n">
        <v>0</v>
      </c>
      <c r="K991" s="24" t="n">
        <v>0</v>
      </c>
      <c r="L991" s="24" t="n">
        <v>0</v>
      </c>
      <c r="M991" s="6" t="s">
        <f>=I991+J991+K991+L991</f>
      </c>
      <c r="N991" s="22" t="s">
        <v>621</v>
      </c>
    </row>
    <row collapsed="false" customFormat="false" customHeight="false" hidden="false" ht="12.1" outlineLevel="0" r="992">
      <c r="A992" s="21" t="n">
        <v>45868</v>
      </c>
      <c r="B992" s="22" t="s">
        <v>619</v>
      </c>
      <c r="C992" s="22" t="s">
        <v>909</v>
      </c>
      <c r="D992" s="22" t="s">
        <v>619</v>
      </c>
      <c r="E992" s="22" t="s">
        <v>619</v>
      </c>
      <c r="F992" s="22" t="s">
        <v>19</v>
      </c>
      <c r="G992" s="23" t="n">
        <v>14</v>
      </c>
      <c r="H992" s="24" t="n">
        <v>19.73</v>
      </c>
      <c r="I992" s="24" t="n">
        <v>276.22</v>
      </c>
      <c r="J992" s="24" t="n">
        <v>0</v>
      </c>
      <c r="K992" s="24" t="n">
        <v>0</v>
      </c>
      <c r="L992" s="24" t="n">
        <v>0</v>
      </c>
      <c r="M992" s="6" t="s">
        <f>=I992+J992+K992+L992</f>
      </c>
      <c r="N992" s="22" t="s">
        <v>621</v>
      </c>
    </row>
    <row collapsed="false" customFormat="false" customHeight="false" hidden="false" ht="12.1" outlineLevel="0" r="993">
      <c r="A993" s="21" t="n">
        <v>45868</v>
      </c>
      <c r="B993" s="22" t="s">
        <v>619</v>
      </c>
      <c r="C993" s="22" t="s">
        <v>852</v>
      </c>
      <c r="D993" s="22" t="s">
        <v>619</v>
      </c>
      <c r="E993" s="22" t="s">
        <v>619</v>
      </c>
      <c r="F993" s="22" t="s">
        <v>19</v>
      </c>
      <c r="G993" s="23" t="n">
        <v>8</v>
      </c>
      <c r="H993" s="24" t="n">
        <v>34.9</v>
      </c>
      <c r="I993" s="24" t="n">
        <v>279.2</v>
      </c>
      <c r="J993" s="24" t="n">
        <v>0</v>
      </c>
      <c r="K993" s="24" t="n">
        <v>0</v>
      </c>
      <c r="L993" s="24" t="n">
        <v>0</v>
      </c>
      <c r="M993" s="6" t="s">
        <f>=I993+J993+K993+L993</f>
      </c>
      <c r="N993" s="22" t="s">
        <v>621</v>
      </c>
    </row>
    <row collapsed="false" customFormat="false" customHeight="false" hidden="false" ht="12.1" outlineLevel="0" r="994">
      <c r="A994" s="21" t="n">
        <v>45869</v>
      </c>
      <c r="B994" s="22" t="s">
        <v>619</v>
      </c>
      <c r="C994" s="22" t="s">
        <v>620</v>
      </c>
      <c r="D994" s="22" t="s">
        <v>619</v>
      </c>
      <c r="E994" s="22" t="s">
        <v>619</v>
      </c>
      <c r="F994" s="22" t="s">
        <v>19</v>
      </c>
      <c r="G994" s="23" t="n">
        <v>5</v>
      </c>
      <c r="H994" s="24" t="n">
        <v>23.81</v>
      </c>
      <c r="I994" s="24" t="n">
        <v>119.05</v>
      </c>
      <c r="J994" s="24" t="n">
        <v>0</v>
      </c>
      <c r="K994" s="24" t="n">
        <v>0</v>
      </c>
      <c r="L994" s="24" t="n">
        <v>0</v>
      </c>
      <c r="M994" s="6" t="s">
        <f>=I994+J994+K994+L994</f>
      </c>
      <c r="N994" s="22" t="s">
        <v>621</v>
      </c>
    </row>
    <row collapsed="false" customFormat="false" customHeight="false" hidden="false" ht="12.1" outlineLevel="0" r="995">
      <c r="A995" s="21" t="n">
        <v>45871</v>
      </c>
      <c r="B995" s="22" t="s">
        <v>619</v>
      </c>
      <c r="C995" s="22" t="s">
        <v>910</v>
      </c>
      <c r="D995" s="22" t="s">
        <v>619</v>
      </c>
      <c r="E995" s="22" t="s">
        <v>619</v>
      </c>
      <c r="F995" s="22" t="s">
        <v>19</v>
      </c>
      <c r="G995" s="23" t="n">
        <v>10</v>
      </c>
      <c r="H995" s="24" t="n">
        <v>7.53</v>
      </c>
      <c r="I995" s="24" t="n">
        <v>75.3</v>
      </c>
      <c r="J995" s="24" t="n">
        <v>0</v>
      </c>
      <c r="K995" s="24" t="n">
        <v>0</v>
      </c>
      <c r="L995" s="24" t="n">
        <v>0</v>
      </c>
      <c r="M995" s="6" t="s">
        <f>=I995+J995+K995+L995</f>
      </c>
      <c r="N995" s="22" t="s">
        <v>621</v>
      </c>
    </row>
    <row collapsed="false" customFormat="false" customHeight="false" hidden="false" ht="12.1" outlineLevel="0" r="996">
      <c r="A996" s="21" t="n">
        <v>45873</v>
      </c>
      <c r="B996" s="22" t="s">
        <v>619</v>
      </c>
      <c r="C996" s="22" t="s">
        <v>911</v>
      </c>
      <c r="D996" s="22" t="s">
        <v>619</v>
      </c>
      <c r="E996" s="22" t="s">
        <v>619</v>
      </c>
      <c r="F996" s="22" t="s">
        <v>19</v>
      </c>
      <c r="G996" s="23" t="n">
        <v>10</v>
      </c>
      <c r="H996" s="24" t="n">
        <v>18.22</v>
      </c>
      <c r="I996" s="24" t="n">
        <v>182.2</v>
      </c>
      <c r="J996" s="24" t="n">
        <v>0</v>
      </c>
      <c r="K996" s="24" t="n">
        <v>0</v>
      </c>
      <c r="L996" s="24" t="n">
        <v>0</v>
      </c>
      <c r="M996" s="6" t="s">
        <f>=I996+J996+K996+L996</f>
      </c>
      <c r="N996" s="22" t="s">
        <v>621</v>
      </c>
    </row>
    <row collapsed="false" customFormat="false" customHeight="false" hidden="false" ht="12.1" outlineLevel="0" r="997">
      <c r="A997" s="21" t="n">
        <v>45874</v>
      </c>
      <c r="B997" s="22" t="s">
        <v>619</v>
      </c>
      <c r="C997" s="22" t="s">
        <v>636</v>
      </c>
      <c r="D997" s="22" t="s">
        <v>619</v>
      </c>
      <c r="E997" s="22" t="s">
        <v>619</v>
      </c>
      <c r="F997" s="22" t="s">
        <v>19</v>
      </c>
      <c r="G997" s="23" t="n">
        <v>10</v>
      </c>
      <c r="H997" s="24" t="n">
        <v>40.64</v>
      </c>
      <c r="I997" s="24" t="n">
        <v>406.4</v>
      </c>
      <c r="J997" s="24" t="n">
        <v>0</v>
      </c>
      <c r="K997" s="24" t="n">
        <v>0</v>
      </c>
      <c r="L997" s="24" t="n">
        <v>0</v>
      </c>
      <c r="M997" s="6" t="s">
        <f>=I997+J997+K997+L997</f>
      </c>
      <c r="N997" s="22" t="s">
        <v>621</v>
      </c>
    </row>
    <row collapsed="false" customFormat="false" customHeight="false" hidden="false" ht="12.1" outlineLevel="0" r="998">
      <c r="A998" s="21" t="n">
        <v>45874</v>
      </c>
      <c r="B998" s="22" t="s">
        <v>619</v>
      </c>
      <c r="C998" s="22" t="s">
        <v>741</v>
      </c>
      <c r="D998" s="22" t="s">
        <v>619</v>
      </c>
      <c r="E998" s="22" t="s">
        <v>619</v>
      </c>
      <c r="F998" s="22" t="s">
        <v>19</v>
      </c>
      <c r="G998" s="23" t="n">
        <v>10</v>
      </c>
      <c r="H998" s="24" t="n">
        <v>32.41</v>
      </c>
      <c r="I998" s="24" t="n">
        <v>324.1</v>
      </c>
      <c r="J998" s="24" t="n">
        <v>0</v>
      </c>
      <c r="K998" s="24" t="n">
        <v>0</v>
      </c>
      <c r="L998" s="24" t="n">
        <v>0</v>
      </c>
      <c r="M998" s="6" t="s">
        <f>=I998+J998+K998+L998</f>
      </c>
      <c r="N998" s="22" t="s">
        <v>621</v>
      </c>
    </row>
    <row collapsed="false" customFormat="false" customHeight="false" hidden="false" ht="12.1" outlineLevel="0" r="999">
      <c r="A999" s="21" t="n">
        <v>45880</v>
      </c>
      <c r="B999" s="22" t="s">
        <v>619</v>
      </c>
      <c r="C999" s="22" t="s">
        <v>771</v>
      </c>
      <c r="D999" s="22" t="s">
        <v>619</v>
      </c>
      <c r="E999" s="22" t="s">
        <v>619</v>
      </c>
      <c r="F999" s="22" t="s">
        <v>19</v>
      </c>
      <c r="G999" s="23" t="n">
        <v>5</v>
      </c>
      <c r="H999" s="24" t="n">
        <v>17.26</v>
      </c>
      <c r="I999" s="24" t="n">
        <v>86.3</v>
      </c>
      <c r="J999" s="24" t="n">
        <v>0</v>
      </c>
      <c r="K999" s="24" t="n">
        <v>0</v>
      </c>
      <c r="L999" s="24" t="n">
        <v>0</v>
      </c>
      <c r="M999" s="6" t="s">
        <f>=I999+J999+K999+L999</f>
      </c>
      <c r="N999" s="22" t="s">
        <v>621</v>
      </c>
    </row>
    <row collapsed="false" customFormat="false" customHeight="false" hidden="false" ht="12.1" outlineLevel="0" r="1000">
      <c r="A1000" s="21" t="n">
        <v>45881</v>
      </c>
      <c r="B1000" s="22" t="s">
        <v>619</v>
      </c>
      <c r="C1000" s="22" t="s">
        <v>912</v>
      </c>
      <c r="D1000" s="22" t="s">
        <v>619</v>
      </c>
      <c r="E1000" s="22" t="s">
        <v>619</v>
      </c>
      <c r="F1000" s="22" t="s">
        <v>19</v>
      </c>
      <c r="G1000" s="23" t="n">
        <v>20</v>
      </c>
      <c r="H1000" s="24" t="n">
        <v>17.29</v>
      </c>
      <c r="I1000" s="24" t="n">
        <v>345.8</v>
      </c>
      <c r="J1000" s="24" t="n">
        <v>0</v>
      </c>
      <c r="K1000" s="24" t="n">
        <v>0</v>
      </c>
      <c r="L1000" s="24" t="n">
        <v>0</v>
      </c>
      <c r="M1000" s="6" t="s">
        <f>=I1000+J1000+K1000+L1000</f>
      </c>
      <c r="N1000" s="22" t="s">
        <v>621</v>
      </c>
    </row>
    <row collapsed="false" customFormat="false" customHeight="false" hidden="false" ht="12.1" outlineLevel="0" r="1001">
      <c r="A1001" s="21" t="n">
        <v>45882</v>
      </c>
      <c r="B1001" s="22" t="s">
        <v>619</v>
      </c>
      <c r="C1001" s="22" t="s">
        <v>913</v>
      </c>
      <c r="D1001" s="22" t="s">
        <v>619</v>
      </c>
      <c r="E1001" s="22" t="s">
        <v>619</v>
      </c>
      <c r="F1001" s="22" t="s">
        <v>19</v>
      </c>
      <c r="G1001" s="23" t="n">
        <v>12</v>
      </c>
      <c r="H1001" s="24" t="n">
        <v>17.01</v>
      </c>
      <c r="I1001" s="24" t="n">
        <v>204.12</v>
      </c>
      <c r="J1001" s="24" t="n">
        <v>0</v>
      </c>
      <c r="K1001" s="24" t="n">
        <v>0</v>
      </c>
      <c r="L1001" s="24" t="n">
        <v>0</v>
      </c>
      <c r="M1001" s="6" t="s">
        <f>=I1001+J1001+K1001+L1001</f>
      </c>
      <c r="N1001" s="22" t="s">
        <v>621</v>
      </c>
    </row>
    <row collapsed="false" customFormat="false" customHeight="false" hidden="false" ht="12.1" outlineLevel="0" r="1002">
      <c r="A1002" s="21" t="n">
        <v>45885</v>
      </c>
      <c r="B1002" s="22" t="s">
        <v>619</v>
      </c>
      <c r="C1002" s="22" t="s">
        <v>914</v>
      </c>
      <c r="D1002" s="22" t="s">
        <v>619</v>
      </c>
      <c r="E1002" s="22" t="s">
        <v>619</v>
      </c>
      <c r="F1002" s="22" t="s">
        <v>19</v>
      </c>
      <c r="G1002" s="23" t="n">
        <v>10</v>
      </c>
      <c r="H1002" s="24" t="n">
        <v>17.87</v>
      </c>
      <c r="I1002" s="24" t="n">
        <v>178.7</v>
      </c>
      <c r="J1002" s="24" t="n">
        <v>0</v>
      </c>
      <c r="K1002" s="24" t="n">
        <v>0</v>
      </c>
      <c r="L1002" s="24" t="n">
        <v>0</v>
      </c>
      <c r="M1002" s="6" t="s">
        <f>=I1002+J1002+K1002+L1002</f>
      </c>
      <c r="N1002" s="22" t="s">
        <v>621</v>
      </c>
    </row>
    <row collapsed="false" customFormat="false" customHeight="false" hidden="false" ht="12.1" outlineLevel="0" r="1003">
      <c r="A1003" s="21" t="n">
        <v>45886</v>
      </c>
      <c r="B1003" s="22" t="s">
        <v>619</v>
      </c>
      <c r="C1003" s="22" t="s">
        <v>915</v>
      </c>
      <c r="D1003" s="22" t="s">
        <v>619</v>
      </c>
      <c r="E1003" s="22" t="s">
        <v>619</v>
      </c>
      <c r="F1003" s="22" t="s">
        <v>19</v>
      </c>
      <c r="G1003" s="23" t="n">
        <v>10</v>
      </c>
      <c r="H1003" s="24" t="n">
        <v>17.26</v>
      </c>
      <c r="I1003" s="24" t="n">
        <v>172.6</v>
      </c>
      <c r="J1003" s="24" t="n">
        <v>0</v>
      </c>
      <c r="K1003" s="24" t="n">
        <v>0</v>
      </c>
      <c r="L1003" s="24" t="n">
        <v>0</v>
      </c>
      <c r="M1003" s="6" t="s">
        <f>=I1003+J1003+K1003+L1003</f>
      </c>
      <c r="N1003" s="22" t="s">
        <v>621</v>
      </c>
    </row>
    <row collapsed="false" customFormat="false" customHeight="false" hidden="false" ht="12.1" outlineLevel="0" r="1004">
      <c r="A1004" s="21" t="n">
        <v>45888</v>
      </c>
      <c r="B1004" s="22" t="s">
        <v>619</v>
      </c>
      <c r="C1004" s="22" t="s">
        <v>814</v>
      </c>
      <c r="D1004" s="22" t="s">
        <v>619</v>
      </c>
      <c r="E1004" s="22" t="s">
        <v>619</v>
      </c>
      <c r="F1004" s="22" t="s">
        <v>19</v>
      </c>
      <c r="G1004" s="23" t="n">
        <v>7</v>
      </c>
      <c r="H1004" s="24" t="n">
        <v>32.16</v>
      </c>
      <c r="I1004" s="24" t="n">
        <v>225.12</v>
      </c>
      <c r="J1004" s="24" t="n">
        <v>0</v>
      </c>
      <c r="K1004" s="24" t="n">
        <v>0</v>
      </c>
      <c r="L1004" s="24" t="n">
        <v>0</v>
      </c>
      <c r="M1004" s="6" t="s">
        <f>=I1004+J1004+K1004+L1004</f>
      </c>
      <c r="N1004" s="22" t="s">
        <v>621</v>
      </c>
    </row>
    <row collapsed="false" customFormat="false" customHeight="false" hidden="false" ht="12.1" outlineLevel="0" r="1005">
      <c r="A1005" s="21" t="n">
        <v>45888</v>
      </c>
      <c r="B1005" s="22" t="s">
        <v>619</v>
      </c>
      <c r="C1005" s="22" t="s">
        <v>916</v>
      </c>
      <c r="D1005" s="22" t="s">
        <v>619</v>
      </c>
      <c r="E1005" s="22" t="s">
        <v>619</v>
      </c>
      <c r="F1005" s="22" t="s">
        <v>19</v>
      </c>
      <c r="G1005" s="23" t="n">
        <v>3</v>
      </c>
      <c r="H1005" s="24" t="n">
        <v>125.34</v>
      </c>
      <c r="I1005" s="24" t="n">
        <v>376.02</v>
      </c>
      <c r="J1005" s="24" t="n">
        <v>0</v>
      </c>
      <c r="K1005" s="24" t="n">
        <v>0</v>
      </c>
      <c r="L1005" s="24" t="n">
        <v>0</v>
      </c>
      <c r="M1005" s="6" t="s">
        <f>=I1005+J1005+K1005+L1005</f>
      </c>
      <c r="N1005" s="22" t="s">
        <v>621</v>
      </c>
    </row>
    <row collapsed="false" customFormat="false" customHeight="false" hidden="false" ht="12.1" outlineLevel="0" r="1006">
      <c r="A1006" s="21" t="n">
        <v>45889</v>
      </c>
      <c r="B1006" s="22" t="s">
        <v>619</v>
      </c>
      <c r="C1006" s="22" t="s">
        <v>860</v>
      </c>
      <c r="D1006" s="22" t="s">
        <v>619</v>
      </c>
      <c r="E1006" s="22" t="s">
        <v>619</v>
      </c>
      <c r="F1006" s="22" t="s">
        <v>19</v>
      </c>
      <c r="G1006" s="23" t="n">
        <v>10</v>
      </c>
      <c r="H1006" s="24" t="n">
        <v>39.89</v>
      </c>
      <c r="I1006" s="24" t="n">
        <v>398.9</v>
      </c>
      <c r="J1006" s="24" t="n">
        <v>0</v>
      </c>
      <c r="K1006" s="24" t="n">
        <v>0</v>
      </c>
      <c r="L1006" s="24" t="n">
        <v>0</v>
      </c>
      <c r="M1006" s="6" t="s">
        <f>=I1006+J1006+K1006+L1006</f>
      </c>
      <c r="N1006" s="22" t="s">
        <v>621</v>
      </c>
    </row>
    <row collapsed="false" customFormat="false" customHeight="false" hidden="false" ht="12.1" outlineLevel="0" r="1007">
      <c r="A1007" s="21" t="n">
        <v>45889</v>
      </c>
      <c r="B1007" s="22" t="s">
        <v>619</v>
      </c>
      <c r="C1007" s="22" t="s">
        <v>917</v>
      </c>
      <c r="D1007" s="22" t="s">
        <v>619</v>
      </c>
      <c r="E1007" s="22" t="s">
        <v>619</v>
      </c>
      <c r="F1007" s="22" t="s">
        <v>19</v>
      </c>
      <c r="G1007" s="23" t="n">
        <v>15</v>
      </c>
      <c r="H1007" s="24" t="n">
        <v>17.1</v>
      </c>
      <c r="I1007" s="24" t="n">
        <v>256.5</v>
      </c>
      <c r="J1007" s="24" t="n">
        <v>0</v>
      </c>
      <c r="K1007" s="24" t="n">
        <v>0</v>
      </c>
      <c r="L1007" s="24" t="n">
        <v>0</v>
      </c>
      <c r="M1007" s="6" t="s">
        <f>=I1007+J1007+K1007+L1007</f>
      </c>
      <c r="N1007" s="22" t="s">
        <v>621</v>
      </c>
    </row>
    <row collapsed="false" customFormat="false" customHeight="false" hidden="false" ht="12.1" outlineLevel="0" r="1008">
      <c r="A1008" s="21" t="n">
        <v>45889</v>
      </c>
      <c r="B1008" s="22" t="s">
        <v>619</v>
      </c>
      <c r="C1008" s="22" t="s">
        <v>918</v>
      </c>
      <c r="D1008" s="22" t="s">
        <v>619</v>
      </c>
      <c r="E1008" s="22" t="s">
        <v>619</v>
      </c>
      <c r="F1008" s="22" t="s">
        <v>19</v>
      </c>
      <c r="G1008" s="23" t="n">
        <v>11</v>
      </c>
      <c r="H1008" s="24" t="n">
        <v>16.48</v>
      </c>
      <c r="I1008" s="24" t="n">
        <v>181.28</v>
      </c>
      <c r="J1008" s="24" t="n">
        <v>0</v>
      </c>
      <c r="K1008" s="24" t="n">
        <v>0</v>
      </c>
      <c r="L1008" s="24" t="n">
        <v>0</v>
      </c>
      <c r="M1008" s="6" t="s">
        <f>=I1008+J1008+K1008+L1008</f>
      </c>
      <c r="N1008" s="22" t="s">
        <v>621</v>
      </c>
    </row>
    <row collapsed="false" customFormat="false" customHeight="false" hidden="false" ht="12.1" outlineLevel="0" r="1009">
      <c r="A1009" s="21" t="n">
        <v>45889</v>
      </c>
      <c r="B1009" s="22" t="s">
        <v>619</v>
      </c>
      <c r="C1009" s="22" t="s">
        <v>919</v>
      </c>
      <c r="D1009" s="22" t="s">
        <v>619</v>
      </c>
      <c r="E1009" s="22" t="s">
        <v>619</v>
      </c>
      <c r="F1009" s="22" t="s">
        <v>19</v>
      </c>
      <c r="G1009" s="23" t="n">
        <v>10</v>
      </c>
      <c r="H1009" s="24" t="n">
        <v>16.89</v>
      </c>
      <c r="I1009" s="24" t="n">
        <v>168.9</v>
      </c>
      <c r="J1009" s="24" t="n">
        <v>0</v>
      </c>
      <c r="K1009" s="24" t="n">
        <v>0</v>
      </c>
      <c r="L1009" s="24" t="n">
        <v>0</v>
      </c>
      <c r="M1009" s="6" t="s">
        <f>=I1009+J1009+K1009+L1009</f>
      </c>
      <c r="N1009" s="22" t="s">
        <v>621</v>
      </c>
    </row>
    <row collapsed="false" customFormat="false" customHeight="false" hidden="false" ht="12.1" outlineLevel="0" r="1010">
      <c r="A1010" s="21" t="n">
        <v>45891</v>
      </c>
      <c r="B1010" s="22" t="s">
        <v>619</v>
      </c>
      <c r="C1010" s="22" t="s">
        <v>920</v>
      </c>
      <c r="D1010" s="22" t="s">
        <v>619</v>
      </c>
      <c r="E1010" s="22" t="s">
        <v>619</v>
      </c>
      <c r="F1010" s="22" t="s">
        <v>19</v>
      </c>
      <c r="G1010" s="23" t="n">
        <v>20</v>
      </c>
      <c r="H1010" s="24" t="n">
        <v>16.41</v>
      </c>
      <c r="I1010" s="24" t="n">
        <v>328.2</v>
      </c>
      <c r="J1010" s="24" t="n">
        <v>0</v>
      </c>
      <c r="K1010" s="24" t="n">
        <v>0</v>
      </c>
      <c r="L1010" s="24" t="n">
        <v>0</v>
      </c>
      <c r="M1010" s="6" t="s">
        <f>=I1010+J1010+K1010+L1010</f>
      </c>
      <c r="N1010" s="22" t="s">
        <v>621</v>
      </c>
    </row>
    <row collapsed="false" customFormat="false" customHeight="false" hidden="false" ht="12.1" outlineLevel="0" r="1011">
      <c r="A1011" s="21" t="n">
        <v>45892</v>
      </c>
      <c r="B1011" s="22" t="s">
        <v>619</v>
      </c>
      <c r="C1011" s="22" t="s">
        <v>921</v>
      </c>
      <c r="D1011" s="22" t="s">
        <v>619</v>
      </c>
      <c r="E1011" s="22" t="s">
        <v>619</v>
      </c>
      <c r="F1011" s="22" t="s">
        <v>19</v>
      </c>
      <c r="G1011" s="23" t="n">
        <v>12</v>
      </c>
      <c r="H1011" s="24" t="n">
        <v>16.4</v>
      </c>
      <c r="I1011" s="24" t="n">
        <v>196.8</v>
      </c>
      <c r="J1011" s="24" t="n">
        <v>0</v>
      </c>
      <c r="K1011" s="24" t="n">
        <v>0</v>
      </c>
      <c r="L1011" s="24" t="n">
        <v>0</v>
      </c>
      <c r="M1011" s="6" t="s">
        <f>=I1011+J1011+K1011+L1011</f>
      </c>
      <c r="N1011" s="22" t="s">
        <v>621</v>
      </c>
    </row>
    <row collapsed="false" customFormat="false" customHeight="false" hidden="false" ht="12.1" outlineLevel="0" r="1012">
      <c r="A1012" s="21" t="n">
        <v>45893</v>
      </c>
      <c r="B1012" s="22" t="s">
        <v>619</v>
      </c>
      <c r="C1012" s="22" t="s">
        <v>922</v>
      </c>
      <c r="D1012" s="22" t="s">
        <v>619</v>
      </c>
      <c r="E1012" s="22" t="s">
        <v>619</v>
      </c>
      <c r="F1012" s="22" t="s">
        <v>19</v>
      </c>
      <c r="G1012" s="23" t="n">
        <v>10</v>
      </c>
      <c r="H1012" s="24" t="n">
        <v>16.67</v>
      </c>
      <c r="I1012" s="24" t="n">
        <v>166.7</v>
      </c>
      <c r="J1012" s="24" t="n">
        <v>0</v>
      </c>
      <c r="K1012" s="24" t="n">
        <v>0</v>
      </c>
      <c r="L1012" s="24" t="n">
        <v>0</v>
      </c>
      <c r="M1012" s="6" t="s">
        <f>=I1012+J1012+K1012+L1012</f>
      </c>
      <c r="N1012" s="22" t="s">
        <v>621</v>
      </c>
    </row>
    <row collapsed="false" customFormat="false" customHeight="false" hidden="false" ht="12.1" outlineLevel="0" r="1013">
      <c r="A1013" s="21" t="n">
        <v>45898</v>
      </c>
      <c r="B1013" s="22" t="s">
        <v>619</v>
      </c>
      <c r="C1013" s="22" t="s">
        <v>923</v>
      </c>
      <c r="D1013" s="22" t="s">
        <v>619</v>
      </c>
      <c r="E1013" s="22" t="s">
        <v>619</v>
      </c>
      <c r="F1013" s="22" t="s">
        <v>19</v>
      </c>
      <c r="G1013" s="23" t="n">
        <v>14</v>
      </c>
      <c r="H1013" s="24" t="n">
        <v>18.25</v>
      </c>
      <c r="I1013" s="24" t="n">
        <v>255.5</v>
      </c>
      <c r="J1013" s="24" t="n">
        <v>0</v>
      </c>
      <c r="K1013" s="24" t="n">
        <v>0</v>
      </c>
      <c r="L1013" s="24" t="n">
        <v>0</v>
      </c>
      <c r="M1013" s="6" t="s">
        <f>=I1013+J1013+K1013+L1013</f>
      </c>
      <c r="N1013" s="22" t="s">
        <v>621</v>
      </c>
    </row>
    <row collapsed="false" customFormat="false" customHeight="false" hidden="false" ht="12.1" outlineLevel="0" r="1014">
      <c r="A1014" s="21" t="n">
        <v>45901</v>
      </c>
      <c r="B1014" s="22" t="s">
        <v>619</v>
      </c>
      <c r="C1014" s="22" t="s">
        <v>924</v>
      </c>
      <c r="D1014" s="22" t="s">
        <v>619</v>
      </c>
      <c r="E1014" s="22" t="s">
        <v>619</v>
      </c>
      <c r="F1014" s="22" t="s">
        <v>19</v>
      </c>
      <c r="G1014" s="23" t="n">
        <v>10</v>
      </c>
      <c r="H1014" s="24" t="n">
        <v>6.78</v>
      </c>
      <c r="I1014" s="24" t="n">
        <v>67.8</v>
      </c>
      <c r="J1014" s="24" t="n">
        <v>0</v>
      </c>
      <c r="K1014" s="24" t="n">
        <v>0</v>
      </c>
      <c r="L1014" s="24" t="n">
        <v>0</v>
      </c>
      <c r="M1014" s="6" t="s">
        <f>=I1014+J1014+K1014+L1014</f>
      </c>
      <c r="N1014" s="22" t="s">
        <v>621</v>
      </c>
    </row>
    <row collapsed="false" customFormat="false" customHeight="false" hidden="false" ht="12.1" outlineLevel="0" r="1015">
      <c r="A1015" s="21" t="n">
        <v>45902</v>
      </c>
      <c r="B1015" s="22" t="s">
        <v>619</v>
      </c>
      <c r="C1015" s="22" t="s">
        <v>717</v>
      </c>
      <c r="D1015" s="22" t="s">
        <v>619</v>
      </c>
      <c r="E1015" s="22" t="s">
        <v>619</v>
      </c>
      <c r="F1015" s="22" t="s">
        <v>19</v>
      </c>
      <c r="G1015" s="23" t="n">
        <v>18</v>
      </c>
      <c r="H1015" s="24" t="n">
        <v>44.88</v>
      </c>
      <c r="I1015" s="24" t="n">
        <v>807.84</v>
      </c>
      <c r="J1015" s="24" t="n">
        <v>0</v>
      </c>
      <c r="K1015" s="24" t="n">
        <v>0</v>
      </c>
      <c r="L1015" s="24" t="n">
        <v>0</v>
      </c>
      <c r="M1015" s="6" t="s">
        <f>=I1015+J1015+K1015+L1015</f>
      </c>
      <c r="N1015" s="22" t="s">
        <v>621</v>
      </c>
    </row>
    <row collapsed="false" customFormat="false" customHeight="false" hidden="false" ht="12.1" outlineLevel="0" r="1016">
      <c r="A1016" s="21" t="n">
        <v>45903</v>
      </c>
      <c r="B1016" s="22" t="s">
        <v>619</v>
      </c>
      <c r="C1016" s="22" t="s">
        <v>682</v>
      </c>
      <c r="D1016" s="22" t="s">
        <v>619</v>
      </c>
      <c r="E1016" s="22" t="s">
        <v>619</v>
      </c>
      <c r="F1016" s="22" t="s">
        <v>19</v>
      </c>
      <c r="G1016" s="23" t="n">
        <v>10</v>
      </c>
      <c r="H1016" s="24" t="n">
        <v>25.8</v>
      </c>
      <c r="I1016" s="24" t="n">
        <v>258</v>
      </c>
      <c r="J1016" s="24" t="n">
        <v>0</v>
      </c>
      <c r="K1016" s="24" t="n">
        <v>0</v>
      </c>
      <c r="L1016" s="24" t="n">
        <v>0</v>
      </c>
      <c r="M1016" s="6" t="s">
        <f>=I1016+J1016+K1016+L1016</f>
      </c>
      <c r="N1016" s="22" t="s">
        <v>621</v>
      </c>
    </row>
    <row collapsed="false" customFormat="false" customHeight="false" hidden="false" ht="12.1" outlineLevel="0" r="1017">
      <c r="A1017" s="21" t="n">
        <v>45903</v>
      </c>
      <c r="B1017" s="22" t="s">
        <v>619</v>
      </c>
      <c r="C1017" s="22" t="s">
        <v>821</v>
      </c>
      <c r="D1017" s="22" t="s">
        <v>619</v>
      </c>
      <c r="E1017" s="22" t="s">
        <v>619</v>
      </c>
      <c r="F1017" s="22" t="s">
        <v>19</v>
      </c>
      <c r="G1017" s="23" t="n">
        <v>10</v>
      </c>
      <c r="H1017" s="24" t="n">
        <v>30.42</v>
      </c>
      <c r="I1017" s="24" t="n">
        <v>304.2</v>
      </c>
      <c r="J1017" s="24" t="n">
        <v>0</v>
      </c>
      <c r="K1017" s="24" t="n">
        <v>0</v>
      </c>
      <c r="L1017" s="24" t="n">
        <v>0</v>
      </c>
      <c r="M1017" s="6" t="s">
        <f>=I1017+J1017+K1017+L1017</f>
      </c>
      <c r="N1017" s="22" t="s">
        <v>621</v>
      </c>
    </row>
    <row collapsed="false" customFormat="false" customHeight="false" hidden="false" ht="12.1" outlineLevel="0" r="1018">
      <c r="A1018" s="21" t="n">
        <v>45903</v>
      </c>
      <c r="B1018" s="22" t="s">
        <v>619</v>
      </c>
      <c r="C1018" s="22" t="s">
        <v>925</v>
      </c>
      <c r="D1018" s="22" t="s">
        <v>619</v>
      </c>
      <c r="E1018" s="22" t="s">
        <v>619</v>
      </c>
      <c r="F1018" s="22" t="s">
        <v>19</v>
      </c>
      <c r="G1018" s="23" t="n">
        <v>10</v>
      </c>
      <c r="H1018" s="24" t="n">
        <v>16.68</v>
      </c>
      <c r="I1018" s="24" t="n">
        <v>166.8</v>
      </c>
      <c r="J1018" s="24" t="n">
        <v>0</v>
      </c>
      <c r="K1018" s="24" t="n">
        <v>0</v>
      </c>
      <c r="L1018" s="24" t="n">
        <v>0</v>
      </c>
      <c r="M1018" s="6" t="s">
        <f>=I1018+J1018+K1018+L1018</f>
      </c>
      <c r="N1018" s="22" t="s">
        <v>621</v>
      </c>
    </row>
    <row collapsed="false" customFormat="false" customHeight="false" hidden="false" ht="12.1" outlineLevel="0" r="1019">
      <c r="A1019" s="21" t="n">
        <v>45910</v>
      </c>
      <c r="B1019" s="22" t="s">
        <v>619</v>
      </c>
      <c r="C1019" s="22" t="s">
        <v>771</v>
      </c>
      <c r="D1019" s="22" t="s">
        <v>619</v>
      </c>
      <c r="E1019" s="22" t="s">
        <v>619</v>
      </c>
      <c r="F1019" s="22" t="s">
        <v>19</v>
      </c>
      <c r="G1019" s="23" t="n">
        <v>5</v>
      </c>
      <c r="H1019" s="24" t="n">
        <v>17.26</v>
      </c>
      <c r="I1019" s="24" t="n">
        <v>86.3</v>
      </c>
      <c r="J1019" s="24" t="n">
        <v>0</v>
      </c>
      <c r="K1019" s="24" t="n">
        <v>0</v>
      </c>
      <c r="L1019" s="24" t="n">
        <v>0</v>
      </c>
      <c r="M1019" s="6" t="s">
        <f>=I1019+J1019+K1019+L1019</f>
      </c>
      <c r="N1019" s="22" t="s">
        <v>621</v>
      </c>
    </row>
    <row collapsed="false" customFormat="false" customHeight="false" hidden="false" ht="12.1" outlineLevel="0" r="1020">
      <c r="A1020" s="21" t="n">
        <v>45910</v>
      </c>
      <c r="B1020" s="22" t="s">
        <v>619</v>
      </c>
      <c r="C1020" s="22" t="s">
        <v>749</v>
      </c>
      <c r="D1020" s="22" t="s">
        <v>619</v>
      </c>
      <c r="E1020" s="22" t="s">
        <v>619</v>
      </c>
      <c r="F1020" s="22" t="s">
        <v>19</v>
      </c>
      <c r="G1020" s="23" t="n">
        <v>10</v>
      </c>
      <c r="H1020" s="24" t="n">
        <v>37.02</v>
      </c>
      <c r="I1020" s="24" t="n">
        <v>370.2</v>
      </c>
      <c r="J1020" s="24" t="n">
        <v>0</v>
      </c>
      <c r="K1020" s="24" t="n">
        <v>0</v>
      </c>
      <c r="L1020" s="24" t="n">
        <v>0</v>
      </c>
      <c r="M1020" s="6" t="s">
        <f>=I1020+J1020+K1020+L1020</f>
      </c>
      <c r="N1020" s="22" t="s">
        <v>621</v>
      </c>
    </row>
    <row collapsed="false" customFormat="false" customHeight="false" hidden="false" ht="12.1" outlineLevel="0" r="1021">
      <c r="A1021" s="21" t="n">
        <v>45911</v>
      </c>
      <c r="B1021" s="22" t="s">
        <v>619</v>
      </c>
      <c r="C1021" s="22" t="s">
        <v>823</v>
      </c>
      <c r="D1021" s="22" t="s">
        <v>619</v>
      </c>
      <c r="E1021" s="22" t="s">
        <v>619</v>
      </c>
      <c r="F1021" s="22" t="s">
        <v>19</v>
      </c>
      <c r="G1021" s="23" t="n">
        <v>5</v>
      </c>
      <c r="H1021" s="24" t="n">
        <v>17.25</v>
      </c>
      <c r="I1021" s="24" t="n">
        <v>86.25</v>
      </c>
      <c r="J1021" s="24" t="n">
        <v>0</v>
      </c>
      <c r="K1021" s="24" t="n">
        <v>0</v>
      </c>
      <c r="L1021" s="24" t="n">
        <v>0</v>
      </c>
      <c r="M1021" s="6" t="s">
        <f>=I1021+J1021+K1021+L1021</f>
      </c>
      <c r="N1021" s="22" t="s">
        <v>621</v>
      </c>
    </row>
    <row collapsed="false" customFormat="false" customHeight="false" hidden="false" ht="12.1" outlineLevel="0" r="1022">
      <c r="A1022" s="21" t="n">
        <v>45911</v>
      </c>
      <c r="B1022" s="22" t="s">
        <v>619</v>
      </c>
      <c r="C1022" s="22" t="s">
        <v>926</v>
      </c>
      <c r="D1022" s="22" t="s">
        <v>619</v>
      </c>
      <c r="E1022" s="22" t="s">
        <v>619</v>
      </c>
      <c r="F1022" s="22" t="s">
        <v>19</v>
      </c>
      <c r="G1022" s="23" t="n">
        <v>20</v>
      </c>
      <c r="H1022" s="24" t="n">
        <v>16.19</v>
      </c>
      <c r="I1022" s="24" t="n">
        <v>323.8</v>
      </c>
      <c r="J1022" s="24" t="n">
        <v>0</v>
      </c>
      <c r="K1022" s="24" t="n">
        <v>0</v>
      </c>
      <c r="L1022" s="24" t="n">
        <v>0</v>
      </c>
      <c r="M1022" s="6" t="s">
        <f>=I1022+J1022+K1022+L1022</f>
      </c>
      <c r="N1022" s="22" t="s">
        <v>621</v>
      </c>
    </row>
    <row collapsed="false" customFormat="false" customHeight="false" hidden="false" ht="12.1" outlineLevel="0" r="1023">
      <c r="A1023" s="21" t="n">
        <v>45912</v>
      </c>
      <c r="B1023" s="22" t="s">
        <v>619</v>
      </c>
      <c r="C1023" s="22" t="s">
        <v>927</v>
      </c>
      <c r="D1023" s="22" t="s">
        <v>619</v>
      </c>
      <c r="E1023" s="22" t="s">
        <v>619</v>
      </c>
      <c r="F1023" s="22" t="s">
        <v>19</v>
      </c>
      <c r="G1023" s="23" t="n">
        <v>12</v>
      </c>
      <c r="H1023" s="24" t="n">
        <v>15.86</v>
      </c>
      <c r="I1023" s="24" t="n">
        <v>190.32</v>
      </c>
      <c r="J1023" s="24" t="n">
        <v>0</v>
      </c>
      <c r="K1023" s="24" t="n">
        <v>0</v>
      </c>
      <c r="L1023" s="24" t="n">
        <v>0</v>
      </c>
      <c r="M1023" s="6" t="s">
        <f>=I1023+J1023+K1023+L1023</f>
      </c>
      <c r="N1023" s="22" t="s">
        <v>621</v>
      </c>
    </row>
    <row collapsed="false" customFormat="false" customHeight="false" hidden="false" ht="12.1" outlineLevel="0" r="1024">
      <c r="A1024" s="21" t="n">
        <v>45915</v>
      </c>
      <c r="B1024" s="22" t="s">
        <v>619</v>
      </c>
      <c r="C1024" s="22" t="s">
        <v>751</v>
      </c>
      <c r="D1024" s="22" t="s">
        <v>619</v>
      </c>
      <c r="E1024" s="22" t="s">
        <v>619</v>
      </c>
      <c r="F1024" s="22" t="s">
        <v>19</v>
      </c>
      <c r="G1024" s="23" t="n">
        <v>16</v>
      </c>
      <c r="H1024" s="24" t="n">
        <v>32.16</v>
      </c>
      <c r="I1024" s="24" t="n">
        <v>514.56</v>
      </c>
      <c r="J1024" s="24" t="n">
        <v>0</v>
      </c>
      <c r="K1024" s="24" t="n">
        <v>0</v>
      </c>
      <c r="L1024" s="24" t="n">
        <v>0</v>
      </c>
      <c r="M1024" s="6" t="s">
        <f>=I1024+J1024+K1024+L1024</f>
      </c>
      <c r="N1024" s="22" t="s">
        <v>621</v>
      </c>
    </row>
    <row collapsed="false" customFormat="false" customHeight="false" hidden="false" ht="12.1" outlineLevel="0" r="1025">
      <c r="A1025" s="21" t="n">
        <v>45915</v>
      </c>
      <c r="B1025" s="22" t="s">
        <v>619</v>
      </c>
      <c r="C1025" s="22" t="s">
        <v>928</v>
      </c>
      <c r="D1025" s="22" t="s">
        <v>619</v>
      </c>
      <c r="E1025" s="22" t="s">
        <v>619</v>
      </c>
      <c r="F1025" s="22" t="s">
        <v>19</v>
      </c>
      <c r="G1025" s="23" t="n">
        <v>10</v>
      </c>
      <c r="H1025" s="24" t="n">
        <v>51.19</v>
      </c>
      <c r="I1025" s="24" t="n">
        <v>511.9</v>
      </c>
      <c r="J1025" s="24" t="n">
        <v>0</v>
      </c>
      <c r="K1025" s="24" t="n">
        <v>0</v>
      </c>
      <c r="L1025" s="24" t="n">
        <v>0</v>
      </c>
      <c r="M1025" s="6" t="s">
        <f>=I1025+J1025+K1025+L1025</f>
      </c>
      <c r="N1025" s="22" t="s">
        <v>621</v>
      </c>
    </row>
    <row collapsed="false" customFormat="false" customHeight="false" hidden="false" ht="12.1" outlineLevel="0" r="1026">
      <c r="A1026" s="21" t="n">
        <v>45915</v>
      </c>
      <c r="B1026" s="22" t="s">
        <v>619</v>
      </c>
      <c r="C1026" s="22" t="s">
        <v>929</v>
      </c>
      <c r="D1026" s="22" t="s">
        <v>619</v>
      </c>
      <c r="E1026" s="22" t="s">
        <v>619</v>
      </c>
      <c r="F1026" s="22" t="s">
        <v>19</v>
      </c>
      <c r="G1026" s="23" t="n">
        <v>10</v>
      </c>
      <c r="H1026" s="24" t="n">
        <v>50.08</v>
      </c>
      <c r="I1026" s="24" t="n">
        <v>500.8</v>
      </c>
      <c r="J1026" s="24" t="n">
        <v>0</v>
      </c>
      <c r="K1026" s="24" t="n">
        <v>0</v>
      </c>
      <c r="L1026" s="24" t="n">
        <v>0</v>
      </c>
      <c r="M1026" s="6" t="s">
        <f>=I1026+J1026+K1026+L1026</f>
      </c>
      <c r="N1026" s="22" t="s">
        <v>621</v>
      </c>
    </row>
    <row collapsed="false" customFormat="false" customHeight="false" hidden="false" ht="12.1" outlineLevel="0" r="1027">
      <c r="A1027" s="21" t="n">
        <v>45915</v>
      </c>
      <c r="B1027" s="22" t="s">
        <v>619</v>
      </c>
      <c r="C1027" s="22" t="s">
        <v>683</v>
      </c>
      <c r="D1027" s="22" t="s">
        <v>619</v>
      </c>
      <c r="E1027" s="22" t="s">
        <v>619</v>
      </c>
      <c r="F1027" s="22" t="s">
        <v>19</v>
      </c>
      <c r="G1027" s="23" t="n">
        <v>5</v>
      </c>
      <c r="H1027" s="24" t="n">
        <v>39.39</v>
      </c>
      <c r="I1027" s="24" t="n">
        <v>196.95</v>
      </c>
      <c r="J1027" s="24" t="n">
        <v>0</v>
      </c>
      <c r="K1027" s="24" t="n">
        <v>0</v>
      </c>
      <c r="L1027" s="24" t="n">
        <v>0</v>
      </c>
      <c r="M1027" s="6" t="s">
        <f>=I1027+J1027+K1027+L1027</f>
      </c>
      <c r="N1027" s="22" t="s">
        <v>621</v>
      </c>
    </row>
    <row collapsed="false" customFormat="false" customHeight="false" hidden="false" ht="12.1" outlineLevel="0" r="1028">
      <c r="A1028" s="21" t="n">
        <v>45916</v>
      </c>
      <c r="B1028" s="22" t="s">
        <v>619</v>
      </c>
      <c r="C1028" s="22" t="s">
        <v>930</v>
      </c>
      <c r="D1028" s="22" t="s">
        <v>619</v>
      </c>
      <c r="E1028" s="22" t="s">
        <v>619</v>
      </c>
      <c r="F1028" s="22" t="s">
        <v>19</v>
      </c>
      <c r="G1028" s="23" t="n">
        <v>10</v>
      </c>
      <c r="H1028" s="24" t="n">
        <v>16.86</v>
      </c>
      <c r="I1028" s="24" t="n">
        <v>168.6</v>
      </c>
      <c r="J1028" s="24" t="n">
        <v>0</v>
      </c>
      <c r="K1028" s="24" t="n">
        <v>0</v>
      </c>
      <c r="L1028" s="24" t="n">
        <v>0</v>
      </c>
      <c r="M1028" s="6" t="s">
        <f>=I1028+J1028+K1028+L1028</f>
      </c>
      <c r="N1028" s="22" t="s">
        <v>621</v>
      </c>
    </row>
    <row collapsed="false" customFormat="false" customHeight="false" hidden="false" ht="12.1" outlineLevel="0" r="1029">
      <c r="A1029" s="21" t="n">
        <v>45916</v>
      </c>
      <c r="B1029" s="22" t="s">
        <v>619</v>
      </c>
      <c r="C1029" s="22" t="s">
        <v>931</v>
      </c>
      <c r="D1029" s="22" t="s">
        <v>619</v>
      </c>
      <c r="E1029" s="22" t="s">
        <v>619</v>
      </c>
      <c r="F1029" s="22" t="s">
        <v>19</v>
      </c>
      <c r="G1029" s="23" t="n">
        <v>10</v>
      </c>
      <c r="H1029" s="24" t="n">
        <v>16.44</v>
      </c>
      <c r="I1029" s="24" t="n">
        <v>164.4</v>
      </c>
      <c r="J1029" s="24" t="n">
        <v>0</v>
      </c>
      <c r="K1029" s="24" t="n">
        <v>0</v>
      </c>
      <c r="L1029" s="24" t="n">
        <v>0</v>
      </c>
      <c r="M1029" s="6" t="s">
        <f>=I1029+J1029+K1029+L1029</f>
      </c>
      <c r="N1029" s="22" t="s">
        <v>621</v>
      </c>
    </row>
    <row collapsed="false" customFormat="false" customHeight="false" hidden="false" ht="12.1" outlineLevel="0" r="1030">
      <c r="A1030" s="21" t="n">
        <v>45916</v>
      </c>
      <c r="B1030" s="22" t="s">
        <v>619</v>
      </c>
      <c r="C1030" s="22" t="s">
        <v>640</v>
      </c>
      <c r="D1030" s="22" t="s">
        <v>619</v>
      </c>
      <c r="E1030" s="22" t="s">
        <v>619</v>
      </c>
      <c r="F1030" s="22" t="s">
        <v>19</v>
      </c>
      <c r="G1030" s="23" t="n">
        <v>10</v>
      </c>
      <c r="H1030" s="24" t="n">
        <v>38.64</v>
      </c>
      <c r="I1030" s="24" t="n">
        <v>386.4</v>
      </c>
      <c r="J1030" s="24" t="n">
        <v>0</v>
      </c>
      <c r="K1030" s="24" t="n">
        <v>0</v>
      </c>
      <c r="L1030" s="24" t="n">
        <v>0</v>
      </c>
      <c r="M1030" s="6" t="s">
        <f>=I1030+J1030+K1030+L1030</f>
      </c>
      <c r="N1030" s="22" t="s">
        <v>621</v>
      </c>
    </row>
    <row collapsed="false" customFormat="false" customHeight="false" hidden="false" ht="12.1" outlineLevel="0" r="1031">
      <c r="A1031" s="21" t="n">
        <v>45917</v>
      </c>
      <c r="B1031" s="22" t="s">
        <v>619</v>
      </c>
      <c r="C1031" s="22" t="s">
        <v>828</v>
      </c>
      <c r="D1031" s="22" t="s">
        <v>619</v>
      </c>
      <c r="E1031" s="22" t="s">
        <v>619</v>
      </c>
      <c r="F1031" s="22" t="s">
        <v>19</v>
      </c>
      <c r="G1031" s="23" t="n">
        <v>10</v>
      </c>
      <c r="H1031" s="24" t="n">
        <v>29.54</v>
      </c>
      <c r="I1031" s="24" t="n">
        <v>295.4</v>
      </c>
      <c r="J1031" s="24" t="n">
        <v>0</v>
      </c>
      <c r="K1031" s="24" t="n">
        <v>0</v>
      </c>
      <c r="L1031" s="24" t="n">
        <v>0</v>
      </c>
      <c r="M1031" s="6" t="s">
        <f>=I1031+J1031+K1031+L1031</f>
      </c>
      <c r="N1031" s="22" t="s">
        <v>621</v>
      </c>
    </row>
    <row collapsed="false" customFormat="false" customHeight="false" hidden="false" ht="12.1" outlineLevel="0" r="1032">
      <c r="A1032" s="21" t="n">
        <v>45919</v>
      </c>
      <c r="B1032" s="22" t="s">
        <v>619</v>
      </c>
      <c r="C1032" s="22" t="s">
        <v>932</v>
      </c>
      <c r="D1032" s="22" t="s">
        <v>619</v>
      </c>
      <c r="E1032" s="22" t="s">
        <v>619</v>
      </c>
      <c r="F1032" s="22" t="s">
        <v>19</v>
      </c>
      <c r="G1032" s="23" t="n">
        <v>10</v>
      </c>
      <c r="H1032" s="24" t="n">
        <v>16.23</v>
      </c>
      <c r="I1032" s="24" t="n">
        <v>162.3</v>
      </c>
      <c r="J1032" s="24" t="n">
        <v>0</v>
      </c>
      <c r="K1032" s="24" t="n">
        <v>0</v>
      </c>
      <c r="L1032" s="24" t="n">
        <v>0</v>
      </c>
      <c r="M1032" s="6" t="s">
        <f>=I1032+J1032+K1032+L1032</f>
      </c>
      <c r="N1032" s="22" t="s">
        <v>621</v>
      </c>
    </row>
    <row collapsed="false" customFormat="false" customHeight="false" hidden="false" ht="12.1" outlineLevel="0" r="1033">
      <c r="A1033" s="21" t="n">
        <v>45919</v>
      </c>
      <c r="B1033" s="22" t="s">
        <v>619</v>
      </c>
      <c r="C1033" s="22" t="s">
        <v>933</v>
      </c>
      <c r="D1033" s="22" t="s">
        <v>619</v>
      </c>
      <c r="E1033" s="22" t="s">
        <v>619</v>
      </c>
      <c r="F1033" s="22" t="s">
        <v>19</v>
      </c>
      <c r="G1033" s="23" t="n">
        <v>15</v>
      </c>
      <c r="H1033" s="24" t="n">
        <v>16.44</v>
      </c>
      <c r="I1033" s="24" t="n">
        <v>246.6</v>
      </c>
      <c r="J1033" s="24" t="n">
        <v>0</v>
      </c>
      <c r="K1033" s="24" t="n">
        <v>0</v>
      </c>
      <c r="L1033" s="24" t="n">
        <v>0</v>
      </c>
      <c r="M1033" s="6" t="s">
        <f>=I1033+J1033+K1033+L1033</f>
      </c>
      <c r="N1033" s="22" t="s">
        <v>621</v>
      </c>
    </row>
    <row collapsed="false" customFormat="false" customHeight="false" hidden="false" ht="12.1" outlineLevel="0" r="1034">
      <c r="A1034" s="21" t="n">
        <v>45919</v>
      </c>
      <c r="B1034" s="22" t="s">
        <v>619</v>
      </c>
      <c r="C1034" s="22" t="s">
        <v>934</v>
      </c>
      <c r="D1034" s="22" t="s">
        <v>619</v>
      </c>
      <c r="E1034" s="22" t="s">
        <v>619</v>
      </c>
      <c r="F1034" s="22" t="s">
        <v>19</v>
      </c>
      <c r="G1034" s="23" t="n">
        <v>11</v>
      </c>
      <c r="H1034" s="24" t="n">
        <v>15.82</v>
      </c>
      <c r="I1034" s="24" t="n">
        <v>174.02</v>
      </c>
      <c r="J1034" s="24" t="n">
        <v>0</v>
      </c>
      <c r="K1034" s="24" t="n">
        <v>0</v>
      </c>
      <c r="L1034" s="24" t="n">
        <v>0</v>
      </c>
      <c r="M1034" s="6" t="s">
        <f>=I1034+J1034+K1034+L1034</f>
      </c>
      <c r="N1034" s="22" t="s">
        <v>621</v>
      </c>
    </row>
    <row collapsed="false" customFormat="false" customHeight="false" hidden="false" ht="12.1" outlineLevel="0" r="1035">
      <c r="A1035" s="21" t="n">
        <v>45921</v>
      </c>
      <c r="B1035" s="22" t="s">
        <v>619</v>
      </c>
      <c r="C1035" s="22" t="s">
        <v>935</v>
      </c>
      <c r="D1035" s="22" t="s">
        <v>619</v>
      </c>
      <c r="E1035" s="22" t="s">
        <v>619</v>
      </c>
      <c r="F1035" s="22" t="s">
        <v>19</v>
      </c>
      <c r="G1035" s="23" t="n">
        <v>20</v>
      </c>
      <c r="H1035" s="24" t="n">
        <v>15.84</v>
      </c>
      <c r="I1035" s="24" t="n">
        <v>316.8</v>
      </c>
      <c r="J1035" s="24" t="n">
        <v>0</v>
      </c>
      <c r="K1035" s="24" t="n">
        <v>0</v>
      </c>
      <c r="L1035" s="24" t="n">
        <v>0</v>
      </c>
      <c r="M1035" s="6" t="s">
        <f>=I1035+J1035+K1035+L1035</f>
      </c>
      <c r="N1035" s="22" t="s">
        <v>621</v>
      </c>
    </row>
    <row collapsed="false" customFormat="false" customHeight="false" hidden="false" ht="12.1" outlineLevel="0" r="1036">
      <c r="A1036" s="21" t="n">
        <v>45922</v>
      </c>
      <c r="B1036" s="22" t="s">
        <v>619</v>
      </c>
      <c r="C1036" s="22" t="s">
        <v>936</v>
      </c>
      <c r="D1036" s="22" t="s">
        <v>619</v>
      </c>
      <c r="E1036" s="22" t="s">
        <v>619</v>
      </c>
      <c r="F1036" s="22" t="s">
        <v>19</v>
      </c>
      <c r="G1036" s="23" t="n">
        <v>12</v>
      </c>
      <c r="H1036" s="24" t="n">
        <v>15.85</v>
      </c>
      <c r="I1036" s="24" t="n">
        <v>190.2</v>
      </c>
      <c r="J1036" s="24" t="n">
        <v>0</v>
      </c>
      <c r="K1036" s="24" t="n">
        <v>0</v>
      </c>
      <c r="L1036" s="24" t="n">
        <v>0</v>
      </c>
      <c r="M1036" s="6" t="s">
        <f>=I1036+J1036+K1036+L1036</f>
      </c>
      <c r="N1036" s="22" t="s">
        <v>621</v>
      </c>
    </row>
    <row collapsed="false" customFormat="false" customHeight="false" hidden="false" ht="12.1" outlineLevel="0" r="1037">
      <c r="A1037" s="21" t="n">
        <v>45923</v>
      </c>
      <c r="B1037" s="22" t="s">
        <v>619</v>
      </c>
      <c r="C1037" s="22" t="s">
        <v>937</v>
      </c>
      <c r="D1037" s="22" t="s">
        <v>619</v>
      </c>
      <c r="E1037" s="22" t="s">
        <v>619</v>
      </c>
      <c r="F1037" s="22" t="s">
        <v>19</v>
      </c>
      <c r="G1037" s="23" t="n">
        <v>10</v>
      </c>
      <c r="H1037" s="24" t="n">
        <v>16.15</v>
      </c>
      <c r="I1037" s="24" t="n">
        <v>161.5</v>
      </c>
      <c r="J1037" s="24" t="n">
        <v>0</v>
      </c>
      <c r="K1037" s="24" t="n">
        <v>0</v>
      </c>
      <c r="L1037" s="24" t="n">
        <v>0</v>
      </c>
      <c r="M1037" s="6" t="s">
        <f>=I1037+J1037+K1037+L1037</f>
      </c>
      <c r="N1037" s="22" t="s">
        <v>621</v>
      </c>
    </row>
    <row collapsed="false" customFormat="false" customHeight="false" hidden="false" ht="12.1" outlineLevel="0" r="1038">
      <c r="A1038" s="21" t="n">
        <v>45924</v>
      </c>
      <c r="B1038" s="22" t="s">
        <v>619</v>
      </c>
      <c r="C1038" s="22" t="s">
        <v>787</v>
      </c>
      <c r="D1038" s="22" t="s">
        <v>619</v>
      </c>
      <c r="E1038" s="22" t="s">
        <v>619</v>
      </c>
      <c r="F1038" s="22" t="s">
        <v>19</v>
      </c>
      <c r="G1038" s="23" t="n">
        <v>10</v>
      </c>
      <c r="H1038" s="24" t="n">
        <v>47.37</v>
      </c>
      <c r="I1038" s="24" t="n">
        <v>473.7</v>
      </c>
      <c r="J1038" s="24" t="n">
        <v>0</v>
      </c>
      <c r="K1038" s="24" t="n">
        <v>0</v>
      </c>
      <c r="L1038" s="24" t="n">
        <v>0</v>
      </c>
      <c r="M1038" s="6" t="s">
        <f>=I1038+J1038+K1038+L1038</f>
      </c>
      <c r="N1038" s="22" t="s">
        <v>621</v>
      </c>
    </row>
    <row collapsed="false" customFormat="false" customHeight="false" hidden="false" ht="12.1" outlineLevel="0" r="1039">
      <c r="A1039" s="21" t="n">
        <v>45928</v>
      </c>
      <c r="B1039" s="22" t="s">
        <v>619</v>
      </c>
      <c r="C1039" s="22" t="s">
        <v>938</v>
      </c>
      <c r="D1039" s="22" t="s">
        <v>619</v>
      </c>
      <c r="E1039" s="22" t="s">
        <v>619</v>
      </c>
      <c r="F1039" s="22" t="s">
        <v>19</v>
      </c>
      <c r="G1039" s="23" t="n">
        <v>14</v>
      </c>
      <c r="H1039" s="24" t="n">
        <v>17.86</v>
      </c>
      <c r="I1039" s="24" t="n">
        <v>250.04</v>
      </c>
      <c r="J1039" s="24" t="n">
        <v>0</v>
      </c>
      <c r="K1039" s="24" t="n">
        <v>0</v>
      </c>
      <c r="L1039" s="24" t="n">
        <v>0</v>
      </c>
      <c r="M1039" s="6" t="s">
        <f>=I1039+J1039+K1039+L1039</f>
      </c>
      <c r="N1039" s="22" t="s">
        <v>621</v>
      </c>
    </row>
    <row collapsed="false" customFormat="false" customHeight="false" hidden="false" ht="12.1" outlineLevel="0" r="1040">
      <c r="A1040" s="21" t="n">
        <v>45931</v>
      </c>
      <c r="B1040" s="22" t="s">
        <v>619</v>
      </c>
      <c r="C1040" s="22" t="s">
        <v>939</v>
      </c>
      <c r="D1040" s="22" t="s">
        <v>619</v>
      </c>
      <c r="E1040" s="22" t="s">
        <v>619</v>
      </c>
      <c r="F1040" s="22" t="s">
        <v>19</v>
      </c>
      <c r="G1040" s="23" t="n">
        <v>10</v>
      </c>
      <c r="H1040" s="24" t="n">
        <v>6.03</v>
      </c>
      <c r="I1040" s="24" t="n">
        <v>60.3</v>
      </c>
      <c r="J1040" s="24" t="n">
        <v>0</v>
      </c>
      <c r="K1040" s="24" t="n">
        <v>0</v>
      </c>
      <c r="L1040" s="24" t="n">
        <v>0</v>
      </c>
      <c r="M1040" s="6" t="s">
        <f>=I1040+J1040+K1040+L1040</f>
      </c>
      <c r="N1040" s="22" t="s">
        <v>621</v>
      </c>
    </row>
    <row collapsed="false" customFormat="false" customHeight="false" hidden="false" ht="12.1" outlineLevel="0" r="1041">
      <c r="A1041" s="21" t="n">
        <v>45931</v>
      </c>
      <c r="B1041" s="22" t="s">
        <v>619</v>
      </c>
      <c r="C1041" s="22" t="s">
        <v>792</v>
      </c>
      <c r="D1041" s="22" t="s">
        <v>619</v>
      </c>
      <c r="E1041" s="22" t="s">
        <v>619</v>
      </c>
      <c r="F1041" s="22" t="s">
        <v>19</v>
      </c>
      <c r="G1041" s="23" t="n">
        <v>7</v>
      </c>
      <c r="H1041" s="24" t="n">
        <v>29.42</v>
      </c>
      <c r="I1041" s="24" t="n">
        <v>205.94</v>
      </c>
      <c r="J1041" s="24" t="n">
        <v>0</v>
      </c>
      <c r="K1041" s="24" t="n">
        <v>0</v>
      </c>
      <c r="L1041" s="24" t="n">
        <v>0</v>
      </c>
      <c r="M1041" s="6" t="s">
        <f>=I1041+J1041+K1041+L1041</f>
      </c>
      <c r="N1041" s="22" t="s">
        <v>621</v>
      </c>
    </row>
    <row collapsed="false" customFormat="false" customHeight="false" hidden="false" ht="12.1" outlineLevel="0" r="1042">
      <c r="A1042" s="21" t="n">
        <v>45933</v>
      </c>
      <c r="B1042" s="22" t="s">
        <v>619</v>
      </c>
      <c r="C1042" s="22" t="s">
        <v>940</v>
      </c>
      <c r="D1042" s="22" t="s">
        <v>619</v>
      </c>
      <c r="E1042" s="22" t="s">
        <v>619</v>
      </c>
      <c r="F1042" s="22" t="s">
        <v>19</v>
      </c>
      <c r="G1042" s="23" t="n">
        <v>10</v>
      </c>
      <c r="H1042" s="24" t="n">
        <v>16.33</v>
      </c>
      <c r="I1042" s="24" t="n">
        <v>163.3</v>
      </c>
      <c r="J1042" s="24" t="n">
        <v>0</v>
      </c>
      <c r="K1042" s="24" t="n">
        <v>0</v>
      </c>
      <c r="L1042" s="24" t="n">
        <v>0</v>
      </c>
      <c r="M1042" s="6" t="s">
        <f>=I1042+J1042+K1042+L1042</f>
      </c>
      <c r="N1042" s="22" t="s">
        <v>621</v>
      </c>
    </row>
    <row collapsed="false" customFormat="false" customHeight="false" hidden="false" ht="12.1" outlineLevel="0" r="1043">
      <c r="A1043" s="21" t="n">
        <v>45937</v>
      </c>
      <c r="B1043" s="22" t="s">
        <v>619</v>
      </c>
      <c r="C1043" s="22" t="s">
        <v>657</v>
      </c>
      <c r="D1043" s="22" t="s">
        <v>619</v>
      </c>
      <c r="E1043" s="22" t="s">
        <v>619</v>
      </c>
      <c r="F1043" s="22" t="s">
        <v>19</v>
      </c>
      <c r="G1043" s="23" t="n">
        <v>10</v>
      </c>
      <c r="H1043" s="24" t="n">
        <v>39.64</v>
      </c>
      <c r="I1043" s="24" t="n">
        <v>396.4</v>
      </c>
      <c r="J1043" s="24" t="n">
        <v>0</v>
      </c>
      <c r="K1043" s="24" t="n">
        <v>0</v>
      </c>
      <c r="L1043" s="24" t="n">
        <v>0</v>
      </c>
      <c r="M1043" s="6" t="s">
        <f>=I1043+J1043+K1043+L1043</f>
      </c>
      <c r="N1043" s="22" t="s">
        <v>621</v>
      </c>
    </row>
    <row collapsed="false" customFormat="false" customHeight="false" hidden="false" ht="12.1" outlineLevel="0" r="1044">
      <c r="A1044" s="21" t="n">
        <v>45940</v>
      </c>
      <c r="B1044" s="22" t="s">
        <v>619</v>
      </c>
      <c r="C1044" s="22" t="s">
        <v>771</v>
      </c>
      <c r="D1044" s="22" t="s">
        <v>619</v>
      </c>
      <c r="E1044" s="22" t="s">
        <v>619</v>
      </c>
      <c r="F1044" s="22" t="s">
        <v>19</v>
      </c>
      <c r="G1044" s="23" t="n">
        <v>5</v>
      </c>
      <c r="H1044" s="24" t="n">
        <v>17.26</v>
      </c>
      <c r="I1044" s="24" t="n">
        <v>86.3</v>
      </c>
      <c r="J1044" s="24" t="n">
        <v>0</v>
      </c>
      <c r="K1044" s="24" t="n">
        <v>0</v>
      </c>
      <c r="L1044" s="24" t="n">
        <v>0</v>
      </c>
      <c r="M1044" s="6" t="s">
        <f>=I1044+J1044+K1044+L1044</f>
      </c>
      <c r="N1044" s="22" t="s">
        <v>621</v>
      </c>
    </row>
    <row collapsed="false" customFormat="false" customHeight="false" hidden="false" ht="12.1" outlineLevel="0" r="1045">
      <c r="A1045" s="21" t="n">
        <v>45941</v>
      </c>
      <c r="B1045" s="22" t="s">
        <v>619</v>
      </c>
      <c r="C1045" s="22" t="s">
        <v>941</v>
      </c>
      <c r="D1045" s="22" t="s">
        <v>619</v>
      </c>
      <c r="E1045" s="22" t="s">
        <v>619</v>
      </c>
      <c r="F1045" s="22" t="s">
        <v>19</v>
      </c>
      <c r="G1045" s="23" t="n">
        <v>20</v>
      </c>
      <c r="H1045" s="24" t="n">
        <v>15.62</v>
      </c>
      <c r="I1045" s="24" t="n">
        <v>312.4</v>
      </c>
      <c r="J1045" s="24" t="n">
        <v>0</v>
      </c>
      <c r="K1045" s="24" t="n">
        <v>0</v>
      </c>
      <c r="L1045" s="24" t="n">
        <v>0</v>
      </c>
      <c r="M1045" s="6" t="s">
        <f>=I1045+J1045+K1045+L1045</f>
      </c>
      <c r="N1045" s="22" t="s">
        <v>621</v>
      </c>
    </row>
    <row collapsed="false" customFormat="false" customHeight="false" hidden="false" ht="12.1" outlineLevel="0" r="1046">
      <c r="A1046" s="21" t="n">
        <v>45942</v>
      </c>
      <c r="B1046" s="22" t="s">
        <v>619</v>
      </c>
      <c r="C1046" s="22" t="s">
        <v>942</v>
      </c>
      <c r="D1046" s="22" t="s">
        <v>619</v>
      </c>
      <c r="E1046" s="22" t="s">
        <v>619</v>
      </c>
      <c r="F1046" s="22" t="s">
        <v>19</v>
      </c>
      <c r="G1046" s="23" t="n">
        <v>12</v>
      </c>
      <c r="H1046" s="24" t="n">
        <v>15.32</v>
      </c>
      <c r="I1046" s="24" t="n">
        <v>183.84</v>
      </c>
      <c r="J1046" s="24" t="n">
        <v>0</v>
      </c>
      <c r="K1046" s="24" t="n">
        <v>0</v>
      </c>
      <c r="L1046" s="24" t="n">
        <v>0</v>
      </c>
      <c r="M1046" s="6" t="s">
        <f>=I1046+J1046+K1046+L1046</f>
      </c>
      <c r="N1046" s="22" t="s">
        <v>621</v>
      </c>
    </row>
    <row collapsed="false" customFormat="false" customHeight="false" hidden="false" ht="12.1" outlineLevel="0" r="1047">
      <c r="A1047" s="21" t="n">
        <v>45943.999988426</v>
      </c>
      <c r="B1047" s="22" t="s">
        <v>619</v>
      </c>
      <c r="C1047" s="22" t="s">
        <v>943</v>
      </c>
      <c r="D1047" s="22" t="s">
        <v>619</v>
      </c>
      <c r="E1047" s="22" t="s">
        <v>619</v>
      </c>
      <c r="F1047" s="22" t="s">
        <v>19</v>
      </c>
      <c r="G1047" s="23" t="n">
        <v>60</v>
      </c>
      <c r="H1047" s="24" t="n">
        <v>14.35</v>
      </c>
      <c r="I1047" s="24" t="n">
        <v>861</v>
      </c>
      <c r="J1047" s="24" t="n">
        <v>0</v>
      </c>
      <c r="K1047" s="24" t="n">
        <v>0</v>
      </c>
      <c r="L1047" s="24" t="n">
        <v>0</v>
      </c>
      <c r="M1047" s="6" t="s">
        <f>=I1047+J1047+K1047+L1047</f>
      </c>
      <c r="N1047" s="22" t="s">
        <v>621</v>
      </c>
    </row>
    <row collapsed="false" customFormat="false" customHeight="false" hidden="false" ht="12.1" outlineLevel="0" r="1048">
      <c r="A1048" s="21" t="n">
        <v>45943.999988426</v>
      </c>
      <c r="B1048" s="22" t="s">
        <v>619</v>
      </c>
      <c r="C1048" s="22" t="s">
        <v>944</v>
      </c>
      <c r="D1048" s="22" t="s">
        <v>619</v>
      </c>
      <c r="E1048" s="22" t="s">
        <v>619</v>
      </c>
      <c r="F1048" s="22" t="s">
        <v>19</v>
      </c>
      <c r="G1048" s="23" t="n">
        <v>22</v>
      </c>
      <c r="H1048" s="24" t="n">
        <v>14.35</v>
      </c>
      <c r="I1048" s="24" t="n">
        <v>315.7</v>
      </c>
      <c r="J1048" s="24" t="n">
        <v>0</v>
      </c>
      <c r="K1048" s="24" t="n">
        <v>0</v>
      </c>
      <c r="L1048" s="24" t="n">
        <v>0</v>
      </c>
      <c r="M1048" s="6" t="s">
        <f>=I1048+J1048+K1048+L1048</f>
      </c>
      <c r="N1048" s="22" t="s">
        <v>621</v>
      </c>
    </row>
    <row collapsed="false" customFormat="false" customHeight="false" hidden="false" ht="12.1" outlineLevel="0" r="1049">
      <c r="A1049" s="21" t="n">
        <v>45945</v>
      </c>
      <c r="B1049" s="22" t="s">
        <v>619</v>
      </c>
      <c r="C1049" s="22" t="s">
        <v>945</v>
      </c>
      <c r="D1049" s="22" t="s">
        <v>619</v>
      </c>
      <c r="E1049" s="22" t="s">
        <v>619</v>
      </c>
      <c r="F1049" s="22" t="s">
        <v>19</v>
      </c>
      <c r="G1049" s="23" t="n">
        <v>10</v>
      </c>
      <c r="H1049" s="24" t="n">
        <v>48.2</v>
      </c>
      <c r="I1049" s="24" t="n">
        <v>482</v>
      </c>
      <c r="J1049" s="24" t="n">
        <v>0</v>
      </c>
      <c r="K1049" s="24" t="n">
        <v>0</v>
      </c>
      <c r="L1049" s="24" t="n">
        <v>0</v>
      </c>
      <c r="M1049" s="6" t="s">
        <f>=I1049+J1049+K1049+L1049</f>
      </c>
      <c r="N1049" s="22" t="s">
        <v>621</v>
      </c>
    </row>
    <row collapsed="false" customFormat="false" customHeight="false" hidden="false" ht="12.1" outlineLevel="0" r="1050">
      <c r="A1050" s="21" t="n">
        <v>45945</v>
      </c>
      <c r="B1050" s="22" t="s">
        <v>619</v>
      </c>
      <c r="C1050" s="22" t="s">
        <v>946</v>
      </c>
      <c r="D1050" s="22" t="s">
        <v>619</v>
      </c>
      <c r="E1050" s="22" t="s">
        <v>619</v>
      </c>
      <c r="F1050" s="22" t="s">
        <v>19</v>
      </c>
      <c r="G1050" s="23" t="n">
        <v>10</v>
      </c>
      <c r="H1050" s="24" t="n">
        <v>8.55</v>
      </c>
      <c r="I1050" s="24" t="n">
        <v>85.5</v>
      </c>
      <c r="J1050" s="24" t="n">
        <v>0</v>
      </c>
      <c r="K1050" s="24" t="n">
        <v>0</v>
      </c>
      <c r="L1050" s="24" t="n">
        <v>0</v>
      </c>
      <c r="M1050" s="6" t="s">
        <f>=I1050+J1050+K1050+L1050</f>
      </c>
      <c r="N1050" s="22" t="s">
        <v>621</v>
      </c>
    </row>
    <row collapsed="false" customFormat="false" customHeight="false" hidden="false" ht="12.1" outlineLevel="0" r="1051">
      <c r="A1051" s="21" t="n">
        <v>45946</v>
      </c>
      <c r="B1051" s="22" t="s">
        <v>619</v>
      </c>
      <c r="C1051" s="22" t="s">
        <v>947</v>
      </c>
      <c r="D1051" s="22" t="s">
        <v>619</v>
      </c>
      <c r="E1051" s="22" t="s">
        <v>619</v>
      </c>
      <c r="F1051" s="22" t="s">
        <v>19</v>
      </c>
      <c r="G1051" s="23" t="n">
        <v>10</v>
      </c>
      <c r="H1051" s="24" t="n">
        <v>15.73</v>
      </c>
      <c r="I1051" s="24" t="n">
        <v>157.3</v>
      </c>
      <c r="J1051" s="24" t="n">
        <v>0</v>
      </c>
      <c r="K1051" s="24" t="n">
        <v>0</v>
      </c>
      <c r="L1051" s="24" t="n">
        <v>0</v>
      </c>
      <c r="M1051" s="6" t="s">
        <f>=I1051+J1051+K1051+L1051</f>
      </c>
      <c r="N1051" s="22" t="s">
        <v>621</v>
      </c>
    </row>
    <row collapsed="false" customFormat="false" customHeight="false" hidden="false" ht="12.1" outlineLevel="0" r="1052">
      <c r="A1052" s="21" t="n">
        <v>45947</v>
      </c>
      <c r="B1052" s="22" t="s">
        <v>619</v>
      </c>
      <c r="C1052" s="22" t="s">
        <v>948</v>
      </c>
      <c r="D1052" s="22" t="s">
        <v>619</v>
      </c>
      <c r="E1052" s="22" t="s">
        <v>619</v>
      </c>
      <c r="F1052" s="22" t="s">
        <v>19</v>
      </c>
      <c r="G1052" s="23" t="n">
        <v>10</v>
      </c>
      <c r="H1052" s="24" t="n">
        <v>16.05</v>
      </c>
      <c r="I1052" s="24" t="n">
        <v>160.5</v>
      </c>
      <c r="J1052" s="24" t="n">
        <v>0</v>
      </c>
      <c r="K1052" s="24" t="n">
        <v>0</v>
      </c>
      <c r="L1052" s="24" t="n">
        <v>0</v>
      </c>
      <c r="M1052" s="6" t="s">
        <f>=I1052+J1052+K1052+L1052</f>
      </c>
      <c r="N1052" s="22" t="s">
        <v>621</v>
      </c>
    </row>
    <row collapsed="false" customFormat="false" customHeight="false" hidden="false" ht="12.1" outlineLevel="0" r="1053">
      <c r="A1053" s="21" t="n">
        <v>45949</v>
      </c>
      <c r="B1053" s="22" t="s">
        <v>619</v>
      </c>
      <c r="C1053" s="22" t="s">
        <v>949</v>
      </c>
      <c r="D1053" s="22" t="s">
        <v>619</v>
      </c>
      <c r="E1053" s="22" t="s">
        <v>619</v>
      </c>
      <c r="F1053" s="22" t="s">
        <v>19</v>
      </c>
      <c r="G1053" s="23" t="n">
        <v>15</v>
      </c>
      <c r="H1053" s="24" t="n">
        <v>15.64</v>
      </c>
      <c r="I1053" s="24" t="n">
        <v>234.6</v>
      </c>
      <c r="J1053" s="24" t="n">
        <v>0</v>
      </c>
      <c r="K1053" s="24" t="n">
        <v>0</v>
      </c>
      <c r="L1053" s="24" t="n">
        <v>0</v>
      </c>
      <c r="M1053" s="6" t="s">
        <f>=I1053+J1053+K1053+L1053</f>
      </c>
      <c r="N1053" s="22" t="s">
        <v>621</v>
      </c>
    </row>
    <row collapsed="false" customFormat="false" customHeight="false" hidden="false" ht="12.1" outlineLevel="0" r="1054">
      <c r="A1054" s="21" t="n">
        <v>45949</v>
      </c>
      <c r="B1054" s="22" t="s">
        <v>619</v>
      </c>
      <c r="C1054" s="22" t="s">
        <v>950</v>
      </c>
      <c r="D1054" s="22" t="s">
        <v>619</v>
      </c>
      <c r="E1054" s="22" t="s">
        <v>619</v>
      </c>
      <c r="F1054" s="22" t="s">
        <v>19</v>
      </c>
      <c r="G1054" s="23" t="n">
        <v>11</v>
      </c>
      <c r="H1054" s="24" t="n">
        <v>15.03</v>
      </c>
      <c r="I1054" s="24" t="n">
        <v>165.33</v>
      </c>
      <c r="J1054" s="24" t="n">
        <v>0</v>
      </c>
      <c r="K1054" s="24" t="n">
        <v>0</v>
      </c>
      <c r="L1054" s="24" t="n">
        <v>0</v>
      </c>
      <c r="M1054" s="6" t="s">
        <f>=I1054+J1054+K1054+L1054</f>
      </c>
      <c r="N1054" s="22" t="s">
        <v>621</v>
      </c>
    </row>
    <row collapsed="false" customFormat="false" customHeight="false" hidden="false" ht="12.1" outlineLevel="0" r="1055">
      <c r="A1055" s="21" t="n">
        <v>45949</v>
      </c>
      <c r="B1055" s="22" t="s">
        <v>619</v>
      </c>
      <c r="C1055" s="22" t="s">
        <v>951</v>
      </c>
      <c r="D1055" s="22" t="s">
        <v>619</v>
      </c>
      <c r="E1055" s="22" t="s">
        <v>619</v>
      </c>
      <c r="F1055" s="22" t="s">
        <v>19</v>
      </c>
      <c r="G1055" s="23" t="n">
        <v>10</v>
      </c>
      <c r="H1055" s="24" t="n">
        <v>15.44</v>
      </c>
      <c r="I1055" s="24" t="n">
        <v>154.4</v>
      </c>
      <c r="J1055" s="24" t="n">
        <v>0</v>
      </c>
      <c r="K1055" s="24" t="n">
        <v>0</v>
      </c>
      <c r="L1055" s="24" t="n">
        <v>0</v>
      </c>
      <c r="M1055" s="6" t="s">
        <f>=I1055+J1055+K1055+L1055</f>
      </c>
      <c r="N1055" s="22" t="s">
        <v>621</v>
      </c>
    </row>
    <row collapsed="false" customFormat="false" customHeight="false" hidden="false" ht="12.1" outlineLevel="0" r="1056">
      <c r="A1056" s="21" t="n">
        <v>45951</v>
      </c>
      <c r="B1056" s="22" t="s">
        <v>619</v>
      </c>
      <c r="C1056" s="22" t="s">
        <v>952</v>
      </c>
      <c r="D1056" s="22" t="s">
        <v>619</v>
      </c>
      <c r="E1056" s="22" t="s">
        <v>619</v>
      </c>
      <c r="F1056" s="22" t="s">
        <v>19</v>
      </c>
      <c r="G1056" s="23" t="n">
        <v>20</v>
      </c>
      <c r="H1056" s="24" t="n">
        <v>15.04</v>
      </c>
      <c r="I1056" s="24" t="n">
        <v>300.8</v>
      </c>
      <c r="J1056" s="24" t="n">
        <v>0</v>
      </c>
      <c r="K1056" s="24" t="n">
        <v>0</v>
      </c>
      <c r="L1056" s="24" t="n">
        <v>0</v>
      </c>
      <c r="M1056" s="6" t="s">
        <f>=I1056+J1056+K1056+L1056</f>
      </c>
      <c r="N1056" s="22" t="s">
        <v>621</v>
      </c>
    </row>
    <row collapsed="false" customFormat="false" customHeight="false" hidden="false" ht="12.1" outlineLevel="0" r="1057">
      <c r="A1057" s="21" t="n">
        <v>45952</v>
      </c>
      <c r="B1057" s="22" t="s">
        <v>619</v>
      </c>
      <c r="C1057" s="22" t="s">
        <v>953</v>
      </c>
      <c r="D1057" s="22" t="s">
        <v>619</v>
      </c>
      <c r="E1057" s="22" t="s">
        <v>619</v>
      </c>
      <c r="F1057" s="22" t="s">
        <v>19</v>
      </c>
      <c r="G1057" s="23" t="n">
        <v>12</v>
      </c>
      <c r="H1057" s="24" t="n">
        <v>15.08</v>
      </c>
      <c r="I1057" s="24" t="n">
        <v>180.96</v>
      </c>
      <c r="J1057" s="24" t="n">
        <v>0</v>
      </c>
      <c r="K1057" s="24" t="n">
        <v>0</v>
      </c>
      <c r="L1057" s="24" t="n">
        <v>0</v>
      </c>
      <c r="M1057" s="6" t="s">
        <f>=I1057+J1057+K1057+L1057</f>
      </c>
      <c r="N1057" s="22" t="s">
        <v>621</v>
      </c>
    </row>
    <row collapsed="false" customFormat="false" customHeight="false" hidden="false" ht="12.1" outlineLevel="0" r="1058">
      <c r="A1058" s="21" t="n">
        <v>45953</v>
      </c>
      <c r="B1058" s="22" t="s">
        <v>619</v>
      </c>
      <c r="C1058" s="22" t="s">
        <v>954</v>
      </c>
      <c r="D1058" s="22" t="s">
        <v>619</v>
      </c>
      <c r="E1058" s="22" t="s">
        <v>619</v>
      </c>
      <c r="F1058" s="22" t="s">
        <v>19</v>
      </c>
      <c r="G1058" s="23" t="n">
        <v>10</v>
      </c>
      <c r="H1058" s="24" t="n">
        <v>15.41</v>
      </c>
      <c r="I1058" s="24" t="n">
        <v>154.1</v>
      </c>
      <c r="J1058" s="24" t="n">
        <v>0</v>
      </c>
      <c r="K1058" s="24" t="n">
        <v>0</v>
      </c>
      <c r="L1058" s="24" t="n">
        <v>0</v>
      </c>
      <c r="M1058" s="6" t="s">
        <f>=I1058+J1058+K1058+L1058</f>
      </c>
      <c r="N1058" s="22" t="s">
        <v>621</v>
      </c>
    </row>
    <row collapsed="false" customFormat="false" customHeight="false" hidden="false" ht="12.1" outlineLevel="0" r="1059">
      <c r="A1059" s="21" t="n">
        <v>45958</v>
      </c>
      <c r="B1059" s="22" t="s">
        <v>619</v>
      </c>
      <c r="C1059" s="22" t="s">
        <v>955</v>
      </c>
      <c r="D1059" s="22" t="s">
        <v>619</v>
      </c>
      <c r="E1059" s="22" t="s">
        <v>619</v>
      </c>
      <c r="F1059" s="22" t="s">
        <v>19</v>
      </c>
      <c r="G1059" s="23" t="n">
        <v>14</v>
      </c>
      <c r="H1059" s="24" t="n">
        <v>17.26</v>
      </c>
      <c r="I1059" s="24" t="n">
        <v>241.64</v>
      </c>
      <c r="J1059" s="24" t="n">
        <v>0</v>
      </c>
      <c r="K1059" s="24" t="n">
        <v>0</v>
      </c>
      <c r="L1059" s="24" t="n">
        <v>0</v>
      </c>
      <c r="M1059" s="6" t="s">
        <f>=I1059+J1059+K1059+L1059</f>
      </c>
      <c r="N1059" s="22" t="s">
        <v>621</v>
      </c>
    </row>
    <row collapsed="false" customFormat="false" customHeight="false" hidden="false" ht="12.1" outlineLevel="0" r="1060">
      <c r="A1060" s="21" t="n">
        <v>45959</v>
      </c>
      <c r="B1060" s="22" t="s">
        <v>619</v>
      </c>
      <c r="C1060" s="22" t="s">
        <v>852</v>
      </c>
      <c r="D1060" s="22" t="s">
        <v>619</v>
      </c>
      <c r="E1060" s="22" t="s">
        <v>619</v>
      </c>
      <c r="F1060" s="22" t="s">
        <v>19</v>
      </c>
      <c r="G1060" s="23" t="n">
        <v>8</v>
      </c>
      <c r="H1060" s="24" t="n">
        <v>34.9</v>
      </c>
      <c r="I1060" s="24" t="n">
        <v>279.2</v>
      </c>
      <c r="J1060" s="24" t="n">
        <v>0</v>
      </c>
      <c r="K1060" s="24" t="n">
        <v>0</v>
      </c>
      <c r="L1060" s="24" t="n">
        <v>0</v>
      </c>
      <c r="M1060" s="6" t="s">
        <f>=I1060+J1060+K1060+L1060</f>
      </c>
      <c r="N1060" s="22" t="s">
        <v>621</v>
      </c>
    </row>
    <row collapsed="false" customFormat="false" customHeight="false" hidden="false" ht="12.1" outlineLevel="0" r="1061">
      <c r="A1061" s="21" t="n">
        <v>45961</v>
      </c>
      <c r="B1061" s="22" t="s">
        <v>619</v>
      </c>
      <c r="C1061" s="22" t="s">
        <v>956</v>
      </c>
      <c r="D1061" s="22" t="s">
        <v>619</v>
      </c>
      <c r="E1061" s="22" t="s">
        <v>619</v>
      </c>
      <c r="F1061" s="22" t="s">
        <v>19</v>
      </c>
      <c r="G1061" s="23" t="n">
        <v>10</v>
      </c>
      <c r="H1061" s="24" t="n">
        <v>5.28</v>
      </c>
      <c r="I1061" s="24" t="n">
        <v>52.8</v>
      </c>
      <c r="J1061" s="24" t="n">
        <v>0</v>
      </c>
      <c r="K1061" s="24" t="n">
        <v>0</v>
      </c>
      <c r="L1061" s="24" t="n">
        <v>0</v>
      </c>
      <c r="M1061" s="6" t="s">
        <f>=I1061+J1061+K1061+L1061</f>
      </c>
      <c r="N1061" s="22" t="s">
        <v>621</v>
      </c>
    </row>
    <row collapsed="false" customFormat="false" customHeight="false" hidden="false" ht="12.1" outlineLevel="0" r="1062">
      <c r="A1062" s="21" t="n">
        <v>45963</v>
      </c>
      <c r="B1062" s="22" t="s">
        <v>619</v>
      </c>
      <c r="C1062" s="22" t="s">
        <v>957</v>
      </c>
      <c r="D1062" s="22" t="s">
        <v>619</v>
      </c>
      <c r="E1062" s="22" t="s">
        <v>619</v>
      </c>
      <c r="F1062" s="22" t="s">
        <v>19</v>
      </c>
      <c r="G1062" s="23" t="n">
        <v>10</v>
      </c>
      <c r="H1062" s="24" t="n">
        <v>15.85</v>
      </c>
      <c r="I1062" s="24" t="n">
        <v>158.5</v>
      </c>
      <c r="J1062" s="24" t="n">
        <v>0</v>
      </c>
      <c r="K1062" s="24" t="n">
        <v>0</v>
      </c>
      <c r="L1062" s="24" t="n">
        <v>0</v>
      </c>
      <c r="M1062" s="6" t="s">
        <f>=I1062+J1062+K1062+L1062</f>
      </c>
      <c r="N1062" s="22" t="s">
        <v>621</v>
      </c>
    </row>
    <row collapsed="false" customFormat="false" customHeight="false" hidden="false" ht="12.1" outlineLevel="0" r="1063">
      <c r="A1063" s="21" t="n">
        <v>45970</v>
      </c>
      <c r="B1063" s="22" t="s">
        <v>619</v>
      </c>
      <c r="C1063" s="22" t="s">
        <v>771</v>
      </c>
      <c r="D1063" s="22" t="s">
        <v>619</v>
      </c>
      <c r="E1063" s="22" t="s">
        <v>619</v>
      </c>
      <c r="F1063" s="22" t="s">
        <v>19</v>
      </c>
      <c r="G1063" s="23" t="n">
        <v>5</v>
      </c>
      <c r="H1063" s="24" t="n">
        <v>17.26</v>
      </c>
      <c r="I1063" s="24" t="n">
        <v>86.3</v>
      </c>
      <c r="J1063" s="24" t="n">
        <v>0</v>
      </c>
      <c r="K1063" s="24" t="n">
        <v>0</v>
      </c>
      <c r="L1063" s="24" t="n">
        <v>0</v>
      </c>
      <c r="M1063" s="6" t="s">
        <f>=I1063+J1063+K1063+L1063</f>
      </c>
      <c r="N1063" s="22" t="s">
        <v>621</v>
      </c>
    </row>
    <row collapsed="false" customFormat="false" customHeight="false" hidden="false" ht="12.1" outlineLevel="0" r="1064">
      <c r="A1064" s="21" t="n">
        <v>45971</v>
      </c>
      <c r="B1064" s="22" t="s">
        <v>619</v>
      </c>
      <c r="C1064" s="22" t="s">
        <v>958</v>
      </c>
      <c r="D1064" s="22" t="s">
        <v>619</v>
      </c>
      <c r="E1064" s="22" t="s">
        <v>619</v>
      </c>
      <c r="F1064" s="22" t="s">
        <v>19</v>
      </c>
      <c r="G1064" s="23" t="n">
        <v>20</v>
      </c>
      <c r="H1064" s="24" t="n">
        <v>15.25</v>
      </c>
      <c r="I1064" s="24" t="n">
        <v>305</v>
      </c>
      <c r="J1064" s="24" t="n">
        <v>0</v>
      </c>
      <c r="K1064" s="24" t="n">
        <v>0</v>
      </c>
      <c r="L1064" s="24" t="n">
        <v>0</v>
      </c>
      <c r="M1064" s="6" t="s">
        <f>=I1064+J1064+K1064+L1064</f>
      </c>
      <c r="N1064" s="22" t="s">
        <v>621</v>
      </c>
    </row>
    <row collapsed="false" customFormat="false" customHeight="false" hidden="false" ht="12.1" outlineLevel="0" r="1065">
      <c r="A1065" s="21" t="n">
        <v>45972</v>
      </c>
      <c r="B1065" s="22" t="s">
        <v>619</v>
      </c>
      <c r="C1065" s="22" t="s">
        <v>959</v>
      </c>
      <c r="D1065" s="22" t="s">
        <v>619</v>
      </c>
      <c r="E1065" s="22" t="s">
        <v>619</v>
      </c>
      <c r="F1065" s="22" t="s">
        <v>19</v>
      </c>
      <c r="G1065" s="23" t="n">
        <v>12</v>
      </c>
      <c r="H1065" s="24" t="n">
        <v>14.95</v>
      </c>
      <c r="I1065" s="24" t="n">
        <v>179.4</v>
      </c>
      <c r="J1065" s="24" t="n">
        <v>0</v>
      </c>
      <c r="K1065" s="24" t="n">
        <v>0</v>
      </c>
      <c r="L1065" s="24" t="n">
        <v>0</v>
      </c>
      <c r="M1065" s="6" t="s">
        <f>=I1065+J1065+K1065+L1065</f>
      </c>
      <c r="N1065" s="22" t="s">
        <v>621</v>
      </c>
    </row>
    <row collapsed="false" customFormat="false" customHeight="false" hidden="false" ht="12.1" outlineLevel="0" r="1066">
      <c r="A1066" s="21" t="n">
        <v>45976</v>
      </c>
      <c r="B1066" s="22" t="s">
        <v>619</v>
      </c>
      <c r="C1066" s="22" t="s">
        <v>960</v>
      </c>
      <c r="D1066" s="22" t="s">
        <v>619</v>
      </c>
      <c r="E1066" s="22" t="s">
        <v>619</v>
      </c>
      <c r="F1066" s="22" t="s">
        <v>19</v>
      </c>
      <c r="G1066" s="23" t="n">
        <v>10</v>
      </c>
      <c r="H1066" s="24" t="n">
        <v>15.42</v>
      </c>
      <c r="I1066" s="24" t="n">
        <v>154.2</v>
      </c>
      <c r="J1066" s="24" t="n">
        <v>0</v>
      </c>
      <c r="K1066" s="24" t="n">
        <v>0</v>
      </c>
      <c r="L1066" s="24" t="n">
        <v>0</v>
      </c>
      <c r="M1066" s="6" t="s">
        <f>=I1066+J1066+K1066+L1066</f>
      </c>
      <c r="N1066" s="22" t="s">
        <v>621</v>
      </c>
    </row>
    <row collapsed="false" customFormat="false" customHeight="false" hidden="false" ht="12.1" outlineLevel="0" r="1067">
      <c r="A1067" s="21" t="n">
        <v>45978</v>
      </c>
      <c r="B1067" s="22" t="s">
        <v>619</v>
      </c>
      <c r="C1067" s="22" t="s">
        <v>961</v>
      </c>
      <c r="D1067" s="22" t="s">
        <v>619</v>
      </c>
      <c r="E1067" s="22" t="s">
        <v>619</v>
      </c>
      <c r="F1067" s="22" t="s">
        <v>19</v>
      </c>
      <c r="G1067" s="23" t="n">
        <v>10</v>
      </c>
      <c r="H1067" s="24" t="n">
        <v>15.35</v>
      </c>
      <c r="I1067" s="24" t="n">
        <v>153.5</v>
      </c>
      <c r="J1067" s="24" t="n">
        <v>0</v>
      </c>
      <c r="K1067" s="24" t="n">
        <v>0</v>
      </c>
      <c r="L1067" s="24" t="n">
        <v>0</v>
      </c>
      <c r="M1067" s="6" t="s">
        <f>=I1067+J1067+K1067+L1067</f>
      </c>
      <c r="N1067" s="22" t="s">
        <v>621</v>
      </c>
    </row>
    <row collapsed="false" customFormat="false" customHeight="false" hidden="false" ht="12.1" outlineLevel="0" r="1068">
      <c r="A1068" s="21" t="n">
        <v>45978</v>
      </c>
      <c r="B1068" s="22" t="s">
        <v>619</v>
      </c>
      <c r="C1068" s="22" t="s">
        <v>813</v>
      </c>
      <c r="D1068" s="22" t="s">
        <v>619</v>
      </c>
      <c r="E1068" s="22" t="s">
        <v>619</v>
      </c>
      <c r="F1068" s="22" t="s">
        <v>19</v>
      </c>
      <c r="G1068" s="23" t="n">
        <v>6</v>
      </c>
      <c r="H1068" s="24" t="n">
        <v>47.62</v>
      </c>
      <c r="I1068" s="24" t="n">
        <v>285.72</v>
      </c>
      <c r="J1068" s="24" t="n">
        <v>0</v>
      </c>
      <c r="K1068" s="24" t="n">
        <v>0</v>
      </c>
      <c r="L1068" s="24" t="n">
        <v>0</v>
      </c>
      <c r="M1068" s="6" t="s">
        <f>=I1068+J1068+K1068+L1068</f>
      </c>
      <c r="N1068" s="22" t="s">
        <v>621</v>
      </c>
    </row>
    <row collapsed="false" customFormat="false" customHeight="false" hidden="false" ht="12.1" outlineLevel="0" r="1069">
      <c r="A1069" s="21" t="n">
        <v>45979</v>
      </c>
      <c r="B1069" s="22" t="s">
        <v>619</v>
      </c>
      <c r="C1069" s="22" t="s">
        <v>814</v>
      </c>
      <c r="D1069" s="22" t="s">
        <v>619</v>
      </c>
      <c r="E1069" s="22" t="s">
        <v>619</v>
      </c>
      <c r="F1069" s="22" t="s">
        <v>19</v>
      </c>
      <c r="G1069" s="23" t="n">
        <v>7</v>
      </c>
      <c r="H1069" s="24" t="n">
        <v>32.16</v>
      </c>
      <c r="I1069" s="24" t="n">
        <v>225.12</v>
      </c>
      <c r="J1069" s="24" t="n">
        <v>0</v>
      </c>
      <c r="K1069" s="24" t="n">
        <v>0</v>
      </c>
      <c r="L1069" s="24" t="n">
        <v>0</v>
      </c>
      <c r="M1069" s="6" t="s">
        <f>=I1069+J1069+K1069+L1069</f>
      </c>
      <c r="N1069" s="22" t="s">
        <v>621</v>
      </c>
    </row>
    <row collapsed="false" customFormat="false" customHeight="false" hidden="false" ht="12.1" outlineLevel="0" r="1070">
      <c r="A1070" s="21" t="n">
        <v>45979</v>
      </c>
      <c r="B1070" s="22" t="s">
        <v>619</v>
      </c>
      <c r="C1070" s="22" t="s">
        <v>962</v>
      </c>
      <c r="D1070" s="22" t="s">
        <v>619</v>
      </c>
      <c r="E1070" s="22" t="s">
        <v>619</v>
      </c>
      <c r="F1070" s="22" t="s">
        <v>19</v>
      </c>
      <c r="G1070" s="23" t="n">
        <v>15</v>
      </c>
      <c r="H1070" s="24" t="n">
        <v>15.38</v>
      </c>
      <c r="I1070" s="24" t="n">
        <v>230.7</v>
      </c>
      <c r="J1070" s="24" t="n">
        <v>0</v>
      </c>
      <c r="K1070" s="24" t="n">
        <v>0</v>
      </c>
      <c r="L1070" s="24" t="n">
        <v>0</v>
      </c>
      <c r="M1070" s="6" t="s">
        <f>=I1070+J1070+K1070+L1070</f>
      </c>
      <c r="N1070" s="22" t="s">
        <v>621</v>
      </c>
    </row>
    <row collapsed="false" customFormat="false" customHeight="false" hidden="false" ht="12.1" outlineLevel="0" r="1071">
      <c r="A1071" s="21" t="n">
        <v>45979</v>
      </c>
      <c r="B1071" s="22" t="s">
        <v>619</v>
      </c>
      <c r="C1071" s="22" t="s">
        <v>963</v>
      </c>
      <c r="D1071" s="22" t="s">
        <v>619</v>
      </c>
      <c r="E1071" s="22" t="s">
        <v>619</v>
      </c>
      <c r="F1071" s="22" t="s">
        <v>19</v>
      </c>
      <c r="G1071" s="23" t="n">
        <v>3</v>
      </c>
      <c r="H1071" s="24" t="n">
        <v>126.45</v>
      </c>
      <c r="I1071" s="24" t="n">
        <v>379.35</v>
      </c>
      <c r="J1071" s="24" t="n">
        <v>0</v>
      </c>
      <c r="K1071" s="24" t="n">
        <v>0</v>
      </c>
      <c r="L1071" s="24" t="n">
        <v>0</v>
      </c>
      <c r="M1071" s="6" t="s">
        <f>=I1071+J1071+K1071+L1071</f>
      </c>
      <c r="N1071" s="22" t="s">
        <v>621</v>
      </c>
    </row>
    <row collapsed="false" customFormat="false" customHeight="false" hidden="false" ht="12.1" outlineLevel="0" r="1072">
      <c r="A1072" s="21" t="n">
        <v>45979</v>
      </c>
      <c r="B1072" s="22" t="s">
        <v>619</v>
      </c>
      <c r="C1072" s="22" t="s">
        <v>964</v>
      </c>
      <c r="D1072" s="22" t="s">
        <v>619</v>
      </c>
      <c r="E1072" s="22" t="s">
        <v>619</v>
      </c>
      <c r="F1072" s="22" t="s">
        <v>19</v>
      </c>
      <c r="G1072" s="23" t="n">
        <v>10</v>
      </c>
      <c r="H1072" s="24" t="n">
        <v>15.18</v>
      </c>
      <c r="I1072" s="24" t="n">
        <v>151.8</v>
      </c>
      <c r="J1072" s="24" t="n">
        <v>0</v>
      </c>
      <c r="K1072" s="24" t="n">
        <v>0</v>
      </c>
      <c r="L1072" s="24" t="n">
        <v>0</v>
      </c>
      <c r="M1072" s="6" t="s">
        <f>=I1072+J1072+K1072+L1072</f>
      </c>
      <c r="N1072" s="22" t="s">
        <v>621</v>
      </c>
    </row>
    <row collapsed="false" customFormat="false" customHeight="false" hidden="false" ht="12.1" outlineLevel="0" r="1073">
      <c r="A1073" s="21" t="n">
        <v>45979</v>
      </c>
      <c r="B1073" s="22" t="s">
        <v>619</v>
      </c>
      <c r="C1073" s="22" t="s">
        <v>965</v>
      </c>
      <c r="D1073" s="22" t="s">
        <v>619</v>
      </c>
      <c r="E1073" s="22" t="s">
        <v>619</v>
      </c>
      <c r="F1073" s="22" t="s">
        <v>19</v>
      </c>
      <c r="G1073" s="23" t="n">
        <v>11</v>
      </c>
      <c r="H1073" s="24" t="n">
        <v>14.77</v>
      </c>
      <c r="I1073" s="24" t="n">
        <v>162.47</v>
      </c>
      <c r="J1073" s="24" t="n">
        <v>0</v>
      </c>
      <c r="K1073" s="24" t="n">
        <v>0</v>
      </c>
      <c r="L1073" s="24" t="n">
        <v>0</v>
      </c>
      <c r="M1073" s="6" t="s">
        <f>=I1073+J1073+K1073+L1073</f>
      </c>
      <c r="N1073" s="22" t="s">
        <v>621</v>
      </c>
    </row>
    <row collapsed="false" customFormat="false" customHeight="false" hidden="false" ht="12.1" outlineLevel="0" r="1074">
      <c r="A1074" s="21" t="n">
        <v>45980</v>
      </c>
      <c r="B1074" s="22" t="s">
        <v>619</v>
      </c>
      <c r="C1074" s="22" t="s">
        <v>860</v>
      </c>
      <c r="D1074" s="22" t="s">
        <v>619</v>
      </c>
      <c r="E1074" s="22" t="s">
        <v>619</v>
      </c>
      <c r="F1074" s="22" t="s">
        <v>19</v>
      </c>
      <c r="G1074" s="23" t="n">
        <v>10</v>
      </c>
      <c r="H1074" s="24" t="n">
        <v>39.89</v>
      </c>
      <c r="I1074" s="24" t="n">
        <v>398.9</v>
      </c>
      <c r="J1074" s="24" t="n">
        <v>0</v>
      </c>
      <c r="K1074" s="24" t="n">
        <v>0</v>
      </c>
      <c r="L1074" s="24" t="n">
        <v>0</v>
      </c>
      <c r="M1074" s="6" t="s">
        <f>=I1074+J1074+K1074+L1074</f>
      </c>
      <c r="N1074" s="22" t="s">
        <v>621</v>
      </c>
    </row>
    <row collapsed="false" customFormat="false" customHeight="false" hidden="false" ht="12.1" outlineLevel="0" r="1075">
      <c r="A1075" s="21" t="n">
        <v>45981</v>
      </c>
      <c r="B1075" s="22" t="s">
        <v>619</v>
      </c>
      <c r="C1075" s="22" t="s">
        <v>966</v>
      </c>
      <c r="D1075" s="22" t="s">
        <v>619</v>
      </c>
      <c r="E1075" s="22" t="s">
        <v>619</v>
      </c>
      <c r="F1075" s="22" t="s">
        <v>19</v>
      </c>
      <c r="G1075" s="23" t="n">
        <v>20</v>
      </c>
      <c r="H1075" s="24" t="n">
        <v>14.78</v>
      </c>
      <c r="I1075" s="24" t="n">
        <v>295.6</v>
      </c>
      <c r="J1075" s="24" t="n">
        <v>0</v>
      </c>
      <c r="K1075" s="24" t="n">
        <v>0</v>
      </c>
      <c r="L1075" s="24" t="n">
        <v>0</v>
      </c>
      <c r="M1075" s="6" t="s">
        <f>=I1075+J1075+K1075+L1075</f>
      </c>
      <c r="N1075" s="22" t="s">
        <v>621</v>
      </c>
    </row>
    <row collapsed="false" customFormat="false" customHeight="false" hidden="false" ht="12.1" outlineLevel="0" r="1076">
      <c r="A1076" s="21" t="n">
        <v>45982</v>
      </c>
      <c r="B1076" s="22" t="s">
        <v>619</v>
      </c>
      <c r="C1076" s="22" t="s">
        <v>967</v>
      </c>
      <c r="D1076" s="22" t="s">
        <v>619</v>
      </c>
      <c r="E1076" s="22" t="s">
        <v>619</v>
      </c>
      <c r="F1076" s="22" t="s">
        <v>19</v>
      </c>
      <c r="G1076" s="23" t="n">
        <v>12</v>
      </c>
      <c r="H1076" s="24" t="n">
        <v>14.81</v>
      </c>
      <c r="I1076" s="24" t="n">
        <v>177.72</v>
      </c>
      <c r="J1076" s="24" t="n">
        <v>0</v>
      </c>
      <c r="K1076" s="24" t="n">
        <v>0</v>
      </c>
      <c r="L1076" s="24" t="n">
        <v>0</v>
      </c>
      <c r="M1076" s="6" t="s">
        <f>=I1076+J1076+K1076+L1076</f>
      </c>
      <c r="N1076" s="22" t="s">
        <v>621</v>
      </c>
    </row>
    <row collapsed="false" customFormat="false" customHeight="false" hidden="false" ht="12.1" outlineLevel="0" r="1077">
      <c r="A1077" s="21" t="n">
        <v>45983</v>
      </c>
      <c r="B1077" s="22" t="s">
        <v>619</v>
      </c>
      <c r="C1077" s="22" t="s">
        <v>968</v>
      </c>
      <c r="D1077" s="22" t="s">
        <v>619</v>
      </c>
      <c r="E1077" s="22" t="s">
        <v>619</v>
      </c>
      <c r="F1077" s="22" t="s">
        <v>19</v>
      </c>
      <c r="G1077" s="23" t="n">
        <v>10</v>
      </c>
      <c r="H1077" s="24" t="n">
        <v>15.12</v>
      </c>
      <c r="I1077" s="24" t="n">
        <v>151.2</v>
      </c>
      <c r="J1077" s="24" t="n">
        <v>0</v>
      </c>
      <c r="K1077" s="24" t="n">
        <v>0</v>
      </c>
      <c r="L1077" s="24" t="n">
        <v>0</v>
      </c>
      <c r="M1077" s="6" t="s">
        <f>=I1077+J1077+K1077+L1077</f>
      </c>
      <c r="N1077" s="22" t="s">
        <v>621</v>
      </c>
    </row>
    <row collapsed="false" customFormat="false" customHeight="false" hidden="false" ht="12.1" outlineLevel="0" r="1078">
      <c r="A1078" s="21" t="n">
        <v>45988</v>
      </c>
      <c r="B1078" s="22" t="s">
        <v>619</v>
      </c>
      <c r="C1078" s="22" t="s">
        <v>969</v>
      </c>
      <c r="D1078" s="22" t="s">
        <v>619</v>
      </c>
      <c r="E1078" s="22" t="s">
        <v>619</v>
      </c>
      <c r="F1078" s="22" t="s">
        <v>19</v>
      </c>
      <c r="G1078" s="23" t="n">
        <v>14</v>
      </c>
      <c r="H1078" s="24" t="n">
        <v>16.9</v>
      </c>
      <c r="I1078" s="24" t="n">
        <v>236.6</v>
      </c>
      <c r="J1078" s="24" t="n">
        <v>0</v>
      </c>
      <c r="K1078" s="24" t="n">
        <v>0</v>
      </c>
      <c r="L1078" s="24" t="n">
        <v>0</v>
      </c>
      <c r="M1078" s="6" t="s">
        <f>=I1078+J1078+K1078+L1078</f>
      </c>
      <c r="N1078" s="22" t="s">
        <v>621</v>
      </c>
    </row>
    <row collapsed="false" customFormat="false" customHeight="false" hidden="false" ht="12.1" outlineLevel="0" r="1079">
      <c r="A1079" s="21" t="n">
        <v>45991</v>
      </c>
      <c r="B1079" s="22" t="s">
        <v>619</v>
      </c>
      <c r="C1079" s="22" t="s">
        <v>970</v>
      </c>
      <c r="D1079" s="22" t="s">
        <v>619</v>
      </c>
      <c r="E1079" s="22" t="s">
        <v>619</v>
      </c>
      <c r="F1079" s="22" t="s">
        <v>19</v>
      </c>
      <c r="G1079" s="23" t="n">
        <v>10</v>
      </c>
      <c r="H1079" s="24" t="n">
        <v>4.52</v>
      </c>
      <c r="I1079" s="24" t="n">
        <v>45.2</v>
      </c>
      <c r="J1079" s="24" t="n">
        <v>0</v>
      </c>
      <c r="K1079" s="24" t="n">
        <v>0</v>
      </c>
      <c r="L1079" s="24" t="n">
        <v>0</v>
      </c>
      <c r="M1079" s="6" t="s">
        <f>=I1079+J1079+K1079+L1079</f>
      </c>
      <c r="N1079" s="22" t="s">
        <v>621</v>
      </c>
    </row>
    <row collapsed="false" customFormat="false" customHeight="false" hidden="false" ht="12.1" outlineLevel="0" r="1080">
      <c r="A1080" s="21" t="n">
        <v>45993</v>
      </c>
      <c r="B1080" s="22" t="s">
        <v>619</v>
      </c>
      <c r="C1080" s="22" t="s">
        <v>971</v>
      </c>
      <c r="D1080" s="22" t="s">
        <v>619</v>
      </c>
      <c r="E1080" s="22" t="s">
        <v>619</v>
      </c>
      <c r="F1080" s="22" t="s">
        <v>19</v>
      </c>
      <c r="G1080" s="23" t="n">
        <v>10</v>
      </c>
      <c r="H1080" s="24" t="n">
        <v>15.45</v>
      </c>
      <c r="I1080" s="24" t="n">
        <v>154.5</v>
      </c>
      <c r="J1080" s="24" t="n">
        <v>0</v>
      </c>
      <c r="K1080" s="24" t="n">
        <v>0</v>
      </c>
      <c r="L1080" s="24" t="n">
        <v>0</v>
      </c>
      <c r="M1080" s="6" t="s">
        <f>=I1080+J1080+K1080+L1080</f>
      </c>
      <c r="N1080" s="22" t="s">
        <v>621</v>
      </c>
    </row>
    <row collapsed="false" customFormat="false" customHeight="false" hidden="false" ht="12.1" outlineLevel="0" r="1081">
      <c r="A1081" s="21" t="n">
        <v>45994</v>
      </c>
      <c r="B1081" s="22" t="s">
        <v>619</v>
      </c>
      <c r="C1081" s="22" t="s">
        <v>821</v>
      </c>
      <c r="D1081" s="22" t="s">
        <v>619</v>
      </c>
      <c r="E1081" s="22" t="s">
        <v>619</v>
      </c>
      <c r="F1081" s="22" t="s">
        <v>19</v>
      </c>
      <c r="G1081" s="23" t="n">
        <v>10</v>
      </c>
      <c r="H1081" s="24" t="n">
        <v>30.42</v>
      </c>
      <c r="I1081" s="24" t="n">
        <v>304.2</v>
      </c>
      <c r="J1081" s="24" t="n">
        <v>0</v>
      </c>
      <c r="K1081" s="24" t="n">
        <v>0</v>
      </c>
      <c r="L1081" s="24" t="n">
        <v>0</v>
      </c>
      <c r="M1081" s="6" t="s">
        <f>=I1081+J1081+K1081+L1081</f>
      </c>
      <c r="N1081" s="22" t="s">
        <v>621</v>
      </c>
    </row>
    <row collapsed="false" customFormat="false" customHeight="false" hidden="false" ht="12.1" outlineLevel="0" r="1082">
      <c r="A1082" s="21" t="n">
        <v>45994</v>
      </c>
      <c r="B1082" s="22" t="s">
        <v>619</v>
      </c>
      <c r="C1082" s="22" t="s">
        <v>682</v>
      </c>
      <c r="D1082" s="22" t="s">
        <v>619</v>
      </c>
      <c r="E1082" s="22" t="s">
        <v>619</v>
      </c>
      <c r="F1082" s="22" t="s">
        <v>19</v>
      </c>
      <c r="G1082" s="23" t="n">
        <v>10</v>
      </c>
      <c r="H1082" s="24" t="n">
        <v>25.8</v>
      </c>
      <c r="I1082" s="24" t="n">
        <v>258</v>
      </c>
      <c r="J1082" s="24" t="n">
        <v>0</v>
      </c>
      <c r="K1082" s="24" t="n">
        <v>0</v>
      </c>
      <c r="L1082" s="24" t="n">
        <v>0</v>
      </c>
      <c r="M1082" s="6" t="s">
        <f>=I1082+J1082+K1082+L1082</f>
      </c>
      <c r="N1082" s="22" t="s">
        <v>621</v>
      </c>
    </row>
    <row collapsed="false" customFormat="false" customHeight="false" hidden="false" ht="12.1" outlineLevel="0" r="1083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 t="s">
        <v>972</v>
      </c>
      <c r="M1083" s="5" t="s">
        <f>=SUM(M2:M1082)</f>
      </c>
      <c r="N1083" s="4"/>
    </row>
  </sheetData>
  <autoFilter ref="A1:N108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176</v>
      </c>
      <c r="B1" s="34" t="s">
        <v>973</v>
      </c>
      <c r="C1" s="34" t="s">
        <v>0</v>
      </c>
      <c r="D1" s="34" t="s">
        <v>2</v>
      </c>
      <c r="E1" s="34" t="s">
        <v>974</v>
      </c>
      <c r="F1" s="34" t="s">
        <v>3</v>
      </c>
      <c r="G1" s="34" t="s">
        <v>975</v>
      </c>
      <c r="H1" s="34" t="s">
        <v>976</v>
      </c>
      <c r="I1" s="34" t="s">
        <v>977</v>
      </c>
      <c r="J1" s="34" t="s">
        <v>978</v>
      </c>
      <c r="K1" s="34" t="s">
        <v>979</v>
      </c>
      <c r="L1" s="34" t="s">
        <v>980</v>
      </c>
      <c r="M1" s="34" t="s">
        <v>981</v>
      </c>
      <c r="N1" s="34" t="s">
        <v>982</v>
      </c>
    </row>
    <row collapsed="false" customFormat="false" customHeight="false" hidden="false" ht="12.1" outlineLevel="0" r="2">
      <c r="A2" s="33" t="n">
        <v>45377</v>
      </c>
      <c r="B2" s="16" t="s">
        <v>983</v>
      </c>
      <c r="C2" s="16" t="s">
        <v>468</v>
      </c>
      <c r="D2" s="16" t="s">
        <v>984</v>
      </c>
      <c r="E2" s="7" t="n">
        <v>13</v>
      </c>
      <c r="F2" s="16" t="s">
        <v>19</v>
      </c>
      <c r="G2" s="6" t="n">
        <v>44.09</v>
      </c>
      <c r="H2" s="6" t="n">
        <v>1316.8</v>
      </c>
      <c r="I2" s="6" t="n">
        <v>1421.27</v>
      </c>
      <c r="J2" s="6" t="n">
        <v>75</v>
      </c>
      <c r="K2" s="6" t="n">
        <v>573.17</v>
      </c>
      <c r="L2" s="6" t="n">
        <v>498.17</v>
      </c>
      <c r="M2" s="6" t="n">
        <v>2.7</v>
      </c>
      <c r="N2" s="6" t="n">
        <v>2.91</v>
      </c>
    </row>
    <row collapsed="false" customFormat="false" customHeight="false" hidden="false" ht="12.1" outlineLevel="0" r="3">
      <c r="A3" s="33" t="n">
        <v>45419</v>
      </c>
      <c r="B3" s="16" t="s">
        <v>983</v>
      </c>
      <c r="C3" s="16" t="s">
        <v>21</v>
      </c>
      <c r="D3" s="16" t="s">
        <v>22</v>
      </c>
      <c r="E3" s="7" t="n">
        <v>15</v>
      </c>
      <c r="F3" s="16" t="s">
        <v>19</v>
      </c>
      <c r="G3" s="6" t="n">
        <v>498</v>
      </c>
      <c r="H3" s="6" t="n">
        <v>7722.5</v>
      </c>
      <c r="I3" s="6" t="n">
        <v>7355.17</v>
      </c>
      <c r="J3" s="6" t="n">
        <v>971</v>
      </c>
      <c r="K3" s="6" t="n">
        <v>7470</v>
      </c>
      <c r="L3" s="6" t="n">
        <v>6499</v>
      </c>
      <c r="M3" s="6" t="n">
        <v>5.89</v>
      </c>
      <c r="N3" s="6" t="n">
        <v>5.61</v>
      </c>
    </row>
    <row collapsed="false" customFormat="false" customHeight="false" hidden="false" ht="12.1" outlineLevel="0" r="4">
      <c r="A4" s="33" t="n">
        <v>45482</v>
      </c>
      <c r="B4" s="16" t="s">
        <v>983</v>
      </c>
      <c r="C4" s="16" t="s">
        <v>24</v>
      </c>
      <c r="D4" s="16" t="s">
        <v>25</v>
      </c>
      <c r="E4" s="7" t="n">
        <v>18</v>
      </c>
      <c r="F4" s="16" t="s">
        <v>19</v>
      </c>
      <c r="G4" s="6" t="n">
        <v>25.17</v>
      </c>
      <c r="H4" s="6" t="n">
        <v>660.5</v>
      </c>
      <c r="I4" s="6" t="n">
        <v>719.63</v>
      </c>
      <c r="J4" s="6" t="n">
        <v>59</v>
      </c>
      <c r="K4" s="6" t="n">
        <v>453.06</v>
      </c>
      <c r="L4" s="6" t="n">
        <v>394.06</v>
      </c>
      <c r="M4" s="6" t="n">
        <v>3.04</v>
      </c>
      <c r="N4" s="6" t="n">
        <v>3.31</v>
      </c>
    </row>
    <row collapsed="false" customFormat="false" customHeight="false" hidden="false" ht="12.1" outlineLevel="0" r="5">
      <c r="A5" s="33" t="n">
        <v>45482</v>
      </c>
      <c r="B5" s="16" t="s">
        <v>983</v>
      </c>
      <c r="C5" s="16" t="s">
        <v>30</v>
      </c>
      <c r="D5" s="16" t="s">
        <v>31</v>
      </c>
      <c r="E5" s="7" t="n">
        <v>10</v>
      </c>
      <c r="F5" s="16" t="s">
        <v>19</v>
      </c>
      <c r="G5" s="6" t="n">
        <v>25.17</v>
      </c>
      <c r="H5" s="6" t="n">
        <v>639.1</v>
      </c>
      <c r="I5" s="6" t="n">
        <v>701.2</v>
      </c>
      <c r="J5" s="6" t="n">
        <v>33</v>
      </c>
      <c r="K5" s="6" t="n">
        <v>251.7</v>
      </c>
      <c r="L5" s="6" t="n">
        <v>218.7</v>
      </c>
      <c r="M5" s="6" t="n">
        <v>3.12</v>
      </c>
      <c r="N5" s="6" t="n">
        <v>3.42</v>
      </c>
    </row>
    <row collapsed="false" customFormat="false" customHeight="false" hidden="false" ht="12.1" outlineLevel="0" r="6">
      <c r="A6" s="33" t="n">
        <v>45482</v>
      </c>
      <c r="B6" s="16" t="s">
        <v>983</v>
      </c>
      <c r="C6" s="16" t="s">
        <v>27</v>
      </c>
      <c r="D6" s="16" t="s">
        <v>28</v>
      </c>
      <c r="E6" s="7" t="n">
        <v>25</v>
      </c>
      <c r="F6" s="16" t="s">
        <v>19</v>
      </c>
      <c r="G6" s="6" t="n">
        <v>29.01</v>
      </c>
      <c r="H6" s="6" t="n">
        <v>524.6</v>
      </c>
      <c r="I6" s="6" t="n">
        <v>588.09</v>
      </c>
      <c r="J6" s="6" t="n">
        <v>94</v>
      </c>
      <c r="K6" s="6" t="n">
        <v>725.25</v>
      </c>
      <c r="L6" s="6" t="n">
        <v>631.25</v>
      </c>
      <c r="M6" s="6" t="n">
        <v>4.29</v>
      </c>
      <c r="N6" s="6" t="n">
        <v>4.81</v>
      </c>
    </row>
    <row collapsed="false" customFormat="false" customHeight="false" hidden="false" ht="12.1" outlineLevel="0" r="7">
      <c r="A7" s="33" t="n">
        <v>45484</v>
      </c>
      <c r="B7" s="16" t="s">
        <v>983</v>
      </c>
      <c r="C7" s="16" t="s">
        <v>16</v>
      </c>
      <c r="D7" s="16" t="s">
        <v>18</v>
      </c>
      <c r="E7" s="7" t="n">
        <v>430</v>
      </c>
      <c r="F7" s="16" t="s">
        <v>19</v>
      </c>
      <c r="G7" s="6" t="n">
        <v>33.3</v>
      </c>
      <c r="H7" s="6" t="n">
        <v>295.87</v>
      </c>
      <c r="I7" s="6" t="n">
        <v>295.06</v>
      </c>
      <c r="J7" s="6" t="n">
        <v>1861</v>
      </c>
      <c r="K7" s="6" t="n">
        <v>14319</v>
      </c>
      <c r="L7" s="6" t="n">
        <v>12458</v>
      </c>
      <c r="M7" s="6" t="n">
        <v>9.82</v>
      </c>
      <c r="N7" s="6" t="n">
        <v>9.79</v>
      </c>
    </row>
    <row collapsed="false" customFormat="false" customHeight="false" hidden="false" ht="12.1" outlineLevel="0" r="8">
      <c r="A8" s="33" t="n">
        <v>45488</v>
      </c>
      <c r="B8" s="16" t="s">
        <v>983</v>
      </c>
      <c r="C8" s="16" t="s">
        <v>33</v>
      </c>
      <c r="D8" s="16" t="s">
        <v>34</v>
      </c>
      <c r="E8" s="7" t="n">
        <v>2</v>
      </c>
      <c r="F8" s="16" t="s">
        <v>19</v>
      </c>
      <c r="G8" s="6" t="n">
        <v>412.13</v>
      </c>
      <c r="H8" s="6" t="n">
        <v>5890</v>
      </c>
      <c r="I8" s="6" t="n">
        <v>7754.95</v>
      </c>
      <c r="J8" s="6" t="n">
        <v>107</v>
      </c>
      <c r="K8" s="6" t="n">
        <v>824.26</v>
      </c>
      <c r="L8" s="6" t="n">
        <v>717.26</v>
      </c>
      <c r="M8" s="6" t="n">
        <v>4.62</v>
      </c>
      <c r="N8" s="6" t="n">
        <v>6.09</v>
      </c>
    </row>
    <row collapsed="false" customFormat="false" customHeight="false" hidden="false" ht="12.1" outlineLevel="0" r="9">
      <c r="A9" s="33" t="n">
        <v>45489</v>
      </c>
      <c r="B9" s="16" t="s">
        <v>983</v>
      </c>
      <c r="C9" s="16" t="s">
        <v>36</v>
      </c>
      <c r="D9" s="16" t="s">
        <v>37</v>
      </c>
      <c r="E9" s="7" t="n">
        <v>30</v>
      </c>
      <c r="F9" s="16" t="s">
        <v>19</v>
      </c>
      <c r="G9" s="6" t="n">
        <v>35</v>
      </c>
      <c r="H9" s="6" t="n">
        <v>220.85</v>
      </c>
      <c r="I9" s="6" t="n">
        <v>288.56</v>
      </c>
      <c r="J9" s="6" t="n">
        <v>137</v>
      </c>
      <c r="K9" s="6" t="n">
        <v>1050</v>
      </c>
      <c r="L9" s="6" t="n">
        <v>913</v>
      </c>
      <c r="M9" s="6" t="n">
        <v>10.55</v>
      </c>
      <c r="N9" s="6" t="n">
        <v>13.78</v>
      </c>
    </row>
    <row collapsed="false" customFormat="false" customHeight="false" hidden="false" ht="12.1" outlineLevel="0" r="10">
      <c r="A10" s="33" t="n">
        <v>45491</v>
      </c>
      <c r="B10" s="16" t="s">
        <v>983</v>
      </c>
      <c r="C10" s="16" t="s">
        <v>42</v>
      </c>
      <c r="D10" s="16" t="s">
        <v>43</v>
      </c>
      <c r="E10" s="7" t="n">
        <v>1</v>
      </c>
      <c r="F10" s="16" t="s">
        <v>19</v>
      </c>
      <c r="G10" s="6" t="n">
        <v>177.2</v>
      </c>
      <c r="H10" s="6" t="n">
        <v>1323.5</v>
      </c>
      <c r="I10" s="6" t="n">
        <v>1630.8</v>
      </c>
      <c r="J10" s="6" t="n">
        <v>23</v>
      </c>
      <c r="K10" s="6" t="n">
        <v>177.2</v>
      </c>
      <c r="L10" s="6" t="n">
        <v>154.2</v>
      </c>
      <c r="M10" s="6" t="n">
        <v>9.46</v>
      </c>
      <c r="N10" s="6" t="n">
        <v>11.65</v>
      </c>
    </row>
    <row collapsed="false" customFormat="false" customHeight="false" hidden="false" ht="12.1" outlineLevel="0" r="11">
      <c r="A11" s="33" t="n">
        <v>45573</v>
      </c>
      <c r="B11" s="16" t="s">
        <v>983</v>
      </c>
      <c r="C11" s="16" t="s">
        <v>30</v>
      </c>
      <c r="D11" s="16" t="s">
        <v>31</v>
      </c>
      <c r="E11" s="7" t="n">
        <v>13</v>
      </c>
      <c r="F11" s="16" t="s">
        <v>19</v>
      </c>
      <c r="G11" s="6" t="n">
        <v>38.2</v>
      </c>
      <c r="H11" s="6" t="n">
        <v>621.1</v>
      </c>
      <c r="I11" s="6" t="n">
        <v>681.91</v>
      </c>
      <c r="J11" s="6" t="n">
        <v>65</v>
      </c>
      <c r="K11" s="6" t="n">
        <v>496.6</v>
      </c>
      <c r="L11" s="6" t="n">
        <v>431.6</v>
      </c>
      <c r="M11" s="6" t="n">
        <v>4.87</v>
      </c>
      <c r="N11" s="6" t="n">
        <v>5.35</v>
      </c>
    </row>
    <row collapsed="false" customFormat="false" customHeight="false" hidden="false" ht="12.1" outlineLevel="0" r="12">
      <c r="A12" s="33" t="n">
        <v>45573</v>
      </c>
      <c r="B12" s="16" t="s">
        <v>983</v>
      </c>
      <c r="C12" s="16" t="s">
        <v>24</v>
      </c>
      <c r="D12" s="16" t="s">
        <v>25</v>
      </c>
      <c r="E12" s="7" t="n">
        <v>27</v>
      </c>
      <c r="F12" s="16" t="s">
        <v>19</v>
      </c>
      <c r="G12" s="6" t="n">
        <v>38.2</v>
      </c>
      <c r="H12" s="6" t="n">
        <v>622.6</v>
      </c>
      <c r="I12" s="6" t="n">
        <v>681.03</v>
      </c>
      <c r="J12" s="6" t="n">
        <v>134</v>
      </c>
      <c r="K12" s="6" t="n">
        <v>1031.4</v>
      </c>
      <c r="L12" s="6" t="n">
        <v>897.4</v>
      </c>
      <c r="M12" s="6" t="n">
        <v>4.88</v>
      </c>
      <c r="N12" s="6" t="n">
        <v>5.34</v>
      </c>
    </row>
    <row collapsed="false" customFormat="false" customHeight="false" hidden="false" ht="12.1" outlineLevel="0" r="13">
      <c r="A13" s="33" t="n">
        <v>45643</v>
      </c>
      <c r="B13" s="16" t="s">
        <v>983</v>
      </c>
      <c r="C13" s="16" t="s">
        <v>21</v>
      </c>
      <c r="D13" s="16" t="s">
        <v>22</v>
      </c>
      <c r="E13" s="7" t="n">
        <v>17</v>
      </c>
      <c r="F13" s="16" t="s">
        <v>19</v>
      </c>
      <c r="G13" s="6" t="n">
        <v>514</v>
      </c>
      <c r="H13" s="6" t="n">
        <v>6290.5</v>
      </c>
      <c r="I13" s="6" t="n">
        <v>7258.23</v>
      </c>
      <c r="J13" s="6" t="n">
        <v>1136</v>
      </c>
      <c r="K13" s="6" t="n">
        <v>8738</v>
      </c>
      <c r="L13" s="6" t="n">
        <v>7602</v>
      </c>
      <c r="M13" s="6" t="n">
        <v>6.16</v>
      </c>
      <c r="N13" s="6" t="n">
        <v>7.11</v>
      </c>
    </row>
    <row collapsed="false" customFormat="false" customHeight="false" hidden="false" ht="12.1" outlineLevel="0" r="14">
      <c r="A14" s="33" t="n">
        <v>45665</v>
      </c>
      <c r="B14" s="16" t="s">
        <v>983</v>
      </c>
      <c r="C14" s="16" t="s">
        <v>30</v>
      </c>
      <c r="D14" s="16" t="s">
        <v>31</v>
      </c>
      <c r="E14" s="7" t="n">
        <v>14</v>
      </c>
      <c r="F14" s="16" t="s">
        <v>19</v>
      </c>
      <c r="G14" s="6" t="n">
        <v>17.39</v>
      </c>
      <c r="H14" s="6" t="n">
        <v>645.5</v>
      </c>
      <c r="I14" s="6" t="n">
        <v>678.18</v>
      </c>
      <c r="J14" s="6" t="n">
        <v>32</v>
      </c>
      <c r="K14" s="6" t="n">
        <v>243.46</v>
      </c>
      <c r="L14" s="6" t="n">
        <v>211.46</v>
      </c>
      <c r="M14" s="6" t="n">
        <v>2.23</v>
      </c>
      <c r="N14" s="6" t="n">
        <v>2.34</v>
      </c>
    </row>
    <row collapsed="false" customFormat="false" customHeight="false" hidden="false" ht="12.1" outlineLevel="0" r="15">
      <c r="A15" s="33" t="n">
        <v>45665</v>
      </c>
      <c r="B15" s="16" t="s">
        <v>983</v>
      </c>
      <c r="C15" s="16" t="s">
        <v>24</v>
      </c>
      <c r="D15" s="16" t="s">
        <v>25</v>
      </c>
      <c r="E15" s="7" t="n">
        <v>48</v>
      </c>
      <c r="F15" s="16" t="s">
        <v>19</v>
      </c>
      <c r="G15" s="6" t="n">
        <v>17.39</v>
      </c>
      <c r="H15" s="6" t="n">
        <v>654.7</v>
      </c>
      <c r="I15" s="6" t="n">
        <v>645.29</v>
      </c>
      <c r="J15" s="6" t="n">
        <v>109</v>
      </c>
      <c r="K15" s="6" t="n">
        <v>834.72</v>
      </c>
      <c r="L15" s="6" t="n">
        <v>725.72</v>
      </c>
      <c r="M15" s="6" t="n">
        <v>2.34</v>
      </c>
      <c r="N15" s="6" t="n">
        <v>2.31</v>
      </c>
    </row>
    <row collapsed="false" customFormat="false" customHeight="false" hidden="false" ht="12.1" outlineLevel="0" r="16">
      <c r="A16" s="33" t="n">
        <v>45667</v>
      </c>
      <c r="B16" s="16" t="s">
        <v>983</v>
      </c>
      <c r="C16" s="16" t="s">
        <v>27</v>
      </c>
      <c r="D16" s="16" t="s">
        <v>28</v>
      </c>
      <c r="E16" s="7" t="n">
        <v>25</v>
      </c>
      <c r="F16" s="16" t="s">
        <v>19</v>
      </c>
      <c r="G16" s="6" t="n">
        <v>36.47</v>
      </c>
      <c r="H16" s="6" t="n">
        <v>562.95</v>
      </c>
      <c r="I16" s="6" t="n">
        <v>588.09</v>
      </c>
      <c r="J16" s="6" t="n">
        <v>119</v>
      </c>
      <c r="K16" s="6" t="n">
        <v>911.75</v>
      </c>
      <c r="L16" s="6" t="n">
        <v>792.75</v>
      </c>
      <c r="M16" s="6" t="n">
        <v>5.39</v>
      </c>
      <c r="N16" s="6" t="n">
        <v>5.63</v>
      </c>
    </row>
    <row collapsed="false" customFormat="false" customHeight="false" hidden="false" ht="12.1" outlineLevel="0" r="17">
      <c r="A17" s="33" t="n">
        <v>45810</v>
      </c>
      <c r="B17" s="16" t="s">
        <v>983</v>
      </c>
      <c r="C17" s="16" t="s">
        <v>24</v>
      </c>
      <c r="D17" s="16" t="s">
        <v>25</v>
      </c>
      <c r="E17" s="7" t="n">
        <v>60</v>
      </c>
      <c r="F17" s="16" t="s">
        <v>19</v>
      </c>
      <c r="G17" s="6" t="n">
        <v>43.11</v>
      </c>
      <c r="H17" s="6" t="n">
        <v>656.5</v>
      </c>
      <c r="I17" s="6" t="n">
        <v>650.19</v>
      </c>
      <c r="J17" s="6" t="n">
        <v>336</v>
      </c>
      <c r="K17" s="6" t="n">
        <v>2586.6</v>
      </c>
      <c r="L17" s="6" t="n">
        <v>2250.6</v>
      </c>
      <c r="M17" s="6" t="n">
        <v>5.77</v>
      </c>
      <c r="N17" s="6" t="n">
        <v>5.71</v>
      </c>
    </row>
    <row collapsed="false" customFormat="false" customHeight="false" hidden="false" ht="12.1" outlineLevel="0" r="18">
      <c r="A18" s="33" t="n">
        <v>45810</v>
      </c>
      <c r="B18" s="16" t="s">
        <v>983</v>
      </c>
      <c r="C18" s="16" t="s">
        <v>30</v>
      </c>
      <c r="D18" s="16" t="s">
        <v>31</v>
      </c>
      <c r="E18" s="7" t="n">
        <v>22</v>
      </c>
      <c r="F18" s="16" t="s">
        <v>19</v>
      </c>
      <c r="G18" s="6" t="n">
        <v>43.11</v>
      </c>
      <c r="H18" s="6" t="n">
        <v>627.6</v>
      </c>
      <c r="I18" s="6" t="n">
        <v>668.69</v>
      </c>
      <c r="J18" s="6" t="n">
        <v>123</v>
      </c>
      <c r="K18" s="6" t="n">
        <v>948.42</v>
      </c>
      <c r="L18" s="6" t="n">
        <v>825.42</v>
      </c>
      <c r="M18" s="6" t="n">
        <v>5.61</v>
      </c>
      <c r="N18" s="6" t="n">
        <v>5.98</v>
      </c>
    </row>
    <row collapsed="false" customFormat="false" customHeight="false" hidden="false" ht="12.1" outlineLevel="0" r="19">
      <c r="A19" s="33" t="n">
        <v>45811</v>
      </c>
      <c r="B19" s="16" t="s">
        <v>983</v>
      </c>
      <c r="C19" s="16" t="s">
        <v>21</v>
      </c>
      <c r="D19" s="16" t="s">
        <v>22</v>
      </c>
      <c r="E19" s="7" t="n">
        <v>23</v>
      </c>
      <c r="F19" s="16" t="s">
        <v>19</v>
      </c>
      <c r="G19" s="6" t="n">
        <v>541</v>
      </c>
      <c r="H19" s="6" t="n">
        <v>6473</v>
      </c>
      <c r="I19" s="6" t="n">
        <v>7201.5</v>
      </c>
      <c r="J19" s="6" t="n">
        <v>1618</v>
      </c>
      <c r="K19" s="6" t="n">
        <v>12443</v>
      </c>
      <c r="L19" s="6" t="n">
        <v>10825</v>
      </c>
      <c r="M19" s="6" t="n">
        <v>6.54</v>
      </c>
      <c r="N19" s="6" t="n">
        <v>7.27</v>
      </c>
    </row>
    <row collapsed="false" customFormat="false" customHeight="false" hidden="false" ht="12.1" outlineLevel="0" r="20">
      <c r="A20" s="33" t="n">
        <v>45845</v>
      </c>
      <c r="B20" s="16" t="s">
        <v>983</v>
      </c>
      <c r="C20" s="16" t="s">
        <v>36</v>
      </c>
      <c r="D20" s="16" t="s">
        <v>37</v>
      </c>
      <c r="E20" s="7" t="n">
        <v>30</v>
      </c>
      <c r="F20" s="16" t="s">
        <v>19</v>
      </c>
      <c r="G20" s="6" t="n">
        <v>35</v>
      </c>
      <c r="H20" s="6" t="n">
        <v>193.8</v>
      </c>
      <c r="I20" s="6" t="n">
        <v>288.56</v>
      </c>
      <c r="J20" s="6" t="n">
        <v>137</v>
      </c>
      <c r="K20" s="6" t="n">
        <v>1050</v>
      </c>
      <c r="L20" s="6" t="n">
        <v>913</v>
      </c>
      <c r="M20" s="6" t="n">
        <v>10.55</v>
      </c>
      <c r="N20" s="6" t="n">
        <v>15.7</v>
      </c>
    </row>
    <row collapsed="false" customFormat="false" customHeight="false" hidden="false" ht="12.1" outlineLevel="0" r="21">
      <c r="A21" s="33" t="n">
        <v>45855</v>
      </c>
      <c r="B21" s="16" t="s">
        <v>983</v>
      </c>
      <c r="C21" s="16" t="s">
        <v>42</v>
      </c>
      <c r="D21" s="16" t="s">
        <v>43</v>
      </c>
      <c r="E21" s="7" t="n">
        <v>2</v>
      </c>
      <c r="F21" s="16" t="s">
        <v>19</v>
      </c>
      <c r="G21" s="6" t="n">
        <v>198.25</v>
      </c>
      <c r="H21" s="6" t="n">
        <v>1306</v>
      </c>
      <c r="I21" s="6" t="n">
        <v>1473.18</v>
      </c>
      <c r="J21" s="6" t="n">
        <v>52</v>
      </c>
      <c r="K21" s="6" t="n">
        <v>396.5</v>
      </c>
      <c r="L21" s="6" t="n">
        <v>344.5</v>
      </c>
      <c r="M21" s="6" t="n">
        <v>11.69</v>
      </c>
      <c r="N21" s="6" t="n">
        <v>13.19</v>
      </c>
    </row>
    <row collapsed="false" customFormat="false" customHeight="false" hidden="false" ht="12.1" outlineLevel="0" r="22">
      <c r="A22" s="33" t="n">
        <v>45856</v>
      </c>
      <c r="B22" s="16" t="s">
        <v>983</v>
      </c>
      <c r="C22" s="16" t="s">
        <v>16</v>
      </c>
      <c r="D22" s="16" t="s">
        <v>18</v>
      </c>
      <c r="E22" s="7" t="n">
        <v>620</v>
      </c>
      <c r="F22" s="16" t="s">
        <v>19</v>
      </c>
      <c r="G22" s="6" t="n">
        <v>34.84</v>
      </c>
      <c r="H22" s="6" t="n">
        <v>309</v>
      </c>
      <c r="I22" s="6" t="n">
        <v>291.31</v>
      </c>
      <c r="J22" s="6" t="n">
        <v>2808</v>
      </c>
      <c r="K22" s="6" t="n">
        <v>21600.8</v>
      </c>
      <c r="L22" s="6" t="n">
        <v>18792.8</v>
      </c>
      <c r="M22" s="6" t="n">
        <v>10.41</v>
      </c>
      <c r="N22" s="6" t="n">
        <v>9.81</v>
      </c>
    </row>
    <row collapsed="false" customFormat="false" customHeight="false" hidden="false" ht="12.1" outlineLevel="0" r="23">
      <c r="A23" s="33" t="n">
        <v>45858</v>
      </c>
      <c r="B23" s="16" t="s">
        <v>983</v>
      </c>
      <c r="C23" s="16" t="s">
        <v>27</v>
      </c>
      <c r="D23" s="16" t="s">
        <v>28</v>
      </c>
      <c r="E23" s="7" t="n">
        <v>37</v>
      </c>
      <c r="F23" s="16" t="s">
        <v>19</v>
      </c>
      <c r="G23" s="6" t="n">
        <v>14.68</v>
      </c>
      <c r="H23" s="6" t="n">
        <v>418.25</v>
      </c>
      <c r="I23" s="6" t="n">
        <v>578.44</v>
      </c>
      <c r="J23" s="6" t="n">
        <v>71</v>
      </c>
      <c r="K23" s="6" t="n">
        <v>543.16</v>
      </c>
      <c r="L23" s="6" t="n">
        <v>472.16</v>
      </c>
      <c r="M23" s="6" t="n">
        <v>2.21</v>
      </c>
      <c r="N23" s="6" t="n">
        <v>3.05</v>
      </c>
    </row>
    <row collapsed="false" customFormat="false" customHeight="false" hidden="false" ht="12.1" outlineLevel="0" r="24">
      <c r="A24" s="33" t="n">
        <v>45856</v>
      </c>
      <c r="B24" s="16" t="s">
        <v>983</v>
      </c>
      <c r="C24" s="16" t="s">
        <v>39</v>
      </c>
      <c r="D24" s="16" t="s">
        <v>40</v>
      </c>
      <c r="E24" s="7" t="n">
        <v>20</v>
      </c>
      <c r="F24" s="16" t="s">
        <v>19</v>
      </c>
      <c r="G24" s="6" t="n">
        <v>34.84</v>
      </c>
      <c r="H24" s="6" t="n">
        <v>308.4</v>
      </c>
      <c r="I24" s="6" t="n">
        <v>269.31</v>
      </c>
      <c r="J24" s="6" t="n">
        <v>91</v>
      </c>
      <c r="K24" s="6" t="n">
        <v>696.8</v>
      </c>
      <c r="L24" s="6" t="n">
        <v>605.8</v>
      </c>
      <c r="M24" s="6" t="n">
        <v>11.25</v>
      </c>
      <c r="N24" s="6" t="n">
        <v>9.82</v>
      </c>
    </row>
    <row collapsed="false" customFormat="false" customHeight="false" hidden="false" ht="12.1" outlineLevel="0" r="25">
      <c r="A25" s="33" t="n">
        <v>45944</v>
      </c>
      <c r="B25" s="16" t="s">
        <v>983</v>
      </c>
      <c r="C25" s="16" t="s">
        <v>30</v>
      </c>
      <c r="D25" s="16" t="s">
        <v>31</v>
      </c>
      <c r="E25" s="7" t="n">
        <v>22</v>
      </c>
      <c r="F25" s="16" t="s">
        <v>19</v>
      </c>
      <c r="G25" s="6" t="n">
        <v>14.35</v>
      </c>
      <c r="H25" s="6" t="n">
        <v>525.2</v>
      </c>
      <c r="I25" s="6" t="n">
        <v>668.69</v>
      </c>
      <c r="J25" s="6" t="n">
        <v>41</v>
      </c>
      <c r="K25" s="6" t="n">
        <v>315.7</v>
      </c>
      <c r="L25" s="6" t="n">
        <v>274.7</v>
      </c>
      <c r="M25" s="6" t="n">
        <v>1.87</v>
      </c>
      <c r="N25" s="6" t="n">
        <v>2.38</v>
      </c>
    </row>
    <row collapsed="false" customFormat="false" customHeight="false" hidden="false" ht="12.1" outlineLevel="0" r="26">
      <c r="A26" s="33" t="n">
        <v>45944</v>
      </c>
      <c r="B26" s="16" t="s">
        <v>983</v>
      </c>
      <c r="C26" s="16" t="s">
        <v>24</v>
      </c>
      <c r="D26" s="16" t="s">
        <v>25</v>
      </c>
      <c r="E26" s="7" t="n">
        <v>60</v>
      </c>
      <c r="F26" s="16" t="s">
        <v>19</v>
      </c>
      <c r="G26" s="6" t="n">
        <v>14.35</v>
      </c>
      <c r="H26" s="6" t="n">
        <v>557.5</v>
      </c>
      <c r="I26" s="6" t="n">
        <v>650.19</v>
      </c>
      <c r="J26" s="6" t="n">
        <v>112</v>
      </c>
      <c r="K26" s="6" t="n">
        <v>861</v>
      </c>
      <c r="L26" s="6" t="n">
        <v>749</v>
      </c>
      <c r="M26" s="6" t="n">
        <v>1.92</v>
      </c>
      <c r="N26" s="6" t="n">
        <v>2.24</v>
      </c>
    </row>
    <row collapsed="false" customFormat="false" customHeight="false" hidden="false" ht="12.1" outlineLevel="0" r="27">
      <c r="A27" s="33"/>
      <c r="B27" s="16"/>
      <c r="C27" s="16"/>
      <c r="D27" s="16"/>
      <c r="E27" s="7"/>
      <c r="F27" s="16"/>
      <c r="G27" s="6"/>
      <c r="H27" s="6"/>
      <c r="I27" s="6"/>
      <c r="J27" s="6"/>
      <c r="K27" s="6"/>
      <c r="L27" s="6"/>
      <c r="M27" s="6"/>
      <c r="N27" s="6"/>
    </row>
    <row collapsed="false" customFormat="false" customHeight="false" hidden="false" ht="12.1" outlineLevel="0" r="28">
      <c r="A28" s="33" t="n">
        <v>46033</v>
      </c>
      <c r="B28" s="16" t="s">
        <v>983</v>
      </c>
      <c r="C28" s="16" t="s">
        <v>30</v>
      </c>
      <c r="D28" s="16" t="s">
        <v>31</v>
      </c>
      <c r="E28" s="7" t="n">
        <v>22</v>
      </c>
      <c r="F28" s="16" t="s">
        <v>19</v>
      </c>
      <c r="G28" s="6" t="n">
        <v>8.13</v>
      </c>
      <c r="H28" s="6" t="n">
        <v>566.2</v>
      </c>
      <c r="I28" s="6" t="n">
        <v>668.69</v>
      </c>
      <c r="J28" s="6" t="n">
        <v>23</v>
      </c>
      <c r="K28" s="6" t="n">
        <v>178.86</v>
      </c>
      <c r="L28" s="6" t="n">
        <v>155.86</v>
      </c>
      <c r="M28" s="6" t="n">
        <v>1.06</v>
      </c>
      <c r="N28" s="6" t="n">
        <v>1.25</v>
      </c>
    </row>
    <row collapsed="false" customFormat="false" customHeight="false" hidden="false" ht="12.1" outlineLevel="0" r="29">
      <c r="A29" s="33" t="n">
        <v>46033</v>
      </c>
      <c r="B29" s="16" t="s">
        <v>983</v>
      </c>
      <c r="C29" s="16" t="s">
        <v>24</v>
      </c>
      <c r="D29" s="16" t="s">
        <v>25</v>
      </c>
      <c r="E29" s="7" t="n">
        <v>60</v>
      </c>
      <c r="F29" s="16" t="s">
        <v>19</v>
      </c>
      <c r="G29" s="6" t="n">
        <v>8.13</v>
      </c>
      <c r="H29" s="6" t="n">
        <v>605.8</v>
      </c>
      <c r="I29" s="6" t="n">
        <v>650.19</v>
      </c>
      <c r="J29" s="6" t="n">
        <v>63</v>
      </c>
      <c r="K29" s="6" t="n">
        <v>487.8</v>
      </c>
      <c r="L29" s="6" t="n">
        <v>424.8</v>
      </c>
      <c r="M29" s="6" t="n">
        <v>1.09</v>
      </c>
      <c r="N29" s="6" t="n">
        <v>1.17</v>
      </c>
    </row>
    <row collapsed="false" customFormat="false" customHeight="false" hidden="false" ht="12.1" outlineLevel="0" r="30">
      <c r="A30" s="33" t="n">
        <v>46034</v>
      </c>
      <c r="B30" s="16" t="s">
        <v>983</v>
      </c>
      <c r="C30" s="16" t="s">
        <v>27</v>
      </c>
      <c r="D30" s="16" t="s">
        <v>28</v>
      </c>
      <c r="E30" s="7" t="n">
        <v>37</v>
      </c>
      <c r="F30" s="16" t="s">
        <v>19</v>
      </c>
      <c r="G30" s="6" t="n">
        <v>11.56</v>
      </c>
      <c r="H30" s="6" t="n">
        <v>410</v>
      </c>
      <c r="I30" s="6" t="n">
        <v>578.44</v>
      </c>
      <c r="J30" s="6" t="n">
        <v>56</v>
      </c>
      <c r="K30" s="6" t="n">
        <v>427.72</v>
      </c>
      <c r="L30" s="6" t="n">
        <v>371.72</v>
      </c>
      <c r="M30" s="6" t="n">
        <v>1.74</v>
      </c>
      <c r="N30" s="6" t="n">
        <v>2.45</v>
      </c>
    </row>
    <row collapsed="false" customFormat="false" customHeight="false" hidden="false" ht="12.1" outlineLevel="0" r="31">
      <c r="A31" s="33" t="n">
        <v>46034</v>
      </c>
      <c r="B31" s="16" t="s">
        <v>983</v>
      </c>
      <c r="C31" s="16" t="s">
        <v>21</v>
      </c>
      <c r="D31" s="16" t="s">
        <v>22</v>
      </c>
      <c r="E31" s="7" t="n">
        <v>23</v>
      </c>
      <c r="F31" s="16" t="s">
        <v>19</v>
      </c>
      <c r="G31" s="6" t="n">
        <v>397</v>
      </c>
      <c r="H31" s="6" t="n">
        <v>5555</v>
      </c>
      <c r="I31" s="6" t="n">
        <v>7201.5</v>
      </c>
      <c r="J31" s="6" t="n">
        <v>1187</v>
      </c>
      <c r="K31" s="6" t="n">
        <v>9131</v>
      </c>
      <c r="L31" s="6" t="n">
        <v>7944</v>
      </c>
      <c r="M31" s="6" t="n">
        <v>4.8</v>
      </c>
      <c r="N31" s="6" t="n">
        <v>6.22</v>
      </c>
    </row>
  </sheetData>
  <autoFilter ref="A1:N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176</v>
      </c>
      <c r="B1" s="34" t="s">
        <v>973</v>
      </c>
      <c r="C1" s="34" t="s">
        <v>0</v>
      </c>
      <c r="D1" s="34" t="s">
        <v>2</v>
      </c>
      <c r="E1" s="34" t="s">
        <v>6</v>
      </c>
      <c r="F1" s="34" t="s">
        <v>974</v>
      </c>
      <c r="G1" s="34" t="s">
        <v>985</v>
      </c>
      <c r="H1" s="34" t="s">
        <v>978</v>
      </c>
      <c r="I1" s="34" t="s">
        <v>979</v>
      </c>
      <c r="J1" s="34" t="s">
        <v>980</v>
      </c>
    </row>
    <row collapsed="false" customFormat="false" customHeight="false" hidden="false" ht="12.1" outlineLevel="0" r="2">
      <c r="A2" s="35" t="n">
        <v>44868</v>
      </c>
      <c r="B2" s="16" t="s">
        <v>983</v>
      </c>
      <c r="C2" s="16" t="s">
        <v>446</v>
      </c>
      <c r="D2" s="16" t="s">
        <v>986</v>
      </c>
      <c r="E2" s="6" t="n">
        <v>1000</v>
      </c>
      <c r="F2" s="7" t="n">
        <v>5</v>
      </c>
      <c r="G2" s="6" t="n">
        <v>23.81</v>
      </c>
      <c r="H2" s="6" t="n">
        <v>0</v>
      </c>
      <c r="I2" s="6" t="n">
        <v>119.05</v>
      </c>
      <c r="J2" s="6" t="n">
        <v>119.05</v>
      </c>
    </row>
    <row collapsed="false" customFormat="false" customHeight="false" hidden="false" ht="12.1" outlineLevel="0" r="3">
      <c r="A3" s="35" t="n">
        <v>44873</v>
      </c>
      <c r="B3" s="16" t="s">
        <v>983</v>
      </c>
      <c r="C3" s="16" t="s">
        <v>449</v>
      </c>
      <c r="D3" s="16" t="s">
        <v>987</v>
      </c>
      <c r="E3" s="6" t="n">
        <v>1000</v>
      </c>
      <c r="F3" s="7" t="n">
        <v>5</v>
      </c>
      <c r="G3" s="6" t="n">
        <v>20.19</v>
      </c>
      <c r="H3" s="6" t="n">
        <v>0</v>
      </c>
      <c r="I3" s="6" t="n">
        <v>100.95</v>
      </c>
      <c r="J3" s="6" t="n">
        <v>100.95</v>
      </c>
    </row>
    <row collapsed="false" customFormat="false" customHeight="false" hidden="false" ht="12.1" outlineLevel="0" r="4">
      <c r="A4" s="35" t="n">
        <v>44887</v>
      </c>
      <c r="B4" s="16" t="s">
        <v>983</v>
      </c>
      <c r="C4" s="16" t="s">
        <v>441</v>
      </c>
      <c r="D4" s="16" t="s">
        <v>988</v>
      </c>
      <c r="E4" s="6" t="n">
        <v>1000</v>
      </c>
      <c r="F4" s="7" t="n">
        <v>5</v>
      </c>
      <c r="G4" s="6" t="n">
        <v>22.81</v>
      </c>
      <c r="H4" s="6" t="n">
        <v>0</v>
      </c>
      <c r="I4" s="6" t="n">
        <v>114.05</v>
      </c>
      <c r="J4" s="6" t="n">
        <v>114.05</v>
      </c>
    </row>
    <row collapsed="false" customFormat="false" customHeight="false" hidden="false" ht="12.1" outlineLevel="0" r="5">
      <c r="A5" s="35" t="n">
        <v>44895</v>
      </c>
      <c r="B5" s="16" t="s">
        <v>983</v>
      </c>
      <c r="C5" s="16" t="s">
        <v>450</v>
      </c>
      <c r="D5" s="16" t="s">
        <v>989</v>
      </c>
      <c r="E5" s="6" t="n">
        <v>1000</v>
      </c>
      <c r="F5" s="7" t="n">
        <v>6</v>
      </c>
      <c r="G5" s="6" t="n">
        <v>6.58</v>
      </c>
      <c r="H5" s="6" t="n">
        <v>0</v>
      </c>
      <c r="I5" s="6" t="n">
        <v>39.48</v>
      </c>
      <c r="J5" s="6" t="n">
        <v>39.48</v>
      </c>
    </row>
    <row collapsed="false" customFormat="false" customHeight="false" hidden="false" ht="12.1" outlineLevel="0" r="6">
      <c r="A6" s="35" t="n">
        <v>44926</v>
      </c>
      <c r="B6" s="16" t="s">
        <v>983</v>
      </c>
      <c r="C6" s="16" t="s">
        <v>450</v>
      </c>
      <c r="D6" s="16" t="s">
        <v>989</v>
      </c>
      <c r="E6" s="6" t="n">
        <v>1000</v>
      </c>
      <c r="F6" s="7" t="n">
        <v>11</v>
      </c>
      <c r="G6" s="6" t="n">
        <v>6.79</v>
      </c>
      <c r="H6" s="6" t="n">
        <v>0</v>
      </c>
      <c r="I6" s="6" t="n">
        <v>74.69</v>
      </c>
      <c r="J6" s="6" t="n">
        <v>74.69</v>
      </c>
    </row>
    <row collapsed="false" customFormat="false" customHeight="false" hidden="false" ht="12.1" outlineLevel="0" r="7">
      <c r="A7" s="35" t="n">
        <v>44941</v>
      </c>
      <c r="B7" s="16" t="s">
        <v>983</v>
      </c>
      <c r="C7" s="16" t="s">
        <v>443</v>
      </c>
      <c r="D7" s="16" t="s">
        <v>990</v>
      </c>
      <c r="E7" s="6" t="n">
        <v>1000</v>
      </c>
      <c r="F7" s="7" t="n">
        <v>5</v>
      </c>
      <c r="G7" s="6" t="n">
        <v>20.94</v>
      </c>
      <c r="H7" s="6" t="n">
        <v>0</v>
      </c>
      <c r="I7" s="6" t="n">
        <v>104.7</v>
      </c>
      <c r="J7" s="6" t="n">
        <v>104.7</v>
      </c>
    </row>
    <row collapsed="false" customFormat="false" customHeight="false" hidden="false" ht="12.1" outlineLevel="0" r="8">
      <c r="A8" s="35" t="n">
        <v>44943</v>
      </c>
      <c r="B8" s="16" t="s">
        <v>983</v>
      </c>
      <c r="C8" s="16" t="s">
        <v>444</v>
      </c>
      <c r="D8" s="16" t="s">
        <v>991</v>
      </c>
      <c r="E8" s="6" t="n">
        <v>1000</v>
      </c>
      <c r="F8" s="7" t="n">
        <v>5</v>
      </c>
      <c r="G8" s="6" t="n">
        <v>21.19</v>
      </c>
      <c r="H8" s="6" t="n">
        <v>0</v>
      </c>
      <c r="I8" s="6" t="n">
        <v>105.95</v>
      </c>
      <c r="J8" s="6" t="n">
        <v>105.95</v>
      </c>
    </row>
    <row collapsed="false" customFormat="false" customHeight="false" hidden="false" ht="12.1" outlineLevel="0" r="9">
      <c r="A9" s="35" t="n">
        <v>44944</v>
      </c>
      <c r="B9" s="16" t="s">
        <v>983</v>
      </c>
      <c r="C9" s="16" t="s">
        <v>451</v>
      </c>
      <c r="D9" s="16" t="s">
        <v>992</v>
      </c>
      <c r="E9" s="6" t="n">
        <v>1000</v>
      </c>
      <c r="F9" s="7" t="n">
        <v>5</v>
      </c>
      <c r="G9" s="6" t="n">
        <v>28.67</v>
      </c>
      <c r="H9" s="6" t="n">
        <v>0</v>
      </c>
      <c r="I9" s="6" t="n">
        <v>143.35</v>
      </c>
      <c r="J9" s="6" t="n">
        <v>143.35</v>
      </c>
    </row>
    <row collapsed="false" customFormat="false" customHeight="false" hidden="false" ht="12.1" outlineLevel="0" r="10">
      <c r="A10" s="35" t="n">
        <v>44950</v>
      </c>
      <c r="B10" s="16" t="s">
        <v>983</v>
      </c>
      <c r="C10" s="16" t="s">
        <v>155</v>
      </c>
      <c r="D10" s="16" t="s">
        <v>156</v>
      </c>
      <c r="E10" s="6" t="n">
        <v>1000</v>
      </c>
      <c r="F10" s="7" t="n">
        <v>5</v>
      </c>
      <c r="G10" s="6" t="n">
        <v>43.38</v>
      </c>
      <c r="H10" s="6" t="n">
        <v>0</v>
      </c>
      <c r="I10" s="6" t="n">
        <v>216.9</v>
      </c>
      <c r="J10" s="6" t="n">
        <v>216.9</v>
      </c>
    </row>
    <row collapsed="false" customFormat="false" customHeight="false" hidden="false" ht="12.1" outlineLevel="0" r="11">
      <c r="A11" s="35" t="n">
        <v>44957</v>
      </c>
      <c r="B11" s="16" t="s">
        <v>983</v>
      </c>
      <c r="C11" s="16" t="s">
        <v>450</v>
      </c>
      <c r="D11" s="16" t="s">
        <v>989</v>
      </c>
      <c r="E11" s="6" t="n">
        <v>1000</v>
      </c>
      <c r="F11" s="7" t="n">
        <v>11</v>
      </c>
      <c r="G11" s="6" t="n">
        <v>6.79</v>
      </c>
      <c r="H11" s="6" t="n">
        <v>0</v>
      </c>
      <c r="I11" s="6" t="n">
        <v>74.69</v>
      </c>
      <c r="J11" s="6" t="n">
        <v>74.69</v>
      </c>
    </row>
    <row collapsed="false" customFormat="false" customHeight="false" hidden="false" ht="12.1" outlineLevel="0" r="12">
      <c r="A12" s="35" t="n">
        <v>44959</v>
      </c>
      <c r="B12" s="16" t="s">
        <v>983</v>
      </c>
      <c r="C12" s="16" t="s">
        <v>446</v>
      </c>
      <c r="D12" s="16" t="s">
        <v>986</v>
      </c>
      <c r="E12" s="6" t="n">
        <v>1000</v>
      </c>
      <c r="F12" s="7" t="n">
        <v>5</v>
      </c>
      <c r="G12" s="6" t="n">
        <v>23.81</v>
      </c>
      <c r="H12" s="6" t="n">
        <v>0</v>
      </c>
      <c r="I12" s="6" t="n">
        <v>119.05</v>
      </c>
      <c r="J12" s="6" t="n">
        <v>119.05</v>
      </c>
    </row>
    <row collapsed="false" customFormat="false" customHeight="false" hidden="false" ht="12.1" outlineLevel="0" r="13">
      <c r="A13" s="35" t="n">
        <v>44964</v>
      </c>
      <c r="B13" s="16" t="s">
        <v>983</v>
      </c>
      <c r="C13" s="16" t="s">
        <v>449</v>
      </c>
      <c r="D13" s="16" t="s">
        <v>987</v>
      </c>
      <c r="E13" s="6" t="n">
        <v>1000</v>
      </c>
      <c r="F13" s="7" t="n">
        <v>5</v>
      </c>
      <c r="G13" s="6" t="n">
        <v>20.19</v>
      </c>
      <c r="H13" s="6" t="n">
        <v>0</v>
      </c>
      <c r="I13" s="6" t="n">
        <v>100.95</v>
      </c>
      <c r="J13" s="6" t="n">
        <v>100.95</v>
      </c>
    </row>
    <row collapsed="false" customFormat="false" customHeight="false" hidden="false" ht="12.1" outlineLevel="0" r="14">
      <c r="A14" s="35" t="n">
        <v>44964</v>
      </c>
      <c r="B14" s="16" t="s">
        <v>983</v>
      </c>
      <c r="C14" s="16" t="s">
        <v>128</v>
      </c>
      <c r="D14" s="16" t="s">
        <v>129</v>
      </c>
      <c r="E14" s="6" t="n">
        <v>1000</v>
      </c>
      <c r="F14" s="7" t="n">
        <v>10</v>
      </c>
      <c r="G14" s="6" t="n">
        <v>40.64</v>
      </c>
      <c r="H14" s="6" t="n">
        <v>0</v>
      </c>
      <c r="I14" s="6" t="n">
        <v>406.4</v>
      </c>
      <c r="J14" s="6" t="n">
        <v>406.4</v>
      </c>
    </row>
    <row collapsed="false" customFormat="false" customHeight="false" hidden="false" ht="12.1" outlineLevel="0" r="15">
      <c r="A15" s="35" t="n">
        <v>44978</v>
      </c>
      <c r="B15" s="16" t="s">
        <v>983</v>
      </c>
      <c r="C15" s="16" t="s">
        <v>441</v>
      </c>
      <c r="D15" s="16" t="s">
        <v>988</v>
      </c>
      <c r="E15" s="6" t="n">
        <v>1000</v>
      </c>
      <c r="F15" s="7" t="n">
        <v>5</v>
      </c>
      <c r="G15" s="6" t="n">
        <v>22.81</v>
      </c>
      <c r="H15" s="6" t="n">
        <v>0</v>
      </c>
      <c r="I15" s="6" t="n">
        <v>114.05</v>
      </c>
      <c r="J15" s="6" t="n">
        <v>114.05</v>
      </c>
    </row>
    <row collapsed="false" customFormat="false" customHeight="false" hidden="false" ht="12.1" outlineLevel="0" r="16">
      <c r="A16" s="35" t="n">
        <v>44985</v>
      </c>
      <c r="B16" s="16" t="s">
        <v>983</v>
      </c>
      <c r="C16" s="16" t="s">
        <v>450</v>
      </c>
      <c r="D16" s="16" t="s">
        <v>989</v>
      </c>
      <c r="E16" s="6" t="n">
        <v>1000</v>
      </c>
      <c r="F16" s="7" t="n">
        <v>11</v>
      </c>
      <c r="G16" s="6" t="n">
        <v>6.14</v>
      </c>
      <c r="H16" s="6" t="n">
        <v>0</v>
      </c>
      <c r="I16" s="6" t="n">
        <v>67.54</v>
      </c>
      <c r="J16" s="6" t="n">
        <v>67.54</v>
      </c>
    </row>
    <row collapsed="false" customFormat="false" customHeight="false" hidden="false" ht="12.1" outlineLevel="0" r="17">
      <c r="A17" s="35" t="n">
        <v>45006</v>
      </c>
      <c r="B17" s="16" t="s">
        <v>983</v>
      </c>
      <c r="C17" s="16" t="s">
        <v>131</v>
      </c>
      <c r="D17" s="16" t="s">
        <v>132</v>
      </c>
      <c r="E17" s="6" t="n">
        <v>1000</v>
      </c>
      <c r="F17" s="7" t="n">
        <v>10</v>
      </c>
      <c r="G17" s="6" t="n">
        <v>38.64</v>
      </c>
      <c r="H17" s="6" t="n">
        <v>0</v>
      </c>
      <c r="I17" s="6" t="n">
        <v>386.4</v>
      </c>
      <c r="J17" s="6" t="n">
        <v>386.4</v>
      </c>
    </row>
    <row collapsed="false" customFormat="false" customHeight="false" hidden="false" ht="12.1" outlineLevel="0" r="18">
      <c r="A18" s="35" t="n">
        <v>45011</v>
      </c>
      <c r="B18" s="16" t="s">
        <v>983</v>
      </c>
      <c r="C18" s="16" t="s">
        <v>447</v>
      </c>
      <c r="D18" s="16" t="s">
        <v>993</v>
      </c>
      <c r="E18" s="6" t="n">
        <v>1000</v>
      </c>
      <c r="F18" s="7" t="n">
        <v>10</v>
      </c>
      <c r="G18" s="6" t="n">
        <v>45.38</v>
      </c>
      <c r="H18" s="6" t="n">
        <v>0</v>
      </c>
      <c r="I18" s="6" t="n">
        <v>453.8</v>
      </c>
      <c r="J18" s="6" t="n">
        <v>453.8</v>
      </c>
    </row>
    <row collapsed="false" customFormat="false" customHeight="false" hidden="false" ht="12.1" outlineLevel="0" r="19">
      <c r="A19" s="35" t="n">
        <v>45012</v>
      </c>
      <c r="B19" s="16" t="s">
        <v>983</v>
      </c>
      <c r="C19" s="16" t="s">
        <v>458</v>
      </c>
      <c r="D19" s="16" t="s">
        <v>994</v>
      </c>
      <c r="E19" s="6" t="n">
        <v>1000</v>
      </c>
      <c r="F19" s="7" t="n">
        <v>5</v>
      </c>
      <c r="G19" s="6" t="n">
        <v>47.37</v>
      </c>
      <c r="H19" s="6" t="n">
        <v>0</v>
      </c>
      <c r="I19" s="6" t="n">
        <v>236.85</v>
      </c>
      <c r="J19" s="6" t="n">
        <v>236.85</v>
      </c>
    </row>
    <row collapsed="false" customFormat="false" customHeight="false" hidden="false" ht="12.1" outlineLevel="0" r="20">
      <c r="A20" s="35" t="n">
        <v>45012</v>
      </c>
      <c r="B20" s="16" t="s">
        <v>983</v>
      </c>
      <c r="C20" s="16" t="s">
        <v>452</v>
      </c>
      <c r="D20" s="16" t="s">
        <v>995</v>
      </c>
      <c r="E20" s="6" t="n">
        <v>1000</v>
      </c>
      <c r="F20" s="7" t="n">
        <v>5</v>
      </c>
      <c r="G20" s="6" t="n">
        <v>22.44</v>
      </c>
      <c r="H20" s="6" t="n">
        <v>0</v>
      </c>
      <c r="I20" s="6" t="n">
        <v>112.2</v>
      </c>
      <c r="J20" s="6" t="n">
        <v>112.2</v>
      </c>
    </row>
    <row collapsed="false" customFormat="false" customHeight="false" hidden="false" ht="12.1" outlineLevel="0" r="21">
      <c r="A21" s="35" t="n">
        <v>45013</v>
      </c>
      <c r="B21" s="16" t="s">
        <v>983</v>
      </c>
      <c r="C21" s="16" t="s">
        <v>445</v>
      </c>
      <c r="D21" s="16" t="s">
        <v>996</v>
      </c>
      <c r="E21" s="6" t="n">
        <v>1000</v>
      </c>
      <c r="F21" s="7" t="n">
        <v>15</v>
      </c>
      <c r="G21" s="6" t="n">
        <v>42.38</v>
      </c>
      <c r="H21" s="6" t="n">
        <v>0</v>
      </c>
      <c r="I21" s="6" t="n">
        <v>635.7</v>
      </c>
      <c r="J21" s="6" t="n">
        <v>635.7</v>
      </c>
    </row>
    <row collapsed="false" customFormat="false" customHeight="false" hidden="false" ht="12.1" outlineLevel="0" r="22">
      <c r="A22" s="35" t="n">
        <v>45016</v>
      </c>
      <c r="B22" s="16" t="s">
        <v>983</v>
      </c>
      <c r="C22" s="16" t="s">
        <v>450</v>
      </c>
      <c r="D22" s="16" t="s">
        <v>989</v>
      </c>
      <c r="E22" s="6" t="n">
        <v>1000</v>
      </c>
      <c r="F22" s="7" t="n">
        <v>12</v>
      </c>
      <c r="G22" s="6" t="n">
        <v>6.79</v>
      </c>
      <c r="H22" s="6" t="n">
        <v>0</v>
      </c>
      <c r="I22" s="6" t="n">
        <v>81.48</v>
      </c>
      <c r="J22" s="6" t="n">
        <v>81.48</v>
      </c>
    </row>
    <row collapsed="false" customFormat="false" customHeight="false" hidden="false" ht="12.1" outlineLevel="0" r="23">
      <c r="A23" s="35" t="n">
        <v>45018</v>
      </c>
      <c r="B23" s="16" t="s">
        <v>983</v>
      </c>
      <c r="C23" s="16" t="s">
        <v>455</v>
      </c>
      <c r="D23" s="16" t="s">
        <v>997</v>
      </c>
      <c r="E23" s="6" t="n">
        <v>1000</v>
      </c>
      <c r="F23" s="7" t="n">
        <v>5</v>
      </c>
      <c r="G23" s="6" t="n">
        <v>23.93</v>
      </c>
      <c r="H23" s="6" t="n">
        <v>0</v>
      </c>
      <c r="I23" s="6" t="n">
        <v>119.65</v>
      </c>
      <c r="J23" s="6" t="n">
        <v>119.65</v>
      </c>
    </row>
    <row collapsed="false" customFormat="false" customHeight="false" hidden="false" ht="12.1" outlineLevel="0" r="24">
      <c r="A24" s="35" t="n">
        <v>45027</v>
      </c>
      <c r="B24" s="16" t="s">
        <v>983</v>
      </c>
      <c r="C24" s="16" t="s">
        <v>134</v>
      </c>
      <c r="D24" s="16" t="s">
        <v>135</v>
      </c>
      <c r="E24" s="6" t="n">
        <v>1000</v>
      </c>
      <c r="F24" s="7" t="n">
        <v>10</v>
      </c>
      <c r="G24" s="6" t="n">
        <v>39.64</v>
      </c>
      <c r="H24" s="6" t="n">
        <v>0</v>
      </c>
      <c r="I24" s="6" t="n">
        <v>396.4</v>
      </c>
      <c r="J24" s="6" t="n">
        <v>396.4</v>
      </c>
    </row>
    <row collapsed="false" customFormat="false" customHeight="false" hidden="false" ht="12.1" outlineLevel="0" r="25">
      <c r="A25" s="35" t="n">
        <v>45029</v>
      </c>
      <c r="B25" s="16" t="s">
        <v>983</v>
      </c>
      <c r="C25" s="16" t="s">
        <v>448</v>
      </c>
      <c r="D25" s="16" t="s">
        <v>998</v>
      </c>
      <c r="E25" s="6" t="n">
        <v>1000</v>
      </c>
      <c r="F25" s="7" t="n">
        <v>5</v>
      </c>
      <c r="G25" s="6" t="n">
        <v>43.13</v>
      </c>
      <c r="H25" s="6" t="n">
        <v>0</v>
      </c>
      <c r="I25" s="6" t="n">
        <v>215.65</v>
      </c>
      <c r="J25" s="6" t="n">
        <v>215.65</v>
      </c>
    </row>
    <row collapsed="false" customFormat="false" customHeight="false" hidden="false" ht="12.1" outlineLevel="0" r="26">
      <c r="A26" s="35" t="n">
        <v>45032</v>
      </c>
      <c r="B26" s="16" t="s">
        <v>983</v>
      </c>
      <c r="C26" s="16" t="s">
        <v>443</v>
      </c>
      <c r="D26" s="16" t="s">
        <v>990</v>
      </c>
      <c r="E26" s="6" t="n">
        <v>1000</v>
      </c>
      <c r="F26" s="7" t="n">
        <v>5</v>
      </c>
      <c r="G26" s="6" t="n">
        <v>20.94</v>
      </c>
      <c r="H26" s="6" t="n">
        <v>0</v>
      </c>
      <c r="I26" s="6" t="n">
        <v>104.7</v>
      </c>
      <c r="J26" s="6" t="n">
        <v>104.7</v>
      </c>
    </row>
    <row collapsed="false" customFormat="false" customHeight="false" hidden="false" ht="12.1" outlineLevel="0" r="27">
      <c r="A27" s="35" t="n">
        <v>45034</v>
      </c>
      <c r="B27" s="16" t="s">
        <v>983</v>
      </c>
      <c r="C27" s="16" t="s">
        <v>444</v>
      </c>
      <c r="D27" s="16" t="s">
        <v>991</v>
      </c>
      <c r="E27" s="6" t="n">
        <v>1000</v>
      </c>
      <c r="F27" s="7" t="n">
        <v>5</v>
      </c>
      <c r="G27" s="6" t="n">
        <v>21.19</v>
      </c>
      <c r="H27" s="6" t="n">
        <v>0</v>
      </c>
      <c r="I27" s="6" t="n">
        <v>105.95</v>
      </c>
      <c r="J27" s="6" t="n">
        <v>105.95</v>
      </c>
    </row>
    <row collapsed="false" customFormat="false" customHeight="false" hidden="false" ht="12.1" outlineLevel="0" r="28">
      <c r="A28" s="35" t="n">
        <v>45034</v>
      </c>
      <c r="B28" s="16" t="s">
        <v>983</v>
      </c>
      <c r="C28" s="16" t="s">
        <v>459</v>
      </c>
      <c r="D28" s="16" t="s">
        <v>999</v>
      </c>
      <c r="E28" s="6" t="n">
        <v>1000</v>
      </c>
      <c r="F28" s="7" t="n">
        <v>5</v>
      </c>
      <c r="G28" s="6" t="n">
        <v>10.27</v>
      </c>
      <c r="H28" s="6" t="n">
        <v>0</v>
      </c>
      <c r="I28" s="6" t="n">
        <v>51.35</v>
      </c>
      <c r="J28" s="6" t="n">
        <v>51.35</v>
      </c>
    </row>
    <row collapsed="false" customFormat="false" customHeight="false" hidden="false" ht="12.1" outlineLevel="0" r="29">
      <c r="A29" s="35" t="n">
        <v>45035</v>
      </c>
      <c r="B29" s="16" t="s">
        <v>983</v>
      </c>
      <c r="C29" s="16" t="s">
        <v>166</v>
      </c>
      <c r="D29" s="16" t="s">
        <v>167</v>
      </c>
      <c r="E29" s="6" t="n">
        <v>1000</v>
      </c>
      <c r="F29" s="7" t="n">
        <v>5</v>
      </c>
      <c r="G29" s="6" t="n">
        <v>22.81</v>
      </c>
      <c r="H29" s="6" t="n">
        <v>0</v>
      </c>
      <c r="I29" s="6" t="n">
        <v>114.05</v>
      </c>
      <c r="J29" s="6" t="n">
        <v>114.05</v>
      </c>
    </row>
    <row collapsed="false" customFormat="false" customHeight="false" hidden="false" ht="12.1" outlineLevel="0" r="30">
      <c r="A30" s="35" t="n">
        <v>45035</v>
      </c>
      <c r="B30" s="16" t="s">
        <v>983</v>
      </c>
      <c r="C30" s="16" t="s">
        <v>451</v>
      </c>
      <c r="D30" s="16" t="s">
        <v>992</v>
      </c>
      <c r="E30" s="6" t="n">
        <v>1000</v>
      </c>
      <c r="F30" s="7" t="n">
        <v>5</v>
      </c>
      <c r="G30" s="6" t="n">
        <v>28.67</v>
      </c>
      <c r="H30" s="6" t="n">
        <v>0</v>
      </c>
      <c r="I30" s="6" t="n">
        <v>143.35</v>
      </c>
      <c r="J30" s="6" t="n">
        <v>143.35</v>
      </c>
    </row>
    <row collapsed="false" customFormat="false" customHeight="false" hidden="false" ht="12.1" outlineLevel="0" r="31">
      <c r="A31" s="35" t="n">
        <v>45046</v>
      </c>
      <c r="B31" s="16" t="s">
        <v>983</v>
      </c>
      <c r="C31" s="16" t="s">
        <v>450</v>
      </c>
      <c r="D31" s="16" t="s">
        <v>989</v>
      </c>
      <c r="E31" s="6" t="n">
        <v>1000</v>
      </c>
      <c r="F31" s="7" t="n">
        <v>12</v>
      </c>
      <c r="G31" s="6" t="n">
        <v>6.58</v>
      </c>
      <c r="H31" s="6" t="n">
        <v>0</v>
      </c>
      <c r="I31" s="6" t="n">
        <v>78.96</v>
      </c>
      <c r="J31" s="6" t="n">
        <v>78.96</v>
      </c>
    </row>
    <row collapsed="false" customFormat="false" customHeight="false" hidden="false" ht="12.1" outlineLevel="0" r="32">
      <c r="A32" s="35" t="n">
        <v>45050</v>
      </c>
      <c r="B32" s="16" t="s">
        <v>983</v>
      </c>
      <c r="C32" s="16" t="s">
        <v>446</v>
      </c>
      <c r="D32" s="16" t="s">
        <v>986</v>
      </c>
      <c r="E32" s="6" t="n">
        <v>1000</v>
      </c>
      <c r="F32" s="7" t="n">
        <v>5</v>
      </c>
      <c r="G32" s="6" t="n">
        <v>23.81</v>
      </c>
      <c r="H32" s="6" t="n">
        <v>0</v>
      </c>
      <c r="I32" s="6" t="n">
        <v>119.05</v>
      </c>
      <c r="J32" s="6" t="n">
        <v>119.05</v>
      </c>
    </row>
    <row collapsed="false" customFormat="false" customHeight="false" hidden="false" ht="12.1" outlineLevel="0" r="33">
      <c r="A33" s="35" t="n">
        <v>45055</v>
      </c>
      <c r="B33" s="16" t="s">
        <v>983</v>
      </c>
      <c r="C33" s="16" t="s">
        <v>449</v>
      </c>
      <c r="D33" s="16" t="s">
        <v>987</v>
      </c>
      <c r="E33" s="6" t="n">
        <v>1000</v>
      </c>
      <c r="F33" s="7" t="n">
        <v>10</v>
      </c>
      <c r="G33" s="6" t="n">
        <v>20.19</v>
      </c>
      <c r="H33" s="6" t="n">
        <v>0</v>
      </c>
      <c r="I33" s="6" t="n">
        <v>201.9</v>
      </c>
      <c r="J33" s="6" t="n">
        <v>201.9</v>
      </c>
    </row>
    <row collapsed="false" customFormat="false" customHeight="false" hidden="false" ht="12.1" outlineLevel="0" r="34">
      <c r="A34" s="35" t="n">
        <v>45064</v>
      </c>
      <c r="B34" s="16" t="s">
        <v>983</v>
      </c>
      <c r="C34" s="16" t="s">
        <v>459</v>
      </c>
      <c r="D34" s="16" t="s">
        <v>999</v>
      </c>
      <c r="E34" s="6" t="n">
        <v>1000</v>
      </c>
      <c r="F34" s="7" t="n">
        <v>5</v>
      </c>
      <c r="G34" s="6" t="n">
        <v>10.27</v>
      </c>
      <c r="H34" s="6" t="n">
        <v>0</v>
      </c>
      <c r="I34" s="6" t="n">
        <v>51.35</v>
      </c>
      <c r="J34" s="6" t="n">
        <v>51.35</v>
      </c>
    </row>
    <row collapsed="false" customFormat="false" customHeight="false" hidden="false" ht="12.1" outlineLevel="0" r="35">
      <c r="A35" s="35" t="n">
        <v>45069</v>
      </c>
      <c r="B35" s="16" t="s">
        <v>983</v>
      </c>
      <c r="C35" s="16" t="s">
        <v>441</v>
      </c>
      <c r="D35" s="16" t="s">
        <v>988</v>
      </c>
      <c r="E35" s="6" t="n">
        <v>1000</v>
      </c>
      <c r="F35" s="7" t="n">
        <v>5</v>
      </c>
      <c r="G35" s="6" t="n">
        <v>22.81</v>
      </c>
      <c r="H35" s="6" t="n">
        <v>0</v>
      </c>
      <c r="I35" s="6" t="n">
        <v>114.05</v>
      </c>
      <c r="J35" s="6" t="n">
        <v>114.05</v>
      </c>
    </row>
    <row collapsed="false" customFormat="false" customHeight="false" hidden="false" ht="12.1" outlineLevel="0" r="36">
      <c r="A36" s="35" t="n">
        <v>45076</v>
      </c>
      <c r="B36" s="16" t="s">
        <v>983</v>
      </c>
      <c r="C36" s="16" t="s">
        <v>461</v>
      </c>
      <c r="D36" s="16" t="s">
        <v>1000</v>
      </c>
      <c r="E36" s="6" t="n">
        <v>1000</v>
      </c>
      <c r="F36" s="7" t="n">
        <v>5</v>
      </c>
      <c r="G36" s="6" t="n">
        <v>23.56</v>
      </c>
      <c r="H36" s="6" t="n">
        <v>0</v>
      </c>
      <c r="I36" s="6" t="n">
        <v>117.8</v>
      </c>
      <c r="J36" s="6" t="n">
        <v>117.8</v>
      </c>
    </row>
    <row collapsed="false" customFormat="false" customHeight="false" hidden="false" ht="12.1" outlineLevel="0" r="37">
      <c r="A37" s="35" t="n">
        <v>45076</v>
      </c>
      <c r="B37" s="16" t="s">
        <v>983</v>
      </c>
      <c r="C37" s="16" t="s">
        <v>453</v>
      </c>
      <c r="D37" s="16" t="s">
        <v>1001</v>
      </c>
      <c r="E37" s="6" t="n">
        <v>1000</v>
      </c>
      <c r="F37" s="7" t="n">
        <v>10</v>
      </c>
      <c r="G37" s="6" t="n">
        <v>51.01</v>
      </c>
      <c r="H37" s="6" t="n">
        <v>0</v>
      </c>
      <c r="I37" s="6" t="n">
        <v>510.1</v>
      </c>
      <c r="J37" s="6" t="n">
        <v>510.1</v>
      </c>
    </row>
    <row collapsed="false" customFormat="false" customHeight="false" hidden="false" ht="12.1" outlineLevel="0" r="38">
      <c r="A38" s="35" t="n">
        <v>45077</v>
      </c>
      <c r="B38" s="16" t="s">
        <v>983</v>
      </c>
      <c r="C38" s="16" t="s">
        <v>450</v>
      </c>
      <c r="D38" s="16" t="s">
        <v>989</v>
      </c>
      <c r="E38" s="6" t="n">
        <v>1000</v>
      </c>
      <c r="F38" s="7" t="n">
        <v>12</v>
      </c>
      <c r="G38" s="6" t="n">
        <v>6.79</v>
      </c>
      <c r="H38" s="6" t="n">
        <v>0</v>
      </c>
      <c r="I38" s="6" t="n">
        <v>81.48</v>
      </c>
      <c r="J38" s="6" t="n">
        <v>81.48</v>
      </c>
    </row>
    <row collapsed="false" customFormat="false" customHeight="false" hidden="false" ht="12.1" outlineLevel="0" r="39">
      <c r="A39" s="35" t="n">
        <v>45084</v>
      </c>
      <c r="B39" s="16" t="s">
        <v>983</v>
      </c>
      <c r="C39" s="16" t="s">
        <v>126</v>
      </c>
      <c r="D39" s="16" t="s">
        <v>127</v>
      </c>
      <c r="E39" s="6" t="n">
        <v>1000</v>
      </c>
      <c r="F39" s="7" t="n">
        <v>5</v>
      </c>
      <c r="G39" s="6" t="n">
        <v>25.8</v>
      </c>
      <c r="H39" s="6" t="n">
        <v>0</v>
      </c>
      <c r="I39" s="6" t="n">
        <v>129</v>
      </c>
      <c r="J39" s="6" t="n">
        <v>129</v>
      </c>
    </row>
    <row collapsed="false" customFormat="false" customHeight="false" hidden="false" ht="12.1" outlineLevel="0" r="40">
      <c r="A40" s="35" t="n">
        <v>45092</v>
      </c>
      <c r="B40" s="16" t="s">
        <v>983</v>
      </c>
      <c r="C40" s="16" t="s">
        <v>169</v>
      </c>
      <c r="D40" s="16" t="s">
        <v>170</v>
      </c>
      <c r="E40" s="6" t="n">
        <v>1000</v>
      </c>
      <c r="F40" s="7" t="n">
        <v>5</v>
      </c>
      <c r="G40" s="6" t="n">
        <v>21.57</v>
      </c>
      <c r="H40" s="6" t="n">
        <v>0</v>
      </c>
      <c r="I40" s="6" t="n">
        <v>107.85</v>
      </c>
      <c r="J40" s="6" t="n">
        <v>107.85</v>
      </c>
    </row>
    <row collapsed="false" customFormat="false" customHeight="false" hidden="false" ht="12.1" outlineLevel="0" r="41">
      <c r="A41" s="35" t="n">
        <v>45094</v>
      </c>
      <c r="B41" s="16" t="s">
        <v>983</v>
      </c>
      <c r="C41" s="16" t="s">
        <v>459</v>
      </c>
      <c r="D41" s="16" t="s">
        <v>999</v>
      </c>
      <c r="E41" s="6" t="n">
        <v>1000</v>
      </c>
      <c r="F41" s="7" t="n">
        <v>5</v>
      </c>
      <c r="G41" s="6" t="n">
        <v>10.27</v>
      </c>
      <c r="H41" s="6" t="n">
        <v>0</v>
      </c>
      <c r="I41" s="6" t="n">
        <v>51.35</v>
      </c>
      <c r="J41" s="6" t="n">
        <v>51.35</v>
      </c>
    </row>
    <row collapsed="false" customFormat="false" customHeight="false" hidden="false" ht="12.1" outlineLevel="0" r="42">
      <c r="A42" s="35" t="n">
        <v>45096</v>
      </c>
      <c r="B42" s="16" t="s">
        <v>983</v>
      </c>
      <c r="C42" s="16" t="s">
        <v>463</v>
      </c>
      <c r="D42" s="16" t="s">
        <v>1002</v>
      </c>
      <c r="E42" s="6" t="n">
        <v>1000</v>
      </c>
      <c r="F42" s="7" t="n">
        <v>5</v>
      </c>
      <c r="G42" s="6" t="n">
        <v>24.31</v>
      </c>
      <c r="H42" s="6" t="n">
        <v>0</v>
      </c>
      <c r="I42" s="6" t="n">
        <v>121.55</v>
      </c>
      <c r="J42" s="6" t="n">
        <v>121.55</v>
      </c>
    </row>
    <row collapsed="false" customFormat="false" customHeight="false" hidden="false" ht="12.1" outlineLevel="0" r="43">
      <c r="A43" s="35" t="n">
        <v>45103</v>
      </c>
      <c r="B43" s="16" t="s">
        <v>983</v>
      </c>
      <c r="C43" s="16" t="s">
        <v>452</v>
      </c>
      <c r="D43" s="16" t="s">
        <v>995</v>
      </c>
      <c r="E43" s="6" t="n">
        <v>1000</v>
      </c>
      <c r="F43" s="7" t="n">
        <v>5</v>
      </c>
      <c r="G43" s="6" t="n">
        <v>22.44</v>
      </c>
      <c r="H43" s="6" t="n">
        <v>0</v>
      </c>
      <c r="I43" s="6" t="n">
        <v>112.2</v>
      </c>
      <c r="J43" s="6" t="n">
        <v>112.2</v>
      </c>
    </row>
    <row collapsed="false" customFormat="false" customHeight="false" hidden="false" ht="12.1" outlineLevel="0" r="44">
      <c r="A44" s="35" t="n">
        <v>45107</v>
      </c>
      <c r="B44" s="16" t="s">
        <v>983</v>
      </c>
      <c r="C44" s="16" t="s">
        <v>450</v>
      </c>
      <c r="D44" s="16" t="s">
        <v>989</v>
      </c>
      <c r="E44" s="6" t="n">
        <v>1000</v>
      </c>
      <c r="F44" s="7" t="n">
        <v>13</v>
      </c>
      <c r="G44" s="6" t="n">
        <v>6.58</v>
      </c>
      <c r="H44" s="6" t="n">
        <v>0</v>
      </c>
      <c r="I44" s="6" t="n">
        <v>85.54</v>
      </c>
      <c r="J44" s="6" t="n">
        <v>85.54</v>
      </c>
    </row>
    <row collapsed="false" customFormat="false" customHeight="false" hidden="false" ht="12.1" outlineLevel="0" r="45">
      <c r="A45" s="35" t="n">
        <v>45109</v>
      </c>
      <c r="B45" s="16" t="s">
        <v>983</v>
      </c>
      <c r="C45" s="16" t="s">
        <v>455</v>
      </c>
      <c r="D45" s="16" t="s">
        <v>997</v>
      </c>
      <c r="E45" s="6" t="n">
        <v>1000</v>
      </c>
      <c r="F45" s="7" t="n">
        <v>5</v>
      </c>
      <c r="G45" s="6" t="n">
        <v>23.93</v>
      </c>
      <c r="H45" s="6" t="n">
        <v>0</v>
      </c>
      <c r="I45" s="6" t="n">
        <v>119.65</v>
      </c>
      <c r="J45" s="6" t="n">
        <v>119.65</v>
      </c>
    </row>
    <row collapsed="false" customFormat="false" customHeight="false" hidden="false" ht="12.1" outlineLevel="0" r="46">
      <c r="A46" s="35" t="n">
        <v>45123</v>
      </c>
      <c r="B46" s="16" t="s">
        <v>983</v>
      </c>
      <c r="C46" s="16" t="s">
        <v>443</v>
      </c>
      <c r="D46" s="16" t="s">
        <v>990</v>
      </c>
      <c r="E46" s="6" t="n">
        <v>1000</v>
      </c>
      <c r="F46" s="7" t="n">
        <v>5</v>
      </c>
      <c r="G46" s="6" t="n">
        <v>20.94</v>
      </c>
      <c r="H46" s="6" t="n">
        <v>0</v>
      </c>
      <c r="I46" s="6" t="n">
        <v>104.7</v>
      </c>
      <c r="J46" s="6" t="n">
        <v>104.7</v>
      </c>
    </row>
    <row collapsed="false" customFormat="false" customHeight="false" hidden="false" ht="12.1" outlineLevel="0" r="47">
      <c r="A47" s="35" t="n">
        <v>45124</v>
      </c>
      <c r="B47" s="16" t="s">
        <v>983</v>
      </c>
      <c r="C47" s="16" t="s">
        <v>459</v>
      </c>
      <c r="D47" s="16" t="s">
        <v>999</v>
      </c>
      <c r="E47" s="6" t="n">
        <v>1000</v>
      </c>
      <c r="F47" s="7" t="n">
        <v>5</v>
      </c>
      <c r="G47" s="6" t="n">
        <v>10.27</v>
      </c>
      <c r="H47" s="6" t="n">
        <v>0</v>
      </c>
      <c r="I47" s="6" t="n">
        <v>51.35</v>
      </c>
      <c r="J47" s="6" t="n">
        <v>51.35</v>
      </c>
    </row>
    <row collapsed="false" customFormat="false" customHeight="false" hidden="false" ht="12.1" outlineLevel="0" r="48">
      <c r="A48" s="35" t="n">
        <v>45125</v>
      </c>
      <c r="B48" s="16" t="s">
        <v>983</v>
      </c>
      <c r="C48" s="16" t="s">
        <v>444</v>
      </c>
      <c r="D48" s="16" t="s">
        <v>991</v>
      </c>
      <c r="E48" s="6" t="n">
        <v>1000</v>
      </c>
      <c r="F48" s="7" t="n">
        <v>5</v>
      </c>
      <c r="G48" s="6" t="n">
        <v>21.19</v>
      </c>
      <c r="H48" s="6" t="n">
        <v>0</v>
      </c>
      <c r="I48" s="6" t="n">
        <v>105.95</v>
      </c>
      <c r="J48" s="6" t="n">
        <v>105.95</v>
      </c>
    </row>
    <row collapsed="false" customFormat="false" customHeight="false" hidden="false" ht="12.1" outlineLevel="0" r="49">
      <c r="A49" s="35" t="n">
        <v>45126</v>
      </c>
      <c r="B49" s="16" t="s">
        <v>983</v>
      </c>
      <c r="C49" s="16" t="s">
        <v>451</v>
      </c>
      <c r="D49" s="16" t="s">
        <v>992</v>
      </c>
      <c r="E49" s="6" t="n">
        <v>1000</v>
      </c>
      <c r="F49" s="7" t="n">
        <v>5</v>
      </c>
      <c r="G49" s="6" t="n">
        <v>28.67</v>
      </c>
      <c r="H49" s="6" t="n">
        <v>0</v>
      </c>
      <c r="I49" s="6" t="n">
        <v>143.35</v>
      </c>
      <c r="J49" s="6" t="n">
        <v>143.35</v>
      </c>
    </row>
    <row collapsed="false" customFormat="false" customHeight="false" hidden="false" ht="12.1" outlineLevel="0" r="50">
      <c r="A50" s="35" t="n">
        <v>45126</v>
      </c>
      <c r="B50" s="16" t="s">
        <v>983</v>
      </c>
      <c r="C50" s="16" t="s">
        <v>166</v>
      </c>
      <c r="D50" s="16" t="s">
        <v>167</v>
      </c>
      <c r="E50" s="6" t="n">
        <v>1000</v>
      </c>
      <c r="F50" s="7" t="n">
        <v>5</v>
      </c>
      <c r="G50" s="6" t="n">
        <v>22.81</v>
      </c>
      <c r="H50" s="6" t="n">
        <v>0</v>
      </c>
      <c r="I50" s="6" t="n">
        <v>114.05</v>
      </c>
      <c r="J50" s="6" t="n">
        <v>114.05</v>
      </c>
    </row>
    <row collapsed="false" customFormat="false" customHeight="false" hidden="false" ht="12.1" outlineLevel="0" r="51">
      <c r="A51" s="35" t="n">
        <v>45132</v>
      </c>
      <c r="B51" s="16" t="s">
        <v>983</v>
      </c>
      <c r="C51" s="16" t="s">
        <v>155</v>
      </c>
      <c r="D51" s="16" t="s">
        <v>156</v>
      </c>
      <c r="E51" s="6" t="n">
        <v>1000</v>
      </c>
      <c r="F51" s="7" t="n">
        <v>5</v>
      </c>
      <c r="G51" s="6" t="n">
        <v>43.38</v>
      </c>
      <c r="H51" s="6" t="n">
        <v>0</v>
      </c>
      <c r="I51" s="6" t="n">
        <v>216.9</v>
      </c>
      <c r="J51" s="6" t="n">
        <v>216.9</v>
      </c>
    </row>
    <row collapsed="false" customFormat="false" customHeight="false" hidden="false" ht="12.1" outlineLevel="0" r="52">
      <c r="A52" s="35" t="n">
        <v>45134</v>
      </c>
      <c r="B52" s="16" t="s">
        <v>983</v>
      </c>
      <c r="C52" s="16" t="s">
        <v>457</v>
      </c>
      <c r="D52" s="16" t="s">
        <v>1003</v>
      </c>
      <c r="E52" s="6" t="n">
        <v>1000</v>
      </c>
      <c r="F52" s="7" t="n">
        <v>5</v>
      </c>
      <c r="G52" s="6" t="n">
        <v>47.12</v>
      </c>
      <c r="H52" s="6" t="n">
        <v>0</v>
      </c>
      <c r="I52" s="6" t="n">
        <v>235.6</v>
      </c>
      <c r="J52" s="6" t="n">
        <v>235.6</v>
      </c>
    </row>
    <row collapsed="false" customFormat="false" customHeight="false" hidden="false" ht="12.1" outlineLevel="0" r="53">
      <c r="A53" s="35" t="n">
        <v>45138</v>
      </c>
      <c r="B53" s="16" t="s">
        <v>983</v>
      </c>
      <c r="C53" s="16" t="s">
        <v>450</v>
      </c>
      <c r="D53" s="16" t="s">
        <v>989</v>
      </c>
      <c r="E53" s="6" t="n">
        <v>1000</v>
      </c>
      <c r="F53" s="7" t="n">
        <v>13</v>
      </c>
      <c r="G53" s="6" t="n">
        <v>6.79</v>
      </c>
      <c r="H53" s="6" t="n">
        <v>0</v>
      </c>
      <c r="I53" s="6" t="n">
        <v>88.27</v>
      </c>
      <c r="J53" s="6" t="n">
        <v>88.27</v>
      </c>
    </row>
    <row collapsed="false" customFormat="false" customHeight="false" hidden="false" ht="12.1" outlineLevel="0" r="54">
      <c r="A54" s="35" t="n">
        <v>45141</v>
      </c>
      <c r="B54" s="16" t="s">
        <v>983</v>
      </c>
      <c r="C54" s="16" t="s">
        <v>446</v>
      </c>
      <c r="D54" s="16" t="s">
        <v>986</v>
      </c>
      <c r="E54" s="6" t="n">
        <v>1000</v>
      </c>
      <c r="F54" s="7" t="n">
        <v>5</v>
      </c>
      <c r="G54" s="6" t="n">
        <v>23.81</v>
      </c>
      <c r="H54" s="6" t="n">
        <v>0</v>
      </c>
      <c r="I54" s="6" t="n">
        <v>119.05</v>
      </c>
      <c r="J54" s="6" t="n">
        <v>119.05</v>
      </c>
    </row>
    <row collapsed="false" customFormat="false" customHeight="false" hidden="false" ht="12.1" outlineLevel="0" r="55">
      <c r="A55" s="35" t="n">
        <v>45146</v>
      </c>
      <c r="B55" s="16" t="s">
        <v>983</v>
      </c>
      <c r="C55" s="16" t="s">
        <v>449</v>
      </c>
      <c r="D55" s="16" t="s">
        <v>987</v>
      </c>
      <c r="E55" s="6" t="n">
        <v>1000</v>
      </c>
      <c r="F55" s="7" t="n">
        <v>10</v>
      </c>
      <c r="G55" s="6" t="n">
        <v>20.19</v>
      </c>
      <c r="H55" s="6" t="n">
        <v>0</v>
      </c>
      <c r="I55" s="6" t="n">
        <v>201.9</v>
      </c>
      <c r="J55" s="6" t="n">
        <v>201.9</v>
      </c>
    </row>
    <row collapsed="false" customFormat="false" customHeight="false" hidden="false" ht="12.1" outlineLevel="0" r="56">
      <c r="A56" s="35" t="n">
        <v>45146</v>
      </c>
      <c r="B56" s="16" t="s">
        <v>983</v>
      </c>
      <c r="C56" s="16" t="s">
        <v>128</v>
      </c>
      <c r="D56" s="16" t="s">
        <v>129</v>
      </c>
      <c r="E56" s="6" t="n">
        <v>1000</v>
      </c>
      <c r="F56" s="7" t="n">
        <v>10</v>
      </c>
      <c r="G56" s="6" t="n">
        <v>40.64</v>
      </c>
      <c r="H56" s="6" t="n">
        <v>0</v>
      </c>
      <c r="I56" s="6" t="n">
        <v>406.4</v>
      </c>
      <c r="J56" s="6" t="n">
        <v>406.4</v>
      </c>
    </row>
    <row collapsed="false" customFormat="false" customHeight="false" hidden="false" ht="12.1" outlineLevel="0" r="57">
      <c r="A57" s="35" t="n">
        <v>45154</v>
      </c>
      <c r="B57" s="16" t="s">
        <v>983</v>
      </c>
      <c r="C57" s="16" t="s">
        <v>456</v>
      </c>
      <c r="D57" s="16" t="s">
        <v>1004</v>
      </c>
      <c r="E57" s="6" t="n">
        <v>1000</v>
      </c>
      <c r="F57" s="7" t="n">
        <v>5</v>
      </c>
      <c r="G57" s="6" t="n">
        <v>45.13</v>
      </c>
      <c r="H57" s="6" t="n">
        <v>0</v>
      </c>
      <c r="I57" s="6" t="n">
        <v>225.65</v>
      </c>
      <c r="J57" s="6" t="n">
        <v>225.65</v>
      </c>
    </row>
    <row collapsed="false" customFormat="false" customHeight="false" hidden="false" ht="12.1" outlineLevel="0" r="58">
      <c r="A58" s="35" t="n">
        <v>45154</v>
      </c>
      <c r="B58" s="16" t="s">
        <v>983</v>
      </c>
      <c r="C58" s="16" t="s">
        <v>459</v>
      </c>
      <c r="D58" s="16" t="s">
        <v>999</v>
      </c>
      <c r="E58" s="6" t="n">
        <v>1000</v>
      </c>
      <c r="F58" s="7" t="n">
        <v>5</v>
      </c>
      <c r="G58" s="6" t="n">
        <v>10.27</v>
      </c>
      <c r="H58" s="6" t="n">
        <v>0</v>
      </c>
      <c r="I58" s="6" t="n">
        <v>51.35</v>
      </c>
      <c r="J58" s="6" t="n">
        <v>51.35</v>
      </c>
    </row>
    <row collapsed="false" customFormat="false" customHeight="false" hidden="false" ht="12.1" outlineLevel="0" r="59">
      <c r="A59" s="35" t="n">
        <v>45160</v>
      </c>
      <c r="B59" s="16" t="s">
        <v>983</v>
      </c>
      <c r="C59" s="16" t="s">
        <v>441</v>
      </c>
      <c r="D59" s="16" t="s">
        <v>988</v>
      </c>
      <c r="E59" s="6" t="n">
        <v>1000</v>
      </c>
      <c r="F59" s="7" t="n">
        <v>5</v>
      </c>
      <c r="G59" s="6" t="n">
        <v>22.81</v>
      </c>
      <c r="H59" s="6" t="n">
        <v>0</v>
      </c>
      <c r="I59" s="6" t="n">
        <v>114.05</v>
      </c>
      <c r="J59" s="6" t="n">
        <v>114.05</v>
      </c>
    </row>
    <row collapsed="false" customFormat="false" customHeight="false" hidden="false" ht="12.1" outlineLevel="0" r="60">
      <c r="A60" s="35" t="n">
        <v>45161</v>
      </c>
      <c r="B60" s="16" t="s">
        <v>983</v>
      </c>
      <c r="C60" s="16" t="s">
        <v>454</v>
      </c>
      <c r="D60" s="16" t="s">
        <v>1005</v>
      </c>
      <c r="E60" s="6" t="n">
        <v>1000</v>
      </c>
      <c r="F60" s="7" t="n">
        <v>5</v>
      </c>
      <c r="G60" s="6" t="n">
        <v>42.38</v>
      </c>
      <c r="H60" s="6" t="n">
        <v>0</v>
      </c>
      <c r="I60" s="6" t="n">
        <v>211.9</v>
      </c>
      <c r="J60" s="6" t="n">
        <v>211.9</v>
      </c>
    </row>
    <row collapsed="false" customFormat="false" customHeight="false" hidden="false" ht="12.1" outlineLevel="0" r="61">
      <c r="A61" s="35" t="n">
        <v>45167</v>
      </c>
      <c r="B61" s="16" t="s">
        <v>983</v>
      </c>
      <c r="C61" s="16" t="s">
        <v>461</v>
      </c>
      <c r="D61" s="16" t="s">
        <v>1000</v>
      </c>
      <c r="E61" s="6" t="n">
        <v>1000</v>
      </c>
      <c r="F61" s="7" t="n">
        <v>5</v>
      </c>
      <c r="G61" s="6" t="n">
        <v>23.56</v>
      </c>
      <c r="H61" s="6" t="n">
        <v>0</v>
      </c>
      <c r="I61" s="6" t="n">
        <v>117.8</v>
      </c>
      <c r="J61" s="6" t="n">
        <v>117.8</v>
      </c>
    </row>
    <row collapsed="false" customFormat="false" customHeight="false" hidden="false" ht="12.1" outlineLevel="0" r="62">
      <c r="A62" s="35" t="n">
        <v>45169</v>
      </c>
      <c r="B62" s="16" t="s">
        <v>983</v>
      </c>
      <c r="C62" s="16" t="s">
        <v>450</v>
      </c>
      <c r="D62" s="16" t="s">
        <v>989</v>
      </c>
      <c r="E62" s="6" t="n">
        <v>1000</v>
      </c>
      <c r="F62" s="7" t="n">
        <v>13</v>
      </c>
      <c r="G62" s="6" t="n">
        <v>6.79</v>
      </c>
      <c r="H62" s="6" t="n">
        <v>0</v>
      </c>
      <c r="I62" s="6" t="n">
        <v>88.27</v>
      </c>
      <c r="J62" s="6" t="n">
        <v>88.27</v>
      </c>
    </row>
    <row collapsed="false" customFormat="false" customHeight="false" hidden="false" ht="12.1" outlineLevel="0" r="63">
      <c r="A63" s="35" t="n">
        <v>45174</v>
      </c>
      <c r="B63" s="16" t="s">
        <v>983</v>
      </c>
      <c r="C63" s="16" t="s">
        <v>75</v>
      </c>
      <c r="D63" s="16" t="s">
        <v>76</v>
      </c>
      <c r="E63" s="6" t="n">
        <v>1000</v>
      </c>
      <c r="F63" s="7" t="n">
        <v>15</v>
      </c>
      <c r="G63" s="6" t="n">
        <v>55.23</v>
      </c>
      <c r="H63" s="6" t="n">
        <v>0</v>
      </c>
      <c r="I63" s="6" t="n">
        <v>828.45</v>
      </c>
      <c r="J63" s="6" t="n">
        <v>828.45</v>
      </c>
    </row>
    <row collapsed="false" customFormat="false" customHeight="false" hidden="false" ht="12.1" outlineLevel="0" r="64">
      <c r="A64" s="35" t="n">
        <v>45175</v>
      </c>
      <c r="B64" s="16" t="s">
        <v>983</v>
      </c>
      <c r="C64" s="16" t="s">
        <v>126</v>
      </c>
      <c r="D64" s="16" t="s">
        <v>127</v>
      </c>
      <c r="E64" s="6" t="n">
        <v>1000</v>
      </c>
      <c r="F64" s="7" t="n">
        <v>10</v>
      </c>
      <c r="G64" s="6" t="n">
        <v>25.8</v>
      </c>
      <c r="H64" s="6" t="n">
        <v>0</v>
      </c>
      <c r="I64" s="6" t="n">
        <v>258</v>
      </c>
      <c r="J64" s="6" t="n">
        <v>258</v>
      </c>
    </row>
    <row collapsed="false" customFormat="false" customHeight="false" hidden="false" ht="12.1" outlineLevel="0" r="65">
      <c r="A65" s="35" t="n">
        <v>45183</v>
      </c>
      <c r="B65" s="16" t="s">
        <v>983</v>
      </c>
      <c r="C65" s="16" t="s">
        <v>169</v>
      </c>
      <c r="D65" s="16" t="s">
        <v>170</v>
      </c>
      <c r="E65" s="6" t="n">
        <v>1000</v>
      </c>
      <c r="F65" s="7" t="n">
        <v>5</v>
      </c>
      <c r="G65" s="6" t="n">
        <v>21.57</v>
      </c>
      <c r="H65" s="6" t="n">
        <v>0</v>
      </c>
      <c r="I65" s="6" t="n">
        <v>107.85</v>
      </c>
      <c r="J65" s="6" t="n">
        <v>107.85</v>
      </c>
    </row>
    <row collapsed="false" customFormat="false" customHeight="false" hidden="false" ht="12.1" outlineLevel="0" r="66">
      <c r="A66" s="35" t="n">
        <v>45184</v>
      </c>
      <c r="B66" s="16" t="s">
        <v>983</v>
      </c>
      <c r="C66" s="16" t="s">
        <v>459</v>
      </c>
      <c r="D66" s="16" t="s">
        <v>999</v>
      </c>
      <c r="E66" s="6" t="n">
        <v>1000</v>
      </c>
      <c r="F66" s="7" t="n">
        <v>5</v>
      </c>
      <c r="G66" s="6" t="n">
        <v>10.27</v>
      </c>
      <c r="H66" s="6" t="n">
        <v>0</v>
      </c>
      <c r="I66" s="6" t="n">
        <v>51.35</v>
      </c>
      <c r="J66" s="6" t="n">
        <v>51.35</v>
      </c>
    </row>
    <row collapsed="false" customFormat="false" customHeight="false" hidden="false" ht="12.1" outlineLevel="0" r="67">
      <c r="A67" s="35" t="n">
        <v>45187</v>
      </c>
      <c r="B67" s="16" t="s">
        <v>983</v>
      </c>
      <c r="C67" s="16" t="s">
        <v>161</v>
      </c>
      <c r="D67" s="16" t="s">
        <v>162</v>
      </c>
      <c r="E67" s="6" t="n">
        <v>1000</v>
      </c>
      <c r="F67" s="7" t="n">
        <v>5</v>
      </c>
      <c r="G67" s="6" t="n">
        <v>39.39</v>
      </c>
      <c r="H67" s="6" t="n">
        <v>0</v>
      </c>
      <c r="I67" s="6" t="n">
        <v>196.95</v>
      </c>
      <c r="J67" s="6" t="n">
        <v>196.95</v>
      </c>
    </row>
    <row collapsed="false" customFormat="false" customHeight="false" hidden="false" ht="12.1" outlineLevel="0" r="68">
      <c r="A68" s="35" t="n">
        <v>45187</v>
      </c>
      <c r="B68" s="16" t="s">
        <v>983</v>
      </c>
      <c r="C68" s="16" t="s">
        <v>463</v>
      </c>
      <c r="D68" s="16" t="s">
        <v>1002</v>
      </c>
      <c r="E68" s="6" t="n">
        <v>1000</v>
      </c>
      <c r="F68" s="7" t="n">
        <v>5</v>
      </c>
      <c r="G68" s="6" t="n">
        <v>24.31</v>
      </c>
      <c r="H68" s="6" t="n">
        <v>0</v>
      </c>
      <c r="I68" s="6" t="n">
        <v>121.55</v>
      </c>
      <c r="J68" s="6" t="n">
        <v>121.55</v>
      </c>
    </row>
    <row collapsed="false" customFormat="false" customHeight="false" hidden="false" ht="12.1" outlineLevel="0" r="69">
      <c r="A69" s="35" t="n">
        <v>45188</v>
      </c>
      <c r="B69" s="16" t="s">
        <v>983</v>
      </c>
      <c r="C69" s="16" t="s">
        <v>131</v>
      </c>
      <c r="D69" s="16" t="s">
        <v>132</v>
      </c>
      <c r="E69" s="6" t="n">
        <v>1000</v>
      </c>
      <c r="F69" s="7" t="n">
        <v>10</v>
      </c>
      <c r="G69" s="6" t="n">
        <v>38.64</v>
      </c>
      <c r="H69" s="6" t="n">
        <v>0</v>
      </c>
      <c r="I69" s="6" t="n">
        <v>386.4</v>
      </c>
      <c r="J69" s="6" t="n">
        <v>386.4</v>
      </c>
    </row>
    <row collapsed="false" customFormat="false" customHeight="false" hidden="false" ht="12.1" outlineLevel="0" r="70">
      <c r="A70" s="35" t="n">
        <v>45193</v>
      </c>
      <c r="B70" s="16" t="s">
        <v>983</v>
      </c>
      <c r="C70" s="16" t="s">
        <v>447</v>
      </c>
      <c r="D70" s="16" t="s">
        <v>993</v>
      </c>
      <c r="E70" s="6" t="n">
        <v>1000</v>
      </c>
      <c r="F70" s="7" t="n">
        <v>10</v>
      </c>
      <c r="G70" s="6" t="n">
        <v>45.38</v>
      </c>
      <c r="H70" s="6" t="n">
        <v>0</v>
      </c>
      <c r="I70" s="6" t="n">
        <v>453.8</v>
      </c>
      <c r="J70" s="6" t="n">
        <v>453.8</v>
      </c>
    </row>
    <row collapsed="false" customFormat="false" customHeight="false" hidden="false" ht="12.1" outlineLevel="0" r="71">
      <c r="A71" s="35" t="n">
        <v>45194</v>
      </c>
      <c r="B71" s="16" t="s">
        <v>983</v>
      </c>
      <c r="C71" s="16" t="s">
        <v>452</v>
      </c>
      <c r="D71" s="16" t="s">
        <v>995</v>
      </c>
      <c r="E71" s="6" t="n">
        <v>1000</v>
      </c>
      <c r="F71" s="7" t="n">
        <v>5</v>
      </c>
      <c r="G71" s="6" t="n">
        <v>22.44</v>
      </c>
      <c r="H71" s="6" t="n">
        <v>0</v>
      </c>
      <c r="I71" s="6" t="n">
        <v>112.2</v>
      </c>
      <c r="J71" s="6" t="n">
        <v>112.2</v>
      </c>
    </row>
    <row collapsed="false" customFormat="false" customHeight="false" hidden="false" ht="12.1" outlineLevel="0" r="72">
      <c r="A72" s="35" t="n">
        <v>45194</v>
      </c>
      <c r="B72" s="16" t="s">
        <v>983</v>
      </c>
      <c r="C72" s="16" t="s">
        <v>458</v>
      </c>
      <c r="D72" s="16" t="s">
        <v>994</v>
      </c>
      <c r="E72" s="6" t="n">
        <v>1000</v>
      </c>
      <c r="F72" s="7" t="n">
        <v>5</v>
      </c>
      <c r="G72" s="6" t="n">
        <v>47.37</v>
      </c>
      <c r="H72" s="6" t="n">
        <v>0</v>
      </c>
      <c r="I72" s="6" t="n">
        <v>236.85</v>
      </c>
      <c r="J72" s="6" t="n">
        <v>236.85</v>
      </c>
    </row>
    <row collapsed="false" customFormat="false" customHeight="false" hidden="false" ht="12.1" outlineLevel="0" r="73">
      <c r="A73" s="35" t="n">
        <v>45195</v>
      </c>
      <c r="B73" s="16" t="s">
        <v>983</v>
      </c>
      <c r="C73" s="16" t="s">
        <v>445</v>
      </c>
      <c r="D73" s="16" t="s">
        <v>996</v>
      </c>
      <c r="E73" s="6" t="n">
        <v>1000</v>
      </c>
      <c r="F73" s="7" t="n">
        <v>16</v>
      </c>
      <c r="G73" s="6" t="n">
        <v>42.38</v>
      </c>
      <c r="H73" s="6" t="n">
        <v>0</v>
      </c>
      <c r="I73" s="6" t="n">
        <v>678.08</v>
      </c>
      <c r="J73" s="6" t="n">
        <v>678.08</v>
      </c>
    </row>
    <row collapsed="false" customFormat="false" customHeight="false" hidden="false" ht="12.1" outlineLevel="0" r="74">
      <c r="A74" s="35" t="n">
        <v>45199</v>
      </c>
      <c r="B74" s="16" t="s">
        <v>983</v>
      </c>
      <c r="C74" s="16" t="s">
        <v>450</v>
      </c>
      <c r="D74" s="16" t="s">
        <v>989</v>
      </c>
      <c r="E74" s="6" t="n">
        <v>1000</v>
      </c>
      <c r="F74" s="7" t="n">
        <v>13</v>
      </c>
      <c r="G74" s="6" t="n">
        <v>6.58</v>
      </c>
      <c r="H74" s="6" t="n">
        <v>0</v>
      </c>
      <c r="I74" s="6" t="n">
        <v>85.54</v>
      </c>
      <c r="J74" s="6" t="n">
        <v>85.54</v>
      </c>
    </row>
    <row collapsed="false" customFormat="false" customHeight="false" hidden="false" ht="12.1" outlineLevel="0" r="75">
      <c r="A75" s="35" t="n">
        <v>45200</v>
      </c>
      <c r="B75" s="16" t="s">
        <v>983</v>
      </c>
      <c r="C75" s="16" t="s">
        <v>455</v>
      </c>
      <c r="D75" s="16" t="s">
        <v>997</v>
      </c>
      <c r="E75" s="6" t="n">
        <v>1000</v>
      </c>
      <c r="F75" s="7" t="n">
        <v>5</v>
      </c>
      <c r="G75" s="6" t="n">
        <v>23.93</v>
      </c>
      <c r="H75" s="6" t="n">
        <v>0</v>
      </c>
      <c r="I75" s="6" t="n">
        <v>119.65</v>
      </c>
      <c r="J75" s="6" t="n">
        <v>119.65</v>
      </c>
    </row>
    <row collapsed="false" customFormat="false" customHeight="false" hidden="false" ht="12.1" outlineLevel="0" r="76">
      <c r="A76" s="35" t="n">
        <v>45203</v>
      </c>
      <c r="B76" s="16" t="s">
        <v>983</v>
      </c>
      <c r="C76" s="16" t="s">
        <v>149</v>
      </c>
      <c r="D76" s="16" t="s">
        <v>150</v>
      </c>
      <c r="E76" s="6" t="n">
        <v>1000</v>
      </c>
      <c r="F76" s="7" t="n">
        <v>5</v>
      </c>
      <c r="G76" s="6" t="n">
        <v>29.42</v>
      </c>
      <c r="H76" s="6" t="n">
        <v>0</v>
      </c>
      <c r="I76" s="6" t="n">
        <v>147.1</v>
      </c>
      <c r="J76" s="6" t="n">
        <v>147.1</v>
      </c>
    </row>
    <row collapsed="false" customFormat="false" customHeight="false" hidden="false" ht="12.1" outlineLevel="0" r="77">
      <c r="A77" s="35" t="n">
        <v>45209</v>
      </c>
      <c r="B77" s="16" t="s">
        <v>983</v>
      </c>
      <c r="C77" s="16" t="s">
        <v>134</v>
      </c>
      <c r="D77" s="16" t="s">
        <v>135</v>
      </c>
      <c r="E77" s="6" t="n">
        <v>1000</v>
      </c>
      <c r="F77" s="7" t="n">
        <v>10</v>
      </c>
      <c r="G77" s="6" t="n">
        <v>39.64</v>
      </c>
      <c r="H77" s="6" t="n">
        <v>0</v>
      </c>
      <c r="I77" s="6" t="n">
        <v>396.4</v>
      </c>
      <c r="J77" s="6" t="n">
        <v>396.4</v>
      </c>
    </row>
    <row collapsed="false" customFormat="false" customHeight="false" hidden="false" ht="12.1" outlineLevel="0" r="78">
      <c r="A78" s="35" t="n">
        <v>45211</v>
      </c>
      <c r="B78" s="16" t="s">
        <v>983</v>
      </c>
      <c r="C78" s="16" t="s">
        <v>448</v>
      </c>
      <c r="D78" s="16" t="s">
        <v>998</v>
      </c>
      <c r="E78" s="6" t="n">
        <v>1000</v>
      </c>
      <c r="F78" s="7" t="n">
        <v>5</v>
      </c>
      <c r="G78" s="6" t="n">
        <v>43.13</v>
      </c>
      <c r="H78" s="6" t="n">
        <v>0</v>
      </c>
      <c r="I78" s="6" t="n">
        <v>215.65</v>
      </c>
      <c r="J78" s="6" t="n">
        <v>215.65</v>
      </c>
    </row>
    <row collapsed="false" customFormat="false" customHeight="false" hidden="false" ht="12.1" outlineLevel="0" r="79">
      <c r="A79" s="35" t="n">
        <v>45214</v>
      </c>
      <c r="B79" s="16" t="s">
        <v>983</v>
      </c>
      <c r="C79" s="16" t="s">
        <v>443</v>
      </c>
      <c r="D79" s="16" t="s">
        <v>990</v>
      </c>
      <c r="E79" s="6" t="n">
        <v>1000</v>
      </c>
      <c r="F79" s="7" t="n">
        <v>5</v>
      </c>
      <c r="G79" s="6" t="n">
        <v>20.94</v>
      </c>
      <c r="H79" s="6" t="n">
        <v>0</v>
      </c>
      <c r="I79" s="6" t="n">
        <v>104.7</v>
      </c>
      <c r="J79" s="6" t="n">
        <v>104.7</v>
      </c>
    </row>
    <row collapsed="false" customFormat="false" customHeight="false" hidden="false" ht="12.1" outlineLevel="0" r="80">
      <c r="A80" s="35" t="n">
        <v>45214</v>
      </c>
      <c r="B80" s="16" t="s">
        <v>983</v>
      </c>
      <c r="C80" s="16" t="s">
        <v>459</v>
      </c>
      <c r="D80" s="16" t="s">
        <v>999</v>
      </c>
      <c r="E80" s="6" t="n">
        <v>1000</v>
      </c>
      <c r="F80" s="7" t="n">
        <v>5</v>
      </c>
      <c r="G80" s="6" t="n">
        <v>10.27</v>
      </c>
      <c r="H80" s="6" t="n">
        <v>0</v>
      </c>
      <c r="I80" s="6" t="n">
        <v>51.35</v>
      </c>
      <c r="J80" s="6" t="n">
        <v>51.35</v>
      </c>
    </row>
    <row collapsed="false" customFormat="false" customHeight="false" hidden="false" ht="12.1" outlineLevel="0" r="81">
      <c r="A81" s="35" t="n">
        <v>45216</v>
      </c>
      <c r="B81" s="16" t="s">
        <v>983</v>
      </c>
      <c r="C81" s="16" t="s">
        <v>444</v>
      </c>
      <c r="D81" s="16" t="s">
        <v>991</v>
      </c>
      <c r="E81" s="6" t="n">
        <v>1000</v>
      </c>
      <c r="F81" s="7" t="n">
        <v>5</v>
      </c>
      <c r="G81" s="6" t="n">
        <v>21.19</v>
      </c>
      <c r="H81" s="6" t="n">
        <v>0</v>
      </c>
      <c r="I81" s="6" t="n">
        <v>105.95</v>
      </c>
      <c r="J81" s="6" t="n">
        <v>105.95</v>
      </c>
    </row>
    <row collapsed="false" customFormat="false" customHeight="false" hidden="false" ht="12.1" outlineLevel="0" r="82">
      <c r="A82" s="35" t="n">
        <v>45217</v>
      </c>
      <c r="B82" s="16" t="s">
        <v>983</v>
      </c>
      <c r="C82" s="16" t="s">
        <v>451</v>
      </c>
      <c r="D82" s="16" t="s">
        <v>992</v>
      </c>
      <c r="E82" s="6" t="n">
        <v>1000</v>
      </c>
      <c r="F82" s="7" t="n">
        <v>5</v>
      </c>
      <c r="G82" s="6" t="n">
        <v>28.67</v>
      </c>
      <c r="H82" s="6" t="n">
        <v>0</v>
      </c>
      <c r="I82" s="6" t="n">
        <v>143.35</v>
      </c>
      <c r="J82" s="6" t="n">
        <v>143.35</v>
      </c>
    </row>
    <row collapsed="false" customFormat="false" customHeight="false" hidden="false" ht="12.1" outlineLevel="0" r="83">
      <c r="A83" s="35" t="n">
        <v>45217</v>
      </c>
      <c r="B83" s="16" t="s">
        <v>983</v>
      </c>
      <c r="C83" s="16" t="s">
        <v>166</v>
      </c>
      <c r="D83" s="16" t="s">
        <v>167</v>
      </c>
      <c r="E83" s="6" t="n">
        <v>1000</v>
      </c>
      <c r="F83" s="7" t="n">
        <v>5</v>
      </c>
      <c r="G83" s="6" t="n">
        <v>22.81</v>
      </c>
      <c r="H83" s="6" t="n">
        <v>0</v>
      </c>
      <c r="I83" s="6" t="n">
        <v>114.05</v>
      </c>
      <c r="J83" s="6" t="n">
        <v>114.05</v>
      </c>
    </row>
    <row collapsed="false" customFormat="false" customHeight="false" hidden="false" ht="12.1" outlineLevel="0" r="84">
      <c r="A84" s="35" t="n">
        <v>45230</v>
      </c>
      <c r="B84" s="16" t="s">
        <v>983</v>
      </c>
      <c r="C84" s="16" t="s">
        <v>450</v>
      </c>
      <c r="D84" s="16" t="s">
        <v>989</v>
      </c>
      <c r="E84" s="6" t="n">
        <v>1000</v>
      </c>
      <c r="F84" s="7" t="n">
        <v>13</v>
      </c>
      <c r="G84" s="6" t="n">
        <v>6.79</v>
      </c>
      <c r="H84" s="6" t="n">
        <v>0</v>
      </c>
      <c r="I84" s="6" t="n">
        <v>88.27</v>
      </c>
      <c r="J84" s="6" t="n">
        <v>88.27</v>
      </c>
    </row>
    <row collapsed="false" customFormat="false" customHeight="false" hidden="false" ht="12.1" outlineLevel="0" r="85">
      <c r="A85" s="35" t="n">
        <v>45232</v>
      </c>
      <c r="B85" s="16" t="s">
        <v>983</v>
      </c>
      <c r="C85" s="16" t="s">
        <v>446</v>
      </c>
      <c r="D85" s="16" t="s">
        <v>986</v>
      </c>
      <c r="E85" s="6" t="n">
        <v>1000</v>
      </c>
      <c r="F85" s="7" t="n">
        <v>5</v>
      </c>
      <c r="G85" s="6" t="n">
        <v>23.81</v>
      </c>
      <c r="H85" s="6" t="n">
        <v>0</v>
      </c>
      <c r="I85" s="6" t="n">
        <v>119.05</v>
      </c>
      <c r="J85" s="6" t="n">
        <v>119.05</v>
      </c>
    </row>
    <row collapsed="false" customFormat="false" customHeight="false" hidden="false" ht="12.1" outlineLevel="0" r="86">
      <c r="A86" s="35" t="n">
        <v>45237</v>
      </c>
      <c r="B86" s="16" t="s">
        <v>983</v>
      </c>
      <c r="C86" s="16" t="s">
        <v>449</v>
      </c>
      <c r="D86" s="16" t="s">
        <v>987</v>
      </c>
      <c r="E86" s="6" t="n">
        <v>1000</v>
      </c>
      <c r="F86" s="7" t="n">
        <v>10</v>
      </c>
      <c r="G86" s="6" t="n">
        <v>20.19</v>
      </c>
      <c r="H86" s="6" t="n">
        <v>0</v>
      </c>
      <c r="I86" s="6" t="n">
        <v>201.9</v>
      </c>
      <c r="J86" s="6" t="n">
        <v>201.9</v>
      </c>
    </row>
    <row collapsed="false" customFormat="false" customHeight="false" hidden="false" ht="12.1" outlineLevel="0" r="87">
      <c r="A87" s="35" t="n">
        <v>45250</v>
      </c>
      <c r="B87" s="16" t="s">
        <v>983</v>
      </c>
      <c r="C87" s="16" t="s">
        <v>152</v>
      </c>
      <c r="D87" s="16" t="s">
        <v>153</v>
      </c>
      <c r="E87" s="6" t="n">
        <v>1000</v>
      </c>
      <c r="F87" s="7" t="n">
        <v>5</v>
      </c>
      <c r="G87" s="6" t="n">
        <v>47.62</v>
      </c>
      <c r="H87" s="6" t="n">
        <v>0</v>
      </c>
      <c r="I87" s="6" t="n">
        <v>238.1</v>
      </c>
      <c r="J87" s="6" t="n">
        <v>238.1</v>
      </c>
    </row>
    <row collapsed="false" customFormat="false" customHeight="false" hidden="false" ht="12.1" outlineLevel="0" r="88">
      <c r="A88" s="35" t="n">
        <v>45251</v>
      </c>
      <c r="B88" s="16" t="s">
        <v>983</v>
      </c>
      <c r="C88" s="16" t="s">
        <v>441</v>
      </c>
      <c r="D88" s="16" t="s">
        <v>988</v>
      </c>
      <c r="E88" s="6" t="n">
        <v>1000</v>
      </c>
      <c r="F88" s="7" t="n">
        <v>5</v>
      </c>
      <c r="G88" s="6" t="n">
        <v>22.81</v>
      </c>
      <c r="H88" s="6" t="n">
        <v>0</v>
      </c>
      <c r="I88" s="6" t="n">
        <v>114.05</v>
      </c>
      <c r="J88" s="6" t="n">
        <v>114.05</v>
      </c>
    </row>
    <row collapsed="false" customFormat="false" customHeight="false" hidden="false" ht="12.1" outlineLevel="0" r="89">
      <c r="A89" s="35" t="n">
        <v>45258</v>
      </c>
      <c r="B89" s="16" t="s">
        <v>983</v>
      </c>
      <c r="C89" s="16" t="s">
        <v>453</v>
      </c>
      <c r="D89" s="16" t="s">
        <v>1001</v>
      </c>
      <c r="E89" s="6" t="n">
        <v>1000</v>
      </c>
      <c r="F89" s="7" t="n">
        <v>10</v>
      </c>
      <c r="G89" s="6" t="n">
        <v>47.37</v>
      </c>
      <c r="H89" s="6" t="n">
        <v>0</v>
      </c>
      <c r="I89" s="6" t="n">
        <v>473.7</v>
      </c>
      <c r="J89" s="6" t="n">
        <v>473.7</v>
      </c>
    </row>
    <row collapsed="false" customFormat="false" customHeight="false" hidden="false" ht="12.1" outlineLevel="0" r="90">
      <c r="A90" s="35" t="n">
        <v>45258</v>
      </c>
      <c r="B90" s="16" t="s">
        <v>983</v>
      </c>
      <c r="C90" s="16" t="s">
        <v>461</v>
      </c>
      <c r="D90" s="16" t="s">
        <v>1000</v>
      </c>
      <c r="E90" s="6" t="n">
        <v>1000</v>
      </c>
      <c r="F90" s="7" t="n">
        <v>5</v>
      </c>
      <c r="G90" s="6" t="n">
        <v>23.56</v>
      </c>
      <c r="H90" s="6" t="n">
        <v>0</v>
      </c>
      <c r="I90" s="6" t="n">
        <v>117.8</v>
      </c>
      <c r="J90" s="6" t="n">
        <v>117.8</v>
      </c>
    </row>
    <row collapsed="false" customFormat="false" customHeight="false" hidden="false" ht="12.1" outlineLevel="0" r="91">
      <c r="A91" s="35" t="n">
        <v>45260</v>
      </c>
      <c r="B91" s="16" t="s">
        <v>983</v>
      </c>
      <c r="C91" s="16" t="s">
        <v>450</v>
      </c>
      <c r="D91" s="16" t="s">
        <v>989</v>
      </c>
      <c r="E91" s="6" t="n">
        <v>1000</v>
      </c>
      <c r="F91" s="7" t="n">
        <v>13</v>
      </c>
      <c r="G91" s="6" t="n">
        <v>6.58</v>
      </c>
      <c r="H91" s="6" t="n">
        <v>0</v>
      </c>
      <c r="I91" s="6" t="n">
        <v>85.54</v>
      </c>
      <c r="J91" s="6" t="n">
        <v>85.54</v>
      </c>
    </row>
    <row collapsed="false" customFormat="false" customHeight="false" hidden="false" ht="12.1" outlineLevel="0" r="92">
      <c r="A92" s="35" t="n">
        <v>45266</v>
      </c>
      <c r="B92" s="16" t="s">
        <v>983</v>
      </c>
      <c r="C92" s="16" t="s">
        <v>126</v>
      </c>
      <c r="D92" s="16" t="s">
        <v>127</v>
      </c>
      <c r="E92" s="6" t="n">
        <v>1000</v>
      </c>
      <c r="F92" s="7" t="n">
        <v>10</v>
      </c>
      <c r="G92" s="6" t="n">
        <v>25.8</v>
      </c>
      <c r="H92" s="6" t="n">
        <v>0</v>
      </c>
      <c r="I92" s="6" t="n">
        <v>258</v>
      </c>
      <c r="J92" s="6" t="n">
        <v>258</v>
      </c>
    </row>
    <row collapsed="false" customFormat="false" customHeight="false" hidden="false" ht="12.1" outlineLevel="0" r="93">
      <c r="A93" s="35" t="n">
        <v>45274</v>
      </c>
      <c r="B93" s="16" t="s">
        <v>983</v>
      </c>
      <c r="C93" s="16" t="s">
        <v>459</v>
      </c>
      <c r="D93" s="16" t="s">
        <v>999</v>
      </c>
      <c r="E93" s="6" t="n">
        <v>1000</v>
      </c>
      <c r="F93" s="7" t="n">
        <v>5</v>
      </c>
      <c r="G93" s="6" t="n">
        <v>10.27</v>
      </c>
      <c r="H93" s="6" t="n">
        <v>0</v>
      </c>
      <c r="I93" s="6" t="n">
        <v>51.35</v>
      </c>
      <c r="J93" s="6" t="n">
        <v>51.35</v>
      </c>
    </row>
    <row collapsed="false" customFormat="false" customHeight="false" hidden="false" ht="12.1" outlineLevel="0" r="94">
      <c r="A94" s="35" t="n">
        <v>45274</v>
      </c>
      <c r="B94" s="16" t="s">
        <v>983</v>
      </c>
      <c r="C94" s="16" t="s">
        <v>169</v>
      </c>
      <c r="D94" s="16" t="s">
        <v>170</v>
      </c>
      <c r="E94" s="6" t="n">
        <v>1000</v>
      </c>
      <c r="F94" s="7" t="n">
        <v>5</v>
      </c>
      <c r="G94" s="6" t="n">
        <v>21.57</v>
      </c>
      <c r="H94" s="6" t="n">
        <v>0</v>
      </c>
      <c r="I94" s="6" t="n">
        <v>107.85</v>
      </c>
      <c r="J94" s="6" t="n">
        <v>107.85</v>
      </c>
    </row>
    <row collapsed="false" customFormat="false" customHeight="false" hidden="false" ht="12.1" outlineLevel="0" r="95">
      <c r="A95" s="35" t="n">
        <v>45278</v>
      </c>
      <c r="B95" s="16" t="s">
        <v>983</v>
      </c>
      <c r="C95" s="16" t="s">
        <v>463</v>
      </c>
      <c r="D95" s="16" t="s">
        <v>1002</v>
      </c>
      <c r="E95" s="6" t="n">
        <v>835</v>
      </c>
      <c r="F95" s="7" t="n">
        <v>6</v>
      </c>
      <c r="G95" s="6" t="n">
        <v>20.3</v>
      </c>
      <c r="H95" s="6" t="n">
        <v>0</v>
      </c>
      <c r="I95" s="6" t="n">
        <v>121.8</v>
      </c>
      <c r="J95" s="6" t="n">
        <v>121.8</v>
      </c>
    </row>
    <row collapsed="false" customFormat="false" customHeight="false" hidden="false" ht="12.1" outlineLevel="0" r="96">
      <c r="A96" s="35" t="n">
        <v>45285</v>
      </c>
      <c r="B96" s="16" t="s">
        <v>983</v>
      </c>
      <c r="C96" s="16" t="s">
        <v>452</v>
      </c>
      <c r="D96" s="16" t="s">
        <v>995</v>
      </c>
      <c r="E96" s="6" t="n">
        <v>1000</v>
      </c>
      <c r="F96" s="7" t="n">
        <v>5</v>
      </c>
      <c r="G96" s="6" t="n">
        <v>22.44</v>
      </c>
      <c r="H96" s="6" t="n">
        <v>0</v>
      </c>
      <c r="I96" s="6" t="n">
        <v>112.2</v>
      </c>
      <c r="J96" s="6" t="n">
        <v>112.2</v>
      </c>
    </row>
    <row collapsed="false" customFormat="false" customHeight="false" hidden="false" ht="12.1" outlineLevel="0" r="97">
      <c r="A97" s="35" t="n">
        <v>45291</v>
      </c>
      <c r="B97" s="16" t="s">
        <v>983</v>
      </c>
      <c r="C97" s="16" t="s">
        <v>455</v>
      </c>
      <c r="D97" s="16" t="s">
        <v>997</v>
      </c>
      <c r="E97" s="6" t="n">
        <v>1000</v>
      </c>
      <c r="F97" s="7" t="n">
        <v>5</v>
      </c>
      <c r="G97" s="6" t="n">
        <v>23.93</v>
      </c>
      <c r="H97" s="6" t="n">
        <v>0</v>
      </c>
      <c r="I97" s="6" t="n">
        <v>119.65</v>
      </c>
      <c r="J97" s="6" t="n">
        <v>119.65</v>
      </c>
    </row>
    <row collapsed="false" customFormat="false" customHeight="false" hidden="false" ht="12.1" outlineLevel="0" r="98">
      <c r="A98" s="35" t="n">
        <v>45291</v>
      </c>
      <c r="B98" s="16" t="s">
        <v>983</v>
      </c>
      <c r="C98" s="16" t="s">
        <v>450</v>
      </c>
      <c r="D98" s="16" t="s">
        <v>989</v>
      </c>
      <c r="E98" s="6" t="n">
        <v>1000</v>
      </c>
      <c r="F98" s="7" t="n">
        <v>13</v>
      </c>
      <c r="G98" s="6" t="n">
        <v>6.79</v>
      </c>
      <c r="H98" s="6" t="n">
        <v>0</v>
      </c>
      <c r="I98" s="6" t="n">
        <v>88.27</v>
      </c>
      <c r="J98" s="6" t="n">
        <v>88.27</v>
      </c>
    </row>
    <row collapsed="false" customFormat="false" customHeight="false" hidden="false" ht="12.1" outlineLevel="0" r="99">
      <c r="A99" s="35" t="n">
        <v>45293</v>
      </c>
      <c r="B99" s="16" t="s">
        <v>983</v>
      </c>
      <c r="C99" s="16" t="s">
        <v>467</v>
      </c>
      <c r="D99" s="16" t="s">
        <v>1006</v>
      </c>
      <c r="E99" s="6" t="n">
        <v>1000</v>
      </c>
      <c r="F99" s="7" t="n">
        <v>17</v>
      </c>
      <c r="G99" s="6" t="n">
        <v>9.34</v>
      </c>
      <c r="H99" s="6" t="n">
        <v>0</v>
      </c>
      <c r="I99" s="6" t="n">
        <v>158.78</v>
      </c>
      <c r="J99" s="6" t="n">
        <v>158.78</v>
      </c>
    </row>
    <row collapsed="false" customFormat="false" customHeight="false" hidden="false" ht="12.1" outlineLevel="0" r="100">
      <c r="A100" s="35" t="n">
        <v>45294</v>
      </c>
      <c r="B100" s="16" t="s">
        <v>983</v>
      </c>
      <c r="C100" s="16" t="s">
        <v>149</v>
      </c>
      <c r="D100" s="16" t="s">
        <v>150</v>
      </c>
      <c r="E100" s="6" t="n">
        <v>1000</v>
      </c>
      <c r="F100" s="7" t="n">
        <v>5</v>
      </c>
      <c r="G100" s="6" t="n">
        <v>29.42</v>
      </c>
      <c r="H100" s="6" t="n">
        <v>0</v>
      </c>
      <c r="I100" s="6" t="n">
        <v>147.1</v>
      </c>
      <c r="J100" s="6" t="n">
        <v>147.1</v>
      </c>
    </row>
    <row collapsed="false" customFormat="false" customHeight="false" hidden="false" ht="12.1" outlineLevel="0" r="101">
      <c r="A101" s="35" t="n">
        <v>45301</v>
      </c>
      <c r="B101" s="16" t="s">
        <v>983</v>
      </c>
      <c r="C101" s="16" t="s">
        <v>466</v>
      </c>
      <c r="D101" s="16" t="s">
        <v>1007</v>
      </c>
      <c r="E101" s="6" t="n">
        <v>1000</v>
      </c>
      <c r="F101" s="7" t="n">
        <v>5</v>
      </c>
      <c r="G101" s="6" t="n">
        <v>29.92</v>
      </c>
      <c r="H101" s="6" t="n">
        <v>0</v>
      </c>
      <c r="I101" s="6" t="n">
        <v>149.6</v>
      </c>
      <c r="J101" s="6" t="n">
        <v>149.6</v>
      </c>
    </row>
    <row collapsed="false" customFormat="false" customHeight="false" hidden="false" ht="12.1" outlineLevel="0" r="102">
      <c r="A102" s="35" t="n">
        <v>45304</v>
      </c>
      <c r="B102" s="16" t="s">
        <v>983</v>
      </c>
      <c r="C102" s="16" t="s">
        <v>459</v>
      </c>
      <c r="D102" s="16" t="s">
        <v>999</v>
      </c>
      <c r="E102" s="6" t="n">
        <v>1000</v>
      </c>
      <c r="F102" s="7" t="n">
        <v>5</v>
      </c>
      <c r="G102" s="6" t="n">
        <v>10.27</v>
      </c>
      <c r="H102" s="6" t="n">
        <v>0</v>
      </c>
      <c r="I102" s="6" t="n">
        <v>51.35</v>
      </c>
      <c r="J102" s="6" t="n">
        <v>51.35</v>
      </c>
    </row>
    <row collapsed="false" customFormat="false" customHeight="false" hidden="false" ht="12.1" outlineLevel="0" r="103">
      <c r="A103" s="35" t="n">
        <v>45305</v>
      </c>
      <c r="B103" s="16" t="s">
        <v>983</v>
      </c>
      <c r="C103" s="16" t="s">
        <v>443</v>
      </c>
      <c r="D103" s="16" t="s">
        <v>990</v>
      </c>
      <c r="E103" s="6" t="n">
        <v>1000</v>
      </c>
      <c r="F103" s="7" t="n">
        <v>5</v>
      </c>
      <c r="G103" s="6" t="n">
        <v>20.94</v>
      </c>
      <c r="H103" s="6" t="n">
        <v>0</v>
      </c>
      <c r="I103" s="6" t="n">
        <v>104.7</v>
      </c>
      <c r="J103" s="6" t="n">
        <v>104.7</v>
      </c>
    </row>
    <row collapsed="false" customFormat="false" customHeight="false" hidden="false" ht="12.1" outlineLevel="0" r="104">
      <c r="A104" s="35" t="n">
        <v>45307</v>
      </c>
      <c r="B104" s="16" t="s">
        <v>983</v>
      </c>
      <c r="C104" s="16" t="s">
        <v>444</v>
      </c>
      <c r="D104" s="16" t="s">
        <v>991</v>
      </c>
      <c r="E104" s="6" t="n">
        <v>1000</v>
      </c>
      <c r="F104" s="7" t="n">
        <v>5</v>
      </c>
      <c r="G104" s="6" t="n">
        <v>21.19</v>
      </c>
      <c r="H104" s="6" t="n">
        <v>0</v>
      </c>
      <c r="I104" s="6" t="n">
        <v>105.95</v>
      </c>
      <c r="J104" s="6" t="n">
        <v>105.95</v>
      </c>
    </row>
    <row collapsed="false" customFormat="false" customHeight="false" hidden="false" ht="12.1" outlineLevel="0" r="105">
      <c r="A105" s="35" t="n">
        <v>45308</v>
      </c>
      <c r="B105" s="16" t="s">
        <v>983</v>
      </c>
      <c r="C105" s="16" t="s">
        <v>451</v>
      </c>
      <c r="D105" s="16" t="s">
        <v>992</v>
      </c>
      <c r="E105" s="6" t="n">
        <v>1000</v>
      </c>
      <c r="F105" s="7" t="n">
        <v>5</v>
      </c>
      <c r="G105" s="6" t="n">
        <v>28.67</v>
      </c>
      <c r="H105" s="6" t="n">
        <v>0</v>
      </c>
      <c r="I105" s="6" t="n">
        <v>143.35</v>
      </c>
      <c r="J105" s="6" t="n">
        <v>143.35</v>
      </c>
    </row>
    <row collapsed="false" customFormat="false" customHeight="false" hidden="false" ht="12.1" outlineLevel="0" r="106">
      <c r="A106" s="35" t="n">
        <v>45308</v>
      </c>
      <c r="B106" s="16" t="s">
        <v>983</v>
      </c>
      <c r="C106" s="16" t="s">
        <v>166</v>
      </c>
      <c r="D106" s="16" t="s">
        <v>167</v>
      </c>
      <c r="E106" s="6" t="n">
        <v>1000</v>
      </c>
      <c r="F106" s="7" t="n">
        <v>5</v>
      </c>
      <c r="G106" s="6" t="n">
        <v>22.81</v>
      </c>
      <c r="H106" s="6" t="n">
        <v>0</v>
      </c>
      <c r="I106" s="6" t="n">
        <v>114.05</v>
      </c>
      <c r="J106" s="6" t="n">
        <v>114.05</v>
      </c>
    </row>
    <row collapsed="false" customFormat="false" customHeight="false" hidden="false" ht="12.1" outlineLevel="0" r="107">
      <c r="A107" s="35" t="n">
        <v>45314</v>
      </c>
      <c r="B107" s="16" t="s">
        <v>983</v>
      </c>
      <c r="C107" s="16" t="s">
        <v>155</v>
      </c>
      <c r="D107" s="16" t="s">
        <v>156</v>
      </c>
      <c r="E107" s="6" t="n">
        <v>1000</v>
      </c>
      <c r="F107" s="7" t="n">
        <v>5</v>
      </c>
      <c r="G107" s="6" t="n">
        <v>43.38</v>
      </c>
      <c r="H107" s="6" t="n">
        <v>0</v>
      </c>
      <c r="I107" s="6" t="n">
        <v>216.9</v>
      </c>
      <c r="J107" s="6" t="n">
        <v>216.9</v>
      </c>
    </row>
    <row collapsed="false" customFormat="false" customHeight="false" hidden="false" ht="12.1" outlineLevel="0" r="108">
      <c r="A108" s="35" t="n">
        <v>45322</v>
      </c>
      <c r="B108" s="16" t="s">
        <v>983</v>
      </c>
      <c r="C108" s="16" t="s">
        <v>450</v>
      </c>
      <c r="D108" s="16" t="s">
        <v>989</v>
      </c>
      <c r="E108" s="6" t="n">
        <v>1000</v>
      </c>
      <c r="F108" s="7" t="n">
        <v>13</v>
      </c>
      <c r="G108" s="6" t="n">
        <v>6.79</v>
      </c>
      <c r="H108" s="6" t="n">
        <v>0</v>
      </c>
      <c r="I108" s="6" t="n">
        <v>88.27</v>
      </c>
      <c r="J108" s="6" t="n">
        <v>88.27</v>
      </c>
    </row>
    <row collapsed="false" customFormat="false" customHeight="false" hidden="false" ht="12.1" outlineLevel="0" r="109">
      <c r="A109" s="35" t="n">
        <v>45323</v>
      </c>
      <c r="B109" s="16" t="s">
        <v>983</v>
      </c>
      <c r="C109" s="16" t="s">
        <v>446</v>
      </c>
      <c r="D109" s="16" t="s">
        <v>986</v>
      </c>
      <c r="E109" s="6" t="n">
        <v>1000</v>
      </c>
      <c r="F109" s="7" t="n">
        <v>5</v>
      </c>
      <c r="G109" s="6" t="n">
        <v>23.81</v>
      </c>
      <c r="H109" s="6" t="n">
        <v>0</v>
      </c>
      <c r="I109" s="6" t="n">
        <v>119.05</v>
      </c>
      <c r="J109" s="6" t="n">
        <v>119.05</v>
      </c>
    </row>
    <row collapsed="false" customFormat="false" customHeight="false" hidden="false" ht="12.1" outlineLevel="0" r="110">
      <c r="A110" s="35" t="n">
        <v>45324</v>
      </c>
      <c r="B110" s="16" t="s">
        <v>983</v>
      </c>
      <c r="C110" s="16" t="s">
        <v>467</v>
      </c>
      <c r="D110" s="16" t="s">
        <v>1006</v>
      </c>
      <c r="E110" s="6" t="n">
        <v>1000</v>
      </c>
      <c r="F110" s="7" t="n">
        <v>17</v>
      </c>
      <c r="G110" s="6" t="n">
        <v>9.34</v>
      </c>
      <c r="H110" s="6" t="n">
        <v>0</v>
      </c>
      <c r="I110" s="6" t="n">
        <v>158.78</v>
      </c>
      <c r="J110" s="6" t="n">
        <v>158.78</v>
      </c>
    </row>
    <row collapsed="false" customFormat="false" customHeight="false" hidden="false" ht="12.1" outlineLevel="0" r="111">
      <c r="A111" s="35" t="n">
        <v>45328</v>
      </c>
      <c r="B111" s="16" t="s">
        <v>983</v>
      </c>
      <c r="C111" s="16" t="s">
        <v>449</v>
      </c>
      <c r="D111" s="16" t="s">
        <v>987</v>
      </c>
      <c r="E111" s="6" t="n">
        <v>1000</v>
      </c>
      <c r="F111" s="7" t="n">
        <v>10</v>
      </c>
      <c r="G111" s="6" t="n">
        <v>20.19</v>
      </c>
      <c r="H111" s="6" t="n">
        <v>0</v>
      </c>
      <c r="I111" s="6" t="n">
        <v>201.9</v>
      </c>
      <c r="J111" s="6" t="n">
        <v>201.9</v>
      </c>
    </row>
    <row collapsed="false" customFormat="false" customHeight="false" hidden="false" ht="12.1" outlineLevel="0" r="112">
      <c r="A112" s="35" t="n">
        <v>45328</v>
      </c>
      <c r="B112" s="16" t="s">
        <v>983</v>
      </c>
      <c r="C112" s="16" t="s">
        <v>128</v>
      </c>
      <c r="D112" s="16" t="s">
        <v>129</v>
      </c>
      <c r="E112" s="6" t="n">
        <v>1000</v>
      </c>
      <c r="F112" s="7" t="n">
        <v>10</v>
      </c>
      <c r="G112" s="6" t="n">
        <v>40.64</v>
      </c>
      <c r="H112" s="6" t="n">
        <v>0</v>
      </c>
      <c r="I112" s="6" t="n">
        <v>406.4</v>
      </c>
      <c r="J112" s="6" t="n">
        <v>406.4</v>
      </c>
    </row>
    <row collapsed="false" customFormat="false" customHeight="false" hidden="false" ht="12.1" outlineLevel="0" r="113">
      <c r="A113" s="35" t="n">
        <v>45334</v>
      </c>
      <c r="B113" s="16" t="s">
        <v>983</v>
      </c>
      <c r="C113" s="16" t="s">
        <v>459</v>
      </c>
      <c r="D113" s="16" t="s">
        <v>999</v>
      </c>
      <c r="E113" s="6" t="n">
        <v>750</v>
      </c>
      <c r="F113" s="7" t="n">
        <v>5</v>
      </c>
      <c r="G113" s="6" t="n">
        <v>7.71</v>
      </c>
      <c r="H113" s="6" t="n">
        <v>0</v>
      </c>
      <c r="I113" s="6" t="n">
        <v>38.55</v>
      </c>
      <c r="J113" s="6" t="n">
        <v>38.55</v>
      </c>
    </row>
    <row collapsed="false" customFormat="false" customHeight="false" hidden="false" ht="12.1" outlineLevel="0" r="114">
      <c r="A114" s="35" t="n">
        <v>45336</v>
      </c>
      <c r="B114" s="16" t="s">
        <v>983</v>
      </c>
      <c r="C114" s="16" t="s">
        <v>456</v>
      </c>
      <c r="D114" s="16" t="s">
        <v>1004</v>
      </c>
      <c r="E114" s="6" t="n">
        <v>1000</v>
      </c>
      <c r="F114" s="7" t="n">
        <v>5</v>
      </c>
      <c r="G114" s="6" t="n">
        <v>45.13</v>
      </c>
      <c r="H114" s="6" t="n">
        <v>0</v>
      </c>
      <c r="I114" s="6" t="n">
        <v>225.65</v>
      </c>
      <c r="J114" s="6" t="n">
        <v>225.65</v>
      </c>
    </row>
    <row collapsed="false" customFormat="false" customHeight="false" hidden="false" ht="12.1" outlineLevel="0" r="115">
      <c r="A115" s="35" t="n">
        <v>45342</v>
      </c>
      <c r="B115" s="16" t="s">
        <v>983</v>
      </c>
      <c r="C115" s="16" t="s">
        <v>441</v>
      </c>
      <c r="D115" s="16" t="s">
        <v>988</v>
      </c>
      <c r="E115" s="6" t="n">
        <v>1000</v>
      </c>
      <c r="F115" s="7" t="n">
        <v>5</v>
      </c>
      <c r="G115" s="6" t="n">
        <v>22.81</v>
      </c>
      <c r="H115" s="6" t="n">
        <v>0</v>
      </c>
      <c r="I115" s="6" t="n">
        <v>114.05</v>
      </c>
      <c r="J115" s="6" t="n">
        <v>114.05</v>
      </c>
    </row>
    <row collapsed="false" customFormat="false" customHeight="false" hidden="false" ht="12.1" outlineLevel="0" r="116">
      <c r="A116" s="35" t="n">
        <v>45343</v>
      </c>
      <c r="B116" s="16" t="s">
        <v>983</v>
      </c>
      <c r="C116" s="16" t="s">
        <v>454</v>
      </c>
      <c r="D116" s="16" t="s">
        <v>1005</v>
      </c>
      <c r="E116" s="6" t="n">
        <v>1000</v>
      </c>
      <c r="F116" s="7" t="n">
        <v>5</v>
      </c>
      <c r="G116" s="6" t="n">
        <v>42.38</v>
      </c>
      <c r="H116" s="6" t="n">
        <v>0</v>
      </c>
      <c r="I116" s="6" t="n">
        <v>211.9</v>
      </c>
      <c r="J116" s="6" t="n">
        <v>211.9</v>
      </c>
    </row>
    <row collapsed="false" customFormat="false" customHeight="false" hidden="false" ht="12.1" outlineLevel="0" r="117">
      <c r="A117" s="35" t="n">
        <v>45349</v>
      </c>
      <c r="B117" s="16" t="s">
        <v>983</v>
      </c>
      <c r="C117" s="16" t="s">
        <v>461</v>
      </c>
      <c r="D117" s="16" t="s">
        <v>1000</v>
      </c>
      <c r="E117" s="6" t="n">
        <v>750</v>
      </c>
      <c r="F117" s="7" t="n">
        <v>7</v>
      </c>
      <c r="G117" s="6" t="n">
        <v>17.67</v>
      </c>
      <c r="H117" s="6" t="n">
        <v>0</v>
      </c>
      <c r="I117" s="6" t="n">
        <v>123.69</v>
      </c>
      <c r="J117" s="6" t="n">
        <v>123.69</v>
      </c>
    </row>
    <row collapsed="false" customFormat="false" customHeight="false" hidden="false" ht="12.1" outlineLevel="0" r="118">
      <c r="A118" s="35" t="n">
        <v>45351</v>
      </c>
      <c r="B118" s="16" t="s">
        <v>983</v>
      </c>
      <c r="C118" s="16" t="s">
        <v>450</v>
      </c>
      <c r="D118" s="16" t="s">
        <v>989</v>
      </c>
      <c r="E118" s="6" t="n">
        <v>1000</v>
      </c>
      <c r="F118" s="7" t="n">
        <v>13</v>
      </c>
      <c r="G118" s="6" t="n">
        <v>6.36</v>
      </c>
      <c r="H118" s="6" t="n">
        <v>0</v>
      </c>
      <c r="I118" s="6" t="n">
        <v>82.68</v>
      </c>
      <c r="J118" s="6" t="n">
        <v>82.68</v>
      </c>
    </row>
    <row collapsed="false" customFormat="false" customHeight="false" hidden="false" ht="12.1" outlineLevel="0" r="119">
      <c r="A119" s="35" t="n">
        <v>45353</v>
      </c>
      <c r="B119" s="16" t="s">
        <v>983</v>
      </c>
      <c r="C119" s="16" t="s">
        <v>467</v>
      </c>
      <c r="D119" s="16" t="s">
        <v>1006</v>
      </c>
      <c r="E119" s="6" t="n">
        <v>1000</v>
      </c>
      <c r="F119" s="7" t="n">
        <v>17</v>
      </c>
      <c r="G119" s="6" t="n">
        <v>8.74</v>
      </c>
      <c r="H119" s="6" t="n">
        <v>0</v>
      </c>
      <c r="I119" s="6" t="n">
        <v>148.58</v>
      </c>
      <c r="J119" s="6" t="n">
        <v>148.58</v>
      </c>
    </row>
    <row collapsed="false" customFormat="false" customHeight="false" hidden="false" ht="12.1" outlineLevel="0" r="120">
      <c r="A120" s="35" t="n">
        <v>45356</v>
      </c>
      <c r="B120" s="16" t="s">
        <v>983</v>
      </c>
      <c r="C120" s="16" t="s">
        <v>75</v>
      </c>
      <c r="D120" s="16" t="s">
        <v>76</v>
      </c>
      <c r="E120" s="6" t="n">
        <v>1000</v>
      </c>
      <c r="F120" s="7" t="n">
        <v>18</v>
      </c>
      <c r="G120" s="6" t="n">
        <v>44.88</v>
      </c>
      <c r="H120" s="6" t="n">
        <v>0</v>
      </c>
      <c r="I120" s="6" t="n">
        <v>807.84</v>
      </c>
      <c r="J120" s="6" t="n">
        <v>807.84</v>
      </c>
    </row>
    <row collapsed="false" customFormat="false" customHeight="false" hidden="false" ht="12.1" outlineLevel="0" r="121">
      <c r="A121" s="35" t="n">
        <v>45357</v>
      </c>
      <c r="B121" s="16" t="s">
        <v>983</v>
      </c>
      <c r="C121" s="16" t="s">
        <v>126</v>
      </c>
      <c r="D121" s="16" t="s">
        <v>127</v>
      </c>
      <c r="E121" s="6" t="n">
        <v>1000</v>
      </c>
      <c r="F121" s="7" t="n">
        <v>10</v>
      </c>
      <c r="G121" s="6" t="n">
        <v>25.8</v>
      </c>
      <c r="H121" s="6" t="n">
        <v>0</v>
      </c>
      <c r="I121" s="6" t="n">
        <v>258</v>
      </c>
      <c r="J121" s="6" t="n">
        <v>258</v>
      </c>
    </row>
    <row collapsed="false" customFormat="false" customHeight="false" hidden="false" ht="12.1" outlineLevel="0" r="122">
      <c r="A122" s="35" t="n">
        <v>45362</v>
      </c>
      <c r="B122" s="16" t="s">
        <v>983</v>
      </c>
      <c r="C122" s="16" t="s">
        <v>470</v>
      </c>
      <c r="D122" s="16" t="s">
        <v>1008</v>
      </c>
      <c r="E122" s="6" t="n">
        <v>1000</v>
      </c>
      <c r="F122" s="7" t="n">
        <v>6</v>
      </c>
      <c r="G122" s="6" t="n">
        <v>37.4</v>
      </c>
      <c r="H122" s="6" t="n">
        <v>0</v>
      </c>
      <c r="I122" s="6" t="n">
        <v>224.4</v>
      </c>
      <c r="J122" s="6" t="n">
        <v>224.4</v>
      </c>
    </row>
    <row collapsed="false" customFormat="false" customHeight="false" hidden="false" ht="12.1" outlineLevel="0" r="123">
      <c r="A123" s="35" t="n">
        <v>45364</v>
      </c>
      <c r="B123" s="16" t="s">
        <v>983</v>
      </c>
      <c r="C123" s="16" t="s">
        <v>459</v>
      </c>
      <c r="D123" s="16" t="s">
        <v>999</v>
      </c>
      <c r="E123" s="6" t="n">
        <v>750</v>
      </c>
      <c r="F123" s="7" t="n">
        <v>5</v>
      </c>
      <c r="G123" s="6" t="n">
        <v>7.71</v>
      </c>
      <c r="H123" s="6" t="n">
        <v>0</v>
      </c>
      <c r="I123" s="6" t="n">
        <v>38.55</v>
      </c>
      <c r="J123" s="6" t="n">
        <v>38.55</v>
      </c>
    </row>
    <row collapsed="false" customFormat="false" customHeight="false" hidden="false" ht="12.1" outlineLevel="0" r="124">
      <c r="A124" s="35" t="n">
        <v>45365</v>
      </c>
      <c r="B124" s="16" t="s">
        <v>983</v>
      </c>
      <c r="C124" s="16" t="s">
        <v>169</v>
      </c>
      <c r="D124" s="16" t="s">
        <v>170</v>
      </c>
      <c r="E124" s="6" t="n">
        <v>1000</v>
      </c>
      <c r="F124" s="7" t="n">
        <v>5</v>
      </c>
      <c r="G124" s="6" t="n">
        <v>21.57</v>
      </c>
      <c r="H124" s="6" t="n">
        <v>0</v>
      </c>
      <c r="I124" s="6" t="n">
        <v>107.85</v>
      </c>
      <c r="J124" s="6" t="n">
        <v>107.85</v>
      </c>
    </row>
    <row collapsed="false" customFormat="false" customHeight="false" hidden="false" ht="12.1" outlineLevel="0" r="125">
      <c r="A125" s="35" t="n">
        <v>45369</v>
      </c>
      <c r="B125" s="16" t="s">
        <v>983</v>
      </c>
      <c r="C125" s="16" t="s">
        <v>463</v>
      </c>
      <c r="D125" s="16" t="s">
        <v>1002</v>
      </c>
      <c r="E125" s="6" t="n">
        <v>670</v>
      </c>
      <c r="F125" s="7" t="n">
        <v>7</v>
      </c>
      <c r="G125" s="6" t="n">
        <v>16.29</v>
      </c>
      <c r="H125" s="6" t="n">
        <v>0</v>
      </c>
      <c r="I125" s="6" t="n">
        <v>114.03</v>
      </c>
      <c r="J125" s="6" t="n">
        <v>114.03</v>
      </c>
    </row>
    <row collapsed="false" customFormat="false" customHeight="false" hidden="false" ht="12.1" outlineLevel="0" r="126">
      <c r="A126" s="35" t="n">
        <v>45369</v>
      </c>
      <c r="B126" s="16" t="s">
        <v>983</v>
      </c>
      <c r="C126" s="16" t="s">
        <v>72</v>
      </c>
      <c r="D126" s="16" t="s">
        <v>73</v>
      </c>
      <c r="E126" s="6" t="n">
        <v>1000</v>
      </c>
      <c r="F126" s="7" t="n">
        <v>10</v>
      </c>
      <c r="G126" s="6" t="n">
        <v>32.16</v>
      </c>
      <c r="H126" s="6" t="n">
        <v>0</v>
      </c>
      <c r="I126" s="6" t="n">
        <v>321.6</v>
      </c>
      <c r="J126" s="6" t="n">
        <v>321.6</v>
      </c>
    </row>
    <row collapsed="false" customFormat="false" customHeight="false" hidden="false" ht="12.1" outlineLevel="0" r="127">
      <c r="A127" s="35" t="n">
        <v>45369</v>
      </c>
      <c r="B127" s="16" t="s">
        <v>983</v>
      </c>
      <c r="C127" s="16" t="s">
        <v>161</v>
      </c>
      <c r="D127" s="16" t="s">
        <v>162</v>
      </c>
      <c r="E127" s="6" t="n">
        <v>1000</v>
      </c>
      <c r="F127" s="7" t="n">
        <v>5</v>
      </c>
      <c r="G127" s="6" t="n">
        <v>39.39</v>
      </c>
      <c r="H127" s="6" t="n">
        <v>0</v>
      </c>
      <c r="I127" s="6" t="n">
        <v>196.95</v>
      </c>
      <c r="J127" s="6" t="n">
        <v>196.95</v>
      </c>
    </row>
    <row collapsed="false" customFormat="false" customHeight="false" hidden="false" ht="12.1" outlineLevel="0" r="128">
      <c r="A128" s="35" t="n">
        <v>45370</v>
      </c>
      <c r="B128" s="16" t="s">
        <v>983</v>
      </c>
      <c r="C128" s="16" t="s">
        <v>131</v>
      </c>
      <c r="D128" s="16" t="s">
        <v>132</v>
      </c>
      <c r="E128" s="6" t="n">
        <v>1000</v>
      </c>
      <c r="F128" s="7" t="n">
        <v>10</v>
      </c>
      <c r="G128" s="6" t="n">
        <v>38.64</v>
      </c>
      <c r="H128" s="6" t="n">
        <v>0</v>
      </c>
      <c r="I128" s="6" t="n">
        <v>386.4</v>
      </c>
      <c r="J128" s="6" t="n">
        <v>386.4</v>
      </c>
    </row>
    <row collapsed="false" customFormat="false" customHeight="false" hidden="false" ht="12.1" outlineLevel="0" r="129">
      <c r="A129" s="35" t="n">
        <v>45375</v>
      </c>
      <c r="B129" s="16" t="s">
        <v>983</v>
      </c>
      <c r="C129" s="16" t="s">
        <v>447</v>
      </c>
      <c r="D129" s="16" t="s">
        <v>993</v>
      </c>
      <c r="E129" s="6" t="n">
        <v>1000</v>
      </c>
      <c r="F129" s="7" t="n">
        <v>10</v>
      </c>
      <c r="G129" s="6" t="n">
        <v>45.38</v>
      </c>
      <c r="H129" s="6" t="n">
        <v>0</v>
      </c>
      <c r="I129" s="6" t="n">
        <v>453.8</v>
      </c>
      <c r="J129" s="6" t="n">
        <v>453.8</v>
      </c>
    </row>
    <row collapsed="false" customFormat="false" customHeight="false" hidden="false" ht="12.1" outlineLevel="0" r="130">
      <c r="A130" s="35" t="n">
        <v>45376</v>
      </c>
      <c r="B130" s="16" t="s">
        <v>983</v>
      </c>
      <c r="C130" s="16" t="s">
        <v>458</v>
      </c>
      <c r="D130" s="16" t="s">
        <v>994</v>
      </c>
      <c r="E130" s="6" t="n">
        <v>1000</v>
      </c>
      <c r="F130" s="7" t="n">
        <v>5</v>
      </c>
      <c r="G130" s="6" t="n">
        <v>47.37</v>
      </c>
      <c r="H130" s="6" t="n">
        <v>0</v>
      </c>
      <c r="I130" s="6" t="n">
        <v>236.85</v>
      </c>
      <c r="J130" s="6" t="n">
        <v>236.85</v>
      </c>
    </row>
    <row collapsed="false" customFormat="false" customHeight="false" hidden="false" ht="12.1" outlineLevel="0" r="131">
      <c r="A131" s="35" t="n">
        <v>45376</v>
      </c>
      <c r="B131" s="16" t="s">
        <v>983</v>
      </c>
      <c r="C131" s="16" t="s">
        <v>452</v>
      </c>
      <c r="D131" s="16" t="s">
        <v>995</v>
      </c>
      <c r="E131" s="6" t="n">
        <v>1000</v>
      </c>
      <c r="F131" s="7" t="n">
        <v>5</v>
      </c>
      <c r="G131" s="6" t="n">
        <v>22.44</v>
      </c>
      <c r="H131" s="6" t="n">
        <v>0</v>
      </c>
      <c r="I131" s="6" t="n">
        <v>112.2</v>
      </c>
      <c r="J131" s="6" t="n">
        <v>112.2</v>
      </c>
    </row>
    <row collapsed="false" customFormat="false" customHeight="false" hidden="false" ht="12.1" outlineLevel="0" r="132">
      <c r="A132" s="35" t="n">
        <v>45382</v>
      </c>
      <c r="B132" s="16" t="s">
        <v>983</v>
      </c>
      <c r="C132" s="16" t="s">
        <v>455</v>
      </c>
      <c r="D132" s="16" t="s">
        <v>997</v>
      </c>
      <c r="E132" s="6" t="n">
        <v>1000</v>
      </c>
      <c r="F132" s="7" t="n">
        <v>5</v>
      </c>
      <c r="G132" s="6" t="n">
        <v>23.93</v>
      </c>
      <c r="H132" s="6" t="n">
        <v>0</v>
      </c>
      <c r="I132" s="6" t="n">
        <v>119.65</v>
      </c>
      <c r="J132" s="6" t="n">
        <v>119.65</v>
      </c>
    </row>
    <row collapsed="false" customFormat="false" customHeight="false" hidden="false" ht="12.1" outlineLevel="0" r="133">
      <c r="A133" s="35" t="n">
        <v>45382</v>
      </c>
      <c r="B133" s="16" t="s">
        <v>983</v>
      </c>
      <c r="C133" s="16" t="s">
        <v>450</v>
      </c>
      <c r="D133" s="16" t="s">
        <v>989</v>
      </c>
      <c r="E133" s="6" t="n">
        <v>1000</v>
      </c>
      <c r="F133" s="7" t="n">
        <v>13</v>
      </c>
      <c r="G133" s="6" t="n">
        <v>6.79</v>
      </c>
      <c r="H133" s="6" t="n">
        <v>0</v>
      </c>
      <c r="I133" s="6" t="n">
        <v>88.27</v>
      </c>
      <c r="J133" s="6" t="n">
        <v>88.27</v>
      </c>
    </row>
    <row collapsed="false" customFormat="false" customHeight="false" hidden="false" ht="12.1" outlineLevel="0" r="134">
      <c r="A134" s="35" t="n">
        <v>45384</v>
      </c>
      <c r="B134" s="16" t="s">
        <v>983</v>
      </c>
      <c r="C134" s="16" t="s">
        <v>473</v>
      </c>
      <c r="D134" s="16" t="s">
        <v>1009</v>
      </c>
      <c r="E134" s="6" t="n">
        <v>1000</v>
      </c>
      <c r="F134" s="7" t="n">
        <v>5</v>
      </c>
      <c r="G134" s="6" t="n">
        <v>12.33</v>
      </c>
      <c r="H134" s="6" t="n">
        <v>0</v>
      </c>
      <c r="I134" s="6" t="n">
        <v>61.65</v>
      </c>
      <c r="J134" s="6" t="n">
        <v>61.65</v>
      </c>
    </row>
    <row collapsed="false" customFormat="false" customHeight="false" hidden="false" ht="12.1" outlineLevel="0" r="135">
      <c r="A135" s="35" t="n">
        <v>45384</v>
      </c>
      <c r="B135" s="16" t="s">
        <v>983</v>
      </c>
      <c r="C135" s="16" t="s">
        <v>467</v>
      </c>
      <c r="D135" s="16" t="s">
        <v>1006</v>
      </c>
      <c r="E135" s="6" t="n">
        <v>1000</v>
      </c>
      <c r="F135" s="7" t="n">
        <v>17</v>
      </c>
      <c r="G135" s="6" t="n">
        <v>9.34</v>
      </c>
      <c r="H135" s="6" t="n">
        <v>0</v>
      </c>
      <c r="I135" s="6" t="n">
        <v>158.78</v>
      </c>
      <c r="J135" s="6" t="n">
        <v>158.78</v>
      </c>
    </row>
    <row collapsed="false" customFormat="false" customHeight="false" hidden="false" ht="12.1" outlineLevel="0" r="136">
      <c r="A136" s="35" t="n">
        <v>45385</v>
      </c>
      <c r="B136" s="16" t="s">
        <v>983</v>
      </c>
      <c r="C136" s="16" t="s">
        <v>149</v>
      </c>
      <c r="D136" s="16" t="s">
        <v>150</v>
      </c>
      <c r="E136" s="6" t="n">
        <v>1000</v>
      </c>
      <c r="F136" s="7" t="n">
        <v>5</v>
      </c>
      <c r="G136" s="6" t="n">
        <v>29.42</v>
      </c>
      <c r="H136" s="6" t="n">
        <v>0</v>
      </c>
      <c r="I136" s="6" t="n">
        <v>147.1</v>
      </c>
      <c r="J136" s="6" t="n">
        <v>147.1</v>
      </c>
    </row>
    <row collapsed="false" customFormat="false" customHeight="false" hidden="false" ht="12.1" outlineLevel="0" r="137">
      <c r="A137" s="35" t="n">
        <v>45389</v>
      </c>
      <c r="B137" s="16" t="s">
        <v>983</v>
      </c>
      <c r="C137" s="16" t="s">
        <v>474</v>
      </c>
      <c r="D137" s="16" t="s">
        <v>1010</v>
      </c>
      <c r="E137" s="6" t="n">
        <v>1000</v>
      </c>
      <c r="F137" s="7" t="n">
        <v>1</v>
      </c>
      <c r="G137" s="6" t="n">
        <v>12.33</v>
      </c>
      <c r="H137" s="6" t="n">
        <v>0</v>
      </c>
      <c r="I137" s="6" t="n">
        <v>12.33</v>
      </c>
      <c r="J137" s="6" t="n">
        <v>12.33</v>
      </c>
    </row>
    <row collapsed="false" customFormat="false" customHeight="false" hidden="false" ht="12.1" outlineLevel="0" r="138">
      <c r="A138" s="35" t="n">
        <v>45391</v>
      </c>
      <c r="B138" s="16" t="s">
        <v>983</v>
      </c>
      <c r="C138" s="16" t="s">
        <v>134</v>
      </c>
      <c r="D138" s="16" t="s">
        <v>135</v>
      </c>
      <c r="E138" s="6" t="n">
        <v>1000</v>
      </c>
      <c r="F138" s="7" t="n">
        <v>10</v>
      </c>
      <c r="G138" s="6" t="n">
        <v>39.64</v>
      </c>
      <c r="H138" s="6" t="n">
        <v>0</v>
      </c>
      <c r="I138" s="6" t="n">
        <v>396.4</v>
      </c>
      <c r="J138" s="6" t="n">
        <v>396.4</v>
      </c>
    </row>
    <row collapsed="false" customFormat="false" customHeight="false" hidden="false" ht="12.1" outlineLevel="0" r="139">
      <c r="A139" s="35" t="n">
        <v>45391</v>
      </c>
      <c r="B139" s="16" t="s">
        <v>983</v>
      </c>
      <c r="C139" s="16" t="s">
        <v>164</v>
      </c>
      <c r="D139" s="16" t="s">
        <v>165</v>
      </c>
      <c r="E139" s="6" t="n">
        <v>1000</v>
      </c>
      <c r="F139" s="7" t="n">
        <v>10</v>
      </c>
      <c r="G139" s="6" t="n">
        <v>9.04</v>
      </c>
      <c r="H139" s="6" t="n">
        <v>0</v>
      </c>
      <c r="I139" s="6" t="n">
        <v>90.4</v>
      </c>
      <c r="J139" s="6" t="n">
        <v>90.4</v>
      </c>
    </row>
    <row collapsed="false" customFormat="false" customHeight="false" hidden="false" ht="12.1" outlineLevel="0" r="140">
      <c r="A140" s="35" t="n">
        <v>45392</v>
      </c>
      <c r="B140" s="16" t="s">
        <v>983</v>
      </c>
      <c r="C140" s="16" t="s">
        <v>466</v>
      </c>
      <c r="D140" s="16" t="s">
        <v>1007</v>
      </c>
      <c r="E140" s="6" t="n">
        <v>1000</v>
      </c>
      <c r="F140" s="7" t="n">
        <v>5</v>
      </c>
      <c r="G140" s="6" t="n">
        <v>29.92</v>
      </c>
      <c r="H140" s="6" t="n">
        <v>0</v>
      </c>
      <c r="I140" s="6" t="n">
        <v>149.6</v>
      </c>
      <c r="J140" s="6" t="n">
        <v>149.6</v>
      </c>
    </row>
    <row collapsed="false" customFormat="false" customHeight="false" hidden="false" ht="12.1" outlineLevel="0" r="141">
      <c r="A141" s="35" t="n">
        <v>45393</v>
      </c>
      <c r="B141" s="16" t="s">
        <v>983</v>
      </c>
      <c r="C141" s="16" t="s">
        <v>448</v>
      </c>
      <c r="D141" s="16" t="s">
        <v>998</v>
      </c>
      <c r="E141" s="6" t="n">
        <v>1000</v>
      </c>
      <c r="F141" s="7" t="n">
        <v>5</v>
      </c>
      <c r="G141" s="6" t="n">
        <v>43.13</v>
      </c>
      <c r="H141" s="6" t="n">
        <v>0</v>
      </c>
      <c r="I141" s="6" t="n">
        <v>215.65</v>
      </c>
      <c r="J141" s="6" t="n">
        <v>215.65</v>
      </c>
    </row>
    <row collapsed="false" customFormat="false" customHeight="false" hidden="false" ht="12.1" outlineLevel="0" r="142">
      <c r="A142" s="35" t="n">
        <v>45394</v>
      </c>
      <c r="B142" s="16" t="s">
        <v>983</v>
      </c>
      <c r="C142" s="16" t="s">
        <v>459</v>
      </c>
      <c r="D142" s="16" t="s">
        <v>999</v>
      </c>
      <c r="E142" s="6" t="n">
        <v>750</v>
      </c>
      <c r="F142" s="7" t="n">
        <v>5</v>
      </c>
      <c r="G142" s="6" t="n">
        <v>7.71</v>
      </c>
      <c r="H142" s="6" t="n">
        <v>0</v>
      </c>
      <c r="I142" s="6" t="n">
        <v>38.55</v>
      </c>
      <c r="J142" s="6" t="n">
        <v>38.55</v>
      </c>
    </row>
    <row collapsed="false" customFormat="false" customHeight="false" hidden="false" ht="12.1" outlineLevel="0" r="143">
      <c r="A143" s="35" t="n">
        <v>45396</v>
      </c>
      <c r="B143" s="16" t="s">
        <v>983</v>
      </c>
      <c r="C143" s="16" t="s">
        <v>443</v>
      </c>
      <c r="D143" s="16" t="s">
        <v>990</v>
      </c>
      <c r="E143" s="6" t="n">
        <v>1000</v>
      </c>
      <c r="F143" s="7" t="n">
        <v>5</v>
      </c>
      <c r="G143" s="6" t="n">
        <v>20.94</v>
      </c>
      <c r="H143" s="6" t="n">
        <v>0</v>
      </c>
      <c r="I143" s="6" t="n">
        <v>104.7</v>
      </c>
      <c r="J143" s="6" t="n">
        <v>104.7</v>
      </c>
    </row>
    <row collapsed="false" customFormat="false" customHeight="false" hidden="false" ht="12.1" outlineLevel="0" r="144">
      <c r="A144" s="35" t="n">
        <v>45398</v>
      </c>
      <c r="B144" s="16" t="s">
        <v>983</v>
      </c>
      <c r="C144" s="16" t="s">
        <v>444</v>
      </c>
      <c r="D144" s="16" t="s">
        <v>991</v>
      </c>
      <c r="E144" s="6" t="n">
        <v>1000</v>
      </c>
      <c r="F144" s="7" t="n">
        <v>5</v>
      </c>
      <c r="G144" s="6" t="n">
        <v>21.19</v>
      </c>
      <c r="H144" s="6" t="n">
        <v>0</v>
      </c>
      <c r="I144" s="6" t="n">
        <v>105.95</v>
      </c>
      <c r="J144" s="6" t="n">
        <v>105.95</v>
      </c>
    </row>
    <row collapsed="false" customFormat="false" customHeight="false" hidden="false" ht="12.1" outlineLevel="0" r="145">
      <c r="A145" s="35" t="n">
        <v>45399</v>
      </c>
      <c r="B145" s="16" t="s">
        <v>983</v>
      </c>
      <c r="C145" s="16" t="s">
        <v>166</v>
      </c>
      <c r="D145" s="16" t="s">
        <v>167</v>
      </c>
      <c r="E145" s="6" t="n">
        <v>1000</v>
      </c>
      <c r="F145" s="7" t="n">
        <v>5</v>
      </c>
      <c r="G145" s="6" t="n">
        <v>22.81</v>
      </c>
      <c r="H145" s="6" t="n">
        <v>0</v>
      </c>
      <c r="I145" s="6" t="n">
        <v>114.05</v>
      </c>
      <c r="J145" s="6" t="n">
        <v>114.05</v>
      </c>
    </row>
    <row collapsed="false" customFormat="false" customHeight="false" hidden="false" ht="12.1" outlineLevel="0" r="146">
      <c r="A146" s="35" t="n">
        <v>45399</v>
      </c>
      <c r="B146" s="16" t="s">
        <v>983</v>
      </c>
      <c r="C146" s="16" t="s">
        <v>451</v>
      </c>
      <c r="D146" s="16" t="s">
        <v>992</v>
      </c>
      <c r="E146" s="6" t="n">
        <v>1000</v>
      </c>
      <c r="F146" s="7" t="n">
        <v>5</v>
      </c>
      <c r="G146" s="6" t="n">
        <v>28.67</v>
      </c>
      <c r="H146" s="6" t="n">
        <v>0</v>
      </c>
      <c r="I146" s="6" t="n">
        <v>143.35</v>
      </c>
      <c r="J146" s="6" t="n">
        <v>143.35</v>
      </c>
    </row>
    <row collapsed="false" customFormat="false" customHeight="false" hidden="false" ht="12.1" outlineLevel="0" r="147">
      <c r="A147" s="35" t="n">
        <v>45412</v>
      </c>
      <c r="B147" s="16" t="s">
        <v>983</v>
      </c>
      <c r="C147" s="16" t="s">
        <v>450</v>
      </c>
      <c r="D147" s="16" t="s">
        <v>989</v>
      </c>
      <c r="E147" s="6" t="n">
        <v>1000</v>
      </c>
      <c r="F147" s="7" t="n">
        <v>13</v>
      </c>
      <c r="G147" s="6" t="n">
        <v>6.58</v>
      </c>
      <c r="H147" s="6" t="n">
        <v>0</v>
      </c>
      <c r="I147" s="6" t="n">
        <v>85.54</v>
      </c>
      <c r="J147" s="6" t="n">
        <v>85.54</v>
      </c>
    </row>
    <row collapsed="false" customFormat="false" customHeight="false" hidden="false" ht="12.1" outlineLevel="0" r="148">
      <c r="A148" s="35" t="n">
        <v>45414</v>
      </c>
      <c r="B148" s="16" t="s">
        <v>983</v>
      </c>
      <c r="C148" s="16" t="s">
        <v>473</v>
      </c>
      <c r="D148" s="16" t="s">
        <v>1009</v>
      </c>
      <c r="E148" s="6" t="n">
        <v>1000</v>
      </c>
      <c r="F148" s="7" t="n">
        <v>5</v>
      </c>
      <c r="G148" s="6" t="n">
        <v>12.33</v>
      </c>
      <c r="H148" s="6" t="n">
        <v>0</v>
      </c>
      <c r="I148" s="6" t="n">
        <v>61.65</v>
      </c>
      <c r="J148" s="6" t="n">
        <v>61.65</v>
      </c>
    </row>
    <row collapsed="false" customFormat="false" customHeight="false" hidden="false" ht="12.1" outlineLevel="0" r="149">
      <c r="A149" s="35" t="n">
        <v>45414</v>
      </c>
      <c r="B149" s="16" t="s">
        <v>983</v>
      </c>
      <c r="C149" s="16" t="s">
        <v>467</v>
      </c>
      <c r="D149" s="16" t="s">
        <v>1006</v>
      </c>
      <c r="E149" s="6" t="n">
        <v>1000</v>
      </c>
      <c r="F149" s="7" t="n">
        <v>17</v>
      </c>
      <c r="G149" s="6" t="n">
        <v>9.04</v>
      </c>
      <c r="H149" s="6" t="n">
        <v>0</v>
      </c>
      <c r="I149" s="6" t="n">
        <v>153.68</v>
      </c>
      <c r="J149" s="6" t="n">
        <v>153.68</v>
      </c>
    </row>
    <row collapsed="false" customFormat="false" customHeight="false" hidden="false" ht="12.1" outlineLevel="0" r="150">
      <c r="A150" s="35" t="n">
        <v>45414</v>
      </c>
      <c r="B150" s="16" t="s">
        <v>983</v>
      </c>
      <c r="C150" s="16" t="s">
        <v>446</v>
      </c>
      <c r="D150" s="16" t="s">
        <v>986</v>
      </c>
      <c r="E150" s="6" t="n">
        <v>1000</v>
      </c>
      <c r="F150" s="7" t="n">
        <v>5</v>
      </c>
      <c r="G150" s="6" t="n">
        <v>23.81</v>
      </c>
      <c r="H150" s="6" t="n">
        <v>0</v>
      </c>
      <c r="I150" s="6" t="n">
        <v>119.05</v>
      </c>
      <c r="J150" s="6" t="n">
        <v>119.05</v>
      </c>
    </row>
    <row collapsed="false" customFormat="false" customHeight="false" hidden="false" ht="12.1" outlineLevel="0" r="151">
      <c r="A151" s="35" t="n">
        <v>45419</v>
      </c>
      <c r="B151" s="16" t="s">
        <v>983</v>
      </c>
      <c r="C151" s="16" t="s">
        <v>472</v>
      </c>
      <c r="D151" s="16" t="s">
        <v>1011</v>
      </c>
      <c r="E151" s="6" t="n">
        <v>1000</v>
      </c>
      <c r="F151" s="7" t="n">
        <v>10</v>
      </c>
      <c r="G151" s="6" t="n">
        <v>32.41</v>
      </c>
      <c r="H151" s="6" t="n">
        <v>0</v>
      </c>
      <c r="I151" s="6" t="n">
        <v>324.1</v>
      </c>
      <c r="J151" s="6" t="n">
        <v>324.1</v>
      </c>
    </row>
    <row collapsed="false" customFormat="false" customHeight="false" hidden="false" ht="12.1" outlineLevel="0" r="152">
      <c r="A152" s="35" t="n">
        <v>45419</v>
      </c>
      <c r="B152" s="16" t="s">
        <v>983</v>
      </c>
      <c r="C152" s="16" t="s">
        <v>474</v>
      </c>
      <c r="D152" s="16" t="s">
        <v>1010</v>
      </c>
      <c r="E152" s="6" t="n">
        <v>1000</v>
      </c>
      <c r="F152" s="7" t="n">
        <v>6</v>
      </c>
      <c r="G152" s="6" t="n">
        <v>12.33</v>
      </c>
      <c r="H152" s="6" t="n">
        <v>0</v>
      </c>
      <c r="I152" s="6" t="n">
        <v>73.98</v>
      </c>
      <c r="J152" s="6" t="n">
        <v>73.98</v>
      </c>
    </row>
    <row collapsed="false" customFormat="false" customHeight="false" hidden="false" ht="12.1" outlineLevel="0" r="153">
      <c r="A153" s="35" t="n">
        <v>45419</v>
      </c>
      <c r="B153" s="16" t="s">
        <v>983</v>
      </c>
      <c r="C153" s="16" t="s">
        <v>449</v>
      </c>
      <c r="D153" s="16" t="s">
        <v>987</v>
      </c>
      <c r="E153" s="6" t="n">
        <v>1000</v>
      </c>
      <c r="F153" s="7" t="n">
        <v>10</v>
      </c>
      <c r="G153" s="6" t="n">
        <v>20.19</v>
      </c>
      <c r="H153" s="6" t="n">
        <v>0</v>
      </c>
      <c r="I153" s="6" t="n">
        <v>201.9</v>
      </c>
      <c r="J153" s="6" t="n">
        <v>201.9</v>
      </c>
    </row>
    <row collapsed="false" customFormat="false" customHeight="false" hidden="false" ht="12.1" outlineLevel="0" r="154">
      <c r="A154" s="35" t="n">
        <v>45421</v>
      </c>
      <c r="B154" s="16" t="s">
        <v>983</v>
      </c>
      <c r="C154" s="16" t="s">
        <v>164</v>
      </c>
      <c r="D154" s="16" t="s">
        <v>165</v>
      </c>
      <c r="E154" s="6" t="n">
        <v>1000</v>
      </c>
      <c r="F154" s="7" t="n">
        <v>10</v>
      </c>
      <c r="G154" s="6" t="n">
        <v>9.04</v>
      </c>
      <c r="H154" s="6" t="n">
        <v>0</v>
      </c>
      <c r="I154" s="6" t="n">
        <v>90.4</v>
      </c>
      <c r="J154" s="6" t="n">
        <v>90.4</v>
      </c>
    </row>
    <row collapsed="false" customFormat="false" customHeight="false" hidden="false" ht="12.1" outlineLevel="0" r="155">
      <c r="A155" s="35" t="n">
        <v>45424</v>
      </c>
      <c r="B155" s="16" t="s">
        <v>983</v>
      </c>
      <c r="C155" s="16" t="s">
        <v>459</v>
      </c>
      <c r="D155" s="16" t="s">
        <v>999</v>
      </c>
      <c r="E155" s="6" t="n">
        <v>500</v>
      </c>
      <c r="F155" s="7" t="n">
        <v>5</v>
      </c>
      <c r="G155" s="6" t="n">
        <v>5.14</v>
      </c>
      <c r="H155" s="6" t="n">
        <v>0</v>
      </c>
      <c r="I155" s="6" t="n">
        <v>25.7</v>
      </c>
      <c r="J155" s="6" t="n">
        <v>25.7</v>
      </c>
    </row>
    <row collapsed="false" customFormat="false" customHeight="false" hidden="false" ht="12.1" outlineLevel="0" r="156">
      <c r="A156" s="35" t="n">
        <v>45432</v>
      </c>
      <c r="B156" s="16" t="s">
        <v>983</v>
      </c>
      <c r="C156" s="16" t="s">
        <v>152</v>
      </c>
      <c r="D156" s="16" t="s">
        <v>153</v>
      </c>
      <c r="E156" s="6" t="n">
        <v>1000</v>
      </c>
      <c r="F156" s="7" t="n">
        <v>5</v>
      </c>
      <c r="G156" s="6" t="n">
        <v>47.62</v>
      </c>
      <c r="H156" s="6" t="n">
        <v>0</v>
      </c>
      <c r="I156" s="6" t="n">
        <v>238.1</v>
      </c>
      <c r="J156" s="6" t="n">
        <v>238.1</v>
      </c>
    </row>
    <row collapsed="false" customFormat="false" customHeight="false" hidden="false" ht="12.1" outlineLevel="0" r="157">
      <c r="A157" s="35" t="n">
        <v>45433</v>
      </c>
      <c r="B157" s="16" t="s">
        <v>983</v>
      </c>
      <c r="C157" s="16" t="s">
        <v>441</v>
      </c>
      <c r="D157" s="16" t="s">
        <v>988</v>
      </c>
      <c r="E157" s="6" t="n">
        <v>1000</v>
      </c>
      <c r="F157" s="7" t="n">
        <v>5</v>
      </c>
      <c r="G157" s="6" t="n">
        <v>22.81</v>
      </c>
      <c r="H157" s="6" t="n">
        <v>0</v>
      </c>
      <c r="I157" s="6" t="n">
        <v>114.05</v>
      </c>
      <c r="J157" s="6" t="n">
        <v>114.05</v>
      </c>
    </row>
    <row collapsed="false" customFormat="false" customHeight="false" hidden="false" ht="12.1" outlineLevel="0" r="158">
      <c r="A158" s="35" t="n">
        <v>45434</v>
      </c>
      <c r="B158" s="16" t="s">
        <v>983</v>
      </c>
      <c r="C158" s="16" t="s">
        <v>137</v>
      </c>
      <c r="D158" s="16" t="s">
        <v>138</v>
      </c>
      <c r="E158" s="6" t="n">
        <v>1000</v>
      </c>
      <c r="F158" s="7" t="n">
        <v>10</v>
      </c>
      <c r="G158" s="6" t="n">
        <v>49.86</v>
      </c>
      <c r="H158" s="6" t="n">
        <v>0</v>
      </c>
      <c r="I158" s="6" t="n">
        <v>498.6</v>
      </c>
      <c r="J158" s="6" t="n">
        <v>498.6</v>
      </c>
    </row>
    <row collapsed="false" customFormat="false" customHeight="false" hidden="false" ht="12.1" outlineLevel="0" r="159">
      <c r="A159" s="35" t="n">
        <v>45440</v>
      </c>
      <c r="B159" s="16" t="s">
        <v>983</v>
      </c>
      <c r="C159" s="16" t="s">
        <v>453</v>
      </c>
      <c r="D159" s="16" t="s">
        <v>1001</v>
      </c>
      <c r="E159" s="6" t="n">
        <v>1000</v>
      </c>
      <c r="F159" s="7" t="n">
        <v>10</v>
      </c>
      <c r="G159" s="6" t="n">
        <v>47.37</v>
      </c>
      <c r="H159" s="6" t="n">
        <v>0</v>
      </c>
      <c r="I159" s="6" t="n">
        <v>473.7</v>
      </c>
      <c r="J159" s="6" t="n">
        <v>473.7</v>
      </c>
    </row>
    <row collapsed="false" customFormat="false" customHeight="false" hidden="false" ht="12.1" outlineLevel="0" r="160">
      <c r="A160" s="35" t="n">
        <v>45440</v>
      </c>
      <c r="B160" s="16" t="s">
        <v>983</v>
      </c>
      <c r="C160" s="16" t="s">
        <v>461</v>
      </c>
      <c r="D160" s="16" t="s">
        <v>1000</v>
      </c>
      <c r="E160" s="6" t="n">
        <v>750</v>
      </c>
      <c r="F160" s="7" t="n">
        <v>7</v>
      </c>
      <c r="G160" s="6" t="n">
        <v>17.67</v>
      </c>
      <c r="H160" s="6" t="n">
        <v>0</v>
      </c>
      <c r="I160" s="6" t="n">
        <v>123.69</v>
      </c>
      <c r="J160" s="6" t="n">
        <v>123.69</v>
      </c>
    </row>
    <row collapsed="false" customFormat="false" customHeight="false" hidden="false" ht="12.1" outlineLevel="0" r="161">
      <c r="A161" s="35" t="n">
        <v>45443</v>
      </c>
      <c r="B161" s="16" t="s">
        <v>983</v>
      </c>
      <c r="C161" s="16" t="s">
        <v>450</v>
      </c>
      <c r="D161" s="16" t="s">
        <v>989</v>
      </c>
      <c r="E161" s="6" t="n">
        <v>1000</v>
      </c>
      <c r="F161" s="7" t="n">
        <v>13</v>
      </c>
      <c r="G161" s="6" t="n">
        <v>6.79</v>
      </c>
      <c r="H161" s="6" t="n">
        <v>0</v>
      </c>
      <c r="I161" s="6" t="n">
        <v>88.27</v>
      </c>
      <c r="J161" s="6" t="n">
        <v>88.27</v>
      </c>
    </row>
    <row collapsed="false" customFormat="false" customHeight="false" hidden="false" ht="12.1" outlineLevel="0" r="162">
      <c r="A162" s="35" t="n">
        <v>45444</v>
      </c>
      <c r="B162" s="16" t="s">
        <v>983</v>
      </c>
      <c r="C162" s="16" t="s">
        <v>473</v>
      </c>
      <c r="D162" s="16" t="s">
        <v>1009</v>
      </c>
      <c r="E162" s="6" t="n">
        <v>1000</v>
      </c>
      <c r="F162" s="7" t="n">
        <v>5</v>
      </c>
      <c r="G162" s="6" t="n">
        <v>11.51</v>
      </c>
      <c r="H162" s="6" t="n">
        <v>0</v>
      </c>
      <c r="I162" s="6" t="n">
        <v>57.55</v>
      </c>
      <c r="J162" s="6" t="n">
        <v>57.55</v>
      </c>
    </row>
    <row collapsed="false" customFormat="false" customHeight="false" hidden="false" ht="12.1" outlineLevel="0" r="163">
      <c r="A163" s="35" t="n">
        <v>45445</v>
      </c>
      <c r="B163" s="16" t="s">
        <v>983</v>
      </c>
      <c r="C163" s="16" t="s">
        <v>467</v>
      </c>
      <c r="D163" s="16" t="s">
        <v>1006</v>
      </c>
      <c r="E163" s="6" t="n">
        <v>1000</v>
      </c>
      <c r="F163" s="7" t="n">
        <v>17</v>
      </c>
      <c r="G163" s="6" t="n">
        <v>9.34</v>
      </c>
      <c r="H163" s="6" t="n">
        <v>0</v>
      </c>
      <c r="I163" s="6" t="n">
        <v>158.78</v>
      </c>
      <c r="J163" s="6" t="n">
        <v>158.78</v>
      </c>
    </row>
    <row collapsed="false" customFormat="false" customHeight="false" hidden="false" ht="12.1" outlineLevel="0" r="164">
      <c r="A164" s="35" t="n">
        <v>45448</v>
      </c>
      <c r="B164" s="16" t="s">
        <v>983</v>
      </c>
      <c r="C164" s="16" t="s">
        <v>123</v>
      </c>
      <c r="D164" s="16" t="s">
        <v>124</v>
      </c>
      <c r="E164" s="6" t="n">
        <v>1000</v>
      </c>
      <c r="F164" s="7" t="n">
        <v>5</v>
      </c>
      <c r="G164" s="6" t="n">
        <v>30.42</v>
      </c>
      <c r="H164" s="6" t="n">
        <v>0</v>
      </c>
      <c r="I164" s="6" t="n">
        <v>152.1</v>
      </c>
      <c r="J164" s="6" t="n">
        <v>152.1</v>
      </c>
    </row>
    <row collapsed="false" customFormat="false" customHeight="false" hidden="false" ht="12.1" outlineLevel="0" r="165">
      <c r="A165" s="35" t="n">
        <v>45448</v>
      </c>
      <c r="B165" s="16" t="s">
        <v>983</v>
      </c>
      <c r="C165" s="16" t="s">
        <v>126</v>
      </c>
      <c r="D165" s="16" t="s">
        <v>127</v>
      </c>
      <c r="E165" s="6" t="n">
        <v>1000</v>
      </c>
      <c r="F165" s="7" t="n">
        <v>10</v>
      </c>
      <c r="G165" s="6" t="n">
        <v>25.8</v>
      </c>
      <c r="H165" s="6" t="n">
        <v>0</v>
      </c>
      <c r="I165" s="6" t="n">
        <v>258</v>
      </c>
      <c r="J165" s="6" t="n">
        <v>258</v>
      </c>
    </row>
    <row collapsed="false" customFormat="false" customHeight="false" hidden="false" ht="12.1" outlineLevel="0" r="166">
      <c r="A166" s="35" t="n">
        <v>45449</v>
      </c>
      <c r="B166" s="16" t="s">
        <v>983</v>
      </c>
      <c r="C166" s="16" t="s">
        <v>474</v>
      </c>
      <c r="D166" s="16" t="s">
        <v>1010</v>
      </c>
      <c r="E166" s="6" t="n">
        <v>1000</v>
      </c>
      <c r="F166" s="7" t="n">
        <v>6</v>
      </c>
      <c r="G166" s="6" t="n">
        <v>12.33</v>
      </c>
      <c r="H166" s="6" t="n">
        <v>0</v>
      </c>
      <c r="I166" s="6" t="n">
        <v>73.98</v>
      </c>
      <c r="J166" s="6" t="n">
        <v>73.98</v>
      </c>
    </row>
    <row collapsed="false" customFormat="false" customHeight="false" hidden="false" ht="12.1" outlineLevel="0" r="167">
      <c r="A167" s="35" t="n">
        <v>45451</v>
      </c>
      <c r="B167" s="16" t="s">
        <v>983</v>
      </c>
      <c r="C167" s="16" t="s">
        <v>164</v>
      </c>
      <c r="D167" s="16" t="s">
        <v>165</v>
      </c>
      <c r="E167" s="6" t="n">
        <v>1000</v>
      </c>
      <c r="F167" s="7" t="n">
        <v>10</v>
      </c>
      <c r="G167" s="6" t="n">
        <v>9.04</v>
      </c>
      <c r="H167" s="6" t="n">
        <v>0</v>
      </c>
      <c r="I167" s="6" t="n">
        <v>90.4</v>
      </c>
      <c r="J167" s="6" t="n">
        <v>90.4</v>
      </c>
    </row>
    <row collapsed="false" customFormat="false" customHeight="false" hidden="false" ht="12.1" outlineLevel="0" r="168">
      <c r="A168" s="35" t="n">
        <v>45453</v>
      </c>
      <c r="B168" s="16" t="s">
        <v>983</v>
      </c>
      <c r="C168" s="16" t="s">
        <v>471</v>
      </c>
      <c r="D168" s="16" t="s">
        <v>1012</v>
      </c>
      <c r="E168" s="6" t="n">
        <v>1000</v>
      </c>
      <c r="F168" s="7" t="n">
        <v>7</v>
      </c>
      <c r="G168" s="6" t="n">
        <v>29.54</v>
      </c>
      <c r="H168" s="6" t="n">
        <v>0</v>
      </c>
      <c r="I168" s="6" t="n">
        <v>206.78</v>
      </c>
      <c r="J168" s="6" t="n">
        <v>206.78</v>
      </c>
    </row>
    <row collapsed="false" customFormat="false" customHeight="false" hidden="false" ht="12.1" outlineLevel="0" r="169">
      <c r="A169" s="35" t="n">
        <v>45453</v>
      </c>
      <c r="B169" s="16" t="s">
        <v>983</v>
      </c>
      <c r="C169" s="16" t="s">
        <v>470</v>
      </c>
      <c r="D169" s="16" t="s">
        <v>1008</v>
      </c>
      <c r="E169" s="6" t="n">
        <v>1000</v>
      </c>
      <c r="F169" s="7" t="n">
        <v>10</v>
      </c>
      <c r="G169" s="6" t="n">
        <v>37.4</v>
      </c>
      <c r="H169" s="6" t="n">
        <v>0</v>
      </c>
      <c r="I169" s="6" t="n">
        <v>374</v>
      </c>
      <c r="J169" s="6" t="n">
        <v>374</v>
      </c>
    </row>
    <row collapsed="false" customFormat="false" customHeight="false" hidden="false" ht="12.1" outlineLevel="0" r="170">
      <c r="A170" s="35" t="n">
        <v>45454</v>
      </c>
      <c r="B170" s="16" t="s">
        <v>983</v>
      </c>
      <c r="C170" s="16" t="s">
        <v>459</v>
      </c>
      <c r="D170" s="16" t="s">
        <v>999</v>
      </c>
      <c r="E170" s="6" t="n">
        <v>500</v>
      </c>
      <c r="F170" s="7" t="n">
        <v>5</v>
      </c>
      <c r="G170" s="6" t="n">
        <v>5.14</v>
      </c>
      <c r="H170" s="6" t="n">
        <v>0</v>
      </c>
      <c r="I170" s="6" t="n">
        <v>25.7</v>
      </c>
      <c r="J170" s="6" t="n">
        <v>25.7</v>
      </c>
    </row>
    <row collapsed="false" customFormat="false" customHeight="false" hidden="false" ht="12.1" outlineLevel="0" r="171">
      <c r="A171" s="35" t="n">
        <v>45455</v>
      </c>
      <c r="B171" s="16" t="s">
        <v>983</v>
      </c>
      <c r="C171" s="16" t="s">
        <v>117</v>
      </c>
      <c r="D171" s="16" t="s">
        <v>118</v>
      </c>
      <c r="E171" s="6" t="n">
        <v>1000</v>
      </c>
      <c r="F171" s="7" t="n">
        <v>10</v>
      </c>
      <c r="G171" s="6" t="n">
        <v>37.02</v>
      </c>
      <c r="H171" s="6" t="n">
        <v>0</v>
      </c>
      <c r="I171" s="6" t="n">
        <v>370.2</v>
      </c>
      <c r="J171" s="6" t="n">
        <v>370.2</v>
      </c>
    </row>
    <row collapsed="false" customFormat="false" customHeight="false" hidden="false" ht="12.1" outlineLevel="0" r="172">
      <c r="A172" s="35" t="n">
        <v>45456</v>
      </c>
      <c r="B172" s="16" t="s">
        <v>983</v>
      </c>
      <c r="C172" s="16" t="s">
        <v>169</v>
      </c>
      <c r="D172" s="16" t="s">
        <v>170</v>
      </c>
      <c r="E172" s="6" t="n">
        <v>1000</v>
      </c>
      <c r="F172" s="7" t="n">
        <v>5</v>
      </c>
      <c r="G172" s="6" t="n">
        <v>21.57</v>
      </c>
      <c r="H172" s="6" t="n">
        <v>0</v>
      </c>
      <c r="I172" s="6" t="n">
        <v>107.85</v>
      </c>
      <c r="J172" s="6" t="n">
        <v>107.85</v>
      </c>
    </row>
    <row collapsed="false" customFormat="false" customHeight="false" hidden="false" ht="12.1" outlineLevel="0" r="173">
      <c r="A173" s="35" t="n">
        <v>45460</v>
      </c>
      <c r="B173" s="16" t="s">
        <v>983</v>
      </c>
      <c r="C173" s="16" t="s">
        <v>72</v>
      </c>
      <c r="D173" s="16" t="s">
        <v>73</v>
      </c>
      <c r="E173" s="6" t="n">
        <v>1000</v>
      </c>
      <c r="F173" s="7" t="n">
        <v>16</v>
      </c>
      <c r="G173" s="6" t="n">
        <v>32.16</v>
      </c>
      <c r="H173" s="6" t="n">
        <v>0</v>
      </c>
      <c r="I173" s="6" t="n">
        <v>514.56</v>
      </c>
      <c r="J173" s="6" t="n">
        <v>514.56</v>
      </c>
    </row>
    <row collapsed="false" customFormat="false" customHeight="false" hidden="false" ht="12.1" outlineLevel="0" r="174">
      <c r="A174" s="35" t="n">
        <v>45460</v>
      </c>
      <c r="B174" s="16" t="s">
        <v>983</v>
      </c>
      <c r="C174" s="16" t="s">
        <v>463</v>
      </c>
      <c r="D174" s="16" t="s">
        <v>1002</v>
      </c>
      <c r="E174" s="6" t="n">
        <v>505</v>
      </c>
      <c r="F174" s="7" t="n">
        <v>8</v>
      </c>
      <c r="G174" s="6" t="n">
        <v>12.28</v>
      </c>
      <c r="H174" s="6" t="n">
        <v>0</v>
      </c>
      <c r="I174" s="6" t="n">
        <v>98.24</v>
      </c>
      <c r="J174" s="6" t="n">
        <v>98.24</v>
      </c>
    </row>
    <row collapsed="false" customFormat="false" customHeight="false" hidden="false" ht="12.1" outlineLevel="0" r="175">
      <c r="A175" s="35" t="n">
        <v>45467</v>
      </c>
      <c r="B175" s="16" t="s">
        <v>983</v>
      </c>
      <c r="C175" s="16" t="s">
        <v>452</v>
      </c>
      <c r="D175" s="16" t="s">
        <v>995</v>
      </c>
      <c r="E175" s="6" t="n">
        <v>1000</v>
      </c>
      <c r="F175" s="7" t="n">
        <v>5</v>
      </c>
      <c r="G175" s="6" t="n">
        <v>22.44</v>
      </c>
      <c r="H175" s="6" t="n">
        <v>0</v>
      </c>
      <c r="I175" s="6" t="n">
        <v>112.2</v>
      </c>
      <c r="J175" s="6" t="n">
        <v>112.2</v>
      </c>
    </row>
    <row collapsed="false" customFormat="false" customHeight="false" hidden="false" ht="12.1" outlineLevel="0" r="176">
      <c r="A176" s="35" t="n">
        <v>45473</v>
      </c>
      <c r="B176" s="16" t="s">
        <v>983</v>
      </c>
      <c r="C176" s="16" t="s">
        <v>450</v>
      </c>
      <c r="D176" s="16" t="s">
        <v>989</v>
      </c>
      <c r="E176" s="6" t="n">
        <v>1000</v>
      </c>
      <c r="F176" s="7" t="n">
        <v>13</v>
      </c>
      <c r="G176" s="6" t="n">
        <v>6.58</v>
      </c>
      <c r="H176" s="6" t="n">
        <v>0</v>
      </c>
      <c r="I176" s="6" t="n">
        <v>85.54</v>
      </c>
      <c r="J176" s="6" t="n">
        <v>85.54</v>
      </c>
    </row>
    <row collapsed="false" customFormat="false" customHeight="false" hidden="false" ht="12.1" outlineLevel="0" r="177">
      <c r="A177" s="35" t="n">
        <v>45474</v>
      </c>
      <c r="B177" s="16" t="s">
        <v>983</v>
      </c>
      <c r="C177" s="16" t="s">
        <v>473</v>
      </c>
      <c r="D177" s="16" t="s">
        <v>1009</v>
      </c>
      <c r="E177" s="6" t="n">
        <v>1000</v>
      </c>
      <c r="F177" s="7" t="n">
        <v>5</v>
      </c>
      <c r="G177" s="6" t="n">
        <v>11.51</v>
      </c>
      <c r="H177" s="6" t="n">
        <v>0</v>
      </c>
      <c r="I177" s="6" t="n">
        <v>57.55</v>
      </c>
      <c r="J177" s="6" t="n">
        <v>57.55</v>
      </c>
    </row>
    <row collapsed="false" customFormat="false" customHeight="false" hidden="false" ht="12.1" outlineLevel="0" r="178">
      <c r="A178" s="35" t="n">
        <v>45475</v>
      </c>
      <c r="B178" s="16" t="s">
        <v>983</v>
      </c>
      <c r="C178" s="16" t="s">
        <v>467</v>
      </c>
      <c r="D178" s="16" t="s">
        <v>1006</v>
      </c>
      <c r="E178" s="6" t="n">
        <v>954.06</v>
      </c>
      <c r="F178" s="7" t="n">
        <v>17</v>
      </c>
      <c r="G178" s="6" t="n">
        <v>8.63</v>
      </c>
      <c r="H178" s="6" t="n">
        <v>0</v>
      </c>
      <c r="I178" s="6" t="n">
        <v>146.71</v>
      </c>
      <c r="J178" s="6" t="n">
        <v>146.71</v>
      </c>
    </row>
    <row collapsed="false" customFormat="false" customHeight="false" hidden="false" ht="12.1" outlineLevel="0" r="179">
      <c r="A179" s="35" t="n">
        <v>45476</v>
      </c>
      <c r="B179" s="16" t="s">
        <v>983</v>
      </c>
      <c r="C179" s="16" t="s">
        <v>149</v>
      </c>
      <c r="D179" s="16" t="s">
        <v>150</v>
      </c>
      <c r="E179" s="6" t="n">
        <v>1000</v>
      </c>
      <c r="F179" s="7" t="n">
        <v>5</v>
      </c>
      <c r="G179" s="6" t="n">
        <v>29.42</v>
      </c>
      <c r="H179" s="6" t="n">
        <v>0</v>
      </c>
      <c r="I179" s="6" t="n">
        <v>147.1</v>
      </c>
      <c r="J179" s="6" t="n">
        <v>147.1</v>
      </c>
    </row>
    <row collapsed="false" customFormat="false" customHeight="false" hidden="false" ht="12.1" outlineLevel="0" r="180">
      <c r="A180" s="35" t="n">
        <v>45479</v>
      </c>
      <c r="B180" s="16" t="s">
        <v>983</v>
      </c>
      <c r="C180" s="16" t="s">
        <v>474</v>
      </c>
      <c r="D180" s="16" t="s">
        <v>1010</v>
      </c>
      <c r="E180" s="6" t="n">
        <v>1000</v>
      </c>
      <c r="F180" s="7" t="n">
        <v>6</v>
      </c>
      <c r="G180" s="6" t="n">
        <v>12.33</v>
      </c>
      <c r="H180" s="6" t="n">
        <v>0</v>
      </c>
      <c r="I180" s="6" t="n">
        <v>73.98</v>
      </c>
      <c r="J180" s="6" t="n">
        <v>73.98</v>
      </c>
    </row>
    <row collapsed="false" customFormat="false" customHeight="false" hidden="false" ht="12.1" outlineLevel="0" r="181">
      <c r="A181" s="35" t="n">
        <v>45481</v>
      </c>
      <c r="B181" s="16" t="s">
        <v>983</v>
      </c>
      <c r="C181" s="16" t="s">
        <v>164</v>
      </c>
      <c r="D181" s="16" t="s">
        <v>165</v>
      </c>
      <c r="E181" s="6" t="n">
        <v>1000</v>
      </c>
      <c r="F181" s="7" t="n">
        <v>10</v>
      </c>
      <c r="G181" s="6" t="n">
        <v>9.04</v>
      </c>
      <c r="H181" s="6" t="n">
        <v>0</v>
      </c>
      <c r="I181" s="6" t="n">
        <v>90.4</v>
      </c>
      <c r="J181" s="6" t="n">
        <v>90.4</v>
      </c>
    </row>
    <row collapsed="false" customFormat="false" customHeight="false" hidden="false" ht="12.1" outlineLevel="0" r="182">
      <c r="A182" s="35" t="n">
        <v>45483</v>
      </c>
      <c r="B182" s="16" t="s">
        <v>983</v>
      </c>
      <c r="C182" s="16" t="s">
        <v>466</v>
      </c>
      <c r="D182" s="16" t="s">
        <v>1007</v>
      </c>
      <c r="E182" s="6" t="n">
        <v>1000</v>
      </c>
      <c r="F182" s="7" t="n">
        <v>10</v>
      </c>
      <c r="G182" s="6" t="n">
        <v>29.92</v>
      </c>
      <c r="H182" s="6" t="n">
        <v>0</v>
      </c>
      <c r="I182" s="6" t="n">
        <v>299.2</v>
      </c>
      <c r="J182" s="6" t="n">
        <v>299.2</v>
      </c>
    </row>
    <row collapsed="false" customFormat="false" customHeight="false" hidden="false" ht="12.1" outlineLevel="0" r="183">
      <c r="A183" s="35" t="n">
        <v>45484</v>
      </c>
      <c r="B183" s="16" t="s">
        <v>983</v>
      </c>
      <c r="C183" s="16" t="s">
        <v>459</v>
      </c>
      <c r="D183" s="16" t="s">
        <v>999</v>
      </c>
      <c r="E183" s="6" t="n">
        <v>500</v>
      </c>
      <c r="F183" s="7" t="n">
        <v>5</v>
      </c>
      <c r="G183" s="6" t="n">
        <v>5.14</v>
      </c>
      <c r="H183" s="6" t="n">
        <v>0</v>
      </c>
      <c r="I183" s="6" t="n">
        <v>25.7</v>
      </c>
      <c r="J183" s="6" t="n">
        <v>25.7</v>
      </c>
    </row>
    <row collapsed="false" customFormat="false" customHeight="false" hidden="false" ht="12.1" outlineLevel="0" r="184">
      <c r="A184" s="35" t="n">
        <v>45490</v>
      </c>
      <c r="B184" s="16" t="s">
        <v>983</v>
      </c>
      <c r="C184" s="16" t="s">
        <v>166</v>
      </c>
      <c r="D184" s="16" t="s">
        <v>167</v>
      </c>
      <c r="E184" s="6" t="n">
        <v>1000</v>
      </c>
      <c r="F184" s="7" t="n">
        <v>5</v>
      </c>
      <c r="G184" s="6" t="n">
        <v>22.81</v>
      </c>
      <c r="H184" s="6" t="n">
        <v>0</v>
      </c>
      <c r="I184" s="6" t="n">
        <v>114.05</v>
      </c>
      <c r="J184" s="6" t="n">
        <v>114.05</v>
      </c>
    </row>
    <row collapsed="false" customFormat="false" customHeight="false" hidden="false" ht="12.1" outlineLevel="0" r="185">
      <c r="A185" s="35" t="n">
        <v>45496</v>
      </c>
      <c r="B185" s="16" t="s">
        <v>983</v>
      </c>
      <c r="C185" s="16" t="s">
        <v>155</v>
      </c>
      <c r="D185" s="16" t="s">
        <v>156</v>
      </c>
      <c r="E185" s="6" t="n">
        <v>1000</v>
      </c>
      <c r="F185" s="7" t="n">
        <v>5</v>
      </c>
      <c r="G185" s="6" t="n">
        <v>43.38</v>
      </c>
      <c r="H185" s="6" t="n">
        <v>0</v>
      </c>
      <c r="I185" s="6" t="n">
        <v>216.9</v>
      </c>
      <c r="J185" s="6" t="n">
        <v>216.9</v>
      </c>
    </row>
    <row collapsed="false" customFormat="false" customHeight="false" hidden="false" ht="12.1" outlineLevel="0" r="186">
      <c r="A186" s="35" t="n">
        <v>45504</v>
      </c>
      <c r="B186" s="16" t="s">
        <v>983</v>
      </c>
      <c r="C186" s="16" t="s">
        <v>450</v>
      </c>
      <c r="D186" s="16" t="s">
        <v>989</v>
      </c>
      <c r="E186" s="6" t="n">
        <v>942.27</v>
      </c>
      <c r="F186" s="7" t="n">
        <v>13</v>
      </c>
      <c r="G186" s="6" t="n">
        <v>6.4</v>
      </c>
      <c r="H186" s="6" t="n">
        <v>0</v>
      </c>
      <c r="I186" s="6" t="n">
        <v>83.2</v>
      </c>
      <c r="J186" s="6" t="n">
        <v>83.2</v>
      </c>
    </row>
    <row collapsed="false" customFormat="false" customHeight="false" hidden="false" ht="12.1" outlineLevel="0" r="187">
      <c r="A187" s="35" t="n">
        <v>45504</v>
      </c>
      <c r="B187" s="16" t="s">
        <v>983</v>
      </c>
      <c r="C187" s="16" t="s">
        <v>473</v>
      </c>
      <c r="D187" s="16" t="s">
        <v>1009</v>
      </c>
      <c r="E187" s="6" t="n">
        <v>1000</v>
      </c>
      <c r="F187" s="7" t="n">
        <v>5</v>
      </c>
      <c r="G187" s="6" t="n">
        <v>11.51</v>
      </c>
      <c r="H187" s="6" t="n">
        <v>0</v>
      </c>
      <c r="I187" s="6" t="n">
        <v>57.55</v>
      </c>
      <c r="J187" s="6" t="n">
        <v>57.55</v>
      </c>
    </row>
    <row collapsed="false" customFormat="false" customHeight="false" hidden="false" ht="12.1" outlineLevel="0" r="188">
      <c r="A188" s="35" t="n">
        <v>45505</v>
      </c>
      <c r="B188" s="16" t="s">
        <v>983</v>
      </c>
      <c r="C188" s="16" t="s">
        <v>446</v>
      </c>
      <c r="D188" s="16" t="s">
        <v>986</v>
      </c>
      <c r="E188" s="6" t="n">
        <v>1000</v>
      </c>
      <c r="F188" s="7" t="n">
        <v>5</v>
      </c>
      <c r="G188" s="6" t="n">
        <v>23.81</v>
      </c>
      <c r="H188" s="6" t="n">
        <v>0</v>
      </c>
      <c r="I188" s="6" t="n">
        <v>119.05</v>
      </c>
      <c r="J188" s="6" t="n">
        <v>119.05</v>
      </c>
    </row>
    <row collapsed="false" customFormat="false" customHeight="false" hidden="false" ht="12.1" outlineLevel="0" r="189">
      <c r="A189" s="35" t="n">
        <v>45506</v>
      </c>
      <c r="B189" s="16" t="s">
        <v>983</v>
      </c>
      <c r="C189" s="16" t="s">
        <v>467</v>
      </c>
      <c r="D189" s="16" t="s">
        <v>1006</v>
      </c>
      <c r="E189" s="6" t="n">
        <v>897.75</v>
      </c>
      <c r="F189" s="7" t="n">
        <v>17</v>
      </c>
      <c r="G189" s="6" t="n">
        <v>8.39</v>
      </c>
      <c r="H189" s="6" t="n">
        <v>0</v>
      </c>
      <c r="I189" s="6" t="n">
        <v>142.63</v>
      </c>
      <c r="J189" s="6" t="n">
        <v>142.63</v>
      </c>
    </row>
    <row collapsed="false" customFormat="false" customHeight="false" hidden="false" ht="12.1" outlineLevel="0" r="190">
      <c r="A190" s="35" t="n">
        <v>45509</v>
      </c>
      <c r="B190" s="16" t="s">
        <v>983</v>
      </c>
      <c r="C190" s="16" t="s">
        <v>474</v>
      </c>
      <c r="D190" s="16" t="s">
        <v>1010</v>
      </c>
      <c r="E190" s="6" t="n">
        <v>1000</v>
      </c>
      <c r="F190" s="7" t="n">
        <v>6</v>
      </c>
      <c r="G190" s="6" t="n">
        <v>12.33</v>
      </c>
      <c r="H190" s="6" t="n">
        <v>0</v>
      </c>
      <c r="I190" s="6" t="n">
        <v>73.98</v>
      </c>
      <c r="J190" s="6" t="n">
        <v>73.98</v>
      </c>
    </row>
    <row collapsed="false" customFormat="false" customHeight="false" hidden="false" ht="12.1" outlineLevel="0" r="191">
      <c r="A191" s="35" t="n">
        <v>45510</v>
      </c>
      <c r="B191" s="16" t="s">
        <v>983</v>
      </c>
      <c r="C191" s="16" t="s">
        <v>449</v>
      </c>
      <c r="D191" s="16" t="s">
        <v>987</v>
      </c>
      <c r="E191" s="6" t="n">
        <v>1000</v>
      </c>
      <c r="F191" s="7" t="n">
        <v>10</v>
      </c>
      <c r="G191" s="6" t="n">
        <v>20.19</v>
      </c>
      <c r="H191" s="6" t="n">
        <v>0</v>
      </c>
      <c r="I191" s="6" t="n">
        <v>201.9</v>
      </c>
      <c r="J191" s="6" t="n">
        <v>201.9</v>
      </c>
    </row>
    <row collapsed="false" customFormat="false" customHeight="false" hidden="false" ht="12.1" outlineLevel="0" r="192">
      <c r="A192" s="35" t="n">
        <v>45510</v>
      </c>
      <c r="B192" s="16" t="s">
        <v>983</v>
      </c>
      <c r="C192" s="16" t="s">
        <v>128</v>
      </c>
      <c r="D192" s="16" t="s">
        <v>129</v>
      </c>
      <c r="E192" s="6" t="n">
        <v>1000</v>
      </c>
      <c r="F192" s="7" t="n">
        <v>10</v>
      </c>
      <c r="G192" s="6" t="n">
        <v>40.64</v>
      </c>
      <c r="H192" s="6" t="n">
        <v>0</v>
      </c>
      <c r="I192" s="6" t="n">
        <v>406.4</v>
      </c>
      <c r="J192" s="6" t="n">
        <v>406.4</v>
      </c>
    </row>
    <row collapsed="false" customFormat="false" customHeight="false" hidden="false" ht="12.1" outlineLevel="0" r="193">
      <c r="A193" s="35" t="n">
        <v>45510</v>
      </c>
      <c r="B193" s="16" t="s">
        <v>983</v>
      </c>
      <c r="C193" s="16" t="s">
        <v>472</v>
      </c>
      <c r="D193" s="16" t="s">
        <v>1011</v>
      </c>
      <c r="E193" s="6" t="n">
        <v>1000</v>
      </c>
      <c r="F193" s="7" t="n">
        <v>10</v>
      </c>
      <c r="G193" s="6" t="n">
        <v>32.41</v>
      </c>
      <c r="H193" s="6" t="n">
        <v>0</v>
      </c>
      <c r="I193" s="6" t="n">
        <v>324.1</v>
      </c>
      <c r="J193" s="6" t="n">
        <v>324.1</v>
      </c>
    </row>
    <row collapsed="false" customFormat="false" customHeight="false" hidden="false" ht="12.1" outlineLevel="0" r="194">
      <c r="A194" s="35" t="n">
        <v>45511</v>
      </c>
      <c r="B194" s="16" t="s">
        <v>983</v>
      </c>
      <c r="C194" s="16" t="s">
        <v>164</v>
      </c>
      <c r="D194" s="16" t="s">
        <v>165</v>
      </c>
      <c r="E194" s="6" t="n">
        <v>1000</v>
      </c>
      <c r="F194" s="7" t="n">
        <v>10</v>
      </c>
      <c r="G194" s="6" t="n">
        <v>9.04</v>
      </c>
      <c r="H194" s="6" t="n">
        <v>0</v>
      </c>
      <c r="I194" s="6" t="n">
        <v>90.4</v>
      </c>
      <c r="J194" s="6" t="n">
        <v>90.4</v>
      </c>
    </row>
    <row collapsed="false" customFormat="false" customHeight="false" hidden="false" ht="12.1" outlineLevel="0" r="195">
      <c r="A195" s="35" t="n">
        <v>45514</v>
      </c>
      <c r="B195" s="16" t="s">
        <v>983</v>
      </c>
      <c r="C195" s="16" t="s">
        <v>459</v>
      </c>
      <c r="D195" s="16" t="s">
        <v>999</v>
      </c>
      <c r="E195" s="6" t="n">
        <v>250</v>
      </c>
      <c r="F195" s="7" t="n">
        <v>6</v>
      </c>
      <c r="G195" s="6" t="n">
        <v>2.57</v>
      </c>
      <c r="H195" s="6" t="n">
        <v>0</v>
      </c>
      <c r="I195" s="6" t="n">
        <v>15.42</v>
      </c>
      <c r="J195" s="6" t="n">
        <v>15.42</v>
      </c>
    </row>
    <row collapsed="false" customFormat="false" customHeight="false" hidden="false" ht="12.1" outlineLevel="0" r="196">
      <c r="A196" s="35" t="n">
        <v>45520</v>
      </c>
      <c r="B196" s="16" t="s">
        <v>983</v>
      </c>
      <c r="C196" s="16" t="s">
        <v>158</v>
      </c>
      <c r="D196" s="16" t="s">
        <v>159</v>
      </c>
      <c r="E196" s="6" t="n">
        <v>1000</v>
      </c>
      <c r="F196" s="7" t="n">
        <v>5</v>
      </c>
      <c r="G196" s="6" t="n">
        <v>17.26</v>
      </c>
      <c r="H196" s="6" t="n">
        <v>0</v>
      </c>
      <c r="I196" s="6" t="n">
        <v>86.3</v>
      </c>
      <c r="J196" s="6" t="n">
        <v>86.3</v>
      </c>
    </row>
    <row collapsed="false" customFormat="false" customHeight="false" hidden="false" ht="12.1" outlineLevel="0" r="197">
      <c r="A197" s="35" t="n">
        <v>45524</v>
      </c>
      <c r="B197" s="16" t="s">
        <v>983</v>
      </c>
      <c r="C197" s="16" t="s">
        <v>146</v>
      </c>
      <c r="D197" s="16" t="s">
        <v>147</v>
      </c>
      <c r="E197" s="6" t="n">
        <v>1000</v>
      </c>
      <c r="F197" s="7" t="n">
        <v>6</v>
      </c>
      <c r="G197" s="6" t="n">
        <v>32.16</v>
      </c>
      <c r="H197" s="6" t="n">
        <v>0</v>
      </c>
      <c r="I197" s="6" t="n">
        <v>192.96</v>
      </c>
      <c r="J197" s="6" t="n">
        <v>192.96</v>
      </c>
    </row>
    <row collapsed="false" customFormat="false" customHeight="false" hidden="false" ht="12.1" outlineLevel="0" r="198">
      <c r="A198" s="35" t="n">
        <v>45524</v>
      </c>
      <c r="B198" s="16" t="s">
        <v>983</v>
      </c>
      <c r="C198" s="16" t="s">
        <v>441</v>
      </c>
      <c r="D198" s="16" t="s">
        <v>988</v>
      </c>
      <c r="E198" s="6" t="n">
        <v>1000</v>
      </c>
      <c r="F198" s="7" t="n">
        <v>5</v>
      </c>
      <c r="G198" s="6" t="n">
        <v>22.81</v>
      </c>
      <c r="H198" s="6" t="n">
        <v>0</v>
      </c>
      <c r="I198" s="6" t="n">
        <v>114.05</v>
      </c>
      <c r="J198" s="6" t="n">
        <v>114.05</v>
      </c>
    </row>
    <row collapsed="false" customFormat="false" customHeight="false" hidden="false" ht="12.1" outlineLevel="0" r="199">
      <c r="A199" s="35" t="n">
        <v>45525</v>
      </c>
      <c r="B199" s="16" t="s">
        <v>983</v>
      </c>
      <c r="C199" s="16" t="s">
        <v>137</v>
      </c>
      <c r="D199" s="16" t="s">
        <v>138</v>
      </c>
      <c r="E199" s="6" t="n">
        <v>1000</v>
      </c>
      <c r="F199" s="7" t="n">
        <v>10</v>
      </c>
      <c r="G199" s="6" t="n">
        <v>42.38</v>
      </c>
      <c r="H199" s="6" t="n">
        <v>0</v>
      </c>
      <c r="I199" s="6" t="n">
        <v>423.8</v>
      </c>
      <c r="J199" s="6" t="n">
        <v>423.8</v>
      </c>
    </row>
    <row collapsed="false" customFormat="false" customHeight="false" hidden="false" ht="12.1" outlineLevel="0" r="200">
      <c r="A200" s="35" t="n">
        <v>45531</v>
      </c>
      <c r="B200" s="16" t="s">
        <v>983</v>
      </c>
      <c r="C200" s="16" t="s">
        <v>461</v>
      </c>
      <c r="D200" s="16" t="s">
        <v>1000</v>
      </c>
      <c r="E200" s="6" t="n">
        <v>500</v>
      </c>
      <c r="F200" s="7" t="n">
        <v>7</v>
      </c>
      <c r="G200" s="6" t="n">
        <v>11.78</v>
      </c>
      <c r="H200" s="6" t="n">
        <v>0</v>
      </c>
      <c r="I200" s="6" t="n">
        <v>82.46</v>
      </c>
      <c r="J200" s="6" t="n">
        <v>82.46</v>
      </c>
    </row>
    <row collapsed="false" customFormat="false" customHeight="false" hidden="false" ht="12.1" outlineLevel="0" r="201">
      <c r="A201" s="35" t="n">
        <v>45534</v>
      </c>
      <c r="B201" s="16" t="s">
        <v>983</v>
      </c>
      <c r="C201" s="16" t="s">
        <v>473</v>
      </c>
      <c r="D201" s="16" t="s">
        <v>1009</v>
      </c>
      <c r="E201" s="6" t="n">
        <v>1000</v>
      </c>
      <c r="F201" s="7" t="n">
        <v>5</v>
      </c>
      <c r="G201" s="6" t="n">
        <v>11.51</v>
      </c>
      <c r="H201" s="6" t="n">
        <v>0</v>
      </c>
      <c r="I201" s="6" t="n">
        <v>57.55</v>
      </c>
      <c r="J201" s="6" t="n">
        <v>57.55</v>
      </c>
    </row>
    <row collapsed="false" customFormat="false" customHeight="false" hidden="false" ht="12.1" outlineLevel="0" r="202">
      <c r="A202" s="35" t="n">
        <v>45535</v>
      </c>
      <c r="B202" s="16" t="s">
        <v>983</v>
      </c>
      <c r="C202" s="16" t="s">
        <v>450</v>
      </c>
      <c r="D202" s="16" t="s">
        <v>989</v>
      </c>
      <c r="E202" s="6" t="n">
        <v>891.77</v>
      </c>
      <c r="F202" s="7" t="n">
        <v>15</v>
      </c>
      <c r="G202" s="6" t="n">
        <v>6.06</v>
      </c>
      <c r="H202" s="6" t="n">
        <v>0</v>
      </c>
      <c r="I202" s="6" t="n">
        <v>90.9</v>
      </c>
      <c r="J202" s="6" t="n">
        <v>90.9</v>
      </c>
    </row>
    <row collapsed="false" customFormat="false" customHeight="false" hidden="false" ht="12.1" outlineLevel="0" r="203">
      <c r="A203" s="35" t="n">
        <v>45537</v>
      </c>
      <c r="B203" s="16" t="s">
        <v>983</v>
      </c>
      <c r="C203" s="16" t="s">
        <v>467</v>
      </c>
      <c r="D203" s="16" t="s">
        <v>1006</v>
      </c>
      <c r="E203" s="6" t="n">
        <v>852.1</v>
      </c>
      <c r="F203" s="7" t="n">
        <v>17</v>
      </c>
      <c r="G203" s="6" t="n">
        <v>7.96</v>
      </c>
      <c r="H203" s="6" t="n">
        <v>0</v>
      </c>
      <c r="I203" s="6" t="n">
        <v>135.32</v>
      </c>
      <c r="J203" s="6" t="n">
        <v>135.32</v>
      </c>
    </row>
    <row collapsed="false" customFormat="false" customHeight="false" hidden="false" ht="12.1" outlineLevel="0" r="204">
      <c r="A204" s="35" t="n">
        <v>45538</v>
      </c>
      <c r="B204" s="16" t="s">
        <v>983</v>
      </c>
      <c r="C204" s="16" t="s">
        <v>75</v>
      </c>
      <c r="D204" s="16" t="s">
        <v>76</v>
      </c>
      <c r="E204" s="6" t="n">
        <v>1000</v>
      </c>
      <c r="F204" s="7" t="n">
        <v>18</v>
      </c>
      <c r="G204" s="6" t="n">
        <v>44.88</v>
      </c>
      <c r="H204" s="6" t="n">
        <v>0</v>
      </c>
      <c r="I204" s="6" t="n">
        <v>807.84</v>
      </c>
      <c r="J204" s="6" t="n">
        <v>807.84</v>
      </c>
    </row>
    <row collapsed="false" customFormat="false" customHeight="false" hidden="false" ht="12.1" outlineLevel="0" r="205">
      <c r="A205" s="35" t="n">
        <v>45539</v>
      </c>
      <c r="B205" s="16" t="s">
        <v>983</v>
      </c>
      <c r="C205" s="16" t="s">
        <v>123</v>
      </c>
      <c r="D205" s="16" t="s">
        <v>124</v>
      </c>
      <c r="E205" s="6" t="n">
        <v>1000</v>
      </c>
      <c r="F205" s="7" t="n">
        <v>7</v>
      </c>
      <c r="G205" s="6" t="n">
        <v>30.42</v>
      </c>
      <c r="H205" s="6" t="n">
        <v>0</v>
      </c>
      <c r="I205" s="6" t="n">
        <v>212.94</v>
      </c>
      <c r="J205" s="6" t="n">
        <v>212.94</v>
      </c>
    </row>
    <row collapsed="false" customFormat="false" customHeight="false" hidden="false" ht="12.1" outlineLevel="0" r="206">
      <c r="A206" s="35" t="n">
        <v>45539</v>
      </c>
      <c r="B206" s="16" t="s">
        <v>983</v>
      </c>
      <c r="C206" s="16" t="s">
        <v>126</v>
      </c>
      <c r="D206" s="16" t="s">
        <v>127</v>
      </c>
      <c r="E206" s="6" t="n">
        <v>1000</v>
      </c>
      <c r="F206" s="7" t="n">
        <v>10</v>
      </c>
      <c r="G206" s="6" t="n">
        <v>25.8</v>
      </c>
      <c r="H206" s="6" t="n">
        <v>0</v>
      </c>
      <c r="I206" s="6" t="n">
        <v>258</v>
      </c>
      <c r="J206" s="6" t="n">
        <v>258</v>
      </c>
    </row>
    <row collapsed="false" customFormat="false" customHeight="false" hidden="false" ht="12.1" outlineLevel="0" r="207">
      <c r="A207" s="35" t="n">
        <v>45539</v>
      </c>
      <c r="B207" s="16" t="s">
        <v>983</v>
      </c>
      <c r="C207" s="16" t="s">
        <v>474</v>
      </c>
      <c r="D207" s="16" t="s">
        <v>1010</v>
      </c>
      <c r="E207" s="6" t="n">
        <v>1000</v>
      </c>
      <c r="F207" s="7" t="n">
        <v>6</v>
      </c>
      <c r="G207" s="6" t="n">
        <v>12.33</v>
      </c>
      <c r="H207" s="6" t="n">
        <v>0</v>
      </c>
      <c r="I207" s="6" t="n">
        <v>73.98</v>
      </c>
      <c r="J207" s="6" t="n">
        <v>73.98</v>
      </c>
    </row>
    <row collapsed="false" customFormat="false" customHeight="false" hidden="false" ht="12.1" outlineLevel="0" r="208">
      <c r="A208" s="35" t="n">
        <v>45541</v>
      </c>
      <c r="B208" s="16" t="s">
        <v>983</v>
      </c>
      <c r="C208" s="16" t="s">
        <v>164</v>
      </c>
      <c r="D208" s="16" t="s">
        <v>165</v>
      </c>
      <c r="E208" s="6" t="n">
        <v>1000</v>
      </c>
      <c r="F208" s="7" t="n">
        <v>10</v>
      </c>
      <c r="G208" s="6" t="n">
        <v>9.04</v>
      </c>
      <c r="H208" s="6" t="n">
        <v>0</v>
      </c>
      <c r="I208" s="6" t="n">
        <v>90.4</v>
      </c>
      <c r="J208" s="6" t="n">
        <v>90.4</v>
      </c>
    </row>
    <row collapsed="false" customFormat="false" customHeight="false" hidden="false" ht="12.1" outlineLevel="0" r="209">
      <c r="A209" s="35" t="n">
        <v>45544</v>
      </c>
      <c r="B209" s="16" t="s">
        <v>983</v>
      </c>
      <c r="C209" s="16" t="s">
        <v>470</v>
      </c>
      <c r="D209" s="16" t="s">
        <v>1008</v>
      </c>
      <c r="E209" s="6" t="n">
        <v>1000</v>
      </c>
      <c r="F209" s="7" t="n">
        <v>10</v>
      </c>
      <c r="G209" s="6" t="n">
        <v>37.4</v>
      </c>
      <c r="H209" s="6" t="n">
        <v>0</v>
      </c>
      <c r="I209" s="6" t="n">
        <v>374</v>
      </c>
      <c r="J209" s="6" t="n">
        <v>374</v>
      </c>
    </row>
    <row collapsed="false" customFormat="false" customHeight="false" hidden="false" ht="12.1" outlineLevel="0" r="210">
      <c r="A210" s="35" t="n">
        <v>45544</v>
      </c>
      <c r="B210" s="16" t="s">
        <v>983</v>
      </c>
      <c r="C210" s="16" t="s">
        <v>459</v>
      </c>
      <c r="D210" s="16" t="s">
        <v>999</v>
      </c>
      <c r="E210" s="6" t="n">
        <v>250</v>
      </c>
      <c r="F210" s="7" t="n">
        <v>6</v>
      </c>
      <c r="G210" s="6" t="n">
        <v>2.57</v>
      </c>
      <c r="H210" s="6" t="n">
        <v>0</v>
      </c>
      <c r="I210" s="6" t="n">
        <v>15.42</v>
      </c>
      <c r="J210" s="6" t="n">
        <v>15.42</v>
      </c>
    </row>
    <row collapsed="false" customFormat="false" customHeight="false" hidden="false" ht="12.1" outlineLevel="0" r="211">
      <c r="A211" s="35" t="n">
        <v>45544</v>
      </c>
      <c r="B211" s="16" t="s">
        <v>983</v>
      </c>
      <c r="C211" s="16" t="s">
        <v>471</v>
      </c>
      <c r="D211" s="16" t="s">
        <v>1012</v>
      </c>
      <c r="E211" s="6" t="n">
        <v>1000</v>
      </c>
      <c r="F211" s="7" t="n">
        <v>10</v>
      </c>
      <c r="G211" s="6" t="n">
        <v>29.54</v>
      </c>
      <c r="H211" s="6" t="n">
        <v>0</v>
      </c>
      <c r="I211" s="6" t="n">
        <v>295.4</v>
      </c>
      <c r="J211" s="6" t="n">
        <v>295.4</v>
      </c>
    </row>
    <row collapsed="false" customFormat="false" customHeight="false" hidden="false" ht="12.1" outlineLevel="0" r="212">
      <c r="A212" s="35" t="n">
        <v>45546</v>
      </c>
      <c r="B212" s="16" t="s">
        <v>983</v>
      </c>
      <c r="C212" s="16" t="s">
        <v>117</v>
      </c>
      <c r="D212" s="16" t="s">
        <v>118</v>
      </c>
      <c r="E212" s="6" t="n">
        <v>1000</v>
      </c>
      <c r="F212" s="7" t="n">
        <v>10</v>
      </c>
      <c r="G212" s="6" t="n">
        <v>37.02</v>
      </c>
      <c r="H212" s="6" t="n">
        <v>0</v>
      </c>
      <c r="I212" s="6" t="n">
        <v>370.2</v>
      </c>
      <c r="J212" s="6" t="n">
        <v>370.2</v>
      </c>
    </row>
    <row collapsed="false" customFormat="false" customHeight="false" hidden="false" ht="12.1" outlineLevel="0" r="213">
      <c r="A213" s="35" t="n">
        <v>45547</v>
      </c>
      <c r="B213" s="16" t="s">
        <v>983</v>
      </c>
      <c r="C213" s="16" t="s">
        <v>169</v>
      </c>
      <c r="D213" s="16" t="s">
        <v>170</v>
      </c>
      <c r="E213" s="6" t="n">
        <v>1000</v>
      </c>
      <c r="F213" s="7" t="n">
        <v>5</v>
      </c>
      <c r="G213" s="6" t="n">
        <v>21.57</v>
      </c>
      <c r="H213" s="6" t="n">
        <v>0</v>
      </c>
      <c r="I213" s="6" t="n">
        <v>107.85</v>
      </c>
      <c r="J213" s="6" t="n">
        <v>107.85</v>
      </c>
    </row>
    <row collapsed="false" customFormat="false" customHeight="false" hidden="false" ht="12.1" outlineLevel="0" r="214">
      <c r="A214" s="35" t="n">
        <v>45550</v>
      </c>
      <c r="B214" s="16" t="s">
        <v>983</v>
      </c>
      <c r="C214" s="16" t="s">
        <v>158</v>
      </c>
      <c r="D214" s="16" t="s">
        <v>159</v>
      </c>
      <c r="E214" s="6" t="n">
        <v>1000</v>
      </c>
      <c r="F214" s="7" t="n">
        <v>5</v>
      </c>
      <c r="G214" s="6" t="n">
        <v>17.26</v>
      </c>
      <c r="H214" s="6" t="n">
        <v>0</v>
      </c>
      <c r="I214" s="6" t="n">
        <v>86.3</v>
      </c>
      <c r="J214" s="6" t="n">
        <v>86.3</v>
      </c>
    </row>
    <row collapsed="false" customFormat="false" customHeight="false" hidden="false" ht="12.1" outlineLevel="0" r="215">
      <c r="A215" s="35" t="n">
        <v>45551</v>
      </c>
      <c r="B215" s="16" t="s">
        <v>983</v>
      </c>
      <c r="C215" s="16" t="s">
        <v>72</v>
      </c>
      <c r="D215" s="16" t="s">
        <v>73</v>
      </c>
      <c r="E215" s="6" t="n">
        <v>1000</v>
      </c>
      <c r="F215" s="7" t="n">
        <v>16</v>
      </c>
      <c r="G215" s="6" t="n">
        <v>32.16</v>
      </c>
      <c r="H215" s="6" t="n">
        <v>0</v>
      </c>
      <c r="I215" s="6" t="n">
        <v>514.56</v>
      </c>
      <c r="J215" s="6" t="n">
        <v>514.56</v>
      </c>
    </row>
    <row collapsed="false" customFormat="false" customHeight="false" hidden="false" ht="12.1" outlineLevel="0" r="216">
      <c r="A216" s="35" t="n">
        <v>45551</v>
      </c>
      <c r="B216" s="16" t="s">
        <v>983</v>
      </c>
      <c r="C216" s="16" t="s">
        <v>463</v>
      </c>
      <c r="D216" s="16" t="s">
        <v>1002</v>
      </c>
      <c r="E216" s="6" t="n">
        <v>340</v>
      </c>
      <c r="F216" s="7" t="n">
        <v>10</v>
      </c>
      <c r="G216" s="6" t="n">
        <v>8.26</v>
      </c>
      <c r="H216" s="6" t="n">
        <v>0</v>
      </c>
      <c r="I216" s="6" t="n">
        <v>82.6</v>
      </c>
      <c r="J216" s="6" t="n">
        <v>82.6</v>
      </c>
    </row>
    <row collapsed="false" customFormat="false" customHeight="false" hidden="false" ht="12.1" outlineLevel="0" r="217">
      <c r="A217" s="35" t="n">
        <v>45551</v>
      </c>
      <c r="B217" s="16" t="s">
        <v>983</v>
      </c>
      <c r="C217" s="16" t="s">
        <v>161</v>
      </c>
      <c r="D217" s="16" t="s">
        <v>162</v>
      </c>
      <c r="E217" s="6" t="n">
        <v>1000</v>
      </c>
      <c r="F217" s="7" t="n">
        <v>5</v>
      </c>
      <c r="G217" s="6" t="n">
        <v>39.39</v>
      </c>
      <c r="H217" s="6" t="n">
        <v>0</v>
      </c>
      <c r="I217" s="6" t="n">
        <v>196.95</v>
      </c>
      <c r="J217" s="6" t="n">
        <v>196.95</v>
      </c>
    </row>
    <row collapsed="false" customFormat="false" customHeight="false" hidden="false" ht="12.1" outlineLevel="0" r="218">
      <c r="A218" s="35" t="n">
        <v>45552</v>
      </c>
      <c r="B218" s="16" t="s">
        <v>983</v>
      </c>
      <c r="C218" s="16" t="s">
        <v>131</v>
      </c>
      <c r="D218" s="16" t="s">
        <v>132</v>
      </c>
      <c r="E218" s="6" t="n">
        <v>1000</v>
      </c>
      <c r="F218" s="7" t="n">
        <v>10</v>
      </c>
      <c r="G218" s="6" t="n">
        <v>38.64</v>
      </c>
      <c r="H218" s="6" t="n">
        <v>0</v>
      </c>
      <c r="I218" s="6" t="n">
        <v>386.4</v>
      </c>
      <c r="J218" s="6" t="n">
        <v>386.4</v>
      </c>
    </row>
    <row collapsed="false" customFormat="false" customHeight="false" hidden="false" ht="12.1" outlineLevel="0" r="219">
      <c r="A219" s="35" t="n">
        <v>45558</v>
      </c>
      <c r="B219" s="16" t="s">
        <v>983</v>
      </c>
      <c r="C219" s="16" t="s">
        <v>452</v>
      </c>
      <c r="D219" s="16" t="s">
        <v>995</v>
      </c>
      <c r="E219" s="6" t="n">
        <v>1000</v>
      </c>
      <c r="F219" s="7" t="n">
        <v>5</v>
      </c>
      <c r="G219" s="6" t="n">
        <v>22.44</v>
      </c>
      <c r="H219" s="6" t="n">
        <v>0</v>
      </c>
      <c r="I219" s="6" t="n">
        <v>112.2</v>
      </c>
      <c r="J219" s="6" t="n">
        <v>112.2</v>
      </c>
    </row>
    <row collapsed="false" customFormat="false" customHeight="false" hidden="false" ht="12.1" outlineLevel="0" r="220">
      <c r="A220" s="35" t="n">
        <v>45558</v>
      </c>
      <c r="B220" s="16" t="s">
        <v>983</v>
      </c>
      <c r="C220" s="16" t="s">
        <v>458</v>
      </c>
      <c r="D220" s="16" t="s">
        <v>994</v>
      </c>
      <c r="E220" s="6" t="n">
        <v>1000</v>
      </c>
      <c r="F220" s="7" t="n">
        <v>5</v>
      </c>
      <c r="G220" s="6" t="n">
        <v>47.37</v>
      </c>
      <c r="H220" s="6" t="n">
        <v>0</v>
      </c>
      <c r="I220" s="6" t="n">
        <v>236.85</v>
      </c>
      <c r="J220" s="6" t="n">
        <v>236.85</v>
      </c>
    </row>
    <row collapsed="false" customFormat="false" customHeight="false" hidden="false" ht="12.1" outlineLevel="0" r="221">
      <c r="A221" s="35" t="n">
        <v>45560</v>
      </c>
      <c r="B221" s="16" t="s">
        <v>983</v>
      </c>
      <c r="C221" s="16" t="s">
        <v>93</v>
      </c>
      <c r="D221" s="16" t="s">
        <v>94</v>
      </c>
      <c r="E221" s="6" t="n">
        <v>1000</v>
      </c>
      <c r="F221" s="7" t="n">
        <v>10</v>
      </c>
      <c r="G221" s="6" t="n">
        <v>47.37</v>
      </c>
      <c r="H221" s="6" t="n">
        <v>0</v>
      </c>
      <c r="I221" s="6" t="n">
        <v>473.7</v>
      </c>
      <c r="J221" s="6" t="n">
        <v>473.7</v>
      </c>
    </row>
    <row collapsed="false" customFormat="false" customHeight="false" hidden="false" ht="12.1" outlineLevel="0" r="222">
      <c r="A222" s="35" t="n">
        <v>45564</v>
      </c>
      <c r="B222" s="16" t="s">
        <v>983</v>
      </c>
      <c r="C222" s="16" t="s">
        <v>473</v>
      </c>
      <c r="D222" s="16" t="s">
        <v>1009</v>
      </c>
      <c r="E222" s="6" t="n">
        <v>1000</v>
      </c>
      <c r="F222" s="7" t="n">
        <v>5</v>
      </c>
      <c r="G222" s="6" t="n">
        <v>11.51</v>
      </c>
      <c r="H222" s="6" t="n">
        <v>0</v>
      </c>
      <c r="I222" s="6" t="n">
        <v>57.55</v>
      </c>
      <c r="J222" s="6" t="n">
        <v>57.55</v>
      </c>
    </row>
    <row collapsed="false" customFormat="false" customHeight="false" hidden="false" ht="12.1" outlineLevel="0" r="223">
      <c r="A223" s="35" t="n">
        <v>45565</v>
      </c>
      <c r="B223" s="16" t="s">
        <v>983</v>
      </c>
      <c r="C223" s="16" t="s">
        <v>450</v>
      </c>
      <c r="D223" s="16" t="s">
        <v>989</v>
      </c>
      <c r="E223" s="6" t="n">
        <v>836.53</v>
      </c>
      <c r="F223" s="7" t="n">
        <v>15</v>
      </c>
      <c r="G223" s="6" t="n">
        <v>5.5</v>
      </c>
      <c r="H223" s="6" t="n">
        <v>0</v>
      </c>
      <c r="I223" s="6" t="n">
        <v>82.5</v>
      </c>
      <c r="J223" s="6" t="n">
        <v>82.5</v>
      </c>
    </row>
    <row collapsed="false" customFormat="false" customHeight="false" hidden="false" ht="12.1" outlineLevel="0" r="224">
      <c r="A224" s="35" t="n">
        <v>45567</v>
      </c>
      <c r="B224" s="16" t="s">
        <v>983</v>
      </c>
      <c r="C224" s="16" t="s">
        <v>149</v>
      </c>
      <c r="D224" s="16" t="s">
        <v>150</v>
      </c>
      <c r="E224" s="6" t="n">
        <v>1000</v>
      </c>
      <c r="F224" s="7" t="n">
        <v>7</v>
      </c>
      <c r="G224" s="6" t="n">
        <v>29.42</v>
      </c>
      <c r="H224" s="6" t="n">
        <v>0</v>
      </c>
      <c r="I224" s="6" t="n">
        <v>205.94</v>
      </c>
      <c r="J224" s="6" t="n">
        <v>205.94</v>
      </c>
    </row>
    <row collapsed="false" customFormat="false" customHeight="false" hidden="false" ht="12.1" outlineLevel="0" r="225">
      <c r="A225" s="35" t="n">
        <v>45567</v>
      </c>
      <c r="B225" s="16" t="s">
        <v>983</v>
      </c>
      <c r="C225" s="16" t="s">
        <v>467</v>
      </c>
      <c r="D225" s="16" t="s">
        <v>1006</v>
      </c>
      <c r="E225" s="6" t="n">
        <v>803.45</v>
      </c>
      <c r="F225" s="7" t="n">
        <v>17</v>
      </c>
      <c r="G225" s="6" t="n">
        <v>7.26</v>
      </c>
      <c r="H225" s="6" t="n">
        <v>0</v>
      </c>
      <c r="I225" s="6" t="n">
        <v>123.42</v>
      </c>
      <c r="J225" s="6" t="n">
        <v>123.42</v>
      </c>
    </row>
    <row collapsed="false" customFormat="false" customHeight="false" hidden="false" ht="12.1" outlineLevel="0" r="226">
      <c r="A226" s="35" t="n">
        <v>45569</v>
      </c>
      <c r="B226" s="16" t="s">
        <v>983</v>
      </c>
      <c r="C226" s="16" t="s">
        <v>474</v>
      </c>
      <c r="D226" s="16" t="s">
        <v>1010</v>
      </c>
      <c r="E226" s="6" t="n">
        <v>1000</v>
      </c>
      <c r="F226" s="7" t="n">
        <v>6</v>
      </c>
      <c r="G226" s="6" t="n">
        <v>12.33</v>
      </c>
      <c r="H226" s="6" t="n">
        <v>0</v>
      </c>
      <c r="I226" s="6" t="n">
        <v>73.98</v>
      </c>
      <c r="J226" s="6" t="n">
        <v>73.98</v>
      </c>
    </row>
    <row collapsed="false" customFormat="false" customHeight="false" hidden="false" ht="12.1" outlineLevel="0" r="227">
      <c r="A227" s="35" t="n">
        <v>45571</v>
      </c>
      <c r="B227" s="16" t="s">
        <v>983</v>
      </c>
      <c r="C227" s="16" t="s">
        <v>164</v>
      </c>
      <c r="D227" s="16" t="s">
        <v>165</v>
      </c>
      <c r="E227" s="6" t="n">
        <v>1000</v>
      </c>
      <c r="F227" s="7" t="n">
        <v>10</v>
      </c>
      <c r="G227" s="6" t="n">
        <v>9.04</v>
      </c>
      <c r="H227" s="6" t="n">
        <v>0</v>
      </c>
      <c r="I227" s="6" t="n">
        <v>90.4</v>
      </c>
      <c r="J227" s="6" t="n">
        <v>90.4</v>
      </c>
    </row>
    <row collapsed="false" customFormat="false" customHeight="false" hidden="false" ht="12.1" outlineLevel="0" r="228">
      <c r="A228" s="35" t="n">
        <v>45573</v>
      </c>
      <c r="B228" s="16" t="s">
        <v>983</v>
      </c>
      <c r="C228" s="16" t="s">
        <v>134</v>
      </c>
      <c r="D228" s="16" t="s">
        <v>135</v>
      </c>
      <c r="E228" s="6" t="n">
        <v>1000</v>
      </c>
      <c r="F228" s="7" t="n">
        <v>10</v>
      </c>
      <c r="G228" s="6" t="n">
        <v>39.64</v>
      </c>
      <c r="H228" s="6" t="n">
        <v>0</v>
      </c>
      <c r="I228" s="6" t="n">
        <v>396.4</v>
      </c>
      <c r="J228" s="6" t="n">
        <v>396.4</v>
      </c>
    </row>
    <row collapsed="false" customFormat="false" customHeight="false" hidden="false" ht="12.1" outlineLevel="0" r="229">
      <c r="A229" s="35" t="n">
        <v>45574</v>
      </c>
      <c r="B229" s="16" t="s">
        <v>983</v>
      </c>
      <c r="C229" s="16" t="s">
        <v>466</v>
      </c>
      <c r="D229" s="16" t="s">
        <v>1007</v>
      </c>
      <c r="E229" s="6" t="n">
        <v>1000</v>
      </c>
      <c r="F229" s="7" t="n">
        <v>10</v>
      </c>
      <c r="G229" s="6" t="n">
        <v>29.92</v>
      </c>
      <c r="H229" s="6" t="n">
        <v>0</v>
      </c>
      <c r="I229" s="6" t="n">
        <v>299.2</v>
      </c>
      <c r="J229" s="6" t="n">
        <v>299.2</v>
      </c>
    </row>
    <row collapsed="false" customFormat="false" customHeight="false" hidden="false" ht="12.1" outlineLevel="0" r="230">
      <c r="A230" s="35" t="n">
        <v>45575</v>
      </c>
      <c r="B230" s="16" t="s">
        <v>983</v>
      </c>
      <c r="C230" s="16" t="s">
        <v>448</v>
      </c>
      <c r="D230" s="16" t="s">
        <v>998</v>
      </c>
      <c r="E230" s="6" t="n">
        <v>1000</v>
      </c>
      <c r="F230" s="7" t="n">
        <v>5</v>
      </c>
      <c r="G230" s="6" t="n">
        <v>43.13</v>
      </c>
      <c r="H230" s="6" t="n">
        <v>0</v>
      </c>
      <c r="I230" s="6" t="n">
        <v>215.65</v>
      </c>
      <c r="J230" s="6" t="n">
        <v>215.65</v>
      </c>
    </row>
    <row collapsed="false" customFormat="false" customHeight="false" hidden="false" ht="12.1" outlineLevel="0" r="231">
      <c r="A231" s="35" t="n">
        <v>45575</v>
      </c>
      <c r="B231" s="16" t="s">
        <v>983</v>
      </c>
      <c r="C231" s="16" t="s">
        <v>475</v>
      </c>
      <c r="D231" s="16" t="s">
        <v>1013</v>
      </c>
      <c r="E231" s="6" t="n">
        <v>1000</v>
      </c>
      <c r="F231" s="7" t="n">
        <v>6</v>
      </c>
      <c r="G231" s="6" t="n">
        <v>33.03</v>
      </c>
      <c r="H231" s="6" t="n">
        <v>0</v>
      </c>
      <c r="I231" s="6" t="n">
        <v>198.18</v>
      </c>
      <c r="J231" s="6" t="n">
        <v>198.18</v>
      </c>
    </row>
    <row collapsed="false" customFormat="false" customHeight="false" hidden="false" ht="12.1" outlineLevel="0" r="232">
      <c r="A232" s="35" t="n">
        <v>45580</v>
      </c>
      <c r="B232" s="16" t="s">
        <v>983</v>
      </c>
      <c r="C232" s="16" t="s">
        <v>158</v>
      </c>
      <c r="D232" s="16" t="s">
        <v>159</v>
      </c>
      <c r="E232" s="6" t="n">
        <v>1000</v>
      </c>
      <c r="F232" s="7" t="n">
        <v>5</v>
      </c>
      <c r="G232" s="6" t="n">
        <v>17.26</v>
      </c>
      <c r="H232" s="6" t="n">
        <v>0</v>
      </c>
      <c r="I232" s="6" t="n">
        <v>86.3</v>
      </c>
      <c r="J232" s="6" t="n">
        <v>86.3</v>
      </c>
    </row>
    <row collapsed="false" customFormat="false" customHeight="false" hidden="false" ht="12.1" outlineLevel="0" r="233">
      <c r="A233" s="35" t="n">
        <v>45581</v>
      </c>
      <c r="B233" s="16" t="s">
        <v>983</v>
      </c>
      <c r="C233" s="16" t="s">
        <v>166</v>
      </c>
      <c r="D233" s="16" t="s">
        <v>167</v>
      </c>
      <c r="E233" s="6" t="n">
        <v>875</v>
      </c>
      <c r="F233" s="7" t="n">
        <v>9</v>
      </c>
      <c r="G233" s="6" t="n">
        <v>19.96</v>
      </c>
      <c r="H233" s="6" t="n">
        <v>0</v>
      </c>
      <c r="I233" s="6" t="n">
        <v>179.64</v>
      </c>
      <c r="J233" s="6" t="n">
        <v>179.64</v>
      </c>
    </row>
    <row collapsed="false" customFormat="false" customHeight="false" hidden="false" ht="12.1" outlineLevel="0" r="234">
      <c r="A234" s="35" t="n">
        <v>45589</v>
      </c>
      <c r="B234" s="16" t="s">
        <v>983</v>
      </c>
      <c r="C234" s="16" t="s">
        <v>90</v>
      </c>
      <c r="D234" s="16" t="s">
        <v>91</v>
      </c>
      <c r="E234" s="6" t="n">
        <v>1000</v>
      </c>
      <c r="F234" s="7" t="n">
        <v>5</v>
      </c>
      <c r="G234" s="6" t="n">
        <v>16.64</v>
      </c>
      <c r="H234" s="6" t="n">
        <v>0</v>
      </c>
      <c r="I234" s="6" t="n">
        <v>83.2</v>
      </c>
      <c r="J234" s="6" t="n">
        <v>83.2</v>
      </c>
    </row>
    <row collapsed="false" customFormat="false" customHeight="false" hidden="false" ht="12.1" outlineLevel="0" r="235">
      <c r="A235" s="35" t="n">
        <v>45592</v>
      </c>
      <c r="B235" s="16" t="s">
        <v>983</v>
      </c>
      <c r="C235" s="16" t="s">
        <v>87</v>
      </c>
      <c r="D235" s="16" t="s">
        <v>88</v>
      </c>
      <c r="E235" s="6" t="n">
        <v>1000</v>
      </c>
      <c r="F235" s="7" t="n">
        <v>7</v>
      </c>
      <c r="G235" s="6" t="n">
        <v>16.73</v>
      </c>
      <c r="H235" s="6" t="n">
        <v>0</v>
      </c>
      <c r="I235" s="6" t="n">
        <v>117.11</v>
      </c>
      <c r="J235" s="6" t="n">
        <v>117.11</v>
      </c>
    </row>
    <row collapsed="false" customFormat="false" customHeight="false" hidden="false" ht="12.1" outlineLevel="0" r="236">
      <c r="A236" s="35" t="n">
        <v>45594</v>
      </c>
      <c r="B236" s="16" t="s">
        <v>983</v>
      </c>
      <c r="C236" s="16" t="s">
        <v>473</v>
      </c>
      <c r="D236" s="16" t="s">
        <v>1009</v>
      </c>
      <c r="E236" s="6" t="n">
        <v>1000</v>
      </c>
      <c r="F236" s="7" t="n">
        <v>5</v>
      </c>
      <c r="G236" s="6" t="n">
        <v>11.51</v>
      </c>
      <c r="H236" s="6" t="n">
        <v>0</v>
      </c>
      <c r="I236" s="6" t="n">
        <v>57.55</v>
      </c>
      <c r="J236" s="6" t="n">
        <v>57.55</v>
      </c>
    </row>
    <row collapsed="false" customFormat="false" customHeight="false" hidden="false" ht="12.1" outlineLevel="0" r="237">
      <c r="A237" s="35" t="n">
        <v>45595</v>
      </c>
      <c r="B237" s="16" t="s">
        <v>983</v>
      </c>
      <c r="C237" s="16" t="s">
        <v>143</v>
      </c>
      <c r="D237" s="16" t="s">
        <v>144</v>
      </c>
      <c r="E237" s="6" t="n">
        <v>1000</v>
      </c>
      <c r="F237" s="7" t="n">
        <v>5</v>
      </c>
      <c r="G237" s="6" t="n">
        <v>34.9</v>
      </c>
      <c r="H237" s="6" t="n">
        <v>0</v>
      </c>
      <c r="I237" s="6" t="n">
        <v>174.5</v>
      </c>
      <c r="J237" s="6" t="n">
        <v>174.5</v>
      </c>
    </row>
    <row collapsed="false" customFormat="false" customHeight="false" hidden="false" ht="12.1" outlineLevel="0" r="238">
      <c r="A238" s="35" t="n">
        <v>45596</v>
      </c>
      <c r="B238" s="16" t="s">
        <v>983</v>
      </c>
      <c r="C238" s="16" t="s">
        <v>450</v>
      </c>
      <c r="D238" s="16" t="s">
        <v>989</v>
      </c>
      <c r="E238" s="6" t="n">
        <v>788.04</v>
      </c>
      <c r="F238" s="7" t="n">
        <v>16</v>
      </c>
      <c r="G238" s="6" t="n">
        <v>5.35</v>
      </c>
      <c r="H238" s="6" t="n">
        <v>0</v>
      </c>
      <c r="I238" s="6" t="n">
        <v>85.6</v>
      </c>
      <c r="J238" s="6" t="n">
        <v>85.6</v>
      </c>
    </row>
    <row collapsed="false" customFormat="false" customHeight="false" hidden="false" ht="12.1" outlineLevel="0" r="239">
      <c r="A239" s="35" t="n">
        <v>45596</v>
      </c>
      <c r="B239" s="16" t="s">
        <v>983</v>
      </c>
      <c r="C239" s="16" t="s">
        <v>446</v>
      </c>
      <c r="D239" s="16" t="s">
        <v>986</v>
      </c>
      <c r="E239" s="6" t="n">
        <v>1000</v>
      </c>
      <c r="F239" s="7" t="n">
        <v>5</v>
      </c>
      <c r="G239" s="6" t="n">
        <v>23.81</v>
      </c>
      <c r="H239" s="6" t="n">
        <v>0</v>
      </c>
      <c r="I239" s="6" t="n">
        <v>119.05</v>
      </c>
      <c r="J239" s="6" t="n">
        <v>119.05</v>
      </c>
    </row>
    <row collapsed="false" customFormat="false" customHeight="false" hidden="false" ht="12.1" outlineLevel="0" r="240">
      <c r="A240" s="35" t="n">
        <v>45598</v>
      </c>
      <c r="B240" s="16" t="s">
        <v>983</v>
      </c>
      <c r="C240" s="16" t="s">
        <v>467</v>
      </c>
      <c r="D240" s="16" t="s">
        <v>1006</v>
      </c>
      <c r="E240" s="6" t="n">
        <v>759.7700000000001</v>
      </c>
      <c r="F240" s="7" t="n">
        <v>17</v>
      </c>
      <c r="G240" s="6" t="n">
        <v>7.1</v>
      </c>
      <c r="H240" s="6" t="n">
        <v>0</v>
      </c>
      <c r="I240" s="6" t="n">
        <v>120.7</v>
      </c>
      <c r="J240" s="6" t="n">
        <v>120.7</v>
      </c>
    </row>
    <row collapsed="false" customFormat="false" customHeight="false" hidden="false" ht="12.1" outlineLevel="0" r="241">
      <c r="A241" s="35" t="n">
        <v>45599</v>
      </c>
      <c r="B241" s="16" t="s">
        <v>983</v>
      </c>
      <c r="C241" s="16" t="s">
        <v>474</v>
      </c>
      <c r="D241" s="16" t="s">
        <v>1010</v>
      </c>
      <c r="E241" s="6" t="n">
        <v>1000</v>
      </c>
      <c r="F241" s="7" t="n">
        <v>6</v>
      </c>
      <c r="G241" s="6" t="n">
        <v>12.33</v>
      </c>
      <c r="H241" s="6" t="n">
        <v>0</v>
      </c>
      <c r="I241" s="6" t="n">
        <v>73.98</v>
      </c>
      <c r="J241" s="6" t="n">
        <v>73.98</v>
      </c>
    </row>
    <row collapsed="false" customFormat="false" customHeight="false" hidden="false" ht="12.1" outlineLevel="0" r="242">
      <c r="A242" s="35" t="n">
        <v>45601</v>
      </c>
      <c r="B242" s="16" t="s">
        <v>983</v>
      </c>
      <c r="C242" s="16" t="s">
        <v>164</v>
      </c>
      <c r="D242" s="16" t="s">
        <v>165</v>
      </c>
      <c r="E242" s="6" t="n">
        <v>1000</v>
      </c>
      <c r="F242" s="7" t="n">
        <v>10</v>
      </c>
      <c r="G242" s="6" t="n">
        <v>9.04</v>
      </c>
      <c r="H242" s="6" t="n">
        <v>0</v>
      </c>
      <c r="I242" s="6" t="n">
        <v>90.4</v>
      </c>
      <c r="J242" s="6" t="n">
        <v>90.4</v>
      </c>
    </row>
    <row collapsed="false" customFormat="false" customHeight="false" hidden="false" ht="12.1" outlineLevel="0" r="243">
      <c r="A243" s="35" t="n">
        <v>45601</v>
      </c>
      <c r="B243" s="16" t="s">
        <v>983</v>
      </c>
      <c r="C243" s="16" t="s">
        <v>472</v>
      </c>
      <c r="D243" s="16" t="s">
        <v>1011</v>
      </c>
      <c r="E243" s="6" t="n">
        <v>1000</v>
      </c>
      <c r="F243" s="7" t="n">
        <v>10</v>
      </c>
      <c r="G243" s="6" t="n">
        <v>32.41</v>
      </c>
      <c r="H243" s="6" t="n">
        <v>0</v>
      </c>
      <c r="I243" s="6" t="n">
        <v>324.1</v>
      </c>
      <c r="J243" s="6" t="n">
        <v>324.1</v>
      </c>
    </row>
    <row collapsed="false" customFormat="false" customHeight="false" hidden="false" ht="12.1" outlineLevel="0" r="244">
      <c r="A244" s="35" t="n">
        <v>45610</v>
      </c>
      <c r="B244" s="16" t="s">
        <v>983</v>
      </c>
      <c r="C244" s="16" t="s">
        <v>158</v>
      </c>
      <c r="D244" s="16" t="s">
        <v>159</v>
      </c>
      <c r="E244" s="6" t="n">
        <v>1000</v>
      </c>
      <c r="F244" s="7" t="n">
        <v>5</v>
      </c>
      <c r="G244" s="6" t="n">
        <v>17.26</v>
      </c>
      <c r="H244" s="6" t="n">
        <v>0</v>
      </c>
      <c r="I244" s="6" t="n">
        <v>86.3</v>
      </c>
      <c r="J244" s="6" t="n">
        <v>86.3</v>
      </c>
    </row>
    <row collapsed="false" customFormat="false" customHeight="false" hidden="false" ht="12.1" outlineLevel="0" r="245">
      <c r="A245" s="35" t="n">
        <v>45612</v>
      </c>
      <c r="B245" s="16" t="s">
        <v>983</v>
      </c>
      <c r="C245" s="16" t="s">
        <v>84</v>
      </c>
      <c r="D245" s="16" t="s">
        <v>85</v>
      </c>
      <c r="E245" s="6" t="n">
        <v>1000</v>
      </c>
      <c r="F245" s="7" t="n">
        <v>5</v>
      </c>
      <c r="G245" s="6" t="n">
        <v>17.34</v>
      </c>
      <c r="H245" s="6" t="n">
        <v>0</v>
      </c>
      <c r="I245" s="6" t="n">
        <v>86.7</v>
      </c>
      <c r="J245" s="6" t="n">
        <v>86.7</v>
      </c>
    </row>
    <row collapsed="false" customFormat="false" customHeight="false" hidden="false" ht="12.1" outlineLevel="0" r="246">
      <c r="A246" s="35" t="n">
        <v>45614</v>
      </c>
      <c r="B246" s="16" t="s">
        <v>983</v>
      </c>
      <c r="C246" s="16" t="s">
        <v>152</v>
      </c>
      <c r="D246" s="16" t="s">
        <v>153</v>
      </c>
      <c r="E246" s="6" t="n">
        <v>1000</v>
      </c>
      <c r="F246" s="7" t="n">
        <v>6</v>
      </c>
      <c r="G246" s="6" t="n">
        <v>47.62</v>
      </c>
      <c r="H246" s="6" t="n">
        <v>0</v>
      </c>
      <c r="I246" s="6" t="n">
        <v>285.72</v>
      </c>
      <c r="J246" s="6" t="n">
        <v>285.72</v>
      </c>
    </row>
    <row collapsed="false" customFormat="false" customHeight="false" hidden="false" ht="12.1" outlineLevel="0" r="247">
      <c r="A247" s="35" t="n">
        <v>45615</v>
      </c>
      <c r="B247" s="16" t="s">
        <v>983</v>
      </c>
      <c r="C247" s="16" t="s">
        <v>146</v>
      </c>
      <c r="D247" s="16" t="s">
        <v>147</v>
      </c>
      <c r="E247" s="6" t="n">
        <v>1000</v>
      </c>
      <c r="F247" s="7" t="n">
        <v>7</v>
      </c>
      <c r="G247" s="6" t="n">
        <v>32.16</v>
      </c>
      <c r="H247" s="6" t="n">
        <v>0</v>
      </c>
      <c r="I247" s="6" t="n">
        <v>225.12</v>
      </c>
      <c r="J247" s="6" t="n">
        <v>225.12</v>
      </c>
    </row>
    <row collapsed="false" customFormat="false" customHeight="false" hidden="false" ht="12.1" outlineLevel="0" r="248">
      <c r="A248" s="35" t="n">
        <v>45616</v>
      </c>
      <c r="B248" s="16" t="s">
        <v>983</v>
      </c>
      <c r="C248" s="16" t="s">
        <v>137</v>
      </c>
      <c r="D248" s="16" t="s">
        <v>138</v>
      </c>
      <c r="E248" s="6" t="n">
        <v>1000</v>
      </c>
      <c r="F248" s="7" t="n">
        <v>10</v>
      </c>
      <c r="G248" s="6" t="n">
        <v>42.38</v>
      </c>
      <c r="H248" s="6" t="n">
        <v>0</v>
      </c>
      <c r="I248" s="6" t="n">
        <v>423.8</v>
      </c>
      <c r="J248" s="6" t="n">
        <v>423.8</v>
      </c>
    </row>
    <row collapsed="false" customFormat="false" customHeight="false" hidden="false" ht="12.1" outlineLevel="0" r="249">
      <c r="A249" s="35" t="n">
        <v>45616</v>
      </c>
      <c r="B249" s="16" t="s">
        <v>983</v>
      </c>
      <c r="C249" s="16" t="s">
        <v>108</v>
      </c>
      <c r="D249" s="16" t="s">
        <v>109</v>
      </c>
      <c r="E249" s="6" t="n">
        <v>1000</v>
      </c>
      <c r="F249" s="7" t="n">
        <v>5</v>
      </c>
      <c r="G249" s="6" t="n">
        <v>18.25</v>
      </c>
      <c r="H249" s="6" t="n">
        <v>0</v>
      </c>
      <c r="I249" s="6" t="n">
        <v>91.25</v>
      </c>
      <c r="J249" s="6" t="n">
        <v>91.25</v>
      </c>
    </row>
    <row collapsed="false" customFormat="false" customHeight="false" hidden="false" ht="12.1" outlineLevel="0" r="250">
      <c r="A250" s="35" t="n">
        <v>45619</v>
      </c>
      <c r="B250" s="16" t="s">
        <v>983</v>
      </c>
      <c r="C250" s="16" t="s">
        <v>90</v>
      </c>
      <c r="D250" s="16" t="s">
        <v>91</v>
      </c>
      <c r="E250" s="6" t="n">
        <v>1000</v>
      </c>
      <c r="F250" s="7" t="n">
        <v>11</v>
      </c>
      <c r="G250" s="6" t="n">
        <v>17.79</v>
      </c>
      <c r="H250" s="6" t="n">
        <v>0</v>
      </c>
      <c r="I250" s="6" t="n">
        <v>195.69</v>
      </c>
      <c r="J250" s="6" t="n">
        <v>195.69</v>
      </c>
    </row>
    <row collapsed="false" customFormat="false" customHeight="false" hidden="false" ht="12.1" outlineLevel="0" r="251">
      <c r="A251" s="35" t="n">
        <v>45622</v>
      </c>
      <c r="B251" s="16" t="s">
        <v>983</v>
      </c>
      <c r="C251" s="16" t="s">
        <v>87</v>
      </c>
      <c r="D251" s="16" t="s">
        <v>88</v>
      </c>
      <c r="E251" s="6" t="n">
        <v>1000</v>
      </c>
      <c r="F251" s="7" t="n">
        <v>7</v>
      </c>
      <c r="G251" s="6" t="n">
        <v>18.04</v>
      </c>
      <c r="H251" s="6" t="n">
        <v>0</v>
      </c>
      <c r="I251" s="6" t="n">
        <v>126.28</v>
      </c>
      <c r="J251" s="6" t="n">
        <v>126.28</v>
      </c>
    </row>
    <row collapsed="false" customFormat="false" customHeight="false" hidden="false" ht="12.1" outlineLevel="0" r="252">
      <c r="A252" s="35" t="n">
        <v>45622</v>
      </c>
      <c r="B252" s="16" t="s">
        <v>983</v>
      </c>
      <c r="C252" s="16" t="s">
        <v>461</v>
      </c>
      <c r="D252" s="16" t="s">
        <v>1000</v>
      </c>
      <c r="E252" s="6" t="n">
        <v>500</v>
      </c>
      <c r="F252" s="7" t="n">
        <v>7</v>
      </c>
      <c r="G252" s="6" t="n">
        <v>11.78</v>
      </c>
      <c r="H252" s="6" t="n">
        <v>0</v>
      </c>
      <c r="I252" s="6" t="n">
        <v>82.46</v>
      </c>
      <c r="J252" s="6" t="n">
        <v>82.46</v>
      </c>
    </row>
    <row collapsed="false" customFormat="false" customHeight="false" hidden="false" ht="12.1" outlineLevel="0" r="253">
      <c r="A253" s="35" t="n">
        <v>45624</v>
      </c>
      <c r="B253" s="16" t="s">
        <v>983</v>
      </c>
      <c r="C253" s="16" t="s">
        <v>473</v>
      </c>
      <c r="D253" s="16" t="s">
        <v>1009</v>
      </c>
      <c r="E253" s="6" t="n">
        <v>1000</v>
      </c>
      <c r="F253" s="7" t="n">
        <v>5</v>
      </c>
      <c r="G253" s="6" t="n">
        <v>11.51</v>
      </c>
      <c r="H253" s="6" t="n">
        <v>0</v>
      </c>
      <c r="I253" s="6" t="n">
        <v>57.55</v>
      </c>
      <c r="J253" s="6" t="n">
        <v>57.55</v>
      </c>
    </row>
    <row collapsed="false" customFormat="false" customHeight="false" hidden="false" ht="12.1" outlineLevel="0" r="254">
      <c r="A254" s="35" t="n">
        <v>45626</v>
      </c>
      <c r="B254" s="16" t="s">
        <v>983</v>
      </c>
      <c r="C254" s="16" t="s">
        <v>450</v>
      </c>
      <c r="D254" s="16" t="s">
        <v>989</v>
      </c>
      <c r="E254" s="6" t="n">
        <v>741.13</v>
      </c>
      <c r="F254" s="7" t="n">
        <v>16</v>
      </c>
      <c r="G254" s="6" t="n">
        <v>4.87</v>
      </c>
      <c r="H254" s="6" t="n">
        <v>0</v>
      </c>
      <c r="I254" s="6" t="n">
        <v>77.92</v>
      </c>
      <c r="J254" s="6" t="n">
        <v>77.92</v>
      </c>
    </row>
    <row collapsed="false" customFormat="false" customHeight="false" hidden="false" ht="12.1" outlineLevel="0" r="255">
      <c r="A255" s="35" t="n">
        <v>45628</v>
      </c>
      <c r="B255" s="16" t="s">
        <v>983</v>
      </c>
      <c r="C255" s="16" t="s">
        <v>467</v>
      </c>
      <c r="D255" s="16" t="s">
        <v>1006</v>
      </c>
      <c r="E255" s="6" t="n">
        <v>719.25</v>
      </c>
      <c r="F255" s="7" t="n">
        <v>17</v>
      </c>
      <c r="G255" s="6" t="n">
        <v>6.5</v>
      </c>
      <c r="H255" s="6" t="n">
        <v>0</v>
      </c>
      <c r="I255" s="6" t="n">
        <v>110.5</v>
      </c>
      <c r="J255" s="6" t="n">
        <v>110.5</v>
      </c>
    </row>
    <row collapsed="false" customFormat="false" customHeight="false" hidden="false" ht="12.1" outlineLevel="0" r="256">
      <c r="A256" s="35" t="n">
        <v>45630</v>
      </c>
      <c r="B256" s="16" t="s">
        <v>983</v>
      </c>
      <c r="C256" s="16" t="s">
        <v>123</v>
      </c>
      <c r="D256" s="16" t="s">
        <v>124</v>
      </c>
      <c r="E256" s="6" t="n">
        <v>1000</v>
      </c>
      <c r="F256" s="7" t="n">
        <v>10</v>
      </c>
      <c r="G256" s="6" t="n">
        <v>30.42</v>
      </c>
      <c r="H256" s="6" t="n">
        <v>0</v>
      </c>
      <c r="I256" s="6" t="n">
        <v>304.2</v>
      </c>
      <c r="J256" s="6" t="n">
        <v>304.2</v>
      </c>
    </row>
    <row collapsed="false" customFormat="false" customHeight="false" hidden="false" ht="12.1" outlineLevel="0" r="257">
      <c r="A257" s="35" t="n">
        <v>45630</v>
      </c>
      <c r="B257" s="16" t="s">
        <v>983</v>
      </c>
      <c r="C257" s="16" t="s">
        <v>126</v>
      </c>
      <c r="D257" s="16" t="s">
        <v>127</v>
      </c>
      <c r="E257" s="6" t="n">
        <v>1000</v>
      </c>
      <c r="F257" s="7" t="n">
        <v>10</v>
      </c>
      <c r="G257" s="6" t="n">
        <v>25.8</v>
      </c>
      <c r="H257" s="6" t="n">
        <v>0</v>
      </c>
      <c r="I257" s="6" t="n">
        <v>258</v>
      </c>
      <c r="J257" s="6" t="n">
        <v>258</v>
      </c>
    </row>
    <row collapsed="false" customFormat="false" customHeight="false" hidden="false" ht="12.1" outlineLevel="0" r="258">
      <c r="A258" s="35" t="n">
        <v>45631</v>
      </c>
      <c r="B258" s="16" t="s">
        <v>983</v>
      </c>
      <c r="C258" s="16" t="s">
        <v>164</v>
      </c>
      <c r="D258" s="16" t="s">
        <v>165</v>
      </c>
      <c r="E258" s="6" t="n">
        <v>1000</v>
      </c>
      <c r="F258" s="7" t="n">
        <v>10</v>
      </c>
      <c r="G258" s="6" t="n">
        <v>9.04</v>
      </c>
      <c r="H258" s="6" t="n">
        <v>0</v>
      </c>
      <c r="I258" s="6" t="n">
        <v>90.4</v>
      </c>
      <c r="J258" s="6" t="n">
        <v>90.4</v>
      </c>
    </row>
    <row collapsed="false" customFormat="false" customHeight="false" hidden="false" ht="12.1" outlineLevel="0" r="259">
      <c r="A259" s="35" t="n">
        <v>45635</v>
      </c>
      <c r="B259" s="16" t="s">
        <v>983</v>
      </c>
      <c r="C259" s="16" t="s">
        <v>471</v>
      </c>
      <c r="D259" s="16" t="s">
        <v>1012</v>
      </c>
      <c r="E259" s="6" t="n">
        <v>750</v>
      </c>
      <c r="F259" s="7" t="n">
        <v>10</v>
      </c>
      <c r="G259" s="6" t="n">
        <v>22.16</v>
      </c>
      <c r="H259" s="6" t="n">
        <v>0</v>
      </c>
      <c r="I259" s="6" t="n">
        <v>221.6</v>
      </c>
      <c r="J259" s="6" t="n">
        <v>221.6</v>
      </c>
    </row>
    <row collapsed="false" customFormat="false" customHeight="false" hidden="false" ht="12.1" outlineLevel="0" r="260">
      <c r="A260" s="35" t="n">
        <v>45635</v>
      </c>
      <c r="B260" s="16" t="s">
        <v>983</v>
      </c>
      <c r="C260" s="16" t="s">
        <v>470</v>
      </c>
      <c r="D260" s="16" t="s">
        <v>1008</v>
      </c>
      <c r="E260" s="6" t="n">
        <v>1000</v>
      </c>
      <c r="F260" s="7" t="n">
        <v>10</v>
      </c>
      <c r="G260" s="6" t="n">
        <v>37.4</v>
      </c>
      <c r="H260" s="6" t="n">
        <v>0</v>
      </c>
      <c r="I260" s="6" t="n">
        <v>374</v>
      </c>
      <c r="J260" s="6" t="n">
        <v>374</v>
      </c>
    </row>
    <row collapsed="false" customFormat="false" customHeight="false" hidden="false" ht="12.1" outlineLevel="0" r="261">
      <c r="A261" s="35" t="n">
        <v>45637</v>
      </c>
      <c r="B261" s="16" t="s">
        <v>983</v>
      </c>
      <c r="C261" s="16" t="s">
        <v>117</v>
      </c>
      <c r="D261" s="16" t="s">
        <v>118</v>
      </c>
      <c r="E261" s="6" t="n">
        <v>1000</v>
      </c>
      <c r="F261" s="7" t="n">
        <v>10</v>
      </c>
      <c r="G261" s="6" t="n">
        <v>37.02</v>
      </c>
      <c r="H261" s="6" t="n">
        <v>0</v>
      </c>
      <c r="I261" s="6" t="n">
        <v>370.2</v>
      </c>
      <c r="J261" s="6" t="n">
        <v>370.2</v>
      </c>
    </row>
    <row collapsed="false" customFormat="false" customHeight="false" hidden="false" ht="12.1" outlineLevel="0" r="262">
      <c r="A262" s="35" t="n">
        <v>45638</v>
      </c>
      <c r="B262" s="16" t="s">
        <v>983</v>
      </c>
      <c r="C262" s="16" t="s">
        <v>169</v>
      </c>
      <c r="D262" s="16" t="s">
        <v>170</v>
      </c>
      <c r="E262" s="6" t="n">
        <v>800</v>
      </c>
      <c r="F262" s="7" t="n">
        <v>5</v>
      </c>
      <c r="G262" s="6" t="n">
        <v>17.25</v>
      </c>
      <c r="H262" s="6" t="n">
        <v>0</v>
      </c>
      <c r="I262" s="6" t="n">
        <v>86.25</v>
      </c>
      <c r="J262" s="6" t="n">
        <v>86.25</v>
      </c>
    </row>
    <row collapsed="false" customFormat="false" customHeight="false" hidden="false" ht="12.1" outlineLevel="0" r="263">
      <c r="A263" s="35" t="n">
        <v>45640</v>
      </c>
      <c r="B263" s="16" t="s">
        <v>983</v>
      </c>
      <c r="C263" s="16" t="s">
        <v>158</v>
      </c>
      <c r="D263" s="16" t="s">
        <v>159</v>
      </c>
      <c r="E263" s="6" t="n">
        <v>1000</v>
      </c>
      <c r="F263" s="7" t="n">
        <v>5</v>
      </c>
      <c r="G263" s="6" t="n">
        <v>17.26</v>
      </c>
      <c r="H263" s="6" t="n">
        <v>0</v>
      </c>
      <c r="I263" s="6" t="n">
        <v>86.3</v>
      </c>
      <c r="J263" s="6" t="n">
        <v>86.3</v>
      </c>
    </row>
    <row collapsed="false" customFormat="false" customHeight="false" hidden="false" ht="12.1" outlineLevel="0" r="264">
      <c r="A264" s="35" t="n">
        <v>45642</v>
      </c>
      <c r="B264" s="16" t="s">
        <v>983</v>
      </c>
      <c r="C264" s="16" t="s">
        <v>84</v>
      </c>
      <c r="D264" s="16" t="s">
        <v>85</v>
      </c>
      <c r="E264" s="6" t="n">
        <v>1000</v>
      </c>
      <c r="F264" s="7" t="n">
        <v>5</v>
      </c>
      <c r="G264" s="6" t="n">
        <v>18.33</v>
      </c>
      <c r="H264" s="6" t="n">
        <v>0</v>
      </c>
      <c r="I264" s="6" t="n">
        <v>91.65</v>
      </c>
      <c r="J264" s="6" t="n">
        <v>91.65</v>
      </c>
    </row>
    <row collapsed="false" customFormat="false" customHeight="false" hidden="false" ht="12.1" outlineLevel="0" r="265">
      <c r="A265" s="35" t="n">
        <v>45642</v>
      </c>
      <c r="B265" s="16" t="s">
        <v>983</v>
      </c>
      <c r="C265" s="16" t="s">
        <v>72</v>
      </c>
      <c r="D265" s="16" t="s">
        <v>73</v>
      </c>
      <c r="E265" s="6" t="n">
        <v>1000</v>
      </c>
      <c r="F265" s="7" t="n">
        <v>16</v>
      </c>
      <c r="G265" s="6" t="n">
        <v>32.16</v>
      </c>
      <c r="H265" s="6" t="n">
        <v>0</v>
      </c>
      <c r="I265" s="6" t="n">
        <v>514.56</v>
      </c>
      <c r="J265" s="6" t="n">
        <v>514.56</v>
      </c>
    </row>
    <row collapsed="false" customFormat="false" customHeight="false" hidden="false" ht="12.1" outlineLevel="0" r="266">
      <c r="A266" s="35" t="n">
        <v>45642</v>
      </c>
      <c r="B266" s="16" t="s">
        <v>983</v>
      </c>
      <c r="C266" s="16" t="s">
        <v>96</v>
      </c>
      <c r="D266" s="16" t="s">
        <v>97</v>
      </c>
      <c r="E266" s="6" t="n">
        <v>1000</v>
      </c>
      <c r="F266" s="7" t="n">
        <v>10</v>
      </c>
      <c r="G266" s="6" t="n">
        <v>52.55</v>
      </c>
      <c r="H266" s="6" t="n">
        <v>0</v>
      </c>
      <c r="I266" s="6" t="n">
        <v>525.5</v>
      </c>
      <c r="J266" s="6" t="n">
        <v>525.5</v>
      </c>
    </row>
    <row collapsed="false" customFormat="false" customHeight="false" hidden="false" ht="12.1" outlineLevel="0" r="267">
      <c r="A267" s="35" t="n">
        <v>45642</v>
      </c>
      <c r="B267" s="16" t="s">
        <v>983</v>
      </c>
      <c r="C267" s="16" t="s">
        <v>463</v>
      </c>
      <c r="D267" s="16" t="s">
        <v>1002</v>
      </c>
      <c r="E267" s="6" t="n">
        <v>175</v>
      </c>
      <c r="F267" s="7" t="n">
        <v>12</v>
      </c>
      <c r="G267" s="6" t="n">
        <v>4.25</v>
      </c>
      <c r="H267" s="6" t="n">
        <v>0</v>
      </c>
      <c r="I267" s="6" t="n">
        <v>51</v>
      </c>
      <c r="J267" s="6" t="n">
        <v>51</v>
      </c>
    </row>
    <row collapsed="false" customFormat="false" customHeight="false" hidden="false" ht="12.1" outlineLevel="0" r="268">
      <c r="A268" s="35" t="n">
        <v>45644</v>
      </c>
      <c r="B268" s="16" t="s">
        <v>983</v>
      </c>
      <c r="C268" s="16" t="s">
        <v>120</v>
      </c>
      <c r="D268" s="16" t="s">
        <v>121</v>
      </c>
      <c r="E268" s="6" t="n">
        <v>1000</v>
      </c>
      <c r="F268" s="7" t="n">
        <v>10</v>
      </c>
      <c r="G268" s="6" t="n">
        <v>29.54</v>
      </c>
      <c r="H268" s="6" t="n">
        <v>0</v>
      </c>
      <c r="I268" s="6" t="n">
        <v>295.4</v>
      </c>
      <c r="J268" s="6" t="n">
        <v>295.4</v>
      </c>
    </row>
    <row collapsed="false" customFormat="false" customHeight="false" hidden="false" ht="12.1" outlineLevel="0" r="269">
      <c r="A269" s="35" t="n">
        <v>45646</v>
      </c>
      <c r="B269" s="16" t="s">
        <v>983</v>
      </c>
      <c r="C269" s="16" t="s">
        <v>108</v>
      </c>
      <c r="D269" s="16" t="s">
        <v>109</v>
      </c>
      <c r="E269" s="6" t="n">
        <v>1000</v>
      </c>
      <c r="F269" s="7" t="n">
        <v>9</v>
      </c>
      <c r="G269" s="6" t="n">
        <v>18.9</v>
      </c>
      <c r="H269" s="6" t="n">
        <v>0</v>
      </c>
      <c r="I269" s="6" t="n">
        <v>170.1</v>
      </c>
      <c r="J269" s="6" t="n">
        <v>170.1</v>
      </c>
    </row>
    <row collapsed="false" customFormat="false" customHeight="false" hidden="false" ht="12.1" outlineLevel="0" r="270">
      <c r="A270" s="35" t="n">
        <v>45649</v>
      </c>
      <c r="B270" s="16" t="s">
        <v>983</v>
      </c>
      <c r="C270" s="16" t="s">
        <v>90</v>
      </c>
      <c r="D270" s="16" t="s">
        <v>91</v>
      </c>
      <c r="E270" s="6" t="n">
        <v>1000</v>
      </c>
      <c r="F270" s="7" t="n">
        <v>11</v>
      </c>
      <c r="G270" s="6" t="n">
        <v>18.29</v>
      </c>
      <c r="H270" s="6" t="n">
        <v>0</v>
      </c>
      <c r="I270" s="6" t="n">
        <v>201.19</v>
      </c>
      <c r="J270" s="6" t="n">
        <v>201.19</v>
      </c>
    </row>
    <row collapsed="false" customFormat="false" customHeight="false" hidden="false" ht="12.1" outlineLevel="0" r="271">
      <c r="A271" s="35" t="n">
        <v>45651</v>
      </c>
      <c r="B271" s="16" t="s">
        <v>983</v>
      </c>
      <c r="C271" s="16" t="s">
        <v>93</v>
      </c>
      <c r="D271" s="16" t="s">
        <v>94</v>
      </c>
      <c r="E271" s="6" t="n">
        <v>1000</v>
      </c>
      <c r="F271" s="7" t="n">
        <v>10</v>
      </c>
      <c r="G271" s="6" t="n">
        <v>47.37</v>
      </c>
      <c r="H271" s="6" t="n">
        <v>0</v>
      </c>
      <c r="I271" s="6" t="n">
        <v>473.7</v>
      </c>
      <c r="J271" s="6" t="n">
        <v>473.7</v>
      </c>
    </row>
    <row collapsed="false" customFormat="false" customHeight="false" hidden="false" ht="12.1" outlineLevel="0" r="272">
      <c r="A272" s="35" t="n">
        <v>45651</v>
      </c>
      <c r="B272" s="16" t="s">
        <v>983</v>
      </c>
      <c r="C272" s="16" t="s">
        <v>69</v>
      </c>
      <c r="D272" s="16" t="s">
        <v>70</v>
      </c>
      <c r="E272" s="6" t="n">
        <v>1000</v>
      </c>
      <c r="F272" s="7" t="n">
        <v>15</v>
      </c>
      <c r="G272" s="6" t="n">
        <v>18.33</v>
      </c>
      <c r="H272" s="6" t="n">
        <v>0</v>
      </c>
      <c r="I272" s="6" t="n">
        <v>274.95</v>
      </c>
      <c r="J272" s="6" t="n">
        <v>274.95</v>
      </c>
    </row>
    <row collapsed="false" customFormat="false" customHeight="false" hidden="false" ht="12.1" outlineLevel="0" r="273">
      <c r="A273" s="35" t="n">
        <v>45652</v>
      </c>
      <c r="B273" s="16" t="s">
        <v>983</v>
      </c>
      <c r="C273" s="16" t="s">
        <v>87</v>
      </c>
      <c r="D273" s="16" t="s">
        <v>88</v>
      </c>
      <c r="E273" s="6" t="n">
        <v>1000</v>
      </c>
      <c r="F273" s="7" t="n">
        <v>12</v>
      </c>
      <c r="G273" s="6" t="n">
        <v>18.37</v>
      </c>
      <c r="H273" s="6" t="n">
        <v>0</v>
      </c>
      <c r="I273" s="6" t="n">
        <v>220.44</v>
      </c>
      <c r="J273" s="6" t="n">
        <v>220.44</v>
      </c>
    </row>
    <row collapsed="false" customFormat="false" customHeight="false" hidden="false" ht="12.1" outlineLevel="0" r="274">
      <c r="A274" s="35" t="n">
        <v>45658</v>
      </c>
      <c r="B274" s="16" t="s">
        <v>983</v>
      </c>
      <c r="C274" s="16" t="s">
        <v>149</v>
      </c>
      <c r="D274" s="16" t="s">
        <v>150</v>
      </c>
      <c r="E274" s="6" t="n">
        <v>1000</v>
      </c>
      <c r="F274" s="7" t="n">
        <v>7</v>
      </c>
      <c r="G274" s="6" t="n">
        <v>29.42</v>
      </c>
      <c r="H274" s="6" t="n">
        <v>0</v>
      </c>
      <c r="I274" s="6" t="n">
        <v>205.94</v>
      </c>
      <c r="J274" s="6" t="n">
        <v>205.94</v>
      </c>
    </row>
    <row collapsed="false" customFormat="false" customHeight="false" hidden="false" ht="12.1" outlineLevel="0" r="275">
      <c r="A275" s="35" t="n">
        <v>45661</v>
      </c>
      <c r="B275" s="16" t="s">
        <v>983</v>
      </c>
      <c r="C275" s="16" t="s">
        <v>164</v>
      </c>
      <c r="D275" s="16" t="s">
        <v>165</v>
      </c>
      <c r="E275" s="6" t="n">
        <v>1000</v>
      </c>
      <c r="F275" s="7" t="n">
        <v>10</v>
      </c>
      <c r="G275" s="6" t="n">
        <v>9.04</v>
      </c>
      <c r="H275" s="6" t="n">
        <v>0</v>
      </c>
      <c r="I275" s="6" t="n">
        <v>90.4</v>
      </c>
      <c r="J275" s="6" t="n">
        <v>90.4</v>
      </c>
    </row>
    <row collapsed="false" customFormat="false" customHeight="false" hidden="false" ht="12.1" outlineLevel="0" r="276">
      <c r="A276" s="35" t="n">
        <v>45663</v>
      </c>
      <c r="B276" s="16" t="s">
        <v>983</v>
      </c>
      <c r="C276" s="16" t="s">
        <v>140</v>
      </c>
      <c r="D276" s="16" t="s">
        <v>141</v>
      </c>
      <c r="E276" s="6" t="n">
        <v>1000</v>
      </c>
      <c r="F276" s="7" t="n">
        <v>10</v>
      </c>
      <c r="G276" s="6" t="n">
        <v>19.15</v>
      </c>
      <c r="H276" s="6" t="n">
        <v>0</v>
      </c>
      <c r="I276" s="6" t="n">
        <v>191.5</v>
      </c>
      <c r="J276" s="6" t="n">
        <v>191.5</v>
      </c>
    </row>
    <row collapsed="false" customFormat="false" customHeight="false" hidden="false" ht="12.1" outlineLevel="0" r="277">
      <c r="A277" s="35" t="n">
        <v>45665</v>
      </c>
      <c r="B277" s="16" t="s">
        <v>983</v>
      </c>
      <c r="C277" s="16" t="s">
        <v>466</v>
      </c>
      <c r="D277" s="16" t="s">
        <v>1007</v>
      </c>
      <c r="E277" s="6" t="n">
        <v>1000</v>
      </c>
      <c r="F277" s="7" t="n">
        <v>10</v>
      </c>
      <c r="G277" s="6" t="n">
        <v>29.92</v>
      </c>
      <c r="H277" s="6" t="n">
        <v>0</v>
      </c>
      <c r="I277" s="6" t="n">
        <v>299.2</v>
      </c>
      <c r="J277" s="6" t="n">
        <v>299.2</v>
      </c>
    </row>
    <row collapsed="false" customFormat="false" customHeight="false" hidden="false" ht="12.1" outlineLevel="0" r="278">
      <c r="A278" s="35" t="n">
        <v>45666</v>
      </c>
      <c r="B278" s="16" t="s">
        <v>983</v>
      </c>
      <c r="C278" s="16" t="s">
        <v>475</v>
      </c>
      <c r="D278" s="16" t="s">
        <v>1013</v>
      </c>
      <c r="E278" s="6" t="n">
        <v>1000</v>
      </c>
      <c r="F278" s="7" t="n">
        <v>8</v>
      </c>
      <c r="G278" s="6" t="n">
        <v>33.03</v>
      </c>
      <c r="H278" s="6" t="n">
        <v>0</v>
      </c>
      <c r="I278" s="6" t="n">
        <v>264.24</v>
      </c>
      <c r="J278" s="6" t="n">
        <v>264.24</v>
      </c>
    </row>
    <row collapsed="false" customFormat="false" customHeight="false" hidden="false" ht="12.1" outlineLevel="0" r="279">
      <c r="A279" s="35" t="n">
        <v>45668</v>
      </c>
      <c r="B279" s="16" t="s">
        <v>983</v>
      </c>
      <c r="C279" s="16" t="s">
        <v>111</v>
      </c>
      <c r="D279" s="16" t="s">
        <v>112</v>
      </c>
      <c r="E279" s="6" t="n">
        <v>1000</v>
      </c>
      <c r="F279" s="7" t="n">
        <v>10</v>
      </c>
      <c r="G279" s="6" t="n">
        <v>18.63</v>
      </c>
      <c r="H279" s="6" t="n">
        <v>0</v>
      </c>
      <c r="I279" s="6" t="n">
        <v>186.3</v>
      </c>
      <c r="J279" s="6" t="n">
        <v>186.3</v>
      </c>
    </row>
    <row collapsed="false" customFormat="false" customHeight="false" hidden="false" ht="12.1" outlineLevel="0" r="280">
      <c r="A280" s="35" t="n">
        <v>45670</v>
      </c>
      <c r="B280" s="16" t="s">
        <v>983</v>
      </c>
      <c r="C280" s="16" t="s">
        <v>158</v>
      </c>
      <c r="D280" s="16" t="s">
        <v>159</v>
      </c>
      <c r="E280" s="6" t="n">
        <v>1000</v>
      </c>
      <c r="F280" s="7" t="n">
        <v>5</v>
      </c>
      <c r="G280" s="6" t="n">
        <v>17.26</v>
      </c>
      <c r="H280" s="6" t="n">
        <v>0</v>
      </c>
      <c r="I280" s="6" t="n">
        <v>86.3</v>
      </c>
      <c r="J280" s="6" t="n">
        <v>86.3</v>
      </c>
    </row>
    <row collapsed="false" customFormat="false" customHeight="false" hidden="false" ht="12.1" outlineLevel="0" r="281">
      <c r="A281" s="35" t="n">
        <v>45671</v>
      </c>
      <c r="B281" s="16" t="s">
        <v>983</v>
      </c>
      <c r="C281" s="16" t="s">
        <v>66</v>
      </c>
      <c r="D281" s="16" t="s">
        <v>67</v>
      </c>
      <c r="E281" s="6" t="n">
        <v>1000</v>
      </c>
      <c r="F281" s="7" t="n">
        <v>20</v>
      </c>
      <c r="G281" s="6" t="n">
        <v>18.66</v>
      </c>
      <c r="H281" s="6" t="n">
        <v>0</v>
      </c>
      <c r="I281" s="6" t="n">
        <v>373.2</v>
      </c>
      <c r="J281" s="6" t="n">
        <v>373.2</v>
      </c>
    </row>
    <row collapsed="false" customFormat="false" customHeight="false" hidden="false" ht="12.1" outlineLevel="0" r="282">
      <c r="A282" s="35" t="n">
        <v>45672</v>
      </c>
      <c r="B282" s="16" t="s">
        <v>983</v>
      </c>
      <c r="C282" s="16" t="s">
        <v>102</v>
      </c>
      <c r="D282" s="16" t="s">
        <v>103</v>
      </c>
      <c r="E282" s="6" t="n">
        <v>1000</v>
      </c>
      <c r="F282" s="7" t="n">
        <v>10</v>
      </c>
      <c r="G282" s="6" t="n">
        <v>54.78</v>
      </c>
      <c r="H282" s="6" t="n">
        <v>0</v>
      </c>
      <c r="I282" s="6" t="n">
        <v>547.8</v>
      </c>
      <c r="J282" s="6" t="n">
        <v>547.8</v>
      </c>
    </row>
    <row collapsed="false" customFormat="false" customHeight="false" hidden="false" ht="12.1" outlineLevel="0" r="283">
      <c r="A283" s="35" t="n">
        <v>45672</v>
      </c>
      <c r="B283" s="16" t="s">
        <v>983</v>
      </c>
      <c r="C283" s="16" t="s">
        <v>84</v>
      </c>
      <c r="D283" s="16" t="s">
        <v>85</v>
      </c>
      <c r="E283" s="6" t="n">
        <v>1000</v>
      </c>
      <c r="F283" s="7" t="n">
        <v>5</v>
      </c>
      <c r="G283" s="6" t="n">
        <v>18.33</v>
      </c>
      <c r="H283" s="6" t="n">
        <v>0</v>
      </c>
      <c r="I283" s="6" t="n">
        <v>91.65</v>
      </c>
      <c r="J283" s="6" t="n">
        <v>91.65</v>
      </c>
    </row>
    <row collapsed="false" customFormat="false" customHeight="false" hidden="false" ht="12.1" outlineLevel="0" r="284">
      <c r="A284" s="35" t="n">
        <v>45672</v>
      </c>
      <c r="B284" s="16" t="s">
        <v>983</v>
      </c>
      <c r="C284" s="16" t="s">
        <v>166</v>
      </c>
      <c r="D284" s="16" t="s">
        <v>167</v>
      </c>
      <c r="E284" s="6" t="n">
        <v>750</v>
      </c>
      <c r="F284" s="7" t="n">
        <v>9</v>
      </c>
      <c r="G284" s="6" t="n">
        <v>17.11</v>
      </c>
      <c r="H284" s="6" t="n">
        <v>0</v>
      </c>
      <c r="I284" s="6" t="n">
        <v>153.99</v>
      </c>
      <c r="J284" s="6" t="n">
        <v>153.99</v>
      </c>
    </row>
    <row collapsed="false" customFormat="false" customHeight="false" hidden="false" ht="12.1" outlineLevel="0" r="285">
      <c r="A285" s="35" t="n">
        <v>45676</v>
      </c>
      <c r="B285" s="16" t="s">
        <v>983</v>
      </c>
      <c r="C285" s="16" t="s">
        <v>108</v>
      </c>
      <c r="D285" s="16" t="s">
        <v>109</v>
      </c>
      <c r="E285" s="6" t="n">
        <v>1000</v>
      </c>
      <c r="F285" s="7" t="n">
        <v>9</v>
      </c>
      <c r="G285" s="6" t="n">
        <v>18.9</v>
      </c>
      <c r="H285" s="6" t="n">
        <v>0</v>
      </c>
      <c r="I285" s="6" t="n">
        <v>170.1</v>
      </c>
      <c r="J285" s="6" t="n">
        <v>170.1</v>
      </c>
    </row>
    <row collapsed="false" customFormat="false" customHeight="false" hidden="false" ht="12.1" outlineLevel="0" r="286">
      <c r="A286" s="35" t="n">
        <v>45678</v>
      </c>
      <c r="B286" s="16" t="s">
        <v>983</v>
      </c>
      <c r="C286" s="16" t="s">
        <v>155</v>
      </c>
      <c r="D286" s="16" t="s">
        <v>156</v>
      </c>
      <c r="E286" s="6" t="n">
        <v>1000</v>
      </c>
      <c r="F286" s="7" t="n">
        <v>5</v>
      </c>
      <c r="G286" s="6" t="n">
        <v>43.38</v>
      </c>
      <c r="H286" s="6" t="n">
        <v>0</v>
      </c>
      <c r="I286" s="6" t="n">
        <v>216.9</v>
      </c>
      <c r="J286" s="6" t="n">
        <v>216.9</v>
      </c>
    </row>
    <row collapsed="false" customFormat="false" customHeight="false" hidden="false" ht="12.1" outlineLevel="0" r="287">
      <c r="A287" s="35" t="n">
        <v>45679</v>
      </c>
      <c r="B287" s="16" t="s">
        <v>983</v>
      </c>
      <c r="C287" s="16" t="s">
        <v>90</v>
      </c>
      <c r="D287" s="16" t="s">
        <v>91</v>
      </c>
      <c r="E287" s="6" t="n">
        <v>1000</v>
      </c>
      <c r="F287" s="7" t="n">
        <v>11</v>
      </c>
      <c r="G287" s="6" t="n">
        <v>18.29</v>
      </c>
      <c r="H287" s="6" t="n">
        <v>0</v>
      </c>
      <c r="I287" s="6" t="n">
        <v>201.19</v>
      </c>
      <c r="J287" s="6" t="n">
        <v>201.19</v>
      </c>
    </row>
    <row collapsed="false" customFormat="false" customHeight="false" hidden="false" ht="12.1" outlineLevel="0" r="288">
      <c r="A288" s="35" t="n">
        <v>45681</v>
      </c>
      <c r="B288" s="16" t="s">
        <v>983</v>
      </c>
      <c r="C288" s="16" t="s">
        <v>69</v>
      </c>
      <c r="D288" s="16" t="s">
        <v>70</v>
      </c>
      <c r="E288" s="6" t="n">
        <v>1000</v>
      </c>
      <c r="F288" s="7" t="n">
        <v>15</v>
      </c>
      <c r="G288" s="6" t="n">
        <v>18.33</v>
      </c>
      <c r="H288" s="6" t="n">
        <v>0</v>
      </c>
      <c r="I288" s="6" t="n">
        <v>274.95</v>
      </c>
      <c r="J288" s="6" t="n">
        <v>274.95</v>
      </c>
    </row>
    <row collapsed="false" customFormat="false" customHeight="false" hidden="false" ht="12.1" outlineLevel="0" r="289">
      <c r="A289" s="35" t="n">
        <v>45682</v>
      </c>
      <c r="B289" s="16" t="s">
        <v>983</v>
      </c>
      <c r="C289" s="16" t="s">
        <v>87</v>
      </c>
      <c r="D289" s="16" t="s">
        <v>88</v>
      </c>
      <c r="E289" s="6" t="n">
        <v>1000</v>
      </c>
      <c r="F289" s="7" t="n">
        <v>12</v>
      </c>
      <c r="G289" s="6" t="n">
        <v>18.37</v>
      </c>
      <c r="H289" s="6" t="n">
        <v>0</v>
      </c>
      <c r="I289" s="6" t="n">
        <v>220.44</v>
      </c>
      <c r="J289" s="6" t="n">
        <v>220.44</v>
      </c>
    </row>
    <row collapsed="false" customFormat="false" customHeight="false" hidden="false" ht="12.1" outlineLevel="0" r="290">
      <c r="A290" s="35" t="n">
        <v>45686</v>
      </c>
      <c r="B290" s="16" t="s">
        <v>983</v>
      </c>
      <c r="C290" s="16" t="s">
        <v>143</v>
      </c>
      <c r="D290" s="16" t="s">
        <v>144</v>
      </c>
      <c r="E290" s="6" t="n">
        <v>1000</v>
      </c>
      <c r="F290" s="7" t="n">
        <v>8</v>
      </c>
      <c r="G290" s="6" t="n">
        <v>34.9</v>
      </c>
      <c r="H290" s="6" t="n">
        <v>0</v>
      </c>
      <c r="I290" s="6" t="n">
        <v>279.2</v>
      </c>
      <c r="J290" s="6" t="n">
        <v>279.2</v>
      </c>
    </row>
    <row collapsed="false" customFormat="false" customHeight="false" hidden="false" ht="12.1" outlineLevel="0" r="291">
      <c r="A291" s="35" t="n">
        <v>45687</v>
      </c>
      <c r="B291" s="16" t="s">
        <v>983</v>
      </c>
      <c r="C291" s="16" t="s">
        <v>446</v>
      </c>
      <c r="D291" s="16" t="s">
        <v>986</v>
      </c>
      <c r="E291" s="6" t="n">
        <v>1000</v>
      </c>
      <c r="F291" s="7" t="n">
        <v>5</v>
      </c>
      <c r="G291" s="6" t="n">
        <v>23.81</v>
      </c>
      <c r="H291" s="6" t="n">
        <v>0</v>
      </c>
      <c r="I291" s="6" t="n">
        <v>119.05</v>
      </c>
      <c r="J291" s="6" t="n">
        <v>119.05</v>
      </c>
    </row>
    <row collapsed="false" customFormat="false" customHeight="false" hidden="false" ht="12.1" outlineLevel="0" r="292">
      <c r="A292" s="35" t="n">
        <v>45691</v>
      </c>
      <c r="B292" s="16" t="s">
        <v>983</v>
      </c>
      <c r="C292" s="16" t="s">
        <v>164</v>
      </c>
      <c r="D292" s="16" t="s">
        <v>165</v>
      </c>
      <c r="E292" s="6" t="n">
        <v>1000</v>
      </c>
      <c r="F292" s="7" t="n">
        <v>10</v>
      </c>
      <c r="G292" s="6" t="n">
        <v>9.04</v>
      </c>
      <c r="H292" s="6" t="n">
        <v>0</v>
      </c>
      <c r="I292" s="6" t="n">
        <v>90.4</v>
      </c>
      <c r="J292" s="6" t="n">
        <v>90.4</v>
      </c>
    </row>
    <row collapsed="false" customFormat="false" customHeight="false" hidden="false" ht="12.1" outlineLevel="0" r="293">
      <c r="A293" s="35" t="n">
        <v>45692</v>
      </c>
      <c r="B293" s="16" t="s">
        <v>983</v>
      </c>
      <c r="C293" s="16" t="s">
        <v>128</v>
      </c>
      <c r="D293" s="16" t="s">
        <v>129</v>
      </c>
      <c r="E293" s="6" t="n">
        <v>1000</v>
      </c>
      <c r="F293" s="7" t="n">
        <v>10</v>
      </c>
      <c r="G293" s="6" t="n">
        <v>40.64</v>
      </c>
      <c r="H293" s="6" t="n">
        <v>0</v>
      </c>
      <c r="I293" s="6" t="n">
        <v>406.4</v>
      </c>
      <c r="J293" s="6" t="n">
        <v>406.4</v>
      </c>
    </row>
    <row collapsed="false" customFormat="false" customHeight="false" hidden="false" ht="12.1" outlineLevel="0" r="294">
      <c r="A294" s="35" t="n">
        <v>45692</v>
      </c>
      <c r="B294" s="16" t="s">
        <v>983</v>
      </c>
      <c r="C294" s="16" t="s">
        <v>472</v>
      </c>
      <c r="D294" s="16" t="s">
        <v>1011</v>
      </c>
      <c r="E294" s="6" t="n">
        <v>1000</v>
      </c>
      <c r="F294" s="7" t="n">
        <v>10</v>
      </c>
      <c r="G294" s="6" t="n">
        <v>32.41</v>
      </c>
      <c r="H294" s="6" t="n">
        <v>0</v>
      </c>
      <c r="I294" s="6" t="n">
        <v>324.1</v>
      </c>
      <c r="J294" s="6" t="n">
        <v>324.1</v>
      </c>
    </row>
    <row collapsed="false" customFormat="false" customHeight="false" hidden="false" ht="12.1" outlineLevel="0" r="295">
      <c r="A295" s="35" t="n">
        <v>45693</v>
      </c>
      <c r="B295" s="16" t="s">
        <v>983</v>
      </c>
      <c r="C295" s="16" t="s">
        <v>140</v>
      </c>
      <c r="D295" s="16" t="s">
        <v>141</v>
      </c>
      <c r="E295" s="6" t="n">
        <v>1000</v>
      </c>
      <c r="F295" s="7" t="n">
        <v>10</v>
      </c>
      <c r="G295" s="6" t="n">
        <v>19.15</v>
      </c>
      <c r="H295" s="6" t="n">
        <v>0</v>
      </c>
      <c r="I295" s="6" t="n">
        <v>191.5</v>
      </c>
      <c r="J295" s="6" t="n">
        <v>191.5</v>
      </c>
    </row>
    <row collapsed="false" customFormat="false" customHeight="false" hidden="false" ht="12.1" outlineLevel="0" r="296">
      <c r="A296" s="35" t="n">
        <v>45699</v>
      </c>
      <c r="B296" s="16" t="s">
        <v>983</v>
      </c>
      <c r="C296" s="16" t="s">
        <v>111</v>
      </c>
      <c r="D296" s="16" t="s">
        <v>112</v>
      </c>
      <c r="E296" s="6" t="n">
        <v>1000</v>
      </c>
      <c r="F296" s="7" t="n">
        <v>10</v>
      </c>
      <c r="G296" s="6" t="n">
        <v>18.83</v>
      </c>
      <c r="H296" s="6" t="n">
        <v>0</v>
      </c>
      <c r="I296" s="6" t="n">
        <v>188.3</v>
      </c>
      <c r="J296" s="6" t="n">
        <v>188.3</v>
      </c>
    </row>
    <row collapsed="false" customFormat="false" customHeight="false" hidden="false" ht="12.1" outlineLevel="0" r="297">
      <c r="A297" s="35" t="n">
        <v>45700</v>
      </c>
      <c r="B297" s="16" t="s">
        <v>983</v>
      </c>
      <c r="C297" s="16" t="s">
        <v>158</v>
      </c>
      <c r="D297" s="16" t="s">
        <v>159</v>
      </c>
      <c r="E297" s="6" t="n">
        <v>1000</v>
      </c>
      <c r="F297" s="7" t="n">
        <v>5</v>
      </c>
      <c r="G297" s="6" t="n">
        <v>17.26</v>
      </c>
      <c r="H297" s="6" t="n">
        <v>0</v>
      </c>
      <c r="I297" s="6" t="n">
        <v>86.3</v>
      </c>
      <c r="J297" s="6" t="n">
        <v>86.3</v>
      </c>
    </row>
    <row collapsed="false" customFormat="false" customHeight="false" hidden="false" ht="12.1" outlineLevel="0" r="298">
      <c r="A298" s="35" t="n">
        <v>45701</v>
      </c>
      <c r="B298" s="16" t="s">
        <v>983</v>
      </c>
      <c r="C298" s="16" t="s">
        <v>66</v>
      </c>
      <c r="D298" s="16" t="s">
        <v>67</v>
      </c>
      <c r="E298" s="6" t="n">
        <v>1000</v>
      </c>
      <c r="F298" s="7" t="n">
        <v>20</v>
      </c>
      <c r="G298" s="6" t="n">
        <v>18.66</v>
      </c>
      <c r="H298" s="6" t="n">
        <v>0</v>
      </c>
      <c r="I298" s="6" t="n">
        <v>373.2</v>
      </c>
      <c r="J298" s="6" t="n">
        <v>373.2</v>
      </c>
    </row>
    <row collapsed="false" customFormat="false" customHeight="false" hidden="false" ht="12.1" outlineLevel="0" r="299">
      <c r="A299" s="35" t="n">
        <v>45702</v>
      </c>
      <c r="B299" s="16" t="s">
        <v>983</v>
      </c>
      <c r="C299" s="16" t="s">
        <v>84</v>
      </c>
      <c r="D299" s="16" t="s">
        <v>85</v>
      </c>
      <c r="E299" s="6" t="n">
        <v>1000</v>
      </c>
      <c r="F299" s="7" t="n">
        <v>10</v>
      </c>
      <c r="G299" s="6" t="n">
        <v>18.33</v>
      </c>
      <c r="H299" s="6" t="n">
        <v>0</v>
      </c>
      <c r="I299" s="6" t="n">
        <v>183.3</v>
      </c>
      <c r="J299" s="6" t="n">
        <v>183.3</v>
      </c>
    </row>
    <row collapsed="false" customFormat="false" customHeight="false" hidden="false" ht="12.1" outlineLevel="0" r="300">
      <c r="A300" s="35" t="n">
        <v>45706</v>
      </c>
      <c r="B300" s="16" t="s">
        <v>983</v>
      </c>
      <c r="C300" s="16" t="s">
        <v>108</v>
      </c>
      <c r="D300" s="16" t="s">
        <v>109</v>
      </c>
      <c r="E300" s="6" t="n">
        <v>1000</v>
      </c>
      <c r="F300" s="7" t="n">
        <v>10</v>
      </c>
      <c r="G300" s="6" t="n">
        <v>18.9</v>
      </c>
      <c r="H300" s="6" t="n">
        <v>0</v>
      </c>
      <c r="I300" s="6" t="n">
        <v>189</v>
      </c>
      <c r="J300" s="6" t="n">
        <v>189</v>
      </c>
    </row>
    <row collapsed="false" customFormat="false" customHeight="false" hidden="false" ht="12.1" outlineLevel="0" r="301">
      <c r="A301" s="35" t="n">
        <v>45706</v>
      </c>
      <c r="B301" s="16" t="s">
        <v>983</v>
      </c>
      <c r="C301" s="16" t="s">
        <v>146</v>
      </c>
      <c r="D301" s="16" t="s">
        <v>147</v>
      </c>
      <c r="E301" s="6" t="n">
        <v>1000</v>
      </c>
      <c r="F301" s="7" t="n">
        <v>7</v>
      </c>
      <c r="G301" s="6" t="n">
        <v>32.16</v>
      </c>
      <c r="H301" s="6" t="n">
        <v>0</v>
      </c>
      <c r="I301" s="6" t="n">
        <v>225.12</v>
      </c>
      <c r="J301" s="6" t="n">
        <v>225.12</v>
      </c>
    </row>
    <row collapsed="false" customFormat="false" customHeight="false" hidden="false" ht="12.1" outlineLevel="0" r="302">
      <c r="A302" s="35" t="n">
        <v>45706</v>
      </c>
      <c r="B302" s="16" t="s">
        <v>983</v>
      </c>
      <c r="C302" s="16" t="s">
        <v>62</v>
      </c>
      <c r="D302" s="16" t="s">
        <v>64</v>
      </c>
      <c r="E302" s="6" t="n">
        <v>100</v>
      </c>
      <c r="F302" s="7" t="n">
        <v>3</v>
      </c>
      <c r="G302" s="6" t="n">
        <v>142.49</v>
      </c>
      <c r="H302" s="6" t="n">
        <v>0</v>
      </c>
      <c r="I302" s="6" t="n">
        <v>427.47</v>
      </c>
      <c r="J302" s="6" t="n">
        <v>427.47</v>
      </c>
    </row>
    <row collapsed="false" customFormat="false" customHeight="false" hidden="false" ht="12.1" outlineLevel="0" r="303">
      <c r="A303" s="35" t="n">
        <v>45707</v>
      </c>
      <c r="B303" s="16" t="s">
        <v>983</v>
      </c>
      <c r="C303" s="16" t="s">
        <v>137</v>
      </c>
      <c r="D303" s="16" t="s">
        <v>138</v>
      </c>
      <c r="E303" s="6" t="n">
        <v>1000</v>
      </c>
      <c r="F303" s="7" t="n">
        <v>10</v>
      </c>
      <c r="G303" s="6" t="n">
        <v>39.89</v>
      </c>
      <c r="H303" s="6" t="n">
        <v>0</v>
      </c>
      <c r="I303" s="6" t="n">
        <v>398.9</v>
      </c>
      <c r="J303" s="6" t="n">
        <v>398.9</v>
      </c>
    </row>
    <row collapsed="false" customFormat="false" customHeight="false" hidden="false" ht="12.1" outlineLevel="0" r="304">
      <c r="A304" s="35" t="n">
        <v>45709</v>
      </c>
      <c r="B304" s="16" t="s">
        <v>983</v>
      </c>
      <c r="C304" s="16" t="s">
        <v>114</v>
      </c>
      <c r="D304" s="16" t="s">
        <v>115</v>
      </c>
      <c r="E304" s="6" t="n">
        <v>1000</v>
      </c>
      <c r="F304" s="7" t="n">
        <v>10</v>
      </c>
      <c r="G304" s="6" t="n">
        <v>18.7</v>
      </c>
      <c r="H304" s="6" t="n">
        <v>0</v>
      </c>
      <c r="I304" s="6" t="n">
        <v>187</v>
      </c>
      <c r="J304" s="6" t="n">
        <v>187</v>
      </c>
    </row>
    <row collapsed="false" customFormat="false" customHeight="false" hidden="false" ht="12.1" outlineLevel="0" r="305">
      <c r="A305" s="35" t="n">
        <v>45709</v>
      </c>
      <c r="B305" s="16" t="s">
        <v>983</v>
      </c>
      <c r="C305" s="16" t="s">
        <v>90</v>
      </c>
      <c r="D305" s="16" t="s">
        <v>91</v>
      </c>
      <c r="E305" s="6" t="n">
        <v>1000</v>
      </c>
      <c r="F305" s="7" t="n">
        <v>11</v>
      </c>
      <c r="G305" s="6" t="n">
        <v>18.29</v>
      </c>
      <c r="H305" s="6" t="n">
        <v>0</v>
      </c>
      <c r="I305" s="6" t="n">
        <v>201.19</v>
      </c>
      <c r="J305" s="6" t="n">
        <v>201.19</v>
      </c>
    </row>
    <row collapsed="false" customFormat="false" customHeight="false" hidden="false" ht="12.1" outlineLevel="0" r="306">
      <c r="A306" s="35" t="n">
        <v>45709</v>
      </c>
      <c r="B306" s="16" t="s">
        <v>983</v>
      </c>
      <c r="C306" s="16" t="s">
        <v>78</v>
      </c>
      <c r="D306" s="16" t="s">
        <v>79</v>
      </c>
      <c r="E306" s="6" t="n">
        <v>1000</v>
      </c>
      <c r="F306" s="7" t="n">
        <v>15</v>
      </c>
      <c r="G306" s="6" t="n">
        <v>18.9</v>
      </c>
      <c r="H306" s="6" t="n">
        <v>0</v>
      </c>
      <c r="I306" s="6" t="n">
        <v>283.5</v>
      </c>
      <c r="J306" s="6" t="n">
        <v>283.5</v>
      </c>
    </row>
    <row collapsed="false" customFormat="false" customHeight="false" hidden="false" ht="12.1" outlineLevel="0" r="307">
      <c r="A307" s="35" t="n">
        <v>45711</v>
      </c>
      <c r="B307" s="16" t="s">
        <v>983</v>
      </c>
      <c r="C307" s="16" t="s">
        <v>69</v>
      </c>
      <c r="D307" s="16" t="s">
        <v>70</v>
      </c>
      <c r="E307" s="6" t="n">
        <v>1000</v>
      </c>
      <c r="F307" s="7" t="n">
        <v>20</v>
      </c>
      <c r="G307" s="6" t="n">
        <v>18.33</v>
      </c>
      <c r="H307" s="6" t="n">
        <v>0</v>
      </c>
      <c r="I307" s="6" t="n">
        <v>366.6</v>
      </c>
      <c r="J307" s="6" t="n">
        <v>366.6</v>
      </c>
    </row>
    <row collapsed="false" customFormat="false" customHeight="false" hidden="false" ht="12.1" outlineLevel="0" r="308">
      <c r="A308" s="35" t="n">
        <v>45712</v>
      </c>
      <c r="B308" s="16" t="s">
        <v>983</v>
      </c>
      <c r="C308" s="16" t="s">
        <v>87</v>
      </c>
      <c r="D308" s="16" t="s">
        <v>88</v>
      </c>
      <c r="E308" s="6" t="n">
        <v>1000</v>
      </c>
      <c r="F308" s="7" t="n">
        <v>12</v>
      </c>
      <c r="G308" s="6" t="n">
        <v>18.37</v>
      </c>
      <c r="H308" s="6" t="n">
        <v>0</v>
      </c>
      <c r="I308" s="6" t="n">
        <v>220.44</v>
      </c>
      <c r="J308" s="6" t="n">
        <v>220.44</v>
      </c>
    </row>
    <row collapsed="false" customFormat="false" customHeight="false" hidden="false" ht="12.1" outlineLevel="0" r="309">
      <c r="A309" s="35" t="n">
        <v>45713</v>
      </c>
      <c r="B309" s="16" t="s">
        <v>983</v>
      </c>
      <c r="C309" s="16" t="s">
        <v>461</v>
      </c>
      <c r="D309" s="16" t="s">
        <v>1000</v>
      </c>
      <c r="E309" s="6" t="n">
        <v>250</v>
      </c>
      <c r="F309" s="7" t="n">
        <v>11</v>
      </c>
      <c r="G309" s="6" t="n">
        <v>5.89</v>
      </c>
      <c r="H309" s="6" t="n">
        <v>0</v>
      </c>
      <c r="I309" s="6" t="n">
        <v>64.79</v>
      </c>
      <c r="J309" s="6" t="n">
        <v>64.79</v>
      </c>
    </row>
    <row collapsed="false" customFormat="false" customHeight="false" hidden="false" ht="12.1" outlineLevel="0" r="310">
      <c r="A310" s="35" t="n">
        <v>45713</v>
      </c>
      <c r="B310" s="16" t="s">
        <v>983</v>
      </c>
      <c r="C310" s="16" t="s">
        <v>105</v>
      </c>
      <c r="D310" s="16" t="s">
        <v>106</v>
      </c>
      <c r="E310" s="6" t="n">
        <v>1000</v>
      </c>
      <c r="F310" s="7" t="n">
        <v>10</v>
      </c>
      <c r="G310" s="6" t="n">
        <v>18.7</v>
      </c>
      <c r="H310" s="6" t="n">
        <v>0</v>
      </c>
      <c r="I310" s="6" t="n">
        <v>187</v>
      </c>
      <c r="J310" s="6" t="n">
        <v>187</v>
      </c>
    </row>
    <row collapsed="false" customFormat="false" customHeight="false" hidden="false" ht="12.1" outlineLevel="0" r="311">
      <c r="A311" s="35" t="n">
        <v>45718</v>
      </c>
      <c r="B311" s="16" t="s">
        <v>983</v>
      </c>
      <c r="C311" s="16" t="s">
        <v>81</v>
      </c>
      <c r="D311" s="16" t="s">
        <v>82</v>
      </c>
      <c r="E311" s="6" t="n">
        <v>1000</v>
      </c>
      <c r="F311" s="7" t="n">
        <v>14</v>
      </c>
      <c r="G311" s="6" t="n">
        <v>20.55</v>
      </c>
      <c r="H311" s="6" t="n">
        <v>0</v>
      </c>
      <c r="I311" s="6" t="n">
        <v>287.7</v>
      </c>
      <c r="J311" s="6" t="n">
        <v>287.7</v>
      </c>
    </row>
    <row collapsed="false" customFormat="false" customHeight="false" hidden="false" ht="12.1" outlineLevel="0" r="312">
      <c r="A312" s="35" t="n">
        <v>45720</v>
      </c>
      <c r="B312" s="16" t="s">
        <v>983</v>
      </c>
      <c r="C312" s="16" t="s">
        <v>75</v>
      </c>
      <c r="D312" s="16" t="s">
        <v>76</v>
      </c>
      <c r="E312" s="6" t="n">
        <v>1000</v>
      </c>
      <c r="F312" s="7" t="n">
        <v>18</v>
      </c>
      <c r="G312" s="6" t="n">
        <v>44.88</v>
      </c>
      <c r="H312" s="6" t="n">
        <v>0</v>
      </c>
      <c r="I312" s="6" t="n">
        <v>807.84</v>
      </c>
      <c r="J312" s="6" t="n">
        <v>807.84</v>
      </c>
    </row>
    <row collapsed="false" customFormat="false" customHeight="false" hidden="false" ht="12.1" outlineLevel="0" r="313">
      <c r="A313" s="35" t="n">
        <v>45721</v>
      </c>
      <c r="B313" s="16" t="s">
        <v>983</v>
      </c>
      <c r="C313" s="16" t="s">
        <v>123</v>
      </c>
      <c r="D313" s="16" t="s">
        <v>124</v>
      </c>
      <c r="E313" s="6" t="n">
        <v>1000</v>
      </c>
      <c r="F313" s="7" t="n">
        <v>10</v>
      </c>
      <c r="G313" s="6" t="n">
        <v>30.42</v>
      </c>
      <c r="H313" s="6" t="n">
        <v>0</v>
      </c>
      <c r="I313" s="6" t="n">
        <v>304.2</v>
      </c>
      <c r="J313" s="6" t="n">
        <v>304.2</v>
      </c>
    </row>
    <row collapsed="false" customFormat="false" customHeight="false" hidden="false" ht="12.1" outlineLevel="0" r="314">
      <c r="A314" s="35" t="n">
        <v>45721</v>
      </c>
      <c r="B314" s="16" t="s">
        <v>983</v>
      </c>
      <c r="C314" s="16" t="s">
        <v>126</v>
      </c>
      <c r="D314" s="16" t="s">
        <v>127</v>
      </c>
      <c r="E314" s="6" t="n">
        <v>1000</v>
      </c>
      <c r="F314" s="7" t="n">
        <v>10</v>
      </c>
      <c r="G314" s="6" t="n">
        <v>25.8</v>
      </c>
      <c r="H314" s="6" t="n">
        <v>0</v>
      </c>
      <c r="I314" s="6" t="n">
        <v>258</v>
      </c>
      <c r="J314" s="6" t="n">
        <v>258</v>
      </c>
    </row>
    <row collapsed="false" customFormat="false" customHeight="false" hidden="false" ht="12.1" outlineLevel="0" r="315">
      <c r="A315" s="35" t="n">
        <v>45721</v>
      </c>
      <c r="B315" s="16" t="s">
        <v>983</v>
      </c>
      <c r="C315" s="16" t="s">
        <v>164</v>
      </c>
      <c r="D315" s="16" t="s">
        <v>165</v>
      </c>
      <c r="E315" s="6" t="n">
        <v>1000</v>
      </c>
      <c r="F315" s="7" t="n">
        <v>10</v>
      </c>
      <c r="G315" s="6" t="n">
        <v>9.04</v>
      </c>
      <c r="H315" s="6" t="n">
        <v>0</v>
      </c>
      <c r="I315" s="6" t="n">
        <v>90.4</v>
      </c>
      <c r="J315" s="6" t="n">
        <v>90.4</v>
      </c>
    </row>
    <row collapsed="false" customFormat="false" customHeight="false" hidden="false" ht="12.1" outlineLevel="0" r="316">
      <c r="A316" s="35" t="n">
        <v>45723</v>
      </c>
      <c r="B316" s="16" t="s">
        <v>983</v>
      </c>
      <c r="C316" s="16" t="s">
        <v>140</v>
      </c>
      <c r="D316" s="16" t="s">
        <v>141</v>
      </c>
      <c r="E316" s="6" t="n">
        <v>1000</v>
      </c>
      <c r="F316" s="7" t="n">
        <v>10</v>
      </c>
      <c r="G316" s="6" t="n">
        <v>19.15</v>
      </c>
      <c r="H316" s="6" t="n">
        <v>0</v>
      </c>
      <c r="I316" s="6" t="n">
        <v>191.5</v>
      </c>
      <c r="J316" s="6" t="n">
        <v>191.5</v>
      </c>
    </row>
    <row collapsed="false" customFormat="false" customHeight="false" hidden="false" ht="12.1" outlineLevel="0" r="317">
      <c r="A317" s="35" t="n">
        <v>45726</v>
      </c>
      <c r="B317" s="16" t="s">
        <v>983</v>
      </c>
      <c r="C317" s="16" t="s">
        <v>470</v>
      </c>
      <c r="D317" s="16" t="s">
        <v>1008</v>
      </c>
      <c r="E317" s="6" t="n">
        <v>1000</v>
      </c>
      <c r="F317" s="7" t="n">
        <v>10</v>
      </c>
      <c r="G317" s="6" t="n">
        <v>37.4</v>
      </c>
      <c r="H317" s="6" t="n">
        <v>0</v>
      </c>
      <c r="I317" s="6" t="n">
        <v>374</v>
      </c>
      <c r="J317" s="6" t="n">
        <v>374</v>
      </c>
    </row>
    <row collapsed="false" customFormat="false" customHeight="false" hidden="false" ht="12.1" outlineLevel="0" r="318">
      <c r="A318" s="35" t="n">
        <v>45726</v>
      </c>
      <c r="B318" s="16" t="s">
        <v>983</v>
      </c>
      <c r="C318" s="16" t="s">
        <v>471</v>
      </c>
      <c r="D318" s="16" t="s">
        <v>1012</v>
      </c>
      <c r="E318" s="6" t="n">
        <v>500</v>
      </c>
      <c r="F318" s="7" t="n">
        <v>21</v>
      </c>
      <c r="G318" s="6" t="n">
        <v>14.77</v>
      </c>
      <c r="H318" s="6" t="n">
        <v>0</v>
      </c>
      <c r="I318" s="6" t="n">
        <v>310.17</v>
      </c>
      <c r="J318" s="6" t="n">
        <v>310.17</v>
      </c>
    </row>
    <row collapsed="false" customFormat="false" customHeight="false" hidden="false" ht="12.1" outlineLevel="0" r="319">
      <c r="A319" s="35" t="n">
        <v>45728</v>
      </c>
      <c r="B319" s="16" t="s">
        <v>983</v>
      </c>
      <c r="C319" s="16" t="s">
        <v>117</v>
      </c>
      <c r="D319" s="16" t="s">
        <v>118</v>
      </c>
      <c r="E319" s="6" t="n">
        <v>1000</v>
      </c>
      <c r="F319" s="7" t="n">
        <v>10</v>
      </c>
      <c r="G319" s="6" t="n">
        <v>37.02</v>
      </c>
      <c r="H319" s="6" t="n">
        <v>0</v>
      </c>
      <c r="I319" s="6" t="n">
        <v>370.2</v>
      </c>
      <c r="J319" s="6" t="n">
        <v>370.2</v>
      </c>
    </row>
    <row collapsed="false" customFormat="false" customHeight="false" hidden="false" ht="12.1" outlineLevel="0" r="320">
      <c r="A320" s="35" t="n">
        <v>45729</v>
      </c>
      <c r="B320" s="16" t="s">
        <v>983</v>
      </c>
      <c r="C320" s="16" t="s">
        <v>169</v>
      </c>
      <c r="D320" s="16" t="s">
        <v>170</v>
      </c>
      <c r="E320" s="6" t="n">
        <v>800</v>
      </c>
      <c r="F320" s="7" t="n">
        <v>5</v>
      </c>
      <c r="G320" s="6" t="n">
        <v>17.25</v>
      </c>
      <c r="H320" s="6" t="n">
        <v>0</v>
      </c>
      <c r="I320" s="6" t="n">
        <v>86.25</v>
      </c>
      <c r="J320" s="6" t="n">
        <v>86.25</v>
      </c>
    </row>
    <row collapsed="false" customFormat="false" customHeight="false" hidden="false" ht="12.1" outlineLevel="0" r="321">
      <c r="A321" s="35" t="n">
        <v>45730</v>
      </c>
      <c r="B321" s="16" t="s">
        <v>983</v>
      </c>
      <c r="C321" s="16" t="s">
        <v>111</v>
      </c>
      <c r="D321" s="16" t="s">
        <v>112</v>
      </c>
      <c r="E321" s="6" t="n">
        <v>1000</v>
      </c>
      <c r="F321" s="7" t="n">
        <v>10</v>
      </c>
      <c r="G321" s="6" t="n">
        <v>18.63</v>
      </c>
      <c r="H321" s="6" t="n">
        <v>0</v>
      </c>
      <c r="I321" s="6" t="n">
        <v>186.3</v>
      </c>
      <c r="J321" s="6" t="n">
        <v>186.3</v>
      </c>
    </row>
    <row collapsed="false" customFormat="false" customHeight="false" hidden="false" ht="12.1" outlineLevel="0" r="322">
      <c r="A322" s="35" t="n">
        <v>45730</v>
      </c>
      <c r="B322" s="16" t="s">
        <v>983</v>
      </c>
      <c r="C322" s="16" t="s">
        <v>158</v>
      </c>
      <c r="D322" s="16" t="s">
        <v>159</v>
      </c>
      <c r="E322" s="6" t="n">
        <v>1000</v>
      </c>
      <c r="F322" s="7" t="n">
        <v>5</v>
      </c>
      <c r="G322" s="6" t="n">
        <v>17.26</v>
      </c>
      <c r="H322" s="6" t="n">
        <v>0</v>
      </c>
      <c r="I322" s="6" t="n">
        <v>86.3</v>
      </c>
      <c r="J322" s="6" t="n">
        <v>86.3</v>
      </c>
    </row>
    <row collapsed="false" customFormat="false" customHeight="false" hidden="false" ht="12.1" outlineLevel="0" r="323">
      <c r="A323" s="35" t="n">
        <v>45731</v>
      </c>
      <c r="B323" s="16" t="s">
        <v>983</v>
      </c>
      <c r="C323" s="16" t="s">
        <v>66</v>
      </c>
      <c r="D323" s="16" t="s">
        <v>67</v>
      </c>
      <c r="E323" s="6" t="n">
        <v>1000</v>
      </c>
      <c r="F323" s="7" t="n">
        <v>20</v>
      </c>
      <c r="G323" s="6" t="n">
        <v>18.66</v>
      </c>
      <c r="H323" s="6" t="n">
        <v>0</v>
      </c>
      <c r="I323" s="6" t="n">
        <v>373.2</v>
      </c>
      <c r="J323" s="6" t="n">
        <v>373.2</v>
      </c>
    </row>
    <row collapsed="false" customFormat="false" customHeight="false" hidden="false" ht="12.1" outlineLevel="0" r="324">
      <c r="A324" s="35" t="n">
        <v>45732</v>
      </c>
      <c r="B324" s="16" t="s">
        <v>983</v>
      </c>
      <c r="C324" s="16" t="s">
        <v>84</v>
      </c>
      <c r="D324" s="16" t="s">
        <v>85</v>
      </c>
      <c r="E324" s="6" t="n">
        <v>1000</v>
      </c>
      <c r="F324" s="7" t="n">
        <v>12</v>
      </c>
      <c r="G324" s="6" t="n">
        <v>18.33</v>
      </c>
      <c r="H324" s="6" t="n">
        <v>0</v>
      </c>
      <c r="I324" s="6" t="n">
        <v>219.96</v>
      </c>
      <c r="J324" s="6" t="n">
        <v>219.96</v>
      </c>
    </row>
    <row collapsed="false" customFormat="false" customHeight="false" hidden="false" ht="12.1" outlineLevel="0" r="325">
      <c r="A325" s="35" t="n">
        <v>45733</v>
      </c>
      <c r="B325" s="16" t="s">
        <v>983</v>
      </c>
      <c r="C325" s="16" t="s">
        <v>161</v>
      </c>
      <c r="D325" s="16" t="s">
        <v>162</v>
      </c>
      <c r="E325" s="6" t="n">
        <v>1000</v>
      </c>
      <c r="F325" s="7" t="n">
        <v>5</v>
      </c>
      <c r="G325" s="6" t="n">
        <v>39.39</v>
      </c>
      <c r="H325" s="6" t="n">
        <v>0</v>
      </c>
      <c r="I325" s="6" t="n">
        <v>196.95</v>
      </c>
      <c r="J325" s="6" t="n">
        <v>196.95</v>
      </c>
    </row>
    <row collapsed="false" customFormat="false" customHeight="false" hidden="false" ht="12.1" outlineLevel="0" r="326">
      <c r="A326" s="35" t="n">
        <v>45733</v>
      </c>
      <c r="B326" s="16" t="s">
        <v>983</v>
      </c>
      <c r="C326" s="16" t="s">
        <v>96</v>
      </c>
      <c r="D326" s="16" t="s">
        <v>97</v>
      </c>
      <c r="E326" s="6" t="n">
        <v>1000</v>
      </c>
      <c r="F326" s="7" t="n">
        <v>10</v>
      </c>
      <c r="G326" s="6" t="n">
        <v>55.1</v>
      </c>
      <c r="H326" s="6" t="n">
        <v>0</v>
      </c>
      <c r="I326" s="6" t="n">
        <v>551</v>
      </c>
      <c r="J326" s="6" t="n">
        <v>551</v>
      </c>
    </row>
    <row collapsed="false" customFormat="false" customHeight="false" hidden="false" ht="12.1" outlineLevel="0" r="327">
      <c r="A327" s="35" t="n">
        <v>45733</v>
      </c>
      <c r="B327" s="16" t="s">
        <v>983</v>
      </c>
      <c r="C327" s="16" t="s">
        <v>72</v>
      </c>
      <c r="D327" s="16" t="s">
        <v>73</v>
      </c>
      <c r="E327" s="6" t="n">
        <v>1000</v>
      </c>
      <c r="F327" s="7" t="n">
        <v>16</v>
      </c>
      <c r="G327" s="6" t="n">
        <v>32.16</v>
      </c>
      <c r="H327" s="6" t="n">
        <v>0</v>
      </c>
      <c r="I327" s="6" t="n">
        <v>514.56</v>
      </c>
      <c r="J327" s="6" t="n">
        <v>514.56</v>
      </c>
    </row>
    <row collapsed="false" customFormat="false" customHeight="false" hidden="false" ht="12.1" outlineLevel="0" r="328">
      <c r="A328" s="35" t="n">
        <v>45733</v>
      </c>
      <c r="B328" s="16" t="s">
        <v>983</v>
      </c>
      <c r="C328" s="16" t="s">
        <v>99</v>
      </c>
      <c r="D328" s="16" t="s">
        <v>100</v>
      </c>
      <c r="E328" s="6" t="n">
        <v>1000</v>
      </c>
      <c r="F328" s="7" t="n">
        <v>10</v>
      </c>
      <c r="G328" s="6" t="n">
        <v>56.1</v>
      </c>
      <c r="H328" s="6" t="n">
        <v>0</v>
      </c>
      <c r="I328" s="6" t="n">
        <v>561</v>
      </c>
      <c r="J328" s="6" t="n">
        <v>561</v>
      </c>
    </row>
    <row collapsed="false" customFormat="false" customHeight="false" hidden="false" ht="12.1" outlineLevel="0" r="329">
      <c r="A329" s="35" t="n">
        <v>45734</v>
      </c>
      <c r="B329" s="16" t="s">
        <v>983</v>
      </c>
      <c r="C329" s="16" t="s">
        <v>131</v>
      </c>
      <c r="D329" s="16" t="s">
        <v>132</v>
      </c>
      <c r="E329" s="6" t="n">
        <v>1000</v>
      </c>
      <c r="F329" s="7" t="n">
        <v>10</v>
      </c>
      <c r="G329" s="6" t="n">
        <v>38.64</v>
      </c>
      <c r="H329" s="6" t="n">
        <v>0</v>
      </c>
      <c r="I329" s="6" t="n">
        <v>386.4</v>
      </c>
      <c r="J329" s="6" t="n">
        <v>386.4</v>
      </c>
    </row>
    <row collapsed="false" customFormat="false" customHeight="false" hidden="false" ht="12.1" outlineLevel="0" r="330">
      <c r="A330" s="35" t="n">
        <v>45735</v>
      </c>
      <c r="B330" s="16" t="s">
        <v>983</v>
      </c>
      <c r="C330" s="16" t="s">
        <v>120</v>
      </c>
      <c r="D330" s="16" t="s">
        <v>121</v>
      </c>
      <c r="E330" s="6" t="n">
        <v>1000</v>
      </c>
      <c r="F330" s="7" t="n">
        <v>10</v>
      </c>
      <c r="G330" s="6" t="n">
        <v>29.54</v>
      </c>
      <c r="H330" s="6" t="n">
        <v>0</v>
      </c>
      <c r="I330" s="6" t="n">
        <v>295.4</v>
      </c>
      <c r="J330" s="6" t="n">
        <v>295.4</v>
      </c>
    </row>
    <row collapsed="false" customFormat="false" customHeight="false" hidden="false" ht="12.1" outlineLevel="0" r="331">
      <c r="A331" s="35" t="n">
        <v>45736</v>
      </c>
      <c r="B331" s="16" t="s">
        <v>983</v>
      </c>
      <c r="C331" s="16" t="s">
        <v>108</v>
      </c>
      <c r="D331" s="16" t="s">
        <v>109</v>
      </c>
      <c r="E331" s="6" t="n">
        <v>1000</v>
      </c>
      <c r="F331" s="7" t="n">
        <v>10</v>
      </c>
      <c r="G331" s="6" t="n">
        <v>18.9</v>
      </c>
      <c r="H331" s="6" t="n">
        <v>0</v>
      </c>
      <c r="I331" s="6" t="n">
        <v>189</v>
      </c>
      <c r="J331" s="6" t="n">
        <v>189</v>
      </c>
    </row>
    <row collapsed="false" customFormat="false" customHeight="false" hidden="false" ht="12.1" outlineLevel="0" r="332">
      <c r="A332" s="35" t="n">
        <v>45739</v>
      </c>
      <c r="B332" s="16" t="s">
        <v>983</v>
      </c>
      <c r="C332" s="16" t="s">
        <v>78</v>
      </c>
      <c r="D332" s="16" t="s">
        <v>79</v>
      </c>
      <c r="E332" s="6" t="n">
        <v>1000</v>
      </c>
      <c r="F332" s="7" t="n">
        <v>15</v>
      </c>
      <c r="G332" s="6" t="n">
        <v>18.9</v>
      </c>
      <c r="H332" s="6" t="n">
        <v>0</v>
      </c>
      <c r="I332" s="6" t="n">
        <v>283.5</v>
      </c>
      <c r="J332" s="6" t="n">
        <v>283.5</v>
      </c>
    </row>
    <row collapsed="false" customFormat="false" customHeight="false" hidden="false" ht="12.1" outlineLevel="0" r="333">
      <c r="A333" s="35" t="n">
        <v>45739</v>
      </c>
      <c r="B333" s="16" t="s">
        <v>983</v>
      </c>
      <c r="C333" s="16" t="s">
        <v>90</v>
      </c>
      <c r="D333" s="16" t="s">
        <v>91</v>
      </c>
      <c r="E333" s="6" t="n">
        <v>1000</v>
      </c>
      <c r="F333" s="7" t="n">
        <v>11</v>
      </c>
      <c r="G333" s="6" t="n">
        <v>18.29</v>
      </c>
      <c r="H333" s="6" t="n">
        <v>0</v>
      </c>
      <c r="I333" s="6" t="n">
        <v>201.19</v>
      </c>
      <c r="J333" s="6" t="n">
        <v>201.19</v>
      </c>
    </row>
    <row collapsed="false" customFormat="false" customHeight="false" hidden="false" ht="12.1" outlineLevel="0" r="334">
      <c r="A334" s="35" t="n">
        <v>45739</v>
      </c>
      <c r="B334" s="16" t="s">
        <v>983</v>
      </c>
      <c r="C334" s="16" t="s">
        <v>114</v>
      </c>
      <c r="D334" s="16" t="s">
        <v>115</v>
      </c>
      <c r="E334" s="6" t="n">
        <v>1000</v>
      </c>
      <c r="F334" s="7" t="n">
        <v>10</v>
      </c>
      <c r="G334" s="6" t="n">
        <v>18.7</v>
      </c>
      <c r="H334" s="6" t="n">
        <v>0</v>
      </c>
      <c r="I334" s="6" t="n">
        <v>187</v>
      </c>
      <c r="J334" s="6" t="n">
        <v>187</v>
      </c>
    </row>
    <row collapsed="false" customFormat="false" customHeight="false" hidden="false" ht="12.1" outlineLevel="0" r="335">
      <c r="A335" s="35" t="n">
        <v>45741</v>
      </c>
      <c r="B335" s="16" t="s">
        <v>983</v>
      </c>
      <c r="C335" s="16" t="s">
        <v>69</v>
      </c>
      <c r="D335" s="16" t="s">
        <v>70</v>
      </c>
      <c r="E335" s="6" t="n">
        <v>1000</v>
      </c>
      <c r="F335" s="7" t="n">
        <v>20</v>
      </c>
      <c r="G335" s="6" t="n">
        <v>18.33</v>
      </c>
      <c r="H335" s="6" t="n">
        <v>0</v>
      </c>
      <c r="I335" s="6" t="n">
        <v>366.6</v>
      </c>
      <c r="J335" s="6" t="n">
        <v>366.6</v>
      </c>
    </row>
    <row collapsed="false" customFormat="false" customHeight="false" hidden="false" ht="12.1" outlineLevel="0" r="336">
      <c r="A336" s="35" t="n">
        <v>45742</v>
      </c>
      <c r="B336" s="16" t="s">
        <v>983</v>
      </c>
      <c r="C336" s="16" t="s">
        <v>93</v>
      </c>
      <c r="D336" s="16" t="s">
        <v>94</v>
      </c>
      <c r="E336" s="6" t="n">
        <v>1000</v>
      </c>
      <c r="F336" s="7" t="n">
        <v>10</v>
      </c>
      <c r="G336" s="6" t="n">
        <v>47.37</v>
      </c>
      <c r="H336" s="6" t="n">
        <v>0</v>
      </c>
      <c r="I336" s="6" t="n">
        <v>473.7</v>
      </c>
      <c r="J336" s="6" t="n">
        <v>473.7</v>
      </c>
    </row>
    <row collapsed="false" customFormat="false" customHeight="false" hidden="false" ht="12.1" outlineLevel="0" r="337">
      <c r="A337" s="35" t="n">
        <v>45742</v>
      </c>
      <c r="B337" s="16" t="s">
        <v>983</v>
      </c>
      <c r="C337" s="16" t="s">
        <v>87</v>
      </c>
      <c r="D337" s="16" t="s">
        <v>88</v>
      </c>
      <c r="E337" s="6" t="n">
        <v>1000</v>
      </c>
      <c r="F337" s="7" t="n">
        <v>12</v>
      </c>
      <c r="G337" s="6" t="n">
        <v>18.37</v>
      </c>
      <c r="H337" s="6" t="n">
        <v>0</v>
      </c>
      <c r="I337" s="6" t="n">
        <v>220.44</v>
      </c>
      <c r="J337" s="6" t="n">
        <v>220.44</v>
      </c>
    </row>
    <row collapsed="false" customFormat="false" customHeight="false" hidden="false" ht="12.1" outlineLevel="0" r="338">
      <c r="A338" s="35" t="n">
        <v>45743</v>
      </c>
      <c r="B338" s="16" t="s">
        <v>983</v>
      </c>
      <c r="C338" s="16" t="s">
        <v>105</v>
      </c>
      <c r="D338" s="16" t="s">
        <v>106</v>
      </c>
      <c r="E338" s="6" t="n">
        <v>1000</v>
      </c>
      <c r="F338" s="7" t="n">
        <v>10</v>
      </c>
      <c r="G338" s="6" t="n">
        <v>18.7</v>
      </c>
      <c r="H338" s="6" t="n">
        <v>0</v>
      </c>
      <c r="I338" s="6" t="n">
        <v>187</v>
      </c>
      <c r="J338" s="6" t="n">
        <v>187</v>
      </c>
    </row>
    <row collapsed="false" customFormat="false" customHeight="false" hidden="false" ht="12.1" outlineLevel="0" r="339">
      <c r="A339" s="35" t="n">
        <v>45748</v>
      </c>
      <c r="B339" s="16" t="s">
        <v>983</v>
      </c>
      <c r="C339" s="16" t="s">
        <v>81</v>
      </c>
      <c r="D339" s="16" t="s">
        <v>82</v>
      </c>
      <c r="E339" s="6" t="n">
        <v>1000</v>
      </c>
      <c r="F339" s="7" t="n">
        <v>14</v>
      </c>
      <c r="G339" s="6" t="n">
        <v>20.55</v>
      </c>
      <c r="H339" s="6" t="n">
        <v>0</v>
      </c>
      <c r="I339" s="6" t="n">
        <v>287.7</v>
      </c>
      <c r="J339" s="6" t="n">
        <v>287.7</v>
      </c>
    </row>
    <row collapsed="false" customFormat="false" customHeight="false" hidden="false" ht="12.1" outlineLevel="0" r="340">
      <c r="A340" s="35" t="n">
        <v>45749</v>
      </c>
      <c r="B340" s="16" t="s">
        <v>983</v>
      </c>
      <c r="C340" s="16" t="s">
        <v>149</v>
      </c>
      <c r="D340" s="16" t="s">
        <v>150</v>
      </c>
      <c r="E340" s="6" t="n">
        <v>1000</v>
      </c>
      <c r="F340" s="7" t="n">
        <v>7</v>
      </c>
      <c r="G340" s="6" t="n">
        <v>29.42</v>
      </c>
      <c r="H340" s="6" t="n">
        <v>0</v>
      </c>
      <c r="I340" s="6" t="n">
        <v>205.94</v>
      </c>
      <c r="J340" s="6" t="n">
        <v>205.94</v>
      </c>
    </row>
    <row collapsed="false" customFormat="false" customHeight="false" hidden="false" ht="12.1" outlineLevel="0" r="341">
      <c r="A341" s="35" t="n">
        <v>45751</v>
      </c>
      <c r="B341" s="16" t="s">
        <v>983</v>
      </c>
      <c r="C341" s="16" t="s">
        <v>164</v>
      </c>
      <c r="D341" s="16" t="s">
        <v>165</v>
      </c>
      <c r="E341" s="6" t="n">
        <v>1000</v>
      </c>
      <c r="F341" s="7" t="n">
        <v>10</v>
      </c>
      <c r="G341" s="6" t="n">
        <v>9.04</v>
      </c>
      <c r="H341" s="6" t="n">
        <v>0</v>
      </c>
      <c r="I341" s="6" t="n">
        <v>90.4</v>
      </c>
      <c r="J341" s="6" t="n">
        <v>90.4</v>
      </c>
    </row>
    <row collapsed="false" customFormat="false" customHeight="false" hidden="false" ht="12.1" outlineLevel="0" r="342">
      <c r="A342" s="35" t="n">
        <v>45753</v>
      </c>
      <c r="B342" s="16" t="s">
        <v>983</v>
      </c>
      <c r="C342" s="16" t="s">
        <v>140</v>
      </c>
      <c r="D342" s="16" t="s">
        <v>141</v>
      </c>
      <c r="E342" s="6" t="n">
        <v>1000</v>
      </c>
      <c r="F342" s="7" t="n">
        <v>10</v>
      </c>
      <c r="G342" s="6" t="n">
        <v>19.15</v>
      </c>
      <c r="H342" s="6" t="n">
        <v>0</v>
      </c>
      <c r="I342" s="6" t="n">
        <v>191.5</v>
      </c>
      <c r="J342" s="6" t="n">
        <v>191.5</v>
      </c>
    </row>
    <row collapsed="false" customFormat="false" customHeight="false" hidden="false" ht="12.1" outlineLevel="0" r="343">
      <c r="A343" s="35" t="n">
        <v>45755</v>
      </c>
      <c r="B343" s="16" t="s">
        <v>983</v>
      </c>
      <c r="C343" s="16" t="s">
        <v>134</v>
      </c>
      <c r="D343" s="16" t="s">
        <v>135</v>
      </c>
      <c r="E343" s="6" t="n">
        <v>1000</v>
      </c>
      <c r="F343" s="7" t="n">
        <v>10</v>
      </c>
      <c r="G343" s="6" t="n">
        <v>39.64</v>
      </c>
      <c r="H343" s="6" t="n">
        <v>0</v>
      </c>
      <c r="I343" s="6" t="n">
        <v>396.4</v>
      </c>
      <c r="J343" s="6" t="n">
        <v>396.4</v>
      </c>
    </row>
    <row collapsed="false" customFormat="false" customHeight="false" hidden="false" ht="12.1" outlineLevel="0" r="344">
      <c r="A344" s="35" t="n">
        <v>45756</v>
      </c>
      <c r="B344" s="16" t="s">
        <v>983</v>
      </c>
      <c r="C344" s="16" t="s">
        <v>466</v>
      </c>
      <c r="D344" s="16" t="s">
        <v>1007</v>
      </c>
      <c r="E344" s="6" t="n">
        <v>1000</v>
      </c>
      <c r="F344" s="7" t="n">
        <v>10</v>
      </c>
      <c r="G344" s="6" t="n">
        <v>29.92</v>
      </c>
      <c r="H344" s="6" t="n">
        <v>0</v>
      </c>
      <c r="I344" s="6" t="n">
        <v>299.2</v>
      </c>
      <c r="J344" s="6" t="n">
        <v>299.2</v>
      </c>
    </row>
    <row collapsed="false" customFormat="false" customHeight="false" hidden="false" ht="12.1" outlineLevel="0" r="345">
      <c r="A345" s="35" t="n">
        <v>45760</v>
      </c>
      <c r="B345" s="16" t="s">
        <v>983</v>
      </c>
      <c r="C345" s="16" t="s">
        <v>158</v>
      </c>
      <c r="D345" s="16" t="s">
        <v>159</v>
      </c>
      <c r="E345" s="6" t="n">
        <v>1000</v>
      </c>
      <c r="F345" s="7" t="n">
        <v>5</v>
      </c>
      <c r="G345" s="6" t="n">
        <v>17.26</v>
      </c>
      <c r="H345" s="6" t="n">
        <v>0</v>
      </c>
      <c r="I345" s="6" t="n">
        <v>86.3</v>
      </c>
      <c r="J345" s="6" t="n">
        <v>86.3</v>
      </c>
    </row>
    <row collapsed="false" customFormat="false" customHeight="false" hidden="false" ht="12.1" outlineLevel="0" r="346">
      <c r="A346" s="35" t="n">
        <v>45761</v>
      </c>
      <c r="B346" s="16" t="s">
        <v>983</v>
      </c>
      <c r="C346" s="16" t="s">
        <v>111</v>
      </c>
      <c r="D346" s="16" t="s">
        <v>112</v>
      </c>
      <c r="E346" s="6" t="n">
        <v>1000</v>
      </c>
      <c r="F346" s="7" t="n">
        <v>10</v>
      </c>
      <c r="G346" s="6" t="n">
        <v>18.84</v>
      </c>
      <c r="H346" s="6" t="n">
        <v>0</v>
      </c>
      <c r="I346" s="6" t="n">
        <v>188.4</v>
      </c>
      <c r="J346" s="6" t="n">
        <v>188.4</v>
      </c>
    </row>
    <row collapsed="false" customFormat="false" customHeight="false" hidden="false" ht="12.1" outlineLevel="0" r="347">
      <c r="A347" s="35" t="n">
        <v>45761</v>
      </c>
      <c r="B347" s="16" t="s">
        <v>983</v>
      </c>
      <c r="C347" s="16" t="s">
        <v>66</v>
      </c>
      <c r="D347" s="16" t="s">
        <v>67</v>
      </c>
      <c r="E347" s="6" t="n">
        <v>1000</v>
      </c>
      <c r="F347" s="7" t="n">
        <v>20</v>
      </c>
      <c r="G347" s="6" t="n">
        <v>18.66</v>
      </c>
      <c r="H347" s="6" t="n">
        <v>0</v>
      </c>
      <c r="I347" s="6" t="n">
        <v>373.2</v>
      </c>
      <c r="J347" s="6" t="n">
        <v>373.2</v>
      </c>
    </row>
    <row collapsed="false" customFormat="false" customHeight="false" hidden="false" ht="12.1" outlineLevel="0" r="348">
      <c r="A348" s="35" t="n">
        <v>45762</v>
      </c>
      <c r="B348" s="16" t="s">
        <v>983</v>
      </c>
      <c r="C348" s="16" t="s">
        <v>84</v>
      </c>
      <c r="D348" s="16" t="s">
        <v>85</v>
      </c>
      <c r="E348" s="6" t="n">
        <v>1000</v>
      </c>
      <c r="F348" s="7" t="n">
        <v>12</v>
      </c>
      <c r="G348" s="6" t="n">
        <v>18.33</v>
      </c>
      <c r="H348" s="6" t="n">
        <v>0</v>
      </c>
      <c r="I348" s="6" t="n">
        <v>219.96</v>
      </c>
      <c r="J348" s="6" t="n">
        <v>219.96</v>
      </c>
    </row>
    <row collapsed="false" customFormat="false" customHeight="false" hidden="false" ht="12.1" outlineLevel="0" r="349">
      <c r="A349" s="35" t="n">
        <v>45763</v>
      </c>
      <c r="B349" s="16" t="s">
        <v>983</v>
      </c>
      <c r="C349" s="16" t="s">
        <v>166</v>
      </c>
      <c r="D349" s="16" t="s">
        <v>167</v>
      </c>
      <c r="E349" s="6" t="n">
        <v>625</v>
      </c>
      <c r="F349" s="7" t="n">
        <v>10</v>
      </c>
      <c r="G349" s="6" t="n">
        <v>14.26</v>
      </c>
      <c r="H349" s="6" t="n">
        <v>0</v>
      </c>
      <c r="I349" s="6" t="n">
        <v>142.6</v>
      </c>
      <c r="J349" s="6" t="n">
        <v>142.6</v>
      </c>
    </row>
    <row collapsed="false" customFormat="false" customHeight="false" hidden="false" ht="12.1" outlineLevel="0" r="350">
      <c r="A350" s="35" t="n">
        <v>45763</v>
      </c>
      <c r="B350" s="16" t="s">
        <v>983</v>
      </c>
      <c r="C350" s="16" t="s">
        <v>102</v>
      </c>
      <c r="D350" s="16" t="s">
        <v>103</v>
      </c>
      <c r="E350" s="6" t="n">
        <v>1000</v>
      </c>
      <c r="F350" s="7" t="n">
        <v>10</v>
      </c>
      <c r="G350" s="6" t="n">
        <v>55.6</v>
      </c>
      <c r="H350" s="6" t="n">
        <v>0</v>
      </c>
      <c r="I350" s="6" t="n">
        <v>556</v>
      </c>
      <c r="J350" s="6" t="n">
        <v>556</v>
      </c>
    </row>
    <row collapsed="false" customFormat="false" customHeight="false" hidden="false" ht="12.1" outlineLevel="0" r="351">
      <c r="A351" s="35" t="n">
        <v>45766</v>
      </c>
      <c r="B351" s="16" t="s">
        <v>983</v>
      </c>
      <c r="C351" s="16" t="s">
        <v>108</v>
      </c>
      <c r="D351" s="16" t="s">
        <v>109</v>
      </c>
      <c r="E351" s="6" t="n">
        <v>1000</v>
      </c>
      <c r="F351" s="7" t="n">
        <v>10</v>
      </c>
      <c r="G351" s="6" t="n">
        <v>18.9</v>
      </c>
      <c r="H351" s="6" t="n">
        <v>0</v>
      </c>
      <c r="I351" s="6" t="n">
        <v>189</v>
      </c>
      <c r="J351" s="6" t="n">
        <v>189</v>
      </c>
    </row>
    <row collapsed="false" customFormat="false" customHeight="false" hidden="false" ht="12.1" outlineLevel="0" r="352">
      <c r="A352" s="35" t="n">
        <v>45769</v>
      </c>
      <c r="B352" s="16" t="s">
        <v>983</v>
      </c>
      <c r="C352" s="16" t="s">
        <v>90</v>
      </c>
      <c r="D352" s="16" t="s">
        <v>91</v>
      </c>
      <c r="E352" s="6" t="n">
        <v>1000</v>
      </c>
      <c r="F352" s="7" t="n">
        <v>11</v>
      </c>
      <c r="G352" s="6" t="n">
        <v>18.29</v>
      </c>
      <c r="H352" s="6" t="n">
        <v>0</v>
      </c>
      <c r="I352" s="6" t="n">
        <v>201.19</v>
      </c>
      <c r="J352" s="6" t="n">
        <v>201.19</v>
      </c>
    </row>
    <row collapsed="false" customFormat="false" customHeight="false" hidden="false" ht="12.1" outlineLevel="0" r="353">
      <c r="A353" s="35" t="n">
        <v>45769</v>
      </c>
      <c r="B353" s="16" t="s">
        <v>983</v>
      </c>
      <c r="C353" s="16" t="s">
        <v>114</v>
      </c>
      <c r="D353" s="16" t="s">
        <v>115</v>
      </c>
      <c r="E353" s="6" t="n">
        <v>1000</v>
      </c>
      <c r="F353" s="7" t="n">
        <v>10</v>
      </c>
      <c r="G353" s="6" t="n">
        <v>18.7</v>
      </c>
      <c r="H353" s="6" t="n">
        <v>0</v>
      </c>
      <c r="I353" s="6" t="n">
        <v>187</v>
      </c>
      <c r="J353" s="6" t="n">
        <v>187</v>
      </c>
    </row>
    <row collapsed="false" customFormat="false" customHeight="false" hidden="false" ht="12.1" outlineLevel="0" r="354">
      <c r="A354" s="35" t="n">
        <v>45769</v>
      </c>
      <c r="B354" s="16" t="s">
        <v>983</v>
      </c>
      <c r="C354" s="16" t="s">
        <v>78</v>
      </c>
      <c r="D354" s="16" t="s">
        <v>79</v>
      </c>
      <c r="E354" s="6" t="n">
        <v>1000</v>
      </c>
      <c r="F354" s="7" t="n">
        <v>15</v>
      </c>
      <c r="G354" s="6" t="n">
        <v>18.9</v>
      </c>
      <c r="H354" s="6" t="n">
        <v>0</v>
      </c>
      <c r="I354" s="6" t="n">
        <v>283.5</v>
      </c>
      <c r="J354" s="6" t="n">
        <v>283.5</v>
      </c>
    </row>
    <row collapsed="false" customFormat="false" customHeight="false" hidden="false" ht="12.1" outlineLevel="0" r="355">
      <c r="A355" s="35" t="n">
        <v>45771</v>
      </c>
      <c r="B355" s="16" t="s">
        <v>983</v>
      </c>
      <c r="C355" s="16" t="s">
        <v>69</v>
      </c>
      <c r="D355" s="16" t="s">
        <v>70</v>
      </c>
      <c r="E355" s="6" t="n">
        <v>1000</v>
      </c>
      <c r="F355" s="7" t="n">
        <v>20</v>
      </c>
      <c r="G355" s="6" t="n">
        <v>18.33</v>
      </c>
      <c r="H355" s="6" t="n">
        <v>0</v>
      </c>
      <c r="I355" s="6" t="n">
        <v>366.6</v>
      </c>
      <c r="J355" s="6" t="n">
        <v>366.6</v>
      </c>
    </row>
    <row collapsed="false" customFormat="false" customHeight="false" hidden="false" ht="12.1" outlineLevel="0" r="356">
      <c r="A356" s="35" t="n">
        <v>45772</v>
      </c>
      <c r="B356" s="16" t="s">
        <v>983</v>
      </c>
      <c r="C356" s="16" t="s">
        <v>87</v>
      </c>
      <c r="D356" s="16" t="s">
        <v>88</v>
      </c>
      <c r="E356" s="6" t="n">
        <v>1000</v>
      </c>
      <c r="F356" s="7" t="n">
        <v>12</v>
      </c>
      <c r="G356" s="6" t="n">
        <v>18.37</v>
      </c>
      <c r="H356" s="6" t="n">
        <v>0</v>
      </c>
      <c r="I356" s="6" t="n">
        <v>220.44</v>
      </c>
      <c r="J356" s="6" t="n">
        <v>220.44</v>
      </c>
    </row>
    <row collapsed="false" customFormat="false" customHeight="false" hidden="false" ht="12.1" outlineLevel="0" r="357">
      <c r="A357" s="35" t="n">
        <v>45773</v>
      </c>
      <c r="B357" s="16" t="s">
        <v>983</v>
      </c>
      <c r="C357" s="16" t="s">
        <v>105</v>
      </c>
      <c r="D357" s="16" t="s">
        <v>106</v>
      </c>
      <c r="E357" s="6" t="n">
        <v>1000</v>
      </c>
      <c r="F357" s="7" t="n">
        <v>10</v>
      </c>
      <c r="G357" s="6" t="n">
        <v>18.7</v>
      </c>
      <c r="H357" s="6" t="n">
        <v>0</v>
      </c>
      <c r="I357" s="6" t="n">
        <v>187</v>
      </c>
      <c r="J357" s="6" t="n">
        <v>187</v>
      </c>
    </row>
    <row collapsed="false" customFormat="false" customHeight="false" hidden="false" ht="12.1" outlineLevel="0" r="358">
      <c r="A358" s="35" t="n">
        <v>45777</v>
      </c>
      <c r="B358" s="16" t="s">
        <v>983</v>
      </c>
      <c r="C358" s="16" t="s">
        <v>143</v>
      </c>
      <c r="D358" s="16" t="s">
        <v>144</v>
      </c>
      <c r="E358" s="6" t="n">
        <v>1000</v>
      </c>
      <c r="F358" s="7" t="n">
        <v>8</v>
      </c>
      <c r="G358" s="6" t="n">
        <v>34.9</v>
      </c>
      <c r="H358" s="6" t="n">
        <v>0</v>
      </c>
      <c r="I358" s="6" t="n">
        <v>279.2</v>
      </c>
      <c r="J358" s="6" t="n">
        <v>279.2</v>
      </c>
    </row>
    <row collapsed="false" customFormat="false" customHeight="false" hidden="false" ht="12.1" outlineLevel="0" r="359">
      <c r="A359" s="35" t="n">
        <v>45778</v>
      </c>
      <c r="B359" s="16" t="s">
        <v>983</v>
      </c>
      <c r="C359" s="16" t="s">
        <v>81</v>
      </c>
      <c r="D359" s="16" t="s">
        <v>82</v>
      </c>
      <c r="E359" s="6" t="n">
        <v>1000</v>
      </c>
      <c r="F359" s="7" t="n">
        <v>14</v>
      </c>
      <c r="G359" s="6" t="n">
        <v>20.55</v>
      </c>
      <c r="H359" s="6" t="n">
        <v>0</v>
      </c>
      <c r="I359" s="6" t="n">
        <v>287.7</v>
      </c>
      <c r="J359" s="6" t="n">
        <v>287.7</v>
      </c>
    </row>
    <row collapsed="false" customFormat="false" customHeight="false" hidden="false" ht="12.1" outlineLevel="0" r="360">
      <c r="A360" s="35" t="n">
        <v>45778</v>
      </c>
      <c r="B360" s="16" t="s">
        <v>983</v>
      </c>
      <c r="C360" s="16" t="s">
        <v>446</v>
      </c>
      <c r="D360" s="16" t="s">
        <v>986</v>
      </c>
      <c r="E360" s="6" t="n">
        <v>1000</v>
      </c>
      <c r="F360" s="7" t="n">
        <v>5</v>
      </c>
      <c r="G360" s="6" t="n">
        <v>23.81</v>
      </c>
      <c r="H360" s="6" t="n">
        <v>0</v>
      </c>
      <c r="I360" s="6" t="n">
        <v>119.05</v>
      </c>
      <c r="J360" s="6" t="n">
        <v>119.05</v>
      </c>
    </row>
    <row collapsed="false" customFormat="false" customHeight="false" hidden="false" ht="12.1" outlineLevel="0" r="361">
      <c r="A361" s="35" t="n">
        <v>45781</v>
      </c>
      <c r="B361" s="16" t="s">
        <v>983</v>
      </c>
      <c r="C361" s="16" t="s">
        <v>164</v>
      </c>
      <c r="D361" s="16" t="s">
        <v>165</v>
      </c>
      <c r="E361" s="6" t="n">
        <v>1000</v>
      </c>
      <c r="F361" s="7" t="n">
        <v>10</v>
      </c>
      <c r="G361" s="6" t="n">
        <v>9.04</v>
      </c>
      <c r="H361" s="6" t="n">
        <v>0</v>
      </c>
      <c r="I361" s="6" t="n">
        <v>90.4</v>
      </c>
      <c r="J361" s="6" t="n">
        <v>90.4</v>
      </c>
    </row>
    <row collapsed="false" customFormat="false" customHeight="false" hidden="false" ht="12.1" outlineLevel="0" r="362">
      <c r="A362" s="35" t="n">
        <v>45783</v>
      </c>
      <c r="B362" s="16" t="s">
        <v>983</v>
      </c>
      <c r="C362" s="16" t="s">
        <v>472</v>
      </c>
      <c r="D362" s="16" t="s">
        <v>1011</v>
      </c>
      <c r="E362" s="6" t="n">
        <v>1000</v>
      </c>
      <c r="F362" s="7" t="n">
        <v>10</v>
      </c>
      <c r="G362" s="6" t="n">
        <v>32.41</v>
      </c>
      <c r="H362" s="6" t="n">
        <v>0</v>
      </c>
      <c r="I362" s="6" t="n">
        <v>324.1</v>
      </c>
      <c r="J362" s="6" t="n">
        <v>324.1</v>
      </c>
    </row>
    <row collapsed="false" customFormat="false" customHeight="false" hidden="false" ht="12.1" outlineLevel="0" r="363">
      <c r="A363" s="35" t="n">
        <v>45783</v>
      </c>
      <c r="B363" s="16" t="s">
        <v>983</v>
      </c>
      <c r="C363" s="16" t="s">
        <v>140</v>
      </c>
      <c r="D363" s="16" t="s">
        <v>141</v>
      </c>
      <c r="E363" s="6" t="n">
        <v>1000</v>
      </c>
      <c r="F363" s="7" t="n">
        <v>10</v>
      </c>
      <c r="G363" s="6" t="n">
        <v>19.15</v>
      </c>
      <c r="H363" s="6" t="n">
        <v>0</v>
      </c>
      <c r="I363" s="6" t="n">
        <v>191.5</v>
      </c>
      <c r="J363" s="6" t="n">
        <v>191.5</v>
      </c>
    </row>
    <row collapsed="false" customFormat="false" customHeight="false" hidden="false" ht="12.1" outlineLevel="0" r="364">
      <c r="A364" s="35" t="n">
        <v>45790</v>
      </c>
      <c r="B364" s="16" t="s">
        <v>983</v>
      </c>
      <c r="C364" s="16" t="s">
        <v>158</v>
      </c>
      <c r="D364" s="16" t="s">
        <v>159</v>
      </c>
      <c r="E364" s="6" t="n">
        <v>1000</v>
      </c>
      <c r="F364" s="7" t="n">
        <v>5</v>
      </c>
      <c r="G364" s="6" t="n">
        <v>17.26</v>
      </c>
      <c r="H364" s="6" t="n">
        <v>0</v>
      </c>
      <c r="I364" s="6" t="n">
        <v>86.3</v>
      </c>
      <c r="J364" s="6" t="n">
        <v>86.3</v>
      </c>
    </row>
    <row collapsed="false" customFormat="false" customHeight="false" hidden="false" ht="12.1" outlineLevel="0" r="365">
      <c r="A365" s="35" t="n">
        <v>45791</v>
      </c>
      <c r="B365" s="16" t="s">
        <v>983</v>
      </c>
      <c r="C365" s="16" t="s">
        <v>66</v>
      </c>
      <c r="D365" s="16" t="s">
        <v>67</v>
      </c>
      <c r="E365" s="6" t="n">
        <v>1000</v>
      </c>
      <c r="F365" s="7" t="n">
        <v>20</v>
      </c>
      <c r="G365" s="6" t="n">
        <v>18.66</v>
      </c>
      <c r="H365" s="6" t="n">
        <v>0</v>
      </c>
      <c r="I365" s="6" t="n">
        <v>373.2</v>
      </c>
      <c r="J365" s="6" t="n">
        <v>373.2</v>
      </c>
    </row>
    <row collapsed="false" customFormat="false" customHeight="false" hidden="false" ht="12.1" outlineLevel="0" r="366">
      <c r="A366" s="35" t="n">
        <v>45792</v>
      </c>
      <c r="B366" s="16" t="s">
        <v>983</v>
      </c>
      <c r="C366" s="16" t="s">
        <v>111</v>
      </c>
      <c r="D366" s="16" t="s">
        <v>112</v>
      </c>
      <c r="E366" s="6" t="n">
        <v>1000</v>
      </c>
      <c r="F366" s="7" t="n">
        <v>10</v>
      </c>
      <c r="G366" s="6" t="n">
        <v>19.21</v>
      </c>
      <c r="H366" s="6" t="n">
        <v>0</v>
      </c>
      <c r="I366" s="6" t="n">
        <v>192.1</v>
      </c>
      <c r="J366" s="6" t="n">
        <v>192.1</v>
      </c>
    </row>
    <row collapsed="false" customFormat="false" customHeight="false" hidden="false" ht="12.1" outlineLevel="0" r="367">
      <c r="A367" s="35" t="n">
        <v>45792</v>
      </c>
      <c r="B367" s="16" t="s">
        <v>983</v>
      </c>
      <c r="C367" s="16" t="s">
        <v>84</v>
      </c>
      <c r="D367" s="16" t="s">
        <v>85</v>
      </c>
      <c r="E367" s="6" t="n">
        <v>1000</v>
      </c>
      <c r="F367" s="7" t="n">
        <v>12</v>
      </c>
      <c r="G367" s="6" t="n">
        <v>18.33</v>
      </c>
      <c r="H367" s="6" t="n">
        <v>0</v>
      </c>
      <c r="I367" s="6" t="n">
        <v>219.96</v>
      </c>
      <c r="J367" s="6" t="n">
        <v>219.96</v>
      </c>
    </row>
    <row collapsed="false" customFormat="false" customHeight="false" hidden="false" ht="12.1" outlineLevel="0" r="368">
      <c r="A368" s="35" t="n">
        <v>45796</v>
      </c>
      <c r="B368" s="16" t="s">
        <v>983</v>
      </c>
      <c r="C368" s="16" t="s">
        <v>152</v>
      </c>
      <c r="D368" s="16" t="s">
        <v>153</v>
      </c>
      <c r="E368" s="6" t="n">
        <v>1000</v>
      </c>
      <c r="F368" s="7" t="n">
        <v>6</v>
      </c>
      <c r="G368" s="6" t="n">
        <v>47.62</v>
      </c>
      <c r="H368" s="6" t="n">
        <v>0</v>
      </c>
      <c r="I368" s="6" t="n">
        <v>285.72</v>
      </c>
      <c r="J368" s="6" t="n">
        <v>285.72</v>
      </c>
    </row>
    <row collapsed="false" customFormat="false" customHeight="false" hidden="false" ht="12.1" outlineLevel="0" r="369">
      <c r="A369" s="35" t="n">
        <v>45796</v>
      </c>
      <c r="B369" s="16" t="s">
        <v>983</v>
      </c>
      <c r="C369" s="16" t="s">
        <v>108</v>
      </c>
      <c r="D369" s="16" t="s">
        <v>109</v>
      </c>
      <c r="E369" s="6" t="n">
        <v>1000</v>
      </c>
      <c r="F369" s="7" t="n">
        <v>10</v>
      </c>
      <c r="G369" s="6" t="n">
        <v>18.9</v>
      </c>
      <c r="H369" s="6" t="n">
        <v>0</v>
      </c>
      <c r="I369" s="6" t="n">
        <v>189</v>
      </c>
      <c r="J369" s="6" t="n">
        <v>189</v>
      </c>
    </row>
    <row collapsed="false" customFormat="false" customHeight="false" hidden="false" ht="12.1" outlineLevel="0" r="370">
      <c r="A370" s="35" t="n">
        <v>45797</v>
      </c>
      <c r="B370" s="16" t="s">
        <v>983</v>
      </c>
      <c r="C370" s="16" t="s">
        <v>62</v>
      </c>
      <c r="D370" s="16" t="s">
        <v>64</v>
      </c>
      <c r="E370" s="6" t="n">
        <v>100</v>
      </c>
      <c r="F370" s="7" t="n">
        <v>3</v>
      </c>
      <c r="G370" s="6" t="n">
        <v>125.28</v>
      </c>
      <c r="H370" s="6" t="n">
        <v>0</v>
      </c>
      <c r="I370" s="6" t="n">
        <v>375.84</v>
      </c>
      <c r="J370" s="6" t="n">
        <v>375.84</v>
      </c>
    </row>
    <row collapsed="false" customFormat="false" customHeight="false" hidden="false" ht="12.1" outlineLevel="0" r="371">
      <c r="A371" s="35" t="n">
        <v>45797</v>
      </c>
      <c r="B371" s="16" t="s">
        <v>983</v>
      </c>
      <c r="C371" s="16" t="s">
        <v>146</v>
      </c>
      <c r="D371" s="16" t="s">
        <v>147</v>
      </c>
      <c r="E371" s="6" t="n">
        <v>1000</v>
      </c>
      <c r="F371" s="7" t="n">
        <v>7</v>
      </c>
      <c r="G371" s="6" t="n">
        <v>32.16</v>
      </c>
      <c r="H371" s="6" t="n">
        <v>0</v>
      </c>
      <c r="I371" s="6" t="n">
        <v>225.12</v>
      </c>
      <c r="J371" s="6" t="n">
        <v>225.12</v>
      </c>
    </row>
    <row collapsed="false" customFormat="false" customHeight="false" hidden="false" ht="12.1" outlineLevel="0" r="372">
      <c r="A372" s="35" t="n">
        <v>45798</v>
      </c>
      <c r="B372" s="16" t="s">
        <v>983</v>
      </c>
      <c r="C372" s="16" t="s">
        <v>137</v>
      </c>
      <c r="D372" s="16" t="s">
        <v>138</v>
      </c>
      <c r="E372" s="6" t="n">
        <v>1000</v>
      </c>
      <c r="F372" s="7" t="n">
        <v>10</v>
      </c>
      <c r="G372" s="6" t="n">
        <v>39.89</v>
      </c>
      <c r="H372" s="6" t="n">
        <v>0</v>
      </c>
      <c r="I372" s="6" t="n">
        <v>398.9</v>
      </c>
      <c r="J372" s="6" t="n">
        <v>398.9</v>
      </c>
    </row>
    <row collapsed="false" customFormat="false" customHeight="false" hidden="false" ht="12.1" outlineLevel="0" r="373">
      <c r="A373" s="35" t="n">
        <v>45799</v>
      </c>
      <c r="B373" s="16" t="s">
        <v>983</v>
      </c>
      <c r="C373" s="16" t="s">
        <v>90</v>
      </c>
      <c r="D373" s="16" t="s">
        <v>91</v>
      </c>
      <c r="E373" s="6" t="n">
        <v>1000</v>
      </c>
      <c r="F373" s="7" t="n">
        <v>11</v>
      </c>
      <c r="G373" s="6" t="n">
        <v>18.29</v>
      </c>
      <c r="H373" s="6" t="n">
        <v>0</v>
      </c>
      <c r="I373" s="6" t="n">
        <v>201.19</v>
      </c>
      <c r="J373" s="6" t="n">
        <v>201.19</v>
      </c>
    </row>
    <row collapsed="false" customFormat="false" customHeight="false" hidden="false" ht="12.1" outlineLevel="0" r="374">
      <c r="A374" s="35" t="n">
        <v>45799</v>
      </c>
      <c r="B374" s="16" t="s">
        <v>983</v>
      </c>
      <c r="C374" s="16" t="s">
        <v>78</v>
      </c>
      <c r="D374" s="16" t="s">
        <v>79</v>
      </c>
      <c r="E374" s="6" t="n">
        <v>1000</v>
      </c>
      <c r="F374" s="7" t="n">
        <v>15</v>
      </c>
      <c r="G374" s="6" t="n">
        <v>18.9</v>
      </c>
      <c r="H374" s="6" t="n">
        <v>0</v>
      </c>
      <c r="I374" s="6" t="n">
        <v>283.5</v>
      </c>
      <c r="J374" s="6" t="n">
        <v>283.5</v>
      </c>
    </row>
    <row collapsed="false" customFormat="false" customHeight="false" hidden="false" ht="12.1" outlineLevel="0" r="375">
      <c r="A375" s="35" t="n">
        <v>45799</v>
      </c>
      <c r="B375" s="16" t="s">
        <v>983</v>
      </c>
      <c r="C375" s="16" t="s">
        <v>114</v>
      </c>
      <c r="D375" s="16" t="s">
        <v>115</v>
      </c>
      <c r="E375" s="6" t="n">
        <v>1000</v>
      </c>
      <c r="F375" s="7" t="n">
        <v>10</v>
      </c>
      <c r="G375" s="6" t="n">
        <v>18.7</v>
      </c>
      <c r="H375" s="6" t="n">
        <v>0</v>
      </c>
      <c r="I375" s="6" t="n">
        <v>187</v>
      </c>
      <c r="J375" s="6" t="n">
        <v>187</v>
      </c>
    </row>
    <row collapsed="false" customFormat="false" customHeight="false" hidden="false" ht="12.1" outlineLevel="0" r="376">
      <c r="A376" s="35" t="n">
        <v>45801</v>
      </c>
      <c r="B376" s="16" t="s">
        <v>983</v>
      </c>
      <c r="C376" s="16" t="s">
        <v>69</v>
      </c>
      <c r="D376" s="16" t="s">
        <v>70</v>
      </c>
      <c r="E376" s="6" t="n">
        <v>1000</v>
      </c>
      <c r="F376" s="7" t="n">
        <v>20</v>
      </c>
      <c r="G376" s="6" t="n">
        <v>18.33</v>
      </c>
      <c r="H376" s="6" t="n">
        <v>0</v>
      </c>
      <c r="I376" s="6" t="n">
        <v>366.6</v>
      </c>
      <c r="J376" s="6" t="n">
        <v>366.6</v>
      </c>
    </row>
    <row collapsed="false" customFormat="false" customHeight="false" hidden="false" ht="12.1" outlineLevel="0" r="377">
      <c r="A377" s="35" t="n">
        <v>45802</v>
      </c>
      <c r="B377" s="16" t="s">
        <v>983</v>
      </c>
      <c r="C377" s="16" t="s">
        <v>87</v>
      </c>
      <c r="D377" s="16" t="s">
        <v>88</v>
      </c>
      <c r="E377" s="6" t="n">
        <v>1000</v>
      </c>
      <c r="F377" s="7" t="n">
        <v>12</v>
      </c>
      <c r="G377" s="6" t="n">
        <v>18.37</v>
      </c>
      <c r="H377" s="6" t="n">
        <v>0</v>
      </c>
      <c r="I377" s="6" t="n">
        <v>220.44</v>
      </c>
      <c r="J377" s="6" t="n">
        <v>220.44</v>
      </c>
    </row>
    <row collapsed="false" customFormat="false" customHeight="false" hidden="false" ht="12.1" outlineLevel="0" r="378">
      <c r="A378" s="35" t="n">
        <v>45803</v>
      </c>
      <c r="B378" s="16" t="s">
        <v>983</v>
      </c>
      <c r="C378" s="16" t="s">
        <v>105</v>
      </c>
      <c r="D378" s="16" t="s">
        <v>106</v>
      </c>
      <c r="E378" s="6" t="n">
        <v>1000</v>
      </c>
      <c r="F378" s="7" t="n">
        <v>10</v>
      </c>
      <c r="G378" s="6" t="n">
        <v>18.7</v>
      </c>
      <c r="H378" s="6" t="n">
        <v>0</v>
      </c>
      <c r="I378" s="6" t="n">
        <v>187</v>
      </c>
      <c r="J378" s="6" t="n">
        <v>187</v>
      </c>
    </row>
    <row collapsed="false" customFormat="false" customHeight="false" hidden="false" ht="12.1" outlineLevel="0" r="379">
      <c r="A379" s="35" t="n">
        <v>45804</v>
      </c>
      <c r="B379" s="16" t="s">
        <v>983</v>
      </c>
      <c r="C379" s="16" t="s">
        <v>461</v>
      </c>
      <c r="D379" s="16" t="s">
        <v>1000</v>
      </c>
      <c r="E379" s="6" t="n">
        <v>250</v>
      </c>
      <c r="F379" s="7" t="n">
        <v>11</v>
      </c>
      <c r="G379" s="6" t="n">
        <v>5.89</v>
      </c>
      <c r="H379" s="6" t="n">
        <v>0</v>
      </c>
      <c r="I379" s="6" t="n">
        <v>64.79</v>
      </c>
      <c r="J379" s="6" t="n">
        <v>64.79</v>
      </c>
    </row>
    <row collapsed="false" customFormat="false" customHeight="false" hidden="false" ht="12.1" outlineLevel="0" r="380">
      <c r="A380" s="35" t="n">
        <v>45808</v>
      </c>
      <c r="B380" s="16" t="s">
        <v>983</v>
      </c>
      <c r="C380" s="16" t="s">
        <v>81</v>
      </c>
      <c r="D380" s="16" t="s">
        <v>82</v>
      </c>
      <c r="E380" s="6" t="n">
        <v>1000</v>
      </c>
      <c r="F380" s="7" t="n">
        <v>14</v>
      </c>
      <c r="G380" s="6" t="n">
        <v>20.55</v>
      </c>
      <c r="H380" s="6" t="n">
        <v>0</v>
      </c>
      <c r="I380" s="6" t="n">
        <v>287.7</v>
      </c>
      <c r="J380" s="6" t="n">
        <v>287.7</v>
      </c>
    </row>
    <row collapsed="false" customFormat="false" customHeight="false" hidden="false" ht="12.1" outlineLevel="0" r="381">
      <c r="A381" s="35" t="n">
        <v>45811</v>
      </c>
      <c r="B381" s="16" t="s">
        <v>983</v>
      </c>
      <c r="C381" s="16" t="s">
        <v>164</v>
      </c>
      <c r="D381" s="16" t="s">
        <v>165</v>
      </c>
      <c r="E381" s="6" t="n">
        <v>1000</v>
      </c>
      <c r="F381" s="7" t="n">
        <v>10</v>
      </c>
      <c r="G381" s="6" t="n">
        <v>9.04</v>
      </c>
      <c r="H381" s="6" t="n">
        <v>0</v>
      </c>
      <c r="I381" s="6" t="n">
        <v>90.4</v>
      </c>
      <c r="J381" s="6" t="n">
        <v>90.4</v>
      </c>
    </row>
    <row collapsed="false" customFormat="false" customHeight="false" hidden="false" ht="12.1" outlineLevel="0" r="382">
      <c r="A382" s="35" t="n">
        <v>45812</v>
      </c>
      <c r="B382" s="16" t="s">
        <v>983</v>
      </c>
      <c r="C382" s="16" t="s">
        <v>123</v>
      </c>
      <c r="D382" s="16" t="s">
        <v>124</v>
      </c>
      <c r="E382" s="6" t="n">
        <v>1000</v>
      </c>
      <c r="F382" s="7" t="n">
        <v>10</v>
      </c>
      <c r="G382" s="6" t="n">
        <v>30.42</v>
      </c>
      <c r="H382" s="6" t="n">
        <v>0</v>
      </c>
      <c r="I382" s="6" t="n">
        <v>304.2</v>
      </c>
      <c r="J382" s="6" t="n">
        <v>304.2</v>
      </c>
    </row>
    <row collapsed="false" customFormat="false" customHeight="false" hidden="false" ht="12.1" outlineLevel="0" r="383">
      <c r="A383" s="35" t="n">
        <v>45812</v>
      </c>
      <c r="B383" s="16" t="s">
        <v>983</v>
      </c>
      <c r="C383" s="16" t="s">
        <v>126</v>
      </c>
      <c r="D383" s="16" t="s">
        <v>127</v>
      </c>
      <c r="E383" s="6" t="n">
        <v>1000</v>
      </c>
      <c r="F383" s="7" t="n">
        <v>10</v>
      </c>
      <c r="G383" s="6" t="n">
        <v>25.8</v>
      </c>
      <c r="H383" s="6" t="n">
        <v>0</v>
      </c>
      <c r="I383" s="6" t="n">
        <v>258</v>
      </c>
      <c r="J383" s="6" t="n">
        <v>258</v>
      </c>
    </row>
    <row collapsed="false" customFormat="false" customHeight="false" hidden="false" ht="12.1" outlineLevel="0" r="384">
      <c r="A384" s="35" t="n">
        <v>45813</v>
      </c>
      <c r="B384" s="16" t="s">
        <v>983</v>
      </c>
      <c r="C384" s="16" t="s">
        <v>140</v>
      </c>
      <c r="D384" s="16" t="s">
        <v>141</v>
      </c>
      <c r="E384" s="6" t="n">
        <v>1000</v>
      </c>
      <c r="F384" s="7" t="n">
        <v>10</v>
      </c>
      <c r="G384" s="6" t="n">
        <v>19.15</v>
      </c>
      <c r="H384" s="6" t="n">
        <v>0</v>
      </c>
      <c r="I384" s="6" t="n">
        <v>191.5</v>
      </c>
      <c r="J384" s="6" t="n">
        <v>191.5</v>
      </c>
    </row>
    <row collapsed="false" customFormat="false" customHeight="false" hidden="false" ht="12.1" outlineLevel="0" r="385">
      <c r="A385" s="35" t="n">
        <v>45817</v>
      </c>
      <c r="B385" s="16" t="s">
        <v>983</v>
      </c>
      <c r="C385" s="16" t="s">
        <v>471</v>
      </c>
      <c r="D385" s="16" t="s">
        <v>1012</v>
      </c>
      <c r="E385" s="6" t="n">
        <v>250</v>
      </c>
      <c r="F385" s="7" t="n">
        <v>21</v>
      </c>
      <c r="G385" s="6" t="n">
        <v>7.39</v>
      </c>
      <c r="H385" s="6" t="n">
        <v>0</v>
      </c>
      <c r="I385" s="6" t="n">
        <v>155.19</v>
      </c>
      <c r="J385" s="6" t="n">
        <v>155.19</v>
      </c>
    </row>
    <row collapsed="false" customFormat="false" customHeight="false" hidden="false" ht="12.1" outlineLevel="0" r="386">
      <c r="A386" s="35" t="n">
        <v>45819</v>
      </c>
      <c r="B386" s="16" t="s">
        <v>983</v>
      </c>
      <c r="C386" s="16" t="s">
        <v>117</v>
      </c>
      <c r="D386" s="16" t="s">
        <v>118</v>
      </c>
      <c r="E386" s="6" t="n">
        <v>1000</v>
      </c>
      <c r="F386" s="7" t="n">
        <v>10</v>
      </c>
      <c r="G386" s="6" t="n">
        <v>37.02</v>
      </c>
      <c r="H386" s="6" t="n">
        <v>0</v>
      </c>
      <c r="I386" s="6" t="n">
        <v>370.2</v>
      </c>
      <c r="J386" s="6" t="n">
        <v>370.2</v>
      </c>
    </row>
    <row collapsed="false" customFormat="false" customHeight="false" hidden="false" ht="12.1" outlineLevel="0" r="387">
      <c r="A387" s="35" t="n">
        <v>45820</v>
      </c>
      <c r="B387" s="16" t="s">
        <v>983</v>
      </c>
      <c r="C387" s="16" t="s">
        <v>158</v>
      </c>
      <c r="D387" s="16" t="s">
        <v>159</v>
      </c>
      <c r="E387" s="6" t="n">
        <v>1000</v>
      </c>
      <c r="F387" s="7" t="n">
        <v>5</v>
      </c>
      <c r="G387" s="6" t="n">
        <v>17.26</v>
      </c>
      <c r="H387" s="6" t="n">
        <v>0</v>
      </c>
      <c r="I387" s="6" t="n">
        <v>86.3</v>
      </c>
      <c r="J387" s="6" t="n">
        <v>86.3</v>
      </c>
    </row>
    <row collapsed="false" customFormat="false" customHeight="false" hidden="false" ht="12.1" outlineLevel="0" r="388">
      <c r="A388" s="35" t="n">
        <v>45820</v>
      </c>
      <c r="B388" s="16" t="s">
        <v>983</v>
      </c>
      <c r="C388" s="16" t="s">
        <v>169</v>
      </c>
      <c r="D388" s="16" t="s">
        <v>170</v>
      </c>
      <c r="E388" s="6" t="n">
        <v>800</v>
      </c>
      <c r="F388" s="7" t="n">
        <v>5</v>
      </c>
      <c r="G388" s="6" t="n">
        <v>17.25</v>
      </c>
      <c r="H388" s="6" t="n">
        <v>0</v>
      </c>
      <c r="I388" s="6" t="n">
        <v>86.25</v>
      </c>
      <c r="J388" s="6" t="n">
        <v>86.25</v>
      </c>
    </row>
    <row collapsed="false" customFormat="false" customHeight="false" hidden="false" ht="12.1" outlineLevel="0" r="389">
      <c r="A389" s="35" t="n">
        <v>45821</v>
      </c>
      <c r="B389" s="16" t="s">
        <v>983</v>
      </c>
      <c r="C389" s="16" t="s">
        <v>66</v>
      </c>
      <c r="D389" s="16" t="s">
        <v>67</v>
      </c>
      <c r="E389" s="6" t="n">
        <v>1000</v>
      </c>
      <c r="F389" s="7" t="n">
        <v>20</v>
      </c>
      <c r="G389" s="6" t="n">
        <v>18.66</v>
      </c>
      <c r="H389" s="6" t="n">
        <v>0</v>
      </c>
      <c r="I389" s="6" t="n">
        <v>373.2</v>
      </c>
      <c r="J389" s="6" t="n">
        <v>373.2</v>
      </c>
    </row>
    <row collapsed="false" customFormat="false" customHeight="false" hidden="false" ht="12.1" outlineLevel="0" r="390">
      <c r="A390" s="35" t="n">
        <v>45822</v>
      </c>
      <c r="B390" s="16" t="s">
        <v>983</v>
      </c>
      <c r="C390" s="16" t="s">
        <v>84</v>
      </c>
      <c r="D390" s="16" t="s">
        <v>85</v>
      </c>
      <c r="E390" s="6" t="n">
        <v>1000</v>
      </c>
      <c r="F390" s="7" t="n">
        <v>12</v>
      </c>
      <c r="G390" s="6" t="n">
        <v>18.33</v>
      </c>
      <c r="H390" s="6" t="n">
        <v>0</v>
      </c>
      <c r="I390" s="6" t="n">
        <v>219.96</v>
      </c>
      <c r="J390" s="6" t="n">
        <v>219.96</v>
      </c>
    </row>
    <row collapsed="false" customFormat="false" customHeight="false" hidden="false" ht="12.1" outlineLevel="0" r="391">
      <c r="A391" s="35" t="n">
        <v>45823</v>
      </c>
      <c r="B391" s="16" t="s">
        <v>983</v>
      </c>
      <c r="C391" s="16" t="s">
        <v>111</v>
      </c>
      <c r="D391" s="16" t="s">
        <v>112</v>
      </c>
      <c r="E391" s="6" t="n">
        <v>1000</v>
      </c>
      <c r="F391" s="7" t="n">
        <v>10</v>
      </c>
      <c r="G391" s="6" t="n">
        <v>18.75</v>
      </c>
      <c r="H391" s="6" t="n">
        <v>0</v>
      </c>
      <c r="I391" s="6" t="n">
        <v>187.5</v>
      </c>
      <c r="J391" s="6" t="n">
        <v>187.5</v>
      </c>
    </row>
    <row collapsed="false" customFormat="false" customHeight="false" hidden="false" ht="12.1" outlineLevel="0" r="392">
      <c r="A392" s="35" t="n">
        <v>45824</v>
      </c>
      <c r="B392" s="16" t="s">
        <v>983</v>
      </c>
      <c r="C392" s="16" t="s">
        <v>72</v>
      </c>
      <c r="D392" s="16" t="s">
        <v>73</v>
      </c>
      <c r="E392" s="6" t="n">
        <v>1000</v>
      </c>
      <c r="F392" s="7" t="n">
        <v>16</v>
      </c>
      <c r="G392" s="6" t="n">
        <v>32.16</v>
      </c>
      <c r="H392" s="6" t="n">
        <v>0</v>
      </c>
      <c r="I392" s="6" t="n">
        <v>514.56</v>
      </c>
      <c r="J392" s="6" t="n">
        <v>514.56</v>
      </c>
    </row>
    <row collapsed="false" customFormat="false" customHeight="false" hidden="false" ht="12.1" outlineLevel="0" r="393">
      <c r="A393" s="35" t="n">
        <v>45824</v>
      </c>
      <c r="B393" s="16" t="s">
        <v>983</v>
      </c>
      <c r="C393" s="16" t="s">
        <v>99</v>
      </c>
      <c r="D393" s="16" t="s">
        <v>100</v>
      </c>
      <c r="E393" s="6" t="n">
        <v>1000</v>
      </c>
      <c r="F393" s="7" t="n">
        <v>10</v>
      </c>
      <c r="G393" s="6" t="n">
        <v>56.04</v>
      </c>
      <c r="H393" s="6" t="n">
        <v>0</v>
      </c>
      <c r="I393" s="6" t="n">
        <v>560.4</v>
      </c>
      <c r="J393" s="6" t="n">
        <v>560.4</v>
      </c>
    </row>
    <row collapsed="false" customFormat="false" customHeight="false" hidden="false" ht="12.1" outlineLevel="0" r="394">
      <c r="A394" s="35" t="n">
        <v>45824</v>
      </c>
      <c r="B394" s="16" t="s">
        <v>983</v>
      </c>
      <c r="C394" s="16" t="s">
        <v>96</v>
      </c>
      <c r="D394" s="16" t="s">
        <v>97</v>
      </c>
      <c r="E394" s="6" t="n">
        <v>1000</v>
      </c>
      <c r="F394" s="7" t="n">
        <v>10</v>
      </c>
      <c r="G394" s="6" t="n">
        <v>54.99</v>
      </c>
      <c r="H394" s="6" t="n">
        <v>0</v>
      </c>
      <c r="I394" s="6" t="n">
        <v>549.9</v>
      </c>
      <c r="J394" s="6" t="n">
        <v>549.9</v>
      </c>
    </row>
    <row collapsed="false" customFormat="false" customHeight="false" hidden="false" ht="12.1" outlineLevel="0" r="395">
      <c r="A395" s="35" t="n">
        <v>45826</v>
      </c>
      <c r="B395" s="16" t="s">
        <v>983</v>
      </c>
      <c r="C395" s="16" t="s">
        <v>120</v>
      </c>
      <c r="D395" s="16" t="s">
        <v>121</v>
      </c>
      <c r="E395" s="6" t="n">
        <v>1000</v>
      </c>
      <c r="F395" s="7" t="n">
        <v>10</v>
      </c>
      <c r="G395" s="6" t="n">
        <v>29.54</v>
      </c>
      <c r="H395" s="6" t="n">
        <v>0</v>
      </c>
      <c r="I395" s="6" t="n">
        <v>295.4</v>
      </c>
      <c r="J395" s="6" t="n">
        <v>295.4</v>
      </c>
    </row>
    <row collapsed="false" customFormat="false" customHeight="false" hidden="false" ht="12.1" outlineLevel="0" r="396">
      <c r="A396" s="35" t="n">
        <v>45826</v>
      </c>
      <c r="B396" s="16" t="s">
        <v>983</v>
      </c>
      <c r="C396" s="16" t="s">
        <v>108</v>
      </c>
      <c r="D396" s="16" t="s">
        <v>109</v>
      </c>
      <c r="E396" s="6" t="n">
        <v>1000</v>
      </c>
      <c r="F396" s="7" t="n">
        <v>10</v>
      </c>
      <c r="G396" s="6" t="n">
        <v>18.79</v>
      </c>
      <c r="H396" s="6" t="n">
        <v>0</v>
      </c>
      <c r="I396" s="6" t="n">
        <v>187.9</v>
      </c>
      <c r="J396" s="6" t="n">
        <v>187.9</v>
      </c>
    </row>
    <row collapsed="false" customFormat="false" customHeight="false" hidden="false" ht="12.1" outlineLevel="0" r="397">
      <c r="A397" s="35" t="n">
        <v>45829</v>
      </c>
      <c r="B397" s="16" t="s">
        <v>983</v>
      </c>
      <c r="C397" s="16" t="s">
        <v>90</v>
      </c>
      <c r="D397" s="16" t="s">
        <v>91</v>
      </c>
      <c r="E397" s="6" t="n">
        <v>1000</v>
      </c>
      <c r="F397" s="7" t="n">
        <v>11</v>
      </c>
      <c r="G397" s="6" t="n">
        <v>18.1</v>
      </c>
      <c r="H397" s="6" t="n">
        <v>0</v>
      </c>
      <c r="I397" s="6" t="n">
        <v>199.1</v>
      </c>
      <c r="J397" s="6" t="n">
        <v>199.1</v>
      </c>
    </row>
    <row collapsed="false" customFormat="false" customHeight="false" hidden="false" ht="12.1" outlineLevel="0" r="398">
      <c r="A398" s="35" t="n">
        <v>45829</v>
      </c>
      <c r="B398" s="16" t="s">
        <v>983</v>
      </c>
      <c r="C398" s="16" t="s">
        <v>114</v>
      </c>
      <c r="D398" s="16" t="s">
        <v>115</v>
      </c>
      <c r="E398" s="6" t="n">
        <v>1000</v>
      </c>
      <c r="F398" s="7" t="n">
        <v>10</v>
      </c>
      <c r="G398" s="6" t="n">
        <v>18.51</v>
      </c>
      <c r="H398" s="6" t="n">
        <v>0</v>
      </c>
      <c r="I398" s="6" t="n">
        <v>185.1</v>
      </c>
      <c r="J398" s="6" t="n">
        <v>185.1</v>
      </c>
    </row>
    <row collapsed="false" customFormat="false" customHeight="false" hidden="false" ht="12.1" outlineLevel="0" r="399">
      <c r="A399" s="35" t="n">
        <v>45829</v>
      </c>
      <c r="B399" s="16" t="s">
        <v>983</v>
      </c>
      <c r="C399" s="16" t="s">
        <v>78</v>
      </c>
      <c r="D399" s="16" t="s">
        <v>79</v>
      </c>
      <c r="E399" s="6" t="n">
        <v>1000</v>
      </c>
      <c r="F399" s="7" t="n">
        <v>15</v>
      </c>
      <c r="G399" s="6" t="n">
        <v>18.71</v>
      </c>
      <c r="H399" s="6" t="n">
        <v>0</v>
      </c>
      <c r="I399" s="6" t="n">
        <v>280.65</v>
      </c>
      <c r="J399" s="6" t="n">
        <v>280.65</v>
      </c>
    </row>
    <row collapsed="false" customFormat="false" customHeight="false" hidden="false" ht="12.1" outlineLevel="0" r="400">
      <c r="A400" s="35" t="n">
        <v>45831</v>
      </c>
      <c r="B400" s="16" t="s">
        <v>983</v>
      </c>
      <c r="C400" s="16" t="s">
        <v>69</v>
      </c>
      <c r="D400" s="16" t="s">
        <v>70</v>
      </c>
      <c r="E400" s="6" t="n">
        <v>1000</v>
      </c>
      <c r="F400" s="7" t="n">
        <v>20</v>
      </c>
      <c r="G400" s="6" t="n">
        <v>18.08</v>
      </c>
      <c r="H400" s="6" t="n">
        <v>0</v>
      </c>
      <c r="I400" s="6" t="n">
        <v>361.6</v>
      </c>
      <c r="J400" s="6" t="n">
        <v>361.6</v>
      </c>
    </row>
    <row collapsed="false" customFormat="false" customHeight="false" hidden="false" ht="12.1" outlineLevel="0" r="401">
      <c r="A401" s="35" t="n">
        <v>45832</v>
      </c>
      <c r="B401" s="16" t="s">
        <v>983</v>
      </c>
      <c r="C401" s="16" t="s">
        <v>87</v>
      </c>
      <c r="D401" s="16" t="s">
        <v>88</v>
      </c>
      <c r="E401" s="6" t="n">
        <v>1000</v>
      </c>
      <c r="F401" s="7" t="n">
        <v>12</v>
      </c>
      <c r="G401" s="6" t="n">
        <v>18.1</v>
      </c>
      <c r="H401" s="6" t="n">
        <v>0</v>
      </c>
      <c r="I401" s="6" t="n">
        <v>217.2</v>
      </c>
      <c r="J401" s="6" t="n">
        <v>217.2</v>
      </c>
    </row>
    <row collapsed="false" customFormat="false" customHeight="false" hidden="false" ht="12.1" outlineLevel="0" r="402">
      <c r="A402" s="35" t="n">
        <v>45833</v>
      </c>
      <c r="B402" s="16" t="s">
        <v>983</v>
      </c>
      <c r="C402" s="16" t="s">
        <v>105</v>
      </c>
      <c r="D402" s="16" t="s">
        <v>106</v>
      </c>
      <c r="E402" s="6" t="n">
        <v>1000</v>
      </c>
      <c r="F402" s="7" t="n">
        <v>10</v>
      </c>
      <c r="G402" s="6" t="n">
        <v>18.4</v>
      </c>
      <c r="H402" s="6" t="n">
        <v>0</v>
      </c>
      <c r="I402" s="6" t="n">
        <v>184</v>
      </c>
      <c r="J402" s="6" t="n">
        <v>184</v>
      </c>
    </row>
    <row collapsed="false" customFormat="false" customHeight="false" hidden="false" ht="12.1" outlineLevel="0" r="403">
      <c r="A403" s="35" t="n">
        <v>45833</v>
      </c>
      <c r="B403" s="16" t="s">
        <v>983</v>
      </c>
      <c r="C403" s="16" t="s">
        <v>93</v>
      </c>
      <c r="D403" s="16" t="s">
        <v>94</v>
      </c>
      <c r="E403" s="6" t="n">
        <v>1000</v>
      </c>
      <c r="F403" s="7" t="n">
        <v>10</v>
      </c>
      <c r="G403" s="6" t="n">
        <v>47.37</v>
      </c>
      <c r="H403" s="6" t="n">
        <v>0</v>
      </c>
      <c r="I403" s="6" t="n">
        <v>473.7</v>
      </c>
      <c r="J403" s="6" t="n">
        <v>473.7</v>
      </c>
    </row>
    <row collapsed="false" customFormat="false" customHeight="false" hidden="false" ht="12.1" outlineLevel="0" r="404">
      <c r="A404" s="35" t="n">
        <v>45838</v>
      </c>
      <c r="B404" s="16" t="s">
        <v>983</v>
      </c>
      <c r="C404" s="16" t="s">
        <v>81</v>
      </c>
      <c r="D404" s="16" t="s">
        <v>82</v>
      </c>
      <c r="E404" s="6" t="n">
        <v>1000</v>
      </c>
      <c r="F404" s="7" t="n">
        <v>14</v>
      </c>
      <c r="G404" s="6" t="n">
        <v>20.11</v>
      </c>
      <c r="H404" s="6" t="n">
        <v>0</v>
      </c>
      <c r="I404" s="6" t="n">
        <v>281.54</v>
      </c>
      <c r="J404" s="6" t="n">
        <v>281.54</v>
      </c>
    </row>
    <row collapsed="false" customFormat="false" customHeight="false" hidden="false" ht="12.1" outlineLevel="0" r="405">
      <c r="A405" s="35" t="n">
        <v>45840</v>
      </c>
      <c r="B405" s="16" t="s">
        <v>983</v>
      </c>
      <c r="C405" s="16" t="s">
        <v>149</v>
      </c>
      <c r="D405" s="16" t="s">
        <v>150</v>
      </c>
      <c r="E405" s="6" t="n">
        <v>1000</v>
      </c>
      <c r="F405" s="7" t="n">
        <v>7</v>
      </c>
      <c r="G405" s="6" t="n">
        <v>29.42</v>
      </c>
      <c r="H405" s="6" t="n">
        <v>0</v>
      </c>
      <c r="I405" s="6" t="n">
        <v>205.94</v>
      </c>
      <c r="J405" s="6" t="n">
        <v>205.94</v>
      </c>
    </row>
    <row collapsed="false" customFormat="false" customHeight="false" hidden="false" ht="12.1" outlineLevel="0" r="406">
      <c r="A406" s="35" t="n">
        <v>45841</v>
      </c>
      <c r="B406" s="16" t="s">
        <v>983</v>
      </c>
      <c r="C406" s="16" t="s">
        <v>164</v>
      </c>
      <c r="D406" s="16" t="s">
        <v>165</v>
      </c>
      <c r="E406" s="6" t="n">
        <v>916.7</v>
      </c>
      <c r="F406" s="7" t="n">
        <v>10</v>
      </c>
      <c r="G406" s="6" t="n">
        <v>8.29</v>
      </c>
      <c r="H406" s="6" t="n">
        <v>0</v>
      </c>
      <c r="I406" s="6" t="n">
        <v>82.9</v>
      </c>
      <c r="J406" s="6" t="n">
        <v>82.9</v>
      </c>
    </row>
    <row collapsed="false" customFormat="false" customHeight="false" hidden="false" ht="12.1" outlineLevel="0" r="407">
      <c r="A407" s="35" t="n">
        <v>45843</v>
      </c>
      <c r="B407" s="16" t="s">
        <v>983</v>
      </c>
      <c r="C407" s="16" t="s">
        <v>140</v>
      </c>
      <c r="D407" s="16" t="s">
        <v>141</v>
      </c>
      <c r="E407" s="6" t="n">
        <v>1000</v>
      </c>
      <c r="F407" s="7" t="n">
        <v>10</v>
      </c>
      <c r="G407" s="6" t="n">
        <v>18.58</v>
      </c>
      <c r="H407" s="6" t="n">
        <v>0</v>
      </c>
      <c r="I407" s="6" t="n">
        <v>185.8</v>
      </c>
      <c r="J407" s="6" t="n">
        <v>185.8</v>
      </c>
    </row>
    <row collapsed="false" customFormat="false" customHeight="false" hidden="false" ht="12.1" outlineLevel="0" r="408">
      <c r="A408" s="35" t="n">
        <v>45847</v>
      </c>
      <c r="B408" s="16" t="s">
        <v>983</v>
      </c>
      <c r="C408" s="16" t="s">
        <v>466</v>
      </c>
      <c r="D408" s="16" t="s">
        <v>1007</v>
      </c>
      <c r="E408" s="6" t="n">
        <v>1000</v>
      </c>
      <c r="F408" s="7" t="n">
        <v>10</v>
      </c>
      <c r="G408" s="6" t="n">
        <v>29.92</v>
      </c>
      <c r="H408" s="6" t="n">
        <v>0</v>
      </c>
      <c r="I408" s="6" t="n">
        <v>299.2</v>
      </c>
      <c r="J408" s="6" t="n">
        <v>299.2</v>
      </c>
    </row>
    <row collapsed="false" customFormat="false" customHeight="false" hidden="false" ht="12.1" outlineLevel="0" r="409">
      <c r="A409" s="35" t="n">
        <v>45850</v>
      </c>
      <c r="B409" s="16" t="s">
        <v>983</v>
      </c>
      <c r="C409" s="16" t="s">
        <v>158</v>
      </c>
      <c r="D409" s="16" t="s">
        <v>159</v>
      </c>
      <c r="E409" s="6" t="n">
        <v>1000</v>
      </c>
      <c r="F409" s="7" t="n">
        <v>5</v>
      </c>
      <c r="G409" s="6" t="n">
        <v>17.26</v>
      </c>
      <c r="H409" s="6" t="n">
        <v>0</v>
      </c>
      <c r="I409" s="6" t="n">
        <v>86.3</v>
      </c>
      <c r="J409" s="6" t="n">
        <v>86.3</v>
      </c>
    </row>
    <row collapsed="false" customFormat="false" customHeight="false" hidden="false" ht="12.1" outlineLevel="0" r="410">
      <c r="A410" s="35" t="n">
        <v>45851</v>
      </c>
      <c r="B410" s="16" t="s">
        <v>983</v>
      </c>
      <c r="C410" s="16" t="s">
        <v>66</v>
      </c>
      <c r="D410" s="16" t="s">
        <v>67</v>
      </c>
      <c r="E410" s="6" t="n">
        <v>1000</v>
      </c>
      <c r="F410" s="7" t="n">
        <v>20</v>
      </c>
      <c r="G410" s="6" t="n">
        <v>17.86</v>
      </c>
      <c r="H410" s="6" t="n">
        <v>0</v>
      </c>
      <c r="I410" s="6" t="n">
        <v>357.2</v>
      </c>
      <c r="J410" s="6" t="n">
        <v>357.2</v>
      </c>
    </row>
    <row collapsed="false" customFormat="false" customHeight="false" hidden="false" ht="12.1" outlineLevel="0" r="411">
      <c r="A411" s="35" t="n">
        <v>45852</v>
      </c>
      <c r="B411" s="16" t="s">
        <v>983</v>
      </c>
      <c r="C411" s="16" t="s">
        <v>84</v>
      </c>
      <c r="D411" s="16" t="s">
        <v>85</v>
      </c>
      <c r="E411" s="6" t="n">
        <v>1000</v>
      </c>
      <c r="F411" s="7" t="n">
        <v>12</v>
      </c>
      <c r="G411" s="6" t="n">
        <v>17.62</v>
      </c>
      <c r="H411" s="6" t="n">
        <v>0</v>
      </c>
      <c r="I411" s="6" t="n">
        <v>211.44</v>
      </c>
      <c r="J411" s="6" t="n">
        <v>211.44</v>
      </c>
    </row>
    <row collapsed="false" customFormat="false" customHeight="false" hidden="false" ht="12.1" outlineLevel="0" r="412">
      <c r="A412" s="35" t="n">
        <v>45854</v>
      </c>
      <c r="B412" s="16" t="s">
        <v>983</v>
      </c>
      <c r="C412" s="16" t="s">
        <v>111</v>
      </c>
      <c r="D412" s="16" t="s">
        <v>112</v>
      </c>
      <c r="E412" s="6" t="n">
        <v>1000</v>
      </c>
      <c r="F412" s="7" t="n">
        <v>10</v>
      </c>
      <c r="G412" s="6" t="n">
        <v>18.68</v>
      </c>
      <c r="H412" s="6" t="n">
        <v>0</v>
      </c>
      <c r="I412" s="6" t="n">
        <v>186.8</v>
      </c>
      <c r="J412" s="6" t="n">
        <v>186.8</v>
      </c>
    </row>
    <row collapsed="false" customFormat="false" customHeight="false" hidden="false" ht="12.1" outlineLevel="0" r="413">
      <c r="A413" s="35" t="n">
        <v>45854</v>
      </c>
      <c r="B413" s="16" t="s">
        <v>983</v>
      </c>
      <c r="C413" s="16" t="s">
        <v>102</v>
      </c>
      <c r="D413" s="16" t="s">
        <v>103</v>
      </c>
      <c r="E413" s="6" t="n">
        <v>1000</v>
      </c>
      <c r="F413" s="7" t="n">
        <v>10</v>
      </c>
      <c r="G413" s="6" t="n">
        <v>54.67</v>
      </c>
      <c r="H413" s="6" t="n">
        <v>0</v>
      </c>
      <c r="I413" s="6" t="n">
        <v>546.7</v>
      </c>
      <c r="J413" s="6" t="n">
        <v>546.7</v>
      </c>
    </row>
    <row collapsed="false" customFormat="false" customHeight="false" hidden="false" ht="12.1" outlineLevel="0" r="414">
      <c r="A414" s="35" t="n">
        <v>45854</v>
      </c>
      <c r="B414" s="16" t="s">
        <v>983</v>
      </c>
      <c r="C414" s="16" t="s">
        <v>166</v>
      </c>
      <c r="D414" s="16" t="s">
        <v>167</v>
      </c>
      <c r="E414" s="6" t="n">
        <v>500</v>
      </c>
      <c r="F414" s="7" t="n">
        <v>10</v>
      </c>
      <c r="G414" s="6" t="n">
        <v>11.41</v>
      </c>
      <c r="H414" s="6" t="n">
        <v>0</v>
      </c>
      <c r="I414" s="6" t="n">
        <v>114.1</v>
      </c>
      <c r="J414" s="6" t="n">
        <v>114.1</v>
      </c>
    </row>
    <row collapsed="false" customFormat="false" customHeight="false" hidden="false" ht="12.1" outlineLevel="0" r="415">
      <c r="A415" s="35" t="n">
        <v>45856</v>
      </c>
      <c r="B415" s="16" t="s">
        <v>983</v>
      </c>
      <c r="C415" s="16" t="s">
        <v>108</v>
      </c>
      <c r="D415" s="16" t="s">
        <v>109</v>
      </c>
      <c r="E415" s="6" t="n">
        <v>1000</v>
      </c>
      <c r="F415" s="7" t="n">
        <v>10</v>
      </c>
      <c r="G415" s="6" t="n">
        <v>18.08</v>
      </c>
      <c r="H415" s="6" t="n">
        <v>0</v>
      </c>
      <c r="I415" s="6" t="n">
        <v>180.8</v>
      </c>
      <c r="J415" s="6" t="n">
        <v>180.8</v>
      </c>
    </row>
    <row collapsed="false" customFormat="false" customHeight="false" hidden="false" ht="12.1" outlineLevel="0" r="416">
      <c r="A416" s="35" t="n">
        <v>45859</v>
      </c>
      <c r="B416" s="16" t="s">
        <v>983</v>
      </c>
      <c r="C416" s="16" t="s">
        <v>78</v>
      </c>
      <c r="D416" s="16" t="s">
        <v>79</v>
      </c>
      <c r="E416" s="6" t="n">
        <v>1000</v>
      </c>
      <c r="F416" s="7" t="n">
        <v>15</v>
      </c>
      <c r="G416" s="6" t="n">
        <v>18.08</v>
      </c>
      <c r="H416" s="6" t="n">
        <v>0</v>
      </c>
      <c r="I416" s="6" t="n">
        <v>271.2</v>
      </c>
      <c r="J416" s="6" t="n">
        <v>271.2</v>
      </c>
    </row>
    <row collapsed="false" customFormat="false" customHeight="false" hidden="false" ht="12.1" outlineLevel="0" r="417">
      <c r="A417" s="35" t="n">
        <v>45859</v>
      </c>
      <c r="B417" s="16" t="s">
        <v>983</v>
      </c>
      <c r="C417" s="16" t="s">
        <v>90</v>
      </c>
      <c r="D417" s="16" t="s">
        <v>91</v>
      </c>
      <c r="E417" s="6" t="n">
        <v>1000</v>
      </c>
      <c r="F417" s="7" t="n">
        <v>11</v>
      </c>
      <c r="G417" s="6" t="n">
        <v>17.47</v>
      </c>
      <c r="H417" s="6" t="n">
        <v>0</v>
      </c>
      <c r="I417" s="6" t="n">
        <v>192.17</v>
      </c>
      <c r="J417" s="6" t="n">
        <v>192.17</v>
      </c>
    </row>
    <row collapsed="false" customFormat="false" customHeight="false" hidden="false" ht="12.1" outlineLevel="0" r="418">
      <c r="A418" s="35" t="n">
        <v>45859</v>
      </c>
      <c r="B418" s="16" t="s">
        <v>983</v>
      </c>
      <c r="C418" s="16" t="s">
        <v>114</v>
      </c>
      <c r="D418" s="16" t="s">
        <v>115</v>
      </c>
      <c r="E418" s="6" t="n">
        <v>1000</v>
      </c>
      <c r="F418" s="7" t="n">
        <v>10</v>
      </c>
      <c r="G418" s="6" t="n">
        <v>17.88</v>
      </c>
      <c r="H418" s="6" t="n">
        <v>0</v>
      </c>
      <c r="I418" s="6" t="n">
        <v>178.8</v>
      </c>
      <c r="J418" s="6" t="n">
        <v>178.8</v>
      </c>
    </row>
    <row collapsed="false" customFormat="false" customHeight="false" hidden="false" ht="12.1" outlineLevel="0" r="419">
      <c r="A419" s="35" t="n">
        <v>45860</v>
      </c>
      <c r="B419" s="16" t="s">
        <v>983</v>
      </c>
      <c r="C419" s="16" t="s">
        <v>155</v>
      </c>
      <c r="D419" s="16" t="s">
        <v>156</v>
      </c>
      <c r="E419" s="6" t="n">
        <v>1000</v>
      </c>
      <c r="F419" s="7" t="n">
        <v>5</v>
      </c>
      <c r="G419" s="6" t="n">
        <v>43.38</v>
      </c>
      <c r="H419" s="6" t="n">
        <v>0</v>
      </c>
      <c r="I419" s="6" t="n">
        <v>216.9</v>
      </c>
      <c r="J419" s="6" t="n">
        <v>216.9</v>
      </c>
    </row>
    <row collapsed="false" customFormat="false" customHeight="false" hidden="false" ht="12.1" outlineLevel="0" r="420">
      <c r="A420" s="35" t="n">
        <v>45861</v>
      </c>
      <c r="B420" s="16" t="s">
        <v>983</v>
      </c>
      <c r="C420" s="16" t="s">
        <v>69</v>
      </c>
      <c r="D420" s="16" t="s">
        <v>70</v>
      </c>
      <c r="E420" s="6" t="n">
        <v>1000</v>
      </c>
      <c r="F420" s="7" t="n">
        <v>20</v>
      </c>
      <c r="G420" s="6" t="n">
        <v>17.51</v>
      </c>
      <c r="H420" s="6" t="n">
        <v>0</v>
      </c>
      <c r="I420" s="6" t="n">
        <v>350.2</v>
      </c>
      <c r="J420" s="6" t="n">
        <v>350.2</v>
      </c>
    </row>
    <row collapsed="false" customFormat="false" customHeight="false" hidden="false" ht="12.1" outlineLevel="0" r="421">
      <c r="A421" s="35" t="n">
        <v>45862</v>
      </c>
      <c r="B421" s="16" t="s">
        <v>983</v>
      </c>
      <c r="C421" s="16" t="s">
        <v>87</v>
      </c>
      <c r="D421" s="16" t="s">
        <v>88</v>
      </c>
      <c r="E421" s="6" t="n">
        <v>1000</v>
      </c>
      <c r="F421" s="7" t="n">
        <v>12</v>
      </c>
      <c r="G421" s="6" t="n">
        <v>17.55</v>
      </c>
      <c r="H421" s="6" t="n">
        <v>0</v>
      </c>
      <c r="I421" s="6" t="n">
        <v>210.6</v>
      </c>
      <c r="J421" s="6" t="n">
        <v>210.6</v>
      </c>
    </row>
    <row collapsed="false" customFormat="false" customHeight="false" hidden="false" ht="12.1" outlineLevel="0" r="422">
      <c r="A422" s="35" t="n">
        <v>45863</v>
      </c>
      <c r="B422" s="16" t="s">
        <v>983</v>
      </c>
      <c r="C422" s="16" t="s">
        <v>105</v>
      </c>
      <c r="D422" s="16" t="s">
        <v>106</v>
      </c>
      <c r="E422" s="6" t="n">
        <v>1000</v>
      </c>
      <c r="F422" s="7" t="n">
        <v>10</v>
      </c>
      <c r="G422" s="6" t="n">
        <v>17.88</v>
      </c>
      <c r="H422" s="6" t="n">
        <v>0</v>
      </c>
      <c r="I422" s="6" t="n">
        <v>178.8</v>
      </c>
      <c r="J422" s="6" t="n">
        <v>178.8</v>
      </c>
    </row>
    <row collapsed="false" customFormat="false" customHeight="false" hidden="false" ht="12.1" outlineLevel="0" r="423">
      <c r="A423" s="35" t="n">
        <v>45868</v>
      </c>
      <c r="B423" s="16" t="s">
        <v>983</v>
      </c>
      <c r="C423" s="16" t="s">
        <v>143</v>
      </c>
      <c r="D423" s="16" t="s">
        <v>144</v>
      </c>
      <c r="E423" s="6" t="n">
        <v>1000</v>
      </c>
      <c r="F423" s="7" t="n">
        <v>8</v>
      </c>
      <c r="G423" s="6" t="n">
        <v>34.9</v>
      </c>
      <c r="H423" s="6" t="n">
        <v>0</v>
      </c>
      <c r="I423" s="6" t="n">
        <v>279.2</v>
      </c>
      <c r="J423" s="6" t="n">
        <v>279.2</v>
      </c>
    </row>
    <row collapsed="false" customFormat="false" customHeight="false" hidden="false" ht="12.1" outlineLevel="0" r="424">
      <c r="A424" s="35" t="n">
        <v>45868</v>
      </c>
      <c r="B424" s="16" t="s">
        <v>983</v>
      </c>
      <c r="C424" s="16" t="s">
        <v>81</v>
      </c>
      <c r="D424" s="16" t="s">
        <v>82</v>
      </c>
      <c r="E424" s="6" t="n">
        <v>1000</v>
      </c>
      <c r="F424" s="7" t="n">
        <v>14</v>
      </c>
      <c r="G424" s="6" t="n">
        <v>19.73</v>
      </c>
      <c r="H424" s="6" t="n">
        <v>0</v>
      </c>
      <c r="I424" s="6" t="n">
        <v>276.22</v>
      </c>
      <c r="J424" s="6" t="n">
        <v>276.22</v>
      </c>
    </row>
    <row collapsed="false" customFormat="false" customHeight="false" hidden="false" ht="12.1" outlineLevel="0" r="425">
      <c r="A425" s="35" t="n">
        <v>45869</v>
      </c>
      <c r="B425" s="16" t="s">
        <v>983</v>
      </c>
      <c r="C425" s="16" t="s">
        <v>446</v>
      </c>
      <c r="D425" s="16" t="s">
        <v>986</v>
      </c>
      <c r="E425" s="6" t="n">
        <v>1000</v>
      </c>
      <c r="F425" s="7" t="n">
        <v>5</v>
      </c>
      <c r="G425" s="6" t="n">
        <v>23.81</v>
      </c>
      <c r="H425" s="6" t="n">
        <v>0</v>
      </c>
      <c r="I425" s="6" t="n">
        <v>119.05</v>
      </c>
      <c r="J425" s="6" t="n">
        <v>119.05</v>
      </c>
    </row>
    <row collapsed="false" customFormat="false" customHeight="false" hidden="false" ht="12.1" outlineLevel="0" r="426">
      <c r="A426" s="35" t="n">
        <v>45871</v>
      </c>
      <c r="B426" s="16" t="s">
        <v>983</v>
      </c>
      <c r="C426" s="16" t="s">
        <v>164</v>
      </c>
      <c r="D426" s="16" t="s">
        <v>165</v>
      </c>
      <c r="E426" s="6" t="n">
        <v>833.4000000000001</v>
      </c>
      <c r="F426" s="7" t="n">
        <v>10</v>
      </c>
      <c r="G426" s="6" t="n">
        <v>7.53</v>
      </c>
      <c r="H426" s="6" t="n">
        <v>0</v>
      </c>
      <c r="I426" s="6" t="n">
        <v>75.3</v>
      </c>
      <c r="J426" s="6" t="n">
        <v>75.3</v>
      </c>
    </row>
    <row collapsed="false" customFormat="false" customHeight="false" hidden="false" ht="12.1" outlineLevel="0" r="427">
      <c r="A427" s="35" t="n">
        <v>45873</v>
      </c>
      <c r="B427" s="16" t="s">
        <v>983</v>
      </c>
      <c r="C427" s="16" t="s">
        <v>140</v>
      </c>
      <c r="D427" s="16" t="s">
        <v>141</v>
      </c>
      <c r="E427" s="6" t="n">
        <v>1000</v>
      </c>
      <c r="F427" s="7" t="n">
        <v>10</v>
      </c>
      <c r="G427" s="6" t="n">
        <v>18.22</v>
      </c>
      <c r="H427" s="6" t="n">
        <v>0</v>
      </c>
      <c r="I427" s="6" t="n">
        <v>182.2</v>
      </c>
      <c r="J427" s="6" t="n">
        <v>182.2</v>
      </c>
    </row>
    <row collapsed="false" customFormat="false" customHeight="false" hidden="false" ht="12.1" outlineLevel="0" r="428">
      <c r="A428" s="35" t="n">
        <v>45874</v>
      </c>
      <c r="B428" s="16" t="s">
        <v>983</v>
      </c>
      <c r="C428" s="16" t="s">
        <v>128</v>
      </c>
      <c r="D428" s="16" t="s">
        <v>129</v>
      </c>
      <c r="E428" s="6" t="n">
        <v>1000</v>
      </c>
      <c r="F428" s="7" t="n">
        <v>10</v>
      </c>
      <c r="G428" s="6" t="n">
        <v>40.64</v>
      </c>
      <c r="H428" s="6" t="n">
        <v>0</v>
      </c>
      <c r="I428" s="6" t="n">
        <v>406.4</v>
      </c>
      <c r="J428" s="6" t="n">
        <v>406.4</v>
      </c>
    </row>
    <row collapsed="false" customFormat="false" customHeight="false" hidden="false" ht="12.1" outlineLevel="0" r="429">
      <c r="A429" s="35" t="n">
        <v>45874</v>
      </c>
      <c r="B429" s="16" t="s">
        <v>983</v>
      </c>
      <c r="C429" s="16" t="s">
        <v>472</v>
      </c>
      <c r="D429" s="16" t="s">
        <v>1011</v>
      </c>
      <c r="E429" s="6" t="n">
        <v>1000</v>
      </c>
      <c r="F429" s="7" t="n">
        <v>10</v>
      </c>
      <c r="G429" s="6" t="n">
        <v>32.41</v>
      </c>
      <c r="H429" s="6" t="n">
        <v>0</v>
      </c>
      <c r="I429" s="6" t="n">
        <v>324.1</v>
      </c>
      <c r="J429" s="6" t="n">
        <v>324.1</v>
      </c>
    </row>
    <row collapsed="false" customFormat="false" customHeight="false" hidden="false" ht="12.1" outlineLevel="0" r="430">
      <c r="A430" s="35" t="n">
        <v>45880</v>
      </c>
      <c r="B430" s="16" t="s">
        <v>983</v>
      </c>
      <c r="C430" s="16" t="s">
        <v>158</v>
      </c>
      <c r="D430" s="16" t="s">
        <v>159</v>
      </c>
      <c r="E430" s="6" t="n">
        <v>1000</v>
      </c>
      <c r="F430" s="7" t="n">
        <v>5</v>
      </c>
      <c r="G430" s="6" t="n">
        <v>17.26</v>
      </c>
      <c r="H430" s="6" t="n">
        <v>0</v>
      </c>
      <c r="I430" s="6" t="n">
        <v>86.3</v>
      </c>
      <c r="J430" s="6" t="n">
        <v>86.3</v>
      </c>
    </row>
    <row collapsed="false" customFormat="false" customHeight="false" hidden="false" ht="12.1" outlineLevel="0" r="431">
      <c r="A431" s="35" t="n">
        <v>45881</v>
      </c>
      <c r="B431" s="16" t="s">
        <v>983</v>
      </c>
      <c r="C431" s="16" t="s">
        <v>66</v>
      </c>
      <c r="D431" s="16" t="s">
        <v>67</v>
      </c>
      <c r="E431" s="6" t="n">
        <v>1000</v>
      </c>
      <c r="F431" s="7" t="n">
        <v>20</v>
      </c>
      <c r="G431" s="6" t="n">
        <v>17.29</v>
      </c>
      <c r="H431" s="6" t="n">
        <v>0</v>
      </c>
      <c r="I431" s="6" t="n">
        <v>345.8</v>
      </c>
      <c r="J431" s="6" t="n">
        <v>345.8</v>
      </c>
    </row>
    <row collapsed="false" customFormat="false" customHeight="false" hidden="false" ht="12.1" outlineLevel="0" r="432">
      <c r="A432" s="35" t="n">
        <v>45882</v>
      </c>
      <c r="B432" s="16" t="s">
        <v>983</v>
      </c>
      <c r="C432" s="16" t="s">
        <v>84</v>
      </c>
      <c r="D432" s="16" t="s">
        <v>85</v>
      </c>
      <c r="E432" s="6" t="n">
        <v>1000</v>
      </c>
      <c r="F432" s="7" t="n">
        <v>12</v>
      </c>
      <c r="G432" s="6" t="n">
        <v>17.01</v>
      </c>
      <c r="H432" s="6" t="n">
        <v>0</v>
      </c>
      <c r="I432" s="6" t="n">
        <v>204.12</v>
      </c>
      <c r="J432" s="6" t="n">
        <v>204.12</v>
      </c>
    </row>
    <row collapsed="false" customFormat="false" customHeight="false" hidden="false" ht="12.1" outlineLevel="0" r="433">
      <c r="A433" s="35" t="n">
        <v>45885</v>
      </c>
      <c r="B433" s="16" t="s">
        <v>983</v>
      </c>
      <c r="C433" s="16" t="s">
        <v>111</v>
      </c>
      <c r="D433" s="16" t="s">
        <v>112</v>
      </c>
      <c r="E433" s="6" t="n">
        <v>1000</v>
      </c>
      <c r="F433" s="7" t="n">
        <v>10</v>
      </c>
      <c r="G433" s="6" t="n">
        <v>17.87</v>
      </c>
      <c r="H433" s="6" t="n">
        <v>0</v>
      </c>
      <c r="I433" s="6" t="n">
        <v>178.7</v>
      </c>
      <c r="J433" s="6" t="n">
        <v>178.7</v>
      </c>
    </row>
    <row collapsed="false" customFormat="false" customHeight="false" hidden="false" ht="12.1" outlineLevel="0" r="434">
      <c r="A434" s="35" t="n">
        <v>45886</v>
      </c>
      <c r="B434" s="16" t="s">
        <v>983</v>
      </c>
      <c r="C434" s="16" t="s">
        <v>108</v>
      </c>
      <c r="D434" s="16" t="s">
        <v>109</v>
      </c>
      <c r="E434" s="6" t="n">
        <v>1000</v>
      </c>
      <c r="F434" s="7" t="n">
        <v>10</v>
      </c>
      <c r="G434" s="6" t="n">
        <v>17.26</v>
      </c>
      <c r="H434" s="6" t="n">
        <v>0</v>
      </c>
      <c r="I434" s="6" t="n">
        <v>172.6</v>
      </c>
      <c r="J434" s="6" t="n">
        <v>172.6</v>
      </c>
    </row>
    <row collapsed="false" customFormat="false" customHeight="false" hidden="false" ht="12.1" outlineLevel="0" r="435">
      <c r="A435" s="35" t="n">
        <v>45888</v>
      </c>
      <c r="B435" s="16" t="s">
        <v>983</v>
      </c>
      <c r="C435" s="16" t="s">
        <v>146</v>
      </c>
      <c r="D435" s="16" t="s">
        <v>147</v>
      </c>
      <c r="E435" s="6" t="n">
        <v>1000</v>
      </c>
      <c r="F435" s="7" t="n">
        <v>7</v>
      </c>
      <c r="G435" s="6" t="n">
        <v>32.16</v>
      </c>
      <c r="H435" s="6" t="n">
        <v>0</v>
      </c>
      <c r="I435" s="6" t="n">
        <v>225.12</v>
      </c>
      <c r="J435" s="6" t="n">
        <v>225.12</v>
      </c>
    </row>
    <row collapsed="false" customFormat="false" customHeight="false" hidden="false" ht="12.1" outlineLevel="0" r="436">
      <c r="A436" s="35" t="n">
        <v>45888</v>
      </c>
      <c r="B436" s="16" t="s">
        <v>983</v>
      </c>
      <c r="C436" s="16" t="s">
        <v>62</v>
      </c>
      <c r="D436" s="16" t="s">
        <v>64</v>
      </c>
      <c r="E436" s="6" t="n">
        <v>100</v>
      </c>
      <c r="F436" s="7" t="n">
        <v>3</v>
      </c>
      <c r="G436" s="6" t="n">
        <v>125.34</v>
      </c>
      <c r="H436" s="6" t="n">
        <v>0</v>
      </c>
      <c r="I436" s="6" t="n">
        <v>376.02</v>
      </c>
      <c r="J436" s="6" t="n">
        <v>376.02</v>
      </c>
    </row>
    <row collapsed="false" customFormat="false" customHeight="false" hidden="false" ht="12.1" outlineLevel="0" r="437">
      <c r="A437" s="35" t="n">
        <v>45889</v>
      </c>
      <c r="B437" s="16" t="s">
        <v>983</v>
      </c>
      <c r="C437" s="16" t="s">
        <v>78</v>
      </c>
      <c r="D437" s="16" t="s">
        <v>79</v>
      </c>
      <c r="E437" s="6" t="n">
        <v>1000</v>
      </c>
      <c r="F437" s="7" t="n">
        <v>15</v>
      </c>
      <c r="G437" s="6" t="n">
        <v>17.1</v>
      </c>
      <c r="H437" s="6" t="n">
        <v>0</v>
      </c>
      <c r="I437" s="6" t="n">
        <v>256.5</v>
      </c>
      <c r="J437" s="6" t="n">
        <v>256.5</v>
      </c>
    </row>
    <row collapsed="false" customFormat="false" customHeight="false" hidden="false" ht="12.1" outlineLevel="0" r="438">
      <c r="A438" s="35" t="n">
        <v>45889</v>
      </c>
      <c r="B438" s="16" t="s">
        <v>983</v>
      </c>
      <c r="C438" s="16" t="s">
        <v>90</v>
      </c>
      <c r="D438" s="16" t="s">
        <v>91</v>
      </c>
      <c r="E438" s="6" t="n">
        <v>1000</v>
      </c>
      <c r="F438" s="7" t="n">
        <v>11</v>
      </c>
      <c r="G438" s="6" t="n">
        <v>16.48</v>
      </c>
      <c r="H438" s="6" t="n">
        <v>0</v>
      </c>
      <c r="I438" s="6" t="n">
        <v>181.28</v>
      </c>
      <c r="J438" s="6" t="n">
        <v>181.28</v>
      </c>
    </row>
    <row collapsed="false" customFormat="false" customHeight="false" hidden="false" ht="12.1" outlineLevel="0" r="439">
      <c r="A439" s="35" t="n">
        <v>45889</v>
      </c>
      <c r="B439" s="16" t="s">
        <v>983</v>
      </c>
      <c r="C439" s="16" t="s">
        <v>137</v>
      </c>
      <c r="D439" s="16" t="s">
        <v>138</v>
      </c>
      <c r="E439" s="6" t="n">
        <v>1000</v>
      </c>
      <c r="F439" s="7" t="n">
        <v>10</v>
      </c>
      <c r="G439" s="6" t="n">
        <v>39.89</v>
      </c>
      <c r="H439" s="6" t="n">
        <v>0</v>
      </c>
      <c r="I439" s="6" t="n">
        <v>398.9</v>
      </c>
      <c r="J439" s="6" t="n">
        <v>398.9</v>
      </c>
    </row>
    <row collapsed="false" customFormat="false" customHeight="false" hidden="false" ht="12.1" outlineLevel="0" r="440">
      <c r="A440" s="35" t="n">
        <v>45889</v>
      </c>
      <c r="B440" s="16" t="s">
        <v>983</v>
      </c>
      <c r="C440" s="16" t="s">
        <v>114</v>
      </c>
      <c r="D440" s="16" t="s">
        <v>115</v>
      </c>
      <c r="E440" s="6" t="n">
        <v>1000</v>
      </c>
      <c r="F440" s="7" t="n">
        <v>10</v>
      </c>
      <c r="G440" s="6" t="n">
        <v>16.89</v>
      </c>
      <c r="H440" s="6" t="n">
        <v>0</v>
      </c>
      <c r="I440" s="6" t="n">
        <v>168.9</v>
      </c>
      <c r="J440" s="6" t="n">
        <v>168.9</v>
      </c>
    </row>
    <row collapsed="false" customFormat="false" customHeight="false" hidden="false" ht="12.1" outlineLevel="0" r="441">
      <c r="A441" s="35" t="n">
        <v>45891</v>
      </c>
      <c r="B441" s="16" t="s">
        <v>983</v>
      </c>
      <c r="C441" s="16" t="s">
        <v>69</v>
      </c>
      <c r="D441" s="16" t="s">
        <v>70</v>
      </c>
      <c r="E441" s="6" t="n">
        <v>1000</v>
      </c>
      <c r="F441" s="7" t="n">
        <v>20</v>
      </c>
      <c r="G441" s="6" t="n">
        <v>16.41</v>
      </c>
      <c r="H441" s="6" t="n">
        <v>0</v>
      </c>
      <c r="I441" s="6" t="n">
        <v>328.2</v>
      </c>
      <c r="J441" s="6" t="n">
        <v>328.2</v>
      </c>
    </row>
    <row collapsed="false" customFormat="false" customHeight="false" hidden="false" ht="12.1" outlineLevel="0" r="442">
      <c r="A442" s="35" t="n">
        <v>45892</v>
      </c>
      <c r="B442" s="16" t="s">
        <v>983</v>
      </c>
      <c r="C442" s="16" t="s">
        <v>87</v>
      </c>
      <c r="D442" s="16" t="s">
        <v>88</v>
      </c>
      <c r="E442" s="6" t="n">
        <v>1000</v>
      </c>
      <c r="F442" s="7" t="n">
        <v>12</v>
      </c>
      <c r="G442" s="6" t="n">
        <v>16.4</v>
      </c>
      <c r="H442" s="6" t="n">
        <v>0</v>
      </c>
      <c r="I442" s="6" t="n">
        <v>196.8</v>
      </c>
      <c r="J442" s="6" t="n">
        <v>196.8</v>
      </c>
    </row>
    <row collapsed="false" customFormat="false" customHeight="false" hidden="false" ht="12.1" outlineLevel="0" r="443">
      <c r="A443" s="35" t="n">
        <v>45893</v>
      </c>
      <c r="B443" s="16" t="s">
        <v>983</v>
      </c>
      <c r="C443" s="16" t="s">
        <v>105</v>
      </c>
      <c r="D443" s="16" t="s">
        <v>106</v>
      </c>
      <c r="E443" s="6" t="n">
        <v>1000</v>
      </c>
      <c r="F443" s="7" t="n">
        <v>10</v>
      </c>
      <c r="G443" s="6" t="n">
        <v>16.67</v>
      </c>
      <c r="H443" s="6" t="n">
        <v>0</v>
      </c>
      <c r="I443" s="6" t="n">
        <v>166.7</v>
      </c>
      <c r="J443" s="6" t="n">
        <v>166.7</v>
      </c>
    </row>
    <row collapsed="false" customFormat="false" customHeight="false" hidden="false" ht="12.1" outlineLevel="0" r="444">
      <c r="A444" s="35" t="n">
        <v>45898</v>
      </c>
      <c r="B444" s="16" t="s">
        <v>983</v>
      </c>
      <c r="C444" s="16" t="s">
        <v>81</v>
      </c>
      <c r="D444" s="16" t="s">
        <v>82</v>
      </c>
      <c r="E444" s="6" t="n">
        <v>1000</v>
      </c>
      <c r="F444" s="7" t="n">
        <v>14</v>
      </c>
      <c r="G444" s="6" t="n">
        <v>18.25</v>
      </c>
      <c r="H444" s="6" t="n">
        <v>0</v>
      </c>
      <c r="I444" s="6" t="n">
        <v>255.5</v>
      </c>
      <c r="J444" s="6" t="n">
        <v>255.5</v>
      </c>
    </row>
    <row collapsed="false" customFormat="false" customHeight="false" hidden="false" ht="12.1" outlineLevel="0" r="445">
      <c r="A445" s="35" t="n">
        <v>45901</v>
      </c>
      <c r="B445" s="16" t="s">
        <v>983</v>
      </c>
      <c r="C445" s="16" t="s">
        <v>164</v>
      </c>
      <c r="D445" s="16" t="s">
        <v>165</v>
      </c>
      <c r="E445" s="6" t="n">
        <v>750.1</v>
      </c>
      <c r="F445" s="7" t="n">
        <v>10</v>
      </c>
      <c r="G445" s="6" t="n">
        <v>6.78</v>
      </c>
      <c r="H445" s="6" t="n">
        <v>0</v>
      </c>
      <c r="I445" s="6" t="n">
        <v>67.8</v>
      </c>
      <c r="J445" s="6" t="n">
        <v>67.8</v>
      </c>
    </row>
    <row collapsed="false" customFormat="false" customHeight="false" hidden="false" ht="12.1" outlineLevel="0" r="446">
      <c r="A446" s="35" t="n">
        <v>45902</v>
      </c>
      <c r="B446" s="16" t="s">
        <v>983</v>
      </c>
      <c r="C446" s="16" t="s">
        <v>75</v>
      </c>
      <c r="D446" s="16" t="s">
        <v>76</v>
      </c>
      <c r="E446" s="6" t="n">
        <v>1000</v>
      </c>
      <c r="F446" s="7" t="n">
        <v>18</v>
      </c>
      <c r="G446" s="6" t="n">
        <v>44.88</v>
      </c>
      <c r="H446" s="6" t="n">
        <v>0</v>
      </c>
      <c r="I446" s="6" t="n">
        <v>807.84</v>
      </c>
      <c r="J446" s="6" t="n">
        <v>807.84</v>
      </c>
    </row>
    <row collapsed="false" customFormat="false" customHeight="false" hidden="false" ht="12.1" outlineLevel="0" r="447">
      <c r="A447" s="35" t="n">
        <v>45903</v>
      </c>
      <c r="B447" s="16" t="s">
        <v>983</v>
      </c>
      <c r="C447" s="16" t="s">
        <v>140</v>
      </c>
      <c r="D447" s="16" t="s">
        <v>141</v>
      </c>
      <c r="E447" s="6" t="n">
        <v>1000</v>
      </c>
      <c r="F447" s="7" t="n">
        <v>10</v>
      </c>
      <c r="G447" s="6" t="n">
        <v>16.68</v>
      </c>
      <c r="H447" s="6" t="n">
        <v>0</v>
      </c>
      <c r="I447" s="6" t="n">
        <v>166.8</v>
      </c>
      <c r="J447" s="6" t="n">
        <v>166.8</v>
      </c>
    </row>
    <row collapsed="false" customFormat="false" customHeight="false" hidden="false" ht="12.1" outlineLevel="0" r="448">
      <c r="A448" s="35" t="n">
        <v>45903</v>
      </c>
      <c r="B448" s="16" t="s">
        <v>983</v>
      </c>
      <c r="C448" s="16" t="s">
        <v>123</v>
      </c>
      <c r="D448" s="16" t="s">
        <v>124</v>
      </c>
      <c r="E448" s="6" t="n">
        <v>1000</v>
      </c>
      <c r="F448" s="7" t="n">
        <v>10</v>
      </c>
      <c r="G448" s="6" t="n">
        <v>30.42</v>
      </c>
      <c r="H448" s="6" t="n">
        <v>0</v>
      </c>
      <c r="I448" s="6" t="n">
        <v>304.2</v>
      </c>
      <c r="J448" s="6" t="n">
        <v>304.2</v>
      </c>
    </row>
    <row collapsed="false" customFormat="false" customHeight="false" hidden="false" ht="12.1" outlineLevel="0" r="449">
      <c r="A449" s="35" t="n">
        <v>45903</v>
      </c>
      <c r="B449" s="16" t="s">
        <v>983</v>
      </c>
      <c r="C449" s="16" t="s">
        <v>126</v>
      </c>
      <c r="D449" s="16" t="s">
        <v>127</v>
      </c>
      <c r="E449" s="6" t="n">
        <v>1000</v>
      </c>
      <c r="F449" s="7" t="n">
        <v>10</v>
      </c>
      <c r="G449" s="6" t="n">
        <v>25.8</v>
      </c>
      <c r="H449" s="6" t="n">
        <v>0</v>
      </c>
      <c r="I449" s="6" t="n">
        <v>258</v>
      </c>
      <c r="J449" s="6" t="n">
        <v>258</v>
      </c>
    </row>
    <row collapsed="false" customFormat="false" customHeight="false" hidden="false" ht="12.1" outlineLevel="0" r="450">
      <c r="A450" s="35" t="n">
        <v>45910</v>
      </c>
      <c r="B450" s="16" t="s">
        <v>983</v>
      </c>
      <c r="C450" s="16" t="s">
        <v>158</v>
      </c>
      <c r="D450" s="16" t="s">
        <v>159</v>
      </c>
      <c r="E450" s="6" t="n">
        <v>1000</v>
      </c>
      <c r="F450" s="7" t="n">
        <v>5</v>
      </c>
      <c r="G450" s="6" t="n">
        <v>17.26</v>
      </c>
      <c r="H450" s="6" t="n">
        <v>0</v>
      </c>
      <c r="I450" s="6" t="n">
        <v>86.3</v>
      </c>
      <c r="J450" s="6" t="n">
        <v>86.3</v>
      </c>
    </row>
    <row collapsed="false" customFormat="false" customHeight="false" hidden="false" ht="12.1" outlineLevel="0" r="451">
      <c r="A451" s="35" t="n">
        <v>45910</v>
      </c>
      <c r="B451" s="16" t="s">
        <v>983</v>
      </c>
      <c r="C451" s="16" t="s">
        <v>117</v>
      </c>
      <c r="D451" s="16" t="s">
        <v>118</v>
      </c>
      <c r="E451" s="6" t="n">
        <v>1000</v>
      </c>
      <c r="F451" s="7" t="n">
        <v>10</v>
      </c>
      <c r="G451" s="6" t="n">
        <v>37.02</v>
      </c>
      <c r="H451" s="6" t="n">
        <v>0</v>
      </c>
      <c r="I451" s="6" t="n">
        <v>370.2</v>
      </c>
      <c r="J451" s="6" t="n">
        <v>370.2</v>
      </c>
    </row>
    <row collapsed="false" customFormat="false" customHeight="false" hidden="false" ht="12.1" outlineLevel="0" r="452">
      <c r="A452" s="35" t="n">
        <v>45911</v>
      </c>
      <c r="B452" s="16" t="s">
        <v>983</v>
      </c>
      <c r="C452" s="16" t="s">
        <v>169</v>
      </c>
      <c r="D452" s="16" t="s">
        <v>170</v>
      </c>
      <c r="E452" s="6" t="n">
        <v>800</v>
      </c>
      <c r="F452" s="7" t="n">
        <v>5</v>
      </c>
      <c r="G452" s="6" t="n">
        <v>17.25</v>
      </c>
      <c r="H452" s="6" t="n">
        <v>0</v>
      </c>
      <c r="I452" s="6" t="n">
        <v>86.25</v>
      </c>
      <c r="J452" s="6" t="n">
        <v>86.25</v>
      </c>
    </row>
    <row collapsed="false" customFormat="false" customHeight="false" hidden="false" ht="12.1" outlineLevel="0" r="453">
      <c r="A453" s="35" t="n">
        <v>45911</v>
      </c>
      <c r="B453" s="16" t="s">
        <v>983</v>
      </c>
      <c r="C453" s="16" t="s">
        <v>66</v>
      </c>
      <c r="D453" s="16" t="s">
        <v>67</v>
      </c>
      <c r="E453" s="6" t="n">
        <v>1000</v>
      </c>
      <c r="F453" s="7" t="n">
        <v>20</v>
      </c>
      <c r="G453" s="6" t="n">
        <v>16.19</v>
      </c>
      <c r="H453" s="6" t="n">
        <v>0</v>
      </c>
      <c r="I453" s="6" t="n">
        <v>323.8</v>
      </c>
      <c r="J453" s="6" t="n">
        <v>323.8</v>
      </c>
    </row>
    <row collapsed="false" customFormat="false" customHeight="false" hidden="false" ht="12.1" outlineLevel="0" r="454">
      <c r="A454" s="35" t="n">
        <v>45912</v>
      </c>
      <c r="B454" s="16" t="s">
        <v>983</v>
      </c>
      <c r="C454" s="16" t="s">
        <v>84</v>
      </c>
      <c r="D454" s="16" t="s">
        <v>85</v>
      </c>
      <c r="E454" s="6" t="n">
        <v>1000</v>
      </c>
      <c r="F454" s="7" t="n">
        <v>12</v>
      </c>
      <c r="G454" s="6" t="n">
        <v>15.86</v>
      </c>
      <c r="H454" s="6" t="n">
        <v>0</v>
      </c>
      <c r="I454" s="6" t="n">
        <v>190.32</v>
      </c>
      <c r="J454" s="6" t="n">
        <v>190.32</v>
      </c>
    </row>
    <row collapsed="false" customFormat="false" customHeight="false" hidden="false" ht="12.1" outlineLevel="0" r="455">
      <c r="A455" s="35" t="n">
        <v>45915</v>
      </c>
      <c r="B455" s="16" t="s">
        <v>983</v>
      </c>
      <c r="C455" s="16" t="s">
        <v>72</v>
      </c>
      <c r="D455" s="16" t="s">
        <v>73</v>
      </c>
      <c r="E455" s="6" t="n">
        <v>1000</v>
      </c>
      <c r="F455" s="7" t="n">
        <v>16</v>
      </c>
      <c r="G455" s="6" t="n">
        <v>32.16</v>
      </c>
      <c r="H455" s="6" t="n">
        <v>0</v>
      </c>
      <c r="I455" s="6" t="n">
        <v>514.56</v>
      </c>
      <c r="J455" s="6" t="n">
        <v>514.56</v>
      </c>
    </row>
    <row collapsed="false" customFormat="false" customHeight="false" hidden="false" ht="12.1" outlineLevel="0" r="456">
      <c r="A456" s="35" t="n">
        <v>45915</v>
      </c>
      <c r="B456" s="16" t="s">
        <v>983</v>
      </c>
      <c r="C456" s="16" t="s">
        <v>99</v>
      </c>
      <c r="D456" s="16" t="s">
        <v>100</v>
      </c>
      <c r="E456" s="6" t="n">
        <v>1000</v>
      </c>
      <c r="F456" s="7" t="n">
        <v>10</v>
      </c>
      <c r="G456" s="6" t="n">
        <v>51.19</v>
      </c>
      <c r="H456" s="6" t="n">
        <v>0</v>
      </c>
      <c r="I456" s="6" t="n">
        <v>511.9</v>
      </c>
      <c r="J456" s="6" t="n">
        <v>511.9</v>
      </c>
    </row>
    <row collapsed="false" customFormat="false" customHeight="false" hidden="false" ht="12.1" outlineLevel="0" r="457">
      <c r="A457" s="35" t="n">
        <v>45915</v>
      </c>
      <c r="B457" s="16" t="s">
        <v>983</v>
      </c>
      <c r="C457" s="16" t="s">
        <v>96</v>
      </c>
      <c r="D457" s="16" t="s">
        <v>97</v>
      </c>
      <c r="E457" s="6" t="n">
        <v>1000</v>
      </c>
      <c r="F457" s="7" t="n">
        <v>10</v>
      </c>
      <c r="G457" s="6" t="n">
        <v>50.08</v>
      </c>
      <c r="H457" s="6" t="n">
        <v>0</v>
      </c>
      <c r="I457" s="6" t="n">
        <v>500.8</v>
      </c>
      <c r="J457" s="6" t="n">
        <v>500.8</v>
      </c>
    </row>
    <row collapsed="false" customFormat="false" customHeight="false" hidden="false" ht="12.1" outlineLevel="0" r="458">
      <c r="A458" s="35" t="n">
        <v>45915</v>
      </c>
      <c r="B458" s="16" t="s">
        <v>983</v>
      </c>
      <c r="C458" s="16" t="s">
        <v>161</v>
      </c>
      <c r="D458" s="16" t="s">
        <v>162</v>
      </c>
      <c r="E458" s="6" t="n">
        <v>1000</v>
      </c>
      <c r="F458" s="7" t="n">
        <v>5</v>
      </c>
      <c r="G458" s="6" t="n">
        <v>39.39</v>
      </c>
      <c r="H458" s="6" t="n">
        <v>0</v>
      </c>
      <c r="I458" s="6" t="n">
        <v>196.95</v>
      </c>
      <c r="J458" s="6" t="n">
        <v>196.95</v>
      </c>
    </row>
    <row collapsed="false" customFormat="false" customHeight="false" hidden="false" ht="12.1" outlineLevel="0" r="459">
      <c r="A459" s="35" t="n">
        <v>45916</v>
      </c>
      <c r="B459" s="16" t="s">
        <v>983</v>
      </c>
      <c r="C459" s="16" t="s">
        <v>111</v>
      </c>
      <c r="D459" s="16" t="s">
        <v>112</v>
      </c>
      <c r="E459" s="6" t="n">
        <v>1000</v>
      </c>
      <c r="F459" s="7" t="n">
        <v>10</v>
      </c>
      <c r="G459" s="6" t="n">
        <v>16.86</v>
      </c>
      <c r="H459" s="6" t="n">
        <v>0</v>
      </c>
      <c r="I459" s="6" t="n">
        <v>168.6</v>
      </c>
      <c r="J459" s="6" t="n">
        <v>168.6</v>
      </c>
    </row>
    <row collapsed="false" customFormat="false" customHeight="false" hidden="false" ht="12.1" outlineLevel="0" r="460">
      <c r="A460" s="35" t="n">
        <v>45916</v>
      </c>
      <c r="B460" s="16" t="s">
        <v>983</v>
      </c>
      <c r="C460" s="16" t="s">
        <v>108</v>
      </c>
      <c r="D460" s="16" t="s">
        <v>109</v>
      </c>
      <c r="E460" s="6" t="n">
        <v>1000</v>
      </c>
      <c r="F460" s="7" t="n">
        <v>10</v>
      </c>
      <c r="G460" s="6" t="n">
        <v>16.44</v>
      </c>
      <c r="H460" s="6" t="n">
        <v>0</v>
      </c>
      <c r="I460" s="6" t="n">
        <v>164.4</v>
      </c>
      <c r="J460" s="6" t="n">
        <v>164.4</v>
      </c>
    </row>
    <row collapsed="false" customFormat="false" customHeight="false" hidden="false" ht="12.1" outlineLevel="0" r="461">
      <c r="A461" s="35" t="n">
        <v>45916</v>
      </c>
      <c r="B461" s="16" t="s">
        <v>983</v>
      </c>
      <c r="C461" s="16" t="s">
        <v>131</v>
      </c>
      <c r="D461" s="16" t="s">
        <v>132</v>
      </c>
      <c r="E461" s="6" t="n">
        <v>1000</v>
      </c>
      <c r="F461" s="7" t="n">
        <v>10</v>
      </c>
      <c r="G461" s="6" t="n">
        <v>38.64</v>
      </c>
      <c r="H461" s="6" t="n">
        <v>0</v>
      </c>
      <c r="I461" s="6" t="n">
        <v>386.4</v>
      </c>
      <c r="J461" s="6" t="n">
        <v>386.4</v>
      </c>
    </row>
    <row collapsed="false" customFormat="false" customHeight="false" hidden="false" ht="12.1" outlineLevel="0" r="462">
      <c r="A462" s="35" t="n">
        <v>45917</v>
      </c>
      <c r="B462" s="16" t="s">
        <v>983</v>
      </c>
      <c r="C462" s="16" t="s">
        <v>120</v>
      </c>
      <c r="D462" s="16" t="s">
        <v>121</v>
      </c>
      <c r="E462" s="6" t="n">
        <v>1000</v>
      </c>
      <c r="F462" s="7" t="n">
        <v>10</v>
      </c>
      <c r="G462" s="6" t="n">
        <v>29.54</v>
      </c>
      <c r="H462" s="6" t="n">
        <v>0</v>
      </c>
      <c r="I462" s="6" t="n">
        <v>295.4</v>
      </c>
      <c r="J462" s="6" t="n">
        <v>295.4</v>
      </c>
    </row>
    <row collapsed="false" customFormat="false" customHeight="false" hidden="false" ht="12.1" outlineLevel="0" r="463">
      <c r="A463" s="35" t="n">
        <v>45919</v>
      </c>
      <c r="B463" s="16" t="s">
        <v>983</v>
      </c>
      <c r="C463" s="16" t="s">
        <v>78</v>
      </c>
      <c r="D463" s="16" t="s">
        <v>79</v>
      </c>
      <c r="E463" s="6" t="n">
        <v>1000</v>
      </c>
      <c r="F463" s="7" t="n">
        <v>15</v>
      </c>
      <c r="G463" s="6" t="n">
        <v>16.44</v>
      </c>
      <c r="H463" s="6" t="n">
        <v>0</v>
      </c>
      <c r="I463" s="6" t="n">
        <v>246.6</v>
      </c>
      <c r="J463" s="6" t="n">
        <v>246.6</v>
      </c>
    </row>
    <row collapsed="false" customFormat="false" customHeight="false" hidden="false" ht="12.1" outlineLevel="0" r="464">
      <c r="A464" s="35" t="n">
        <v>45919</v>
      </c>
      <c r="B464" s="16" t="s">
        <v>983</v>
      </c>
      <c r="C464" s="16" t="s">
        <v>90</v>
      </c>
      <c r="D464" s="16" t="s">
        <v>91</v>
      </c>
      <c r="E464" s="6" t="n">
        <v>1000</v>
      </c>
      <c r="F464" s="7" t="n">
        <v>11</v>
      </c>
      <c r="G464" s="6" t="n">
        <v>15.82</v>
      </c>
      <c r="H464" s="6" t="n">
        <v>0</v>
      </c>
      <c r="I464" s="6" t="n">
        <v>174.02</v>
      </c>
      <c r="J464" s="6" t="n">
        <v>174.02</v>
      </c>
    </row>
    <row collapsed="false" customFormat="false" customHeight="false" hidden="false" ht="12.1" outlineLevel="0" r="465">
      <c r="A465" s="35" t="n">
        <v>45919</v>
      </c>
      <c r="B465" s="16" t="s">
        <v>983</v>
      </c>
      <c r="C465" s="16" t="s">
        <v>114</v>
      </c>
      <c r="D465" s="16" t="s">
        <v>115</v>
      </c>
      <c r="E465" s="6" t="n">
        <v>1000</v>
      </c>
      <c r="F465" s="7" t="n">
        <v>10</v>
      </c>
      <c r="G465" s="6" t="n">
        <v>16.23</v>
      </c>
      <c r="H465" s="6" t="n">
        <v>0</v>
      </c>
      <c r="I465" s="6" t="n">
        <v>162.3</v>
      </c>
      <c r="J465" s="6" t="n">
        <v>162.3</v>
      </c>
    </row>
    <row collapsed="false" customFormat="false" customHeight="false" hidden="false" ht="12.1" outlineLevel="0" r="466">
      <c r="A466" s="35" t="n">
        <v>45921</v>
      </c>
      <c r="B466" s="16" t="s">
        <v>983</v>
      </c>
      <c r="C466" s="16" t="s">
        <v>69</v>
      </c>
      <c r="D466" s="16" t="s">
        <v>70</v>
      </c>
      <c r="E466" s="6" t="n">
        <v>1000</v>
      </c>
      <c r="F466" s="7" t="n">
        <v>20</v>
      </c>
      <c r="G466" s="6" t="n">
        <v>15.84</v>
      </c>
      <c r="H466" s="6" t="n">
        <v>0</v>
      </c>
      <c r="I466" s="6" t="n">
        <v>316.8</v>
      </c>
      <c r="J466" s="6" t="n">
        <v>316.8</v>
      </c>
    </row>
    <row collapsed="false" customFormat="false" customHeight="false" hidden="false" ht="12.1" outlineLevel="0" r="467">
      <c r="A467" s="35" t="n">
        <v>45922</v>
      </c>
      <c r="B467" s="16" t="s">
        <v>983</v>
      </c>
      <c r="C467" s="16" t="s">
        <v>87</v>
      </c>
      <c r="D467" s="16" t="s">
        <v>88</v>
      </c>
      <c r="E467" s="6" t="n">
        <v>1000</v>
      </c>
      <c r="F467" s="7" t="n">
        <v>12</v>
      </c>
      <c r="G467" s="6" t="n">
        <v>15.85</v>
      </c>
      <c r="H467" s="6" t="n">
        <v>0</v>
      </c>
      <c r="I467" s="6" t="n">
        <v>190.2</v>
      </c>
      <c r="J467" s="6" t="n">
        <v>190.2</v>
      </c>
    </row>
    <row collapsed="false" customFormat="false" customHeight="false" hidden="false" ht="12.1" outlineLevel="0" r="468">
      <c r="A468" s="35" t="n">
        <v>45923</v>
      </c>
      <c r="B468" s="16" t="s">
        <v>983</v>
      </c>
      <c r="C468" s="16" t="s">
        <v>105</v>
      </c>
      <c r="D468" s="16" t="s">
        <v>106</v>
      </c>
      <c r="E468" s="6" t="n">
        <v>1000</v>
      </c>
      <c r="F468" s="7" t="n">
        <v>10</v>
      </c>
      <c r="G468" s="6" t="n">
        <v>16.15</v>
      </c>
      <c r="H468" s="6" t="n">
        <v>0</v>
      </c>
      <c r="I468" s="6" t="n">
        <v>161.5</v>
      </c>
      <c r="J468" s="6" t="n">
        <v>161.5</v>
      </c>
    </row>
    <row collapsed="false" customFormat="false" customHeight="false" hidden="false" ht="12.1" outlineLevel="0" r="469">
      <c r="A469" s="35" t="n">
        <v>45924</v>
      </c>
      <c r="B469" s="16" t="s">
        <v>983</v>
      </c>
      <c r="C469" s="16" t="s">
        <v>93</v>
      </c>
      <c r="D469" s="16" t="s">
        <v>94</v>
      </c>
      <c r="E469" s="6" t="n">
        <v>1000</v>
      </c>
      <c r="F469" s="7" t="n">
        <v>10</v>
      </c>
      <c r="G469" s="6" t="n">
        <v>47.37</v>
      </c>
      <c r="H469" s="6" t="n">
        <v>0</v>
      </c>
      <c r="I469" s="6" t="n">
        <v>473.7</v>
      </c>
      <c r="J469" s="6" t="n">
        <v>473.7</v>
      </c>
    </row>
    <row collapsed="false" customFormat="false" customHeight="false" hidden="false" ht="12.1" outlineLevel="0" r="470">
      <c r="A470" s="35" t="n">
        <v>45928</v>
      </c>
      <c r="B470" s="16" t="s">
        <v>983</v>
      </c>
      <c r="C470" s="16" t="s">
        <v>81</v>
      </c>
      <c r="D470" s="16" t="s">
        <v>82</v>
      </c>
      <c r="E470" s="6" t="n">
        <v>1000</v>
      </c>
      <c r="F470" s="7" t="n">
        <v>14</v>
      </c>
      <c r="G470" s="6" t="n">
        <v>17.86</v>
      </c>
      <c r="H470" s="6" t="n">
        <v>0</v>
      </c>
      <c r="I470" s="6" t="n">
        <v>250.04</v>
      </c>
      <c r="J470" s="6" t="n">
        <v>250.04</v>
      </c>
    </row>
    <row collapsed="false" customFormat="false" customHeight="false" hidden="false" ht="12.1" outlineLevel="0" r="471">
      <c r="A471" s="35" t="n">
        <v>45931</v>
      </c>
      <c r="B471" s="16" t="s">
        <v>983</v>
      </c>
      <c r="C471" s="16" t="s">
        <v>164</v>
      </c>
      <c r="D471" s="16" t="s">
        <v>165</v>
      </c>
      <c r="E471" s="6" t="n">
        <v>666.8000000000001</v>
      </c>
      <c r="F471" s="7" t="n">
        <v>10</v>
      </c>
      <c r="G471" s="6" t="n">
        <v>6.03</v>
      </c>
      <c r="H471" s="6" t="n">
        <v>0</v>
      </c>
      <c r="I471" s="6" t="n">
        <v>60.3</v>
      </c>
      <c r="J471" s="6" t="n">
        <v>60.3</v>
      </c>
    </row>
    <row collapsed="false" customFormat="false" customHeight="false" hidden="false" ht="12.1" outlineLevel="0" r="472">
      <c r="A472" s="35" t="n">
        <v>45931</v>
      </c>
      <c r="B472" s="16" t="s">
        <v>983</v>
      </c>
      <c r="C472" s="16" t="s">
        <v>149</v>
      </c>
      <c r="D472" s="16" t="s">
        <v>150</v>
      </c>
      <c r="E472" s="6" t="n">
        <v>1000</v>
      </c>
      <c r="F472" s="7" t="n">
        <v>7</v>
      </c>
      <c r="G472" s="6" t="n">
        <v>29.42</v>
      </c>
      <c r="H472" s="6" t="n">
        <v>0</v>
      </c>
      <c r="I472" s="6" t="n">
        <v>205.94</v>
      </c>
      <c r="J472" s="6" t="n">
        <v>205.94</v>
      </c>
    </row>
    <row collapsed="false" customFormat="false" customHeight="false" hidden="false" ht="12.1" outlineLevel="0" r="473">
      <c r="A473" s="35" t="n">
        <v>45933</v>
      </c>
      <c r="B473" s="16" t="s">
        <v>983</v>
      </c>
      <c r="C473" s="16" t="s">
        <v>140</v>
      </c>
      <c r="D473" s="16" t="s">
        <v>141</v>
      </c>
      <c r="E473" s="6" t="n">
        <v>1000</v>
      </c>
      <c r="F473" s="7" t="n">
        <v>10</v>
      </c>
      <c r="G473" s="6" t="n">
        <v>16.33</v>
      </c>
      <c r="H473" s="6" t="n">
        <v>0</v>
      </c>
      <c r="I473" s="6" t="n">
        <v>163.3</v>
      </c>
      <c r="J473" s="6" t="n">
        <v>163.3</v>
      </c>
    </row>
    <row collapsed="false" customFormat="false" customHeight="false" hidden="false" ht="12.1" outlineLevel="0" r="474">
      <c r="A474" s="35" t="n">
        <v>45937</v>
      </c>
      <c r="B474" s="16" t="s">
        <v>983</v>
      </c>
      <c r="C474" s="16" t="s">
        <v>134</v>
      </c>
      <c r="D474" s="16" t="s">
        <v>135</v>
      </c>
      <c r="E474" s="6" t="n">
        <v>1000</v>
      </c>
      <c r="F474" s="7" t="n">
        <v>10</v>
      </c>
      <c r="G474" s="6" t="n">
        <v>39.64</v>
      </c>
      <c r="H474" s="6" t="n">
        <v>0</v>
      </c>
      <c r="I474" s="6" t="n">
        <v>396.4</v>
      </c>
      <c r="J474" s="6" t="n">
        <v>396.4</v>
      </c>
    </row>
    <row collapsed="false" customFormat="false" customHeight="false" hidden="false" ht="12.1" outlineLevel="0" r="475">
      <c r="A475" s="35" t="n">
        <v>45940</v>
      </c>
      <c r="B475" s="16" t="s">
        <v>983</v>
      </c>
      <c r="C475" s="16" t="s">
        <v>158</v>
      </c>
      <c r="D475" s="16" t="s">
        <v>159</v>
      </c>
      <c r="E475" s="6" t="n">
        <v>1000</v>
      </c>
      <c r="F475" s="7" t="n">
        <v>5</v>
      </c>
      <c r="G475" s="6" t="n">
        <v>17.26</v>
      </c>
      <c r="H475" s="6" t="n">
        <v>0</v>
      </c>
      <c r="I475" s="6" t="n">
        <v>86.3</v>
      </c>
      <c r="J475" s="6" t="n">
        <v>86.3</v>
      </c>
    </row>
    <row collapsed="false" customFormat="false" customHeight="false" hidden="false" ht="12.1" outlineLevel="0" r="476">
      <c r="A476" s="35" t="n">
        <v>45941</v>
      </c>
      <c r="B476" s="16" t="s">
        <v>983</v>
      </c>
      <c r="C476" s="16" t="s">
        <v>66</v>
      </c>
      <c r="D476" s="16" t="s">
        <v>67</v>
      </c>
      <c r="E476" s="6" t="n">
        <v>1000</v>
      </c>
      <c r="F476" s="7" t="n">
        <v>20</v>
      </c>
      <c r="G476" s="6" t="n">
        <v>15.62</v>
      </c>
      <c r="H476" s="6" t="n">
        <v>0</v>
      </c>
      <c r="I476" s="6" t="n">
        <v>312.4</v>
      </c>
      <c r="J476" s="6" t="n">
        <v>312.4</v>
      </c>
    </row>
    <row collapsed="false" customFormat="false" customHeight="false" hidden="false" ht="12.1" outlineLevel="0" r="477">
      <c r="A477" s="35" t="n">
        <v>45942</v>
      </c>
      <c r="B477" s="16" t="s">
        <v>983</v>
      </c>
      <c r="C477" s="16" t="s">
        <v>84</v>
      </c>
      <c r="D477" s="16" t="s">
        <v>85</v>
      </c>
      <c r="E477" s="6" t="n">
        <v>1000</v>
      </c>
      <c r="F477" s="7" t="n">
        <v>12</v>
      </c>
      <c r="G477" s="6" t="n">
        <v>15.32</v>
      </c>
      <c r="H477" s="6" t="n">
        <v>0</v>
      </c>
      <c r="I477" s="6" t="n">
        <v>183.84</v>
      </c>
      <c r="J477" s="6" t="n">
        <v>183.84</v>
      </c>
    </row>
    <row collapsed="false" customFormat="false" customHeight="false" hidden="false" ht="12.1" outlineLevel="0" r="478">
      <c r="A478" s="35" t="n">
        <v>45945</v>
      </c>
      <c r="B478" s="16" t="s">
        <v>983</v>
      </c>
      <c r="C478" s="16" t="s">
        <v>102</v>
      </c>
      <c r="D478" s="16" t="s">
        <v>103</v>
      </c>
      <c r="E478" s="6" t="n">
        <v>1000</v>
      </c>
      <c r="F478" s="7" t="n">
        <v>10</v>
      </c>
      <c r="G478" s="6" t="n">
        <v>48.2</v>
      </c>
      <c r="H478" s="6" t="n">
        <v>0</v>
      </c>
      <c r="I478" s="6" t="n">
        <v>482</v>
      </c>
      <c r="J478" s="6" t="n">
        <v>482</v>
      </c>
    </row>
    <row collapsed="false" customFormat="false" customHeight="false" hidden="false" ht="12.1" outlineLevel="0" r="479">
      <c r="A479" s="35" t="n">
        <v>45945</v>
      </c>
      <c r="B479" s="16" t="s">
        <v>983</v>
      </c>
      <c r="C479" s="16" t="s">
        <v>166</v>
      </c>
      <c r="D479" s="16" t="s">
        <v>167</v>
      </c>
      <c r="E479" s="6" t="n">
        <v>375</v>
      </c>
      <c r="F479" s="7" t="n">
        <v>10</v>
      </c>
      <c r="G479" s="6" t="n">
        <v>8.55</v>
      </c>
      <c r="H479" s="6" t="n">
        <v>0</v>
      </c>
      <c r="I479" s="6" t="n">
        <v>85.5</v>
      </c>
      <c r="J479" s="6" t="n">
        <v>85.5</v>
      </c>
    </row>
    <row collapsed="false" customFormat="false" customHeight="false" hidden="false" ht="12.1" outlineLevel="0" r="480">
      <c r="A480" s="35" t="n">
        <v>45946</v>
      </c>
      <c r="B480" s="16" t="s">
        <v>983</v>
      </c>
      <c r="C480" s="16" t="s">
        <v>108</v>
      </c>
      <c r="D480" s="16" t="s">
        <v>109</v>
      </c>
      <c r="E480" s="6" t="n">
        <v>1000</v>
      </c>
      <c r="F480" s="7" t="n">
        <v>10</v>
      </c>
      <c r="G480" s="6" t="n">
        <v>15.73</v>
      </c>
      <c r="H480" s="6" t="n">
        <v>0</v>
      </c>
      <c r="I480" s="6" t="n">
        <v>157.3</v>
      </c>
      <c r="J480" s="6" t="n">
        <v>157.3</v>
      </c>
    </row>
    <row collapsed="false" customFormat="false" customHeight="false" hidden="false" ht="12.1" outlineLevel="0" r="481">
      <c r="A481" s="35" t="n">
        <v>45947</v>
      </c>
      <c r="B481" s="16" t="s">
        <v>983</v>
      </c>
      <c r="C481" s="16" t="s">
        <v>111</v>
      </c>
      <c r="D481" s="16" t="s">
        <v>112</v>
      </c>
      <c r="E481" s="6" t="n">
        <v>1000</v>
      </c>
      <c r="F481" s="7" t="n">
        <v>10</v>
      </c>
      <c r="G481" s="6" t="n">
        <v>16.05</v>
      </c>
      <c r="H481" s="6" t="n">
        <v>0</v>
      </c>
      <c r="I481" s="6" t="n">
        <v>160.5</v>
      </c>
      <c r="J481" s="6" t="n">
        <v>160.5</v>
      </c>
    </row>
    <row collapsed="false" customFormat="false" customHeight="false" hidden="false" ht="12.1" outlineLevel="0" r="482">
      <c r="A482" s="35" t="n">
        <v>45949</v>
      </c>
      <c r="B482" s="16" t="s">
        <v>983</v>
      </c>
      <c r="C482" s="16" t="s">
        <v>78</v>
      </c>
      <c r="D482" s="16" t="s">
        <v>79</v>
      </c>
      <c r="E482" s="6" t="n">
        <v>1000</v>
      </c>
      <c r="F482" s="7" t="n">
        <v>15</v>
      </c>
      <c r="G482" s="6" t="n">
        <v>15.64</v>
      </c>
      <c r="H482" s="6" t="n">
        <v>0</v>
      </c>
      <c r="I482" s="6" t="n">
        <v>234.6</v>
      </c>
      <c r="J482" s="6" t="n">
        <v>234.6</v>
      </c>
    </row>
    <row collapsed="false" customFormat="false" customHeight="false" hidden="false" ht="12.1" outlineLevel="0" r="483">
      <c r="A483" s="35" t="n">
        <v>45949</v>
      </c>
      <c r="B483" s="16" t="s">
        <v>983</v>
      </c>
      <c r="C483" s="16" t="s">
        <v>90</v>
      </c>
      <c r="D483" s="16" t="s">
        <v>91</v>
      </c>
      <c r="E483" s="6" t="n">
        <v>1000</v>
      </c>
      <c r="F483" s="7" t="n">
        <v>11</v>
      </c>
      <c r="G483" s="6" t="n">
        <v>15.03</v>
      </c>
      <c r="H483" s="6" t="n">
        <v>0</v>
      </c>
      <c r="I483" s="6" t="n">
        <v>165.33</v>
      </c>
      <c r="J483" s="6" t="n">
        <v>165.33</v>
      </c>
    </row>
    <row collapsed="false" customFormat="false" customHeight="false" hidden="false" ht="12.1" outlineLevel="0" r="484">
      <c r="A484" s="35" t="n">
        <v>45949</v>
      </c>
      <c r="B484" s="16" t="s">
        <v>983</v>
      </c>
      <c r="C484" s="16" t="s">
        <v>114</v>
      </c>
      <c r="D484" s="16" t="s">
        <v>115</v>
      </c>
      <c r="E484" s="6" t="n">
        <v>1000</v>
      </c>
      <c r="F484" s="7" t="n">
        <v>10</v>
      </c>
      <c r="G484" s="6" t="n">
        <v>15.44</v>
      </c>
      <c r="H484" s="6" t="n">
        <v>0</v>
      </c>
      <c r="I484" s="6" t="n">
        <v>154.4</v>
      </c>
      <c r="J484" s="6" t="n">
        <v>154.4</v>
      </c>
    </row>
    <row collapsed="false" customFormat="false" customHeight="false" hidden="false" ht="12.1" outlineLevel="0" r="485">
      <c r="A485" s="35" t="n">
        <v>45951</v>
      </c>
      <c r="B485" s="16" t="s">
        <v>983</v>
      </c>
      <c r="C485" s="16" t="s">
        <v>69</v>
      </c>
      <c r="D485" s="16" t="s">
        <v>70</v>
      </c>
      <c r="E485" s="6" t="n">
        <v>1000</v>
      </c>
      <c r="F485" s="7" t="n">
        <v>20</v>
      </c>
      <c r="G485" s="6" t="n">
        <v>15.04</v>
      </c>
      <c r="H485" s="6" t="n">
        <v>0</v>
      </c>
      <c r="I485" s="6" t="n">
        <v>300.8</v>
      </c>
      <c r="J485" s="6" t="n">
        <v>300.8</v>
      </c>
    </row>
    <row collapsed="false" customFormat="false" customHeight="false" hidden="false" ht="12.1" outlineLevel="0" r="486">
      <c r="A486" s="35" t="n">
        <v>45952</v>
      </c>
      <c r="B486" s="16" t="s">
        <v>983</v>
      </c>
      <c r="C486" s="16" t="s">
        <v>87</v>
      </c>
      <c r="D486" s="16" t="s">
        <v>88</v>
      </c>
      <c r="E486" s="6" t="n">
        <v>1000</v>
      </c>
      <c r="F486" s="7" t="n">
        <v>12</v>
      </c>
      <c r="G486" s="6" t="n">
        <v>15.08</v>
      </c>
      <c r="H486" s="6" t="n">
        <v>0</v>
      </c>
      <c r="I486" s="6" t="n">
        <v>180.96</v>
      </c>
      <c r="J486" s="6" t="n">
        <v>180.96</v>
      </c>
    </row>
    <row collapsed="false" customFormat="false" customHeight="false" hidden="false" ht="12.1" outlineLevel="0" r="487">
      <c r="A487" s="35" t="n">
        <v>45953</v>
      </c>
      <c r="B487" s="16" t="s">
        <v>983</v>
      </c>
      <c r="C487" s="16" t="s">
        <v>105</v>
      </c>
      <c r="D487" s="16" t="s">
        <v>106</v>
      </c>
      <c r="E487" s="6" t="n">
        <v>1000</v>
      </c>
      <c r="F487" s="7" t="n">
        <v>10</v>
      </c>
      <c r="G487" s="6" t="n">
        <v>15.41</v>
      </c>
      <c r="H487" s="6" t="n">
        <v>0</v>
      </c>
      <c r="I487" s="6" t="n">
        <v>154.1</v>
      </c>
      <c r="J487" s="6" t="n">
        <v>154.1</v>
      </c>
    </row>
    <row collapsed="false" customFormat="false" customHeight="false" hidden="false" ht="12.1" outlineLevel="0" r="488">
      <c r="A488" s="35" t="n">
        <v>45958</v>
      </c>
      <c r="B488" s="16" t="s">
        <v>983</v>
      </c>
      <c r="C488" s="16" t="s">
        <v>81</v>
      </c>
      <c r="D488" s="16" t="s">
        <v>82</v>
      </c>
      <c r="E488" s="6" t="n">
        <v>1000</v>
      </c>
      <c r="F488" s="7" t="n">
        <v>14</v>
      </c>
      <c r="G488" s="6" t="n">
        <v>17.26</v>
      </c>
      <c r="H488" s="6" t="n">
        <v>0</v>
      </c>
      <c r="I488" s="6" t="n">
        <v>241.64</v>
      </c>
      <c r="J488" s="6" t="n">
        <v>241.64</v>
      </c>
    </row>
    <row collapsed="false" customFormat="false" customHeight="false" hidden="false" ht="12.1" outlineLevel="0" r="489">
      <c r="A489" s="35" t="n">
        <v>45959</v>
      </c>
      <c r="B489" s="16" t="s">
        <v>983</v>
      </c>
      <c r="C489" s="16" t="s">
        <v>143</v>
      </c>
      <c r="D489" s="16" t="s">
        <v>144</v>
      </c>
      <c r="E489" s="6" t="n">
        <v>1000</v>
      </c>
      <c r="F489" s="7" t="n">
        <v>8</v>
      </c>
      <c r="G489" s="6" t="n">
        <v>34.9</v>
      </c>
      <c r="H489" s="6" t="n">
        <v>0</v>
      </c>
      <c r="I489" s="6" t="n">
        <v>279.2</v>
      </c>
      <c r="J489" s="6" t="n">
        <v>279.2</v>
      </c>
    </row>
    <row collapsed="false" customFormat="false" customHeight="false" hidden="false" ht="12.1" outlineLevel="0" r="490">
      <c r="A490" s="35" t="n">
        <v>45961</v>
      </c>
      <c r="B490" s="16" t="s">
        <v>983</v>
      </c>
      <c r="C490" s="16" t="s">
        <v>164</v>
      </c>
      <c r="D490" s="16" t="s">
        <v>165</v>
      </c>
      <c r="E490" s="6" t="n">
        <v>583.5</v>
      </c>
      <c r="F490" s="7" t="n">
        <v>10</v>
      </c>
      <c r="G490" s="6" t="n">
        <v>5.28</v>
      </c>
      <c r="H490" s="6" t="n">
        <v>0</v>
      </c>
      <c r="I490" s="6" t="n">
        <v>52.8</v>
      </c>
      <c r="J490" s="6" t="n">
        <v>52.8</v>
      </c>
    </row>
    <row collapsed="false" customFormat="false" customHeight="false" hidden="false" ht="12.1" outlineLevel="0" r="491">
      <c r="A491" s="35" t="n">
        <v>45963</v>
      </c>
      <c r="B491" s="16" t="s">
        <v>983</v>
      </c>
      <c r="C491" s="16" t="s">
        <v>140</v>
      </c>
      <c r="D491" s="16" t="s">
        <v>141</v>
      </c>
      <c r="E491" s="6" t="n">
        <v>1000</v>
      </c>
      <c r="F491" s="7" t="n">
        <v>10</v>
      </c>
      <c r="G491" s="6" t="n">
        <v>15.85</v>
      </c>
      <c r="H491" s="6" t="n">
        <v>0</v>
      </c>
      <c r="I491" s="6" t="n">
        <v>158.5</v>
      </c>
      <c r="J491" s="6" t="n">
        <v>158.5</v>
      </c>
    </row>
    <row collapsed="false" customFormat="false" customHeight="false" hidden="false" ht="12.1" outlineLevel="0" r="492">
      <c r="A492" s="35" t="n">
        <v>45970</v>
      </c>
      <c r="B492" s="16" t="s">
        <v>983</v>
      </c>
      <c r="C492" s="16" t="s">
        <v>158</v>
      </c>
      <c r="D492" s="16" t="s">
        <v>159</v>
      </c>
      <c r="E492" s="6" t="n">
        <v>1000</v>
      </c>
      <c r="F492" s="7" t="n">
        <v>5</v>
      </c>
      <c r="G492" s="6" t="n">
        <v>17.26</v>
      </c>
      <c r="H492" s="6" t="n">
        <v>0</v>
      </c>
      <c r="I492" s="6" t="n">
        <v>86.3</v>
      </c>
      <c r="J492" s="6" t="n">
        <v>86.3</v>
      </c>
    </row>
    <row collapsed="false" customFormat="false" customHeight="false" hidden="false" ht="12.1" outlineLevel="0" r="493">
      <c r="A493" s="35" t="n">
        <v>45971</v>
      </c>
      <c r="B493" s="16" t="s">
        <v>983</v>
      </c>
      <c r="C493" s="16" t="s">
        <v>66</v>
      </c>
      <c r="D493" s="16" t="s">
        <v>67</v>
      </c>
      <c r="E493" s="6" t="n">
        <v>1000</v>
      </c>
      <c r="F493" s="7" t="n">
        <v>20</v>
      </c>
      <c r="G493" s="6" t="n">
        <v>15.25</v>
      </c>
      <c r="H493" s="6" t="n">
        <v>0</v>
      </c>
      <c r="I493" s="6" t="n">
        <v>305</v>
      </c>
      <c r="J493" s="6" t="n">
        <v>305</v>
      </c>
    </row>
    <row collapsed="false" customFormat="false" customHeight="false" hidden="false" ht="12.1" outlineLevel="0" r="494">
      <c r="A494" s="35" t="n">
        <v>45972</v>
      </c>
      <c r="B494" s="16" t="s">
        <v>983</v>
      </c>
      <c r="C494" s="16" t="s">
        <v>84</v>
      </c>
      <c r="D494" s="16" t="s">
        <v>85</v>
      </c>
      <c r="E494" s="6" t="n">
        <v>1000</v>
      </c>
      <c r="F494" s="7" t="n">
        <v>12</v>
      </c>
      <c r="G494" s="6" t="n">
        <v>14.95</v>
      </c>
      <c r="H494" s="6" t="n">
        <v>0</v>
      </c>
      <c r="I494" s="6" t="n">
        <v>179.4</v>
      </c>
      <c r="J494" s="6" t="n">
        <v>179.4</v>
      </c>
    </row>
    <row collapsed="false" customFormat="false" customHeight="false" hidden="false" ht="12.1" outlineLevel="0" r="495">
      <c r="A495" s="35" t="n">
        <v>45976</v>
      </c>
      <c r="B495" s="16" t="s">
        <v>983</v>
      </c>
      <c r="C495" s="16" t="s">
        <v>108</v>
      </c>
      <c r="D495" s="16" t="s">
        <v>109</v>
      </c>
      <c r="E495" s="6" t="n">
        <v>1000</v>
      </c>
      <c r="F495" s="7" t="n">
        <v>10</v>
      </c>
      <c r="G495" s="6" t="n">
        <v>15.42</v>
      </c>
      <c r="H495" s="6" t="n">
        <v>0</v>
      </c>
      <c r="I495" s="6" t="n">
        <v>154.2</v>
      </c>
      <c r="J495" s="6" t="n">
        <v>154.2</v>
      </c>
    </row>
    <row collapsed="false" customFormat="false" customHeight="false" hidden="false" ht="12.1" outlineLevel="0" r="496">
      <c r="A496" s="35" t="n">
        <v>45978</v>
      </c>
      <c r="B496" s="16" t="s">
        <v>983</v>
      </c>
      <c r="C496" s="16" t="s">
        <v>111</v>
      </c>
      <c r="D496" s="16" t="s">
        <v>112</v>
      </c>
      <c r="E496" s="6" t="n">
        <v>1000</v>
      </c>
      <c r="F496" s="7" t="n">
        <v>10</v>
      </c>
      <c r="G496" s="6" t="n">
        <v>15.35</v>
      </c>
      <c r="H496" s="6" t="n">
        <v>0</v>
      </c>
      <c r="I496" s="6" t="n">
        <v>153.5</v>
      </c>
      <c r="J496" s="6" t="n">
        <v>153.5</v>
      </c>
    </row>
    <row collapsed="false" customFormat="false" customHeight="false" hidden="false" ht="12.1" outlineLevel="0" r="497">
      <c r="A497" s="35" t="n">
        <v>45978</v>
      </c>
      <c r="B497" s="16" t="s">
        <v>983</v>
      </c>
      <c r="C497" s="16" t="s">
        <v>152</v>
      </c>
      <c r="D497" s="16" t="s">
        <v>153</v>
      </c>
      <c r="E497" s="6" t="n">
        <v>1000</v>
      </c>
      <c r="F497" s="7" t="n">
        <v>6</v>
      </c>
      <c r="G497" s="6" t="n">
        <v>47.62</v>
      </c>
      <c r="H497" s="6" t="n">
        <v>0</v>
      </c>
      <c r="I497" s="6" t="n">
        <v>285.72</v>
      </c>
      <c r="J497" s="6" t="n">
        <v>285.72</v>
      </c>
    </row>
    <row collapsed="false" customFormat="false" customHeight="false" hidden="false" ht="12.1" outlineLevel="0" r="498">
      <c r="A498" s="35" t="n">
        <v>45979</v>
      </c>
      <c r="B498" s="16" t="s">
        <v>983</v>
      </c>
      <c r="C498" s="16" t="s">
        <v>78</v>
      </c>
      <c r="D498" s="16" t="s">
        <v>79</v>
      </c>
      <c r="E498" s="6" t="n">
        <v>1000</v>
      </c>
      <c r="F498" s="7" t="n">
        <v>15</v>
      </c>
      <c r="G498" s="6" t="n">
        <v>15.38</v>
      </c>
      <c r="H498" s="6" t="n">
        <v>0</v>
      </c>
      <c r="I498" s="6" t="n">
        <v>230.7</v>
      </c>
      <c r="J498" s="6" t="n">
        <v>230.7</v>
      </c>
    </row>
    <row collapsed="false" customFormat="false" customHeight="false" hidden="false" ht="12.1" outlineLevel="0" r="499">
      <c r="A499" s="35" t="n">
        <v>45979</v>
      </c>
      <c r="B499" s="16" t="s">
        <v>983</v>
      </c>
      <c r="C499" s="16" t="s">
        <v>62</v>
      </c>
      <c r="D499" s="16" t="s">
        <v>64</v>
      </c>
      <c r="E499" s="6" t="n">
        <v>100</v>
      </c>
      <c r="F499" s="7" t="n">
        <v>3</v>
      </c>
      <c r="G499" s="6" t="n">
        <v>126.45</v>
      </c>
      <c r="H499" s="6" t="n">
        <v>0</v>
      </c>
      <c r="I499" s="6" t="n">
        <v>379.35</v>
      </c>
      <c r="J499" s="6" t="n">
        <v>379.35</v>
      </c>
    </row>
    <row collapsed="false" customFormat="false" customHeight="false" hidden="false" ht="12.1" outlineLevel="0" r="500">
      <c r="A500" s="35" t="n">
        <v>45979</v>
      </c>
      <c r="B500" s="16" t="s">
        <v>983</v>
      </c>
      <c r="C500" s="16" t="s">
        <v>146</v>
      </c>
      <c r="D500" s="16" t="s">
        <v>147</v>
      </c>
      <c r="E500" s="6" t="n">
        <v>1000</v>
      </c>
      <c r="F500" s="7" t="n">
        <v>7</v>
      </c>
      <c r="G500" s="6" t="n">
        <v>32.16</v>
      </c>
      <c r="H500" s="6" t="n">
        <v>0</v>
      </c>
      <c r="I500" s="6" t="n">
        <v>225.12</v>
      </c>
      <c r="J500" s="6" t="n">
        <v>225.12</v>
      </c>
    </row>
    <row collapsed="false" customFormat="false" customHeight="false" hidden="false" ht="12.1" outlineLevel="0" r="501">
      <c r="A501" s="35" t="n">
        <v>45979</v>
      </c>
      <c r="B501" s="16" t="s">
        <v>983</v>
      </c>
      <c r="C501" s="16" t="s">
        <v>114</v>
      </c>
      <c r="D501" s="16" t="s">
        <v>115</v>
      </c>
      <c r="E501" s="6" t="n">
        <v>1000</v>
      </c>
      <c r="F501" s="7" t="n">
        <v>10</v>
      </c>
      <c r="G501" s="6" t="n">
        <v>15.18</v>
      </c>
      <c r="H501" s="6" t="n">
        <v>0</v>
      </c>
      <c r="I501" s="6" t="n">
        <v>151.8</v>
      </c>
      <c r="J501" s="6" t="n">
        <v>151.8</v>
      </c>
    </row>
    <row collapsed="false" customFormat="false" customHeight="false" hidden="false" ht="12.1" outlineLevel="0" r="502">
      <c r="A502" s="35" t="n">
        <v>45979</v>
      </c>
      <c r="B502" s="16" t="s">
        <v>983</v>
      </c>
      <c r="C502" s="16" t="s">
        <v>90</v>
      </c>
      <c r="D502" s="16" t="s">
        <v>91</v>
      </c>
      <c r="E502" s="6" t="n">
        <v>1000</v>
      </c>
      <c r="F502" s="7" t="n">
        <v>11</v>
      </c>
      <c r="G502" s="6" t="n">
        <v>14.77</v>
      </c>
      <c r="H502" s="6" t="n">
        <v>0</v>
      </c>
      <c r="I502" s="6" t="n">
        <v>162.47</v>
      </c>
      <c r="J502" s="6" t="n">
        <v>162.47</v>
      </c>
    </row>
    <row collapsed="false" customFormat="false" customHeight="false" hidden="false" ht="12.1" outlineLevel="0" r="503">
      <c r="A503" s="35" t="n">
        <v>45980</v>
      </c>
      <c r="B503" s="16" t="s">
        <v>983</v>
      </c>
      <c r="C503" s="16" t="s">
        <v>137</v>
      </c>
      <c r="D503" s="16" t="s">
        <v>138</v>
      </c>
      <c r="E503" s="6" t="n">
        <v>1000</v>
      </c>
      <c r="F503" s="7" t="n">
        <v>10</v>
      </c>
      <c r="G503" s="6" t="n">
        <v>39.89</v>
      </c>
      <c r="H503" s="6" t="n">
        <v>0</v>
      </c>
      <c r="I503" s="6" t="n">
        <v>398.9</v>
      </c>
      <c r="J503" s="6" t="n">
        <v>398.9</v>
      </c>
    </row>
    <row collapsed="false" customFormat="false" customHeight="false" hidden="false" ht="12.1" outlineLevel="0" r="504">
      <c r="A504" s="35" t="n">
        <v>45981</v>
      </c>
      <c r="B504" s="16" t="s">
        <v>983</v>
      </c>
      <c r="C504" s="16" t="s">
        <v>69</v>
      </c>
      <c r="D504" s="16" t="s">
        <v>70</v>
      </c>
      <c r="E504" s="6" t="n">
        <v>1000</v>
      </c>
      <c r="F504" s="7" t="n">
        <v>20</v>
      </c>
      <c r="G504" s="6" t="n">
        <v>14.78</v>
      </c>
      <c r="H504" s="6" t="n">
        <v>0</v>
      </c>
      <c r="I504" s="6" t="n">
        <v>295.6</v>
      </c>
      <c r="J504" s="6" t="n">
        <v>295.6</v>
      </c>
    </row>
    <row collapsed="false" customFormat="false" customHeight="false" hidden="false" ht="12.1" outlineLevel="0" r="505">
      <c r="A505" s="35" t="n">
        <v>45982</v>
      </c>
      <c r="B505" s="16" t="s">
        <v>983</v>
      </c>
      <c r="C505" s="16" t="s">
        <v>87</v>
      </c>
      <c r="D505" s="16" t="s">
        <v>88</v>
      </c>
      <c r="E505" s="6" t="n">
        <v>1000</v>
      </c>
      <c r="F505" s="7" t="n">
        <v>12</v>
      </c>
      <c r="G505" s="6" t="n">
        <v>14.81</v>
      </c>
      <c r="H505" s="6" t="n">
        <v>0</v>
      </c>
      <c r="I505" s="6" t="n">
        <v>177.72</v>
      </c>
      <c r="J505" s="6" t="n">
        <v>177.72</v>
      </c>
    </row>
    <row collapsed="false" customFormat="false" customHeight="false" hidden="false" ht="12.1" outlineLevel="0" r="506">
      <c r="A506" s="35" t="n">
        <v>45983</v>
      </c>
      <c r="B506" s="16" t="s">
        <v>983</v>
      </c>
      <c r="C506" s="16" t="s">
        <v>105</v>
      </c>
      <c r="D506" s="16" t="s">
        <v>106</v>
      </c>
      <c r="E506" s="6" t="n">
        <v>1000</v>
      </c>
      <c r="F506" s="7" t="n">
        <v>10</v>
      </c>
      <c r="G506" s="6" t="n">
        <v>15.12</v>
      </c>
      <c r="H506" s="6" t="n">
        <v>0</v>
      </c>
      <c r="I506" s="6" t="n">
        <v>151.2</v>
      </c>
      <c r="J506" s="6" t="n">
        <v>151.2</v>
      </c>
    </row>
    <row collapsed="false" customFormat="false" customHeight="false" hidden="false" ht="12.1" outlineLevel="0" r="507">
      <c r="A507" s="35" t="n">
        <v>45988</v>
      </c>
      <c r="B507" s="16" t="s">
        <v>983</v>
      </c>
      <c r="C507" s="16" t="s">
        <v>81</v>
      </c>
      <c r="D507" s="16" t="s">
        <v>82</v>
      </c>
      <c r="E507" s="6" t="n">
        <v>1000</v>
      </c>
      <c r="F507" s="7" t="n">
        <v>14</v>
      </c>
      <c r="G507" s="6" t="n">
        <v>16.9</v>
      </c>
      <c r="H507" s="6" t="n">
        <v>0</v>
      </c>
      <c r="I507" s="6" t="n">
        <v>236.6</v>
      </c>
      <c r="J507" s="6" t="n">
        <v>236.6</v>
      </c>
    </row>
    <row collapsed="false" customFormat="false" customHeight="false" hidden="false" ht="12.1" outlineLevel="0" r="508">
      <c r="A508" s="35" t="n">
        <v>45991</v>
      </c>
      <c r="B508" s="16" t="s">
        <v>983</v>
      </c>
      <c r="C508" s="16" t="s">
        <v>164</v>
      </c>
      <c r="D508" s="16" t="s">
        <v>165</v>
      </c>
      <c r="E508" s="6" t="n">
        <v>500.2</v>
      </c>
      <c r="F508" s="7" t="n">
        <v>10</v>
      </c>
      <c r="G508" s="6" t="n">
        <v>4.52</v>
      </c>
      <c r="H508" s="6" t="n">
        <v>0</v>
      </c>
      <c r="I508" s="6" t="n">
        <v>45.2</v>
      </c>
      <c r="J508" s="6" t="n">
        <v>45.2</v>
      </c>
    </row>
    <row collapsed="false" customFormat="false" customHeight="false" hidden="false" ht="12.1" outlineLevel="0" r="509">
      <c r="A509" s="35" t="n">
        <v>45993</v>
      </c>
      <c r="B509" s="16" t="s">
        <v>983</v>
      </c>
      <c r="C509" s="16" t="s">
        <v>140</v>
      </c>
      <c r="D509" s="16" t="s">
        <v>141</v>
      </c>
      <c r="E509" s="6" t="n">
        <v>1000</v>
      </c>
      <c r="F509" s="7" t="n">
        <v>10</v>
      </c>
      <c r="G509" s="6" t="n">
        <v>15.45</v>
      </c>
      <c r="H509" s="6" t="n">
        <v>0</v>
      </c>
      <c r="I509" s="6" t="n">
        <v>154.5</v>
      </c>
      <c r="J509" s="6" t="n">
        <v>154.5</v>
      </c>
    </row>
    <row collapsed="false" customFormat="false" customHeight="false" hidden="false" ht="12.1" outlineLevel="0" r="510">
      <c r="A510" s="35" t="n">
        <v>45994</v>
      </c>
      <c r="B510" s="16" t="s">
        <v>983</v>
      </c>
      <c r="C510" s="16" t="s">
        <v>126</v>
      </c>
      <c r="D510" s="16" t="s">
        <v>127</v>
      </c>
      <c r="E510" s="6" t="n">
        <v>1000</v>
      </c>
      <c r="F510" s="7" t="n">
        <v>10</v>
      </c>
      <c r="G510" s="6" t="n">
        <v>25.8</v>
      </c>
      <c r="H510" s="6" t="n">
        <v>0</v>
      </c>
      <c r="I510" s="6" t="n">
        <v>258</v>
      </c>
      <c r="J510" s="6" t="n">
        <v>258</v>
      </c>
    </row>
    <row collapsed="false" customFormat="false" customHeight="false" hidden="false" ht="12.1" outlineLevel="0" r="511">
      <c r="A511" s="35" t="n">
        <v>45994</v>
      </c>
      <c r="B511" s="16" t="s">
        <v>983</v>
      </c>
      <c r="C511" s="16" t="s">
        <v>123</v>
      </c>
      <c r="D511" s="16" t="s">
        <v>124</v>
      </c>
      <c r="E511" s="6" t="n">
        <v>1000</v>
      </c>
      <c r="F511" s="7" t="n">
        <v>10</v>
      </c>
      <c r="G511" s="6" t="n">
        <v>30.42</v>
      </c>
      <c r="H511" s="6" t="n">
        <v>0</v>
      </c>
      <c r="I511" s="6" t="n">
        <v>304.2</v>
      </c>
      <c r="J511" s="6" t="n">
        <v>304.2</v>
      </c>
    </row>
    <row collapsed="false" customFormat="false" customHeight="false" hidden="false" ht="12.1" outlineLevel="0" r="512">
      <c r="A512" s="35"/>
      <c r="B512" s="16"/>
      <c r="C512" s="16"/>
      <c r="D512" s="16"/>
      <c r="E512" s="6"/>
      <c r="F512" s="7"/>
      <c r="G512" s="6"/>
      <c r="H512" s="6"/>
      <c r="I512" s="6"/>
      <c r="J512" s="6"/>
    </row>
    <row collapsed="false" customFormat="false" customHeight="false" hidden="false" ht="12.1" outlineLevel="0" r="513">
      <c r="A513" s="35" t="n">
        <v>44850</v>
      </c>
      <c r="B513" s="16" t="s">
        <v>983</v>
      </c>
      <c r="C513" s="16" t="s">
        <v>443</v>
      </c>
      <c r="D513" s="16" t="s">
        <v>990</v>
      </c>
      <c r="E513" s="6" t="n">
        <v>1000</v>
      </c>
      <c r="F513" s="7" t="n">
        <v>2</v>
      </c>
      <c r="G513" s="6" t="n">
        <v>20.94</v>
      </c>
      <c r="H513" s="6" t="n">
        <v>0</v>
      </c>
      <c r="I513" s="6" t="n">
        <v>41.88</v>
      </c>
      <c r="J513" s="6" t="n">
        <v>41.88</v>
      </c>
    </row>
    <row collapsed="false" customFormat="false" customHeight="false" hidden="false" ht="12.1" outlineLevel="0" r="514">
      <c r="A514" s="35" t="n">
        <v>45244</v>
      </c>
      <c r="B514" s="16" t="s">
        <v>983</v>
      </c>
      <c r="C514" s="16" t="s">
        <v>459</v>
      </c>
      <c r="D514" s="16" t="s">
        <v>999</v>
      </c>
      <c r="E514" s="6" t="n">
        <v>1000</v>
      </c>
      <c r="F514" s="7" t="n">
        <v>5</v>
      </c>
      <c r="G514" s="6" t="n">
        <v>10.27</v>
      </c>
      <c r="H514" s="6" t="n">
        <v>0</v>
      </c>
      <c r="I514" s="6" t="n">
        <v>51.35</v>
      </c>
      <c r="J514" s="6" t="n">
        <v>51.35</v>
      </c>
    </row>
    <row collapsed="false" customFormat="false" customHeight="false" hidden="false" ht="12.1" outlineLevel="0" r="515">
      <c r="A515" s="35" t="n">
        <v>46000</v>
      </c>
      <c r="B515" s="16" t="s">
        <v>983</v>
      </c>
      <c r="C515" s="16" t="s">
        <v>158</v>
      </c>
      <c r="D515" s="16" t="s">
        <v>159</v>
      </c>
      <c r="E515" s="6" t="n">
        <v>1000</v>
      </c>
      <c r="F515" s="7" t="n">
        <v>5</v>
      </c>
      <c r="G515" s="6" t="n">
        <v>17.26</v>
      </c>
      <c r="H515" s="6" t="n">
        <v>0</v>
      </c>
      <c r="I515" s="6" t="n">
        <v>86.3</v>
      </c>
      <c r="J515" s="6" t="n">
        <v>86.3</v>
      </c>
    </row>
    <row collapsed="false" customFormat="false" customHeight="false" hidden="false" ht="12.1" outlineLevel="0" r="516">
      <c r="A516" s="35" t="n">
        <v>46001</v>
      </c>
      <c r="B516" s="16" t="s">
        <v>983</v>
      </c>
      <c r="C516" s="16" t="s">
        <v>117</v>
      </c>
      <c r="D516" s="16" t="s">
        <v>118</v>
      </c>
      <c r="E516" s="6" t="n">
        <v>1000</v>
      </c>
      <c r="F516" s="7" t="n">
        <v>10</v>
      </c>
      <c r="G516" s="6" t="n">
        <v>37.02</v>
      </c>
      <c r="H516" s="6" t="n">
        <v>0</v>
      </c>
      <c r="I516" s="6" t="n">
        <v>370.2</v>
      </c>
      <c r="J516" s="6" t="n">
        <v>370.2</v>
      </c>
    </row>
    <row collapsed="false" customFormat="false" customHeight="false" hidden="false" ht="12.1" outlineLevel="0" r="517">
      <c r="A517" s="35" t="n">
        <v>46001</v>
      </c>
      <c r="B517" s="16" t="s">
        <v>983</v>
      </c>
      <c r="C517" s="16" t="s">
        <v>66</v>
      </c>
      <c r="D517" s="16" t="s">
        <v>67</v>
      </c>
      <c r="E517" s="6" t="n">
        <v>1000</v>
      </c>
      <c r="F517" s="7" t="n">
        <v>20</v>
      </c>
      <c r="G517" s="6" t="n">
        <v>14.96</v>
      </c>
      <c r="H517" s="6" t="n">
        <v>0</v>
      </c>
      <c r="I517" s="6" t="n">
        <v>299.2</v>
      </c>
      <c r="J517" s="6" t="n">
        <v>299.2</v>
      </c>
    </row>
    <row collapsed="false" customFormat="false" customHeight="false" hidden="false" ht="12.1" outlineLevel="0" r="518">
      <c r="A518" s="35" t="n">
        <v>46002</v>
      </c>
      <c r="B518" s="16" t="s">
        <v>983</v>
      </c>
      <c r="C518" s="16" t="s">
        <v>169</v>
      </c>
      <c r="D518" s="16" t="s">
        <v>170</v>
      </c>
      <c r="E518" s="6" t="n">
        <v>400</v>
      </c>
      <c r="F518" s="7" t="n">
        <v>5</v>
      </c>
      <c r="G518" s="6" t="n">
        <v>8.63</v>
      </c>
      <c r="H518" s="6" t="n">
        <v>0</v>
      </c>
      <c r="I518" s="6" t="n">
        <v>43.15</v>
      </c>
      <c r="J518" s="6" t="n">
        <v>43.15</v>
      </c>
    </row>
    <row collapsed="false" customFormat="false" customHeight="false" hidden="false" ht="12.1" outlineLevel="0" r="519">
      <c r="A519" s="35" t="n">
        <v>46002</v>
      </c>
      <c r="B519" s="16" t="s">
        <v>983</v>
      </c>
      <c r="C519" s="16" t="s">
        <v>84</v>
      </c>
      <c r="D519" s="16" t="s">
        <v>85</v>
      </c>
      <c r="E519" s="6" t="n">
        <v>1000</v>
      </c>
      <c r="F519" s="7" t="n">
        <v>12</v>
      </c>
      <c r="G519" s="6" t="n">
        <v>14.95</v>
      </c>
      <c r="H519" s="6" t="n">
        <v>0</v>
      </c>
      <c r="I519" s="6" t="n">
        <v>179.4</v>
      </c>
      <c r="J519" s="6" t="n">
        <v>179.4</v>
      </c>
    </row>
    <row collapsed="false" customFormat="false" customHeight="false" hidden="false" ht="12.1" outlineLevel="0" r="520">
      <c r="A520" s="35" t="n">
        <v>46006</v>
      </c>
      <c r="B520" s="16" t="s">
        <v>983</v>
      </c>
      <c r="C520" s="16" t="s">
        <v>72</v>
      </c>
      <c r="D520" s="16" t="s">
        <v>73</v>
      </c>
      <c r="E520" s="6" t="n">
        <v>1000</v>
      </c>
      <c r="F520" s="7" t="n">
        <v>16</v>
      </c>
      <c r="G520" s="6" t="n">
        <v>32.16</v>
      </c>
      <c r="H520" s="6" t="n">
        <v>0</v>
      </c>
      <c r="I520" s="6" t="n">
        <v>514.56</v>
      </c>
      <c r="J520" s="6" t="n">
        <v>514.56</v>
      </c>
    </row>
    <row collapsed="false" customFormat="false" customHeight="false" hidden="false" ht="12.1" outlineLevel="0" r="521">
      <c r="A521" s="35" t="n">
        <v>46006</v>
      </c>
      <c r="B521" s="16" t="s">
        <v>983</v>
      </c>
      <c r="C521" s="16" t="s">
        <v>108</v>
      </c>
      <c r="D521" s="16" t="s">
        <v>109</v>
      </c>
      <c r="E521" s="6" t="n">
        <v>1000</v>
      </c>
      <c r="F521" s="7" t="n">
        <v>10</v>
      </c>
      <c r="G521" s="6" t="n">
        <v>15.42</v>
      </c>
      <c r="H521" s="6" t="n">
        <v>0</v>
      </c>
      <c r="I521" s="6" t="n">
        <v>154.2</v>
      </c>
      <c r="J521" s="6" t="n">
        <v>154.2</v>
      </c>
    </row>
    <row collapsed="false" customFormat="false" customHeight="false" hidden="false" ht="12.1" outlineLevel="0" r="522">
      <c r="A522" s="35" t="n">
        <v>46006</v>
      </c>
      <c r="B522" s="16" t="s">
        <v>983</v>
      </c>
      <c r="C522" s="16" t="s">
        <v>99</v>
      </c>
      <c r="D522" s="16" t="s">
        <v>100</v>
      </c>
      <c r="E522" s="6" t="n">
        <v>1000</v>
      </c>
      <c r="F522" s="7" t="n">
        <v>10</v>
      </c>
      <c r="G522" s="6" t="n">
        <v>51.19</v>
      </c>
      <c r="H522" s="6" t="n">
        <v>0</v>
      </c>
      <c r="I522" s="6" t="n">
        <v>511.9</v>
      </c>
      <c r="J522" s="6" t="n">
        <v>511.9</v>
      </c>
    </row>
    <row collapsed="false" customFormat="false" customHeight="false" hidden="false" ht="12.1" outlineLevel="0" r="523">
      <c r="A523" s="35" t="n">
        <v>46006</v>
      </c>
      <c r="B523" s="16" t="s">
        <v>983</v>
      </c>
      <c r="C523" s="16" t="s">
        <v>96</v>
      </c>
      <c r="D523" s="16" t="s">
        <v>97</v>
      </c>
      <c r="E523" s="6" t="n">
        <v>1000</v>
      </c>
      <c r="F523" s="7" t="n">
        <v>10</v>
      </c>
      <c r="G523" s="6" t="n">
        <v>50.08</v>
      </c>
      <c r="H523" s="6" t="n">
        <v>0</v>
      </c>
      <c r="I523" s="6" t="n">
        <v>500.8</v>
      </c>
      <c r="J523" s="6" t="n">
        <v>500.8</v>
      </c>
    </row>
    <row collapsed="false" customFormat="false" customHeight="false" hidden="false" ht="12.1" outlineLevel="0" r="524">
      <c r="A524" s="35" t="n">
        <v>46008</v>
      </c>
      <c r="B524" s="16" t="s">
        <v>983</v>
      </c>
      <c r="C524" s="16" t="s">
        <v>120</v>
      </c>
      <c r="D524" s="16" t="s">
        <v>121</v>
      </c>
      <c r="E524" s="6" t="n">
        <v>1000</v>
      </c>
      <c r="F524" s="7" t="n">
        <v>10</v>
      </c>
      <c r="G524" s="6" t="n">
        <v>29.54</v>
      </c>
      <c r="H524" s="6" t="n">
        <v>0</v>
      </c>
      <c r="I524" s="6" t="n">
        <v>295.4</v>
      </c>
      <c r="J524" s="6" t="n">
        <v>295.4</v>
      </c>
    </row>
    <row collapsed="false" customFormat="false" customHeight="false" hidden="false" ht="12.1" outlineLevel="0" r="525">
      <c r="A525" s="35" t="n">
        <v>46009</v>
      </c>
      <c r="B525" s="16" t="s">
        <v>983</v>
      </c>
      <c r="C525" s="16" t="s">
        <v>78</v>
      </c>
      <c r="D525" s="16" t="s">
        <v>79</v>
      </c>
      <c r="E525" s="6" t="n">
        <v>1000</v>
      </c>
      <c r="F525" s="7" t="n">
        <v>15</v>
      </c>
      <c r="G525" s="6" t="n">
        <v>15.38</v>
      </c>
      <c r="H525" s="6" t="n">
        <v>0</v>
      </c>
      <c r="I525" s="6" t="n">
        <v>230.7</v>
      </c>
      <c r="J525" s="6" t="n">
        <v>230.7</v>
      </c>
    </row>
    <row collapsed="false" customFormat="false" customHeight="false" hidden="false" ht="12.1" outlineLevel="0" r="526">
      <c r="A526" s="35" t="n">
        <v>46009</v>
      </c>
      <c r="B526" s="16" t="s">
        <v>983</v>
      </c>
      <c r="C526" s="16" t="s">
        <v>111</v>
      </c>
      <c r="D526" s="16" t="s">
        <v>112</v>
      </c>
      <c r="E526" s="6" t="n">
        <v>1000</v>
      </c>
      <c r="F526" s="7" t="n">
        <v>10</v>
      </c>
      <c r="G526" s="6" t="n">
        <v>14.92</v>
      </c>
      <c r="H526" s="6" t="n">
        <v>0</v>
      </c>
      <c r="I526" s="6" t="n">
        <v>149.2</v>
      </c>
      <c r="J526" s="6" t="n">
        <v>149.2</v>
      </c>
    </row>
    <row collapsed="false" customFormat="false" customHeight="false" hidden="false" ht="12.1" outlineLevel="0" r="527">
      <c r="A527" s="35" t="n">
        <v>46009</v>
      </c>
      <c r="B527" s="16" t="s">
        <v>983</v>
      </c>
      <c r="C527" s="16" t="s">
        <v>90</v>
      </c>
      <c r="D527" s="16" t="s">
        <v>91</v>
      </c>
      <c r="E527" s="6" t="n">
        <v>1000</v>
      </c>
      <c r="F527" s="7" t="n">
        <v>11</v>
      </c>
      <c r="G527" s="6" t="n">
        <v>14.59</v>
      </c>
      <c r="H527" s="6" t="n">
        <v>0</v>
      </c>
      <c r="I527" s="6" t="n">
        <v>160.49</v>
      </c>
      <c r="J527" s="6" t="n">
        <v>160.49</v>
      </c>
    </row>
    <row collapsed="false" customFormat="false" customHeight="false" hidden="false" ht="12.1" outlineLevel="0" r="528">
      <c r="A528" s="35" t="n">
        <v>46009</v>
      </c>
      <c r="B528" s="16" t="s">
        <v>983</v>
      </c>
      <c r="C528" s="16" t="s">
        <v>114</v>
      </c>
      <c r="D528" s="16" t="s">
        <v>115</v>
      </c>
      <c r="E528" s="6" t="n">
        <v>1000</v>
      </c>
      <c r="F528" s="7" t="n">
        <v>10</v>
      </c>
      <c r="G528" s="6" t="n">
        <v>15.18</v>
      </c>
      <c r="H528" s="6" t="n">
        <v>0</v>
      </c>
      <c r="I528" s="6" t="n">
        <v>151.8</v>
      </c>
      <c r="J528" s="6" t="n">
        <v>151.8</v>
      </c>
    </row>
    <row collapsed="false" customFormat="false" customHeight="false" hidden="false" ht="12.1" outlineLevel="0" r="529">
      <c r="A529" s="35" t="n">
        <v>46011</v>
      </c>
      <c r="B529" s="16" t="s">
        <v>983</v>
      </c>
      <c r="C529" s="16" t="s">
        <v>69</v>
      </c>
      <c r="D529" s="16" t="s">
        <v>70</v>
      </c>
      <c r="E529" s="6" t="n">
        <v>1000</v>
      </c>
      <c r="F529" s="7" t="n">
        <v>20</v>
      </c>
      <c r="G529" s="6" t="n">
        <v>14.78</v>
      </c>
      <c r="H529" s="6" t="n">
        <v>0</v>
      </c>
      <c r="I529" s="6" t="n">
        <v>295.6</v>
      </c>
      <c r="J529" s="6" t="n">
        <v>295.6</v>
      </c>
    </row>
    <row collapsed="false" customFormat="false" customHeight="false" hidden="false" ht="12.1" outlineLevel="0" r="530">
      <c r="A530" s="35" t="n">
        <v>46012</v>
      </c>
      <c r="B530" s="16" t="s">
        <v>983</v>
      </c>
      <c r="C530" s="16" t="s">
        <v>87</v>
      </c>
      <c r="D530" s="16" t="s">
        <v>88</v>
      </c>
      <c r="E530" s="6" t="n">
        <v>1000</v>
      </c>
      <c r="F530" s="7" t="n">
        <v>12</v>
      </c>
      <c r="G530" s="6" t="n">
        <v>14.81</v>
      </c>
      <c r="H530" s="6" t="n">
        <v>0</v>
      </c>
      <c r="I530" s="6" t="n">
        <v>177.72</v>
      </c>
      <c r="J530" s="6" t="n">
        <v>177.72</v>
      </c>
    </row>
    <row collapsed="false" customFormat="false" customHeight="false" hidden="false" ht="12.1" outlineLevel="0" r="531">
      <c r="A531" s="35" t="n">
        <v>46013</v>
      </c>
      <c r="B531" s="16" t="s">
        <v>983</v>
      </c>
      <c r="C531" s="16" t="s">
        <v>105</v>
      </c>
      <c r="D531" s="16" t="s">
        <v>106</v>
      </c>
      <c r="E531" s="6" t="n">
        <v>1000</v>
      </c>
      <c r="F531" s="7" t="n">
        <v>10</v>
      </c>
      <c r="G531" s="6" t="n">
        <v>15.12</v>
      </c>
      <c r="H531" s="6" t="n">
        <v>0</v>
      </c>
      <c r="I531" s="6" t="n">
        <v>151.2</v>
      </c>
      <c r="J531" s="6" t="n">
        <v>151.2</v>
      </c>
    </row>
    <row collapsed="false" customFormat="false" customHeight="false" hidden="false" ht="12.1" outlineLevel="0" r="532">
      <c r="A532" s="35" t="n">
        <v>46015</v>
      </c>
      <c r="B532" s="16" t="s">
        <v>983</v>
      </c>
      <c r="C532" s="16" t="s">
        <v>93</v>
      </c>
      <c r="D532" s="16" t="s">
        <v>94</v>
      </c>
      <c r="E532" s="6" t="n">
        <v>1000</v>
      </c>
      <c r="F532" s="7" t="n">
        <v>10</v>
      </c>
      <c r="G532" s="6" t="n">
        <v>47.37</v>
      </c>
      <c r="H532" s="6" t="n">
        <v>0</v>
      </c>
      <c r="I532" s="6" t="n">
        <v>473.7</v>
      </c>
      <c r="J532" s="6" t="n">
        <v>473.7</v>
      </c>
    </row>
    <row collapsed="false" customFormat="false" customHeight="false" hidden="false" ht="12.1" outlineLevel="0" r="533">
      <c r="A533" s="35" t="n">
        <v>46018</v>
      </c>
      <c r="B533" s="16" t="s">
        <v>983</v>
      </c>
      <c r="C533" s="16" t="s">
        <v>81</v>
      </c>
      <c r="D533" s="16" t="s">
        <v>82</v>
      </c>
      <c r="E533" s="6" t="n">
        <v>1000</v>
      </c>
      <c r="F533" s="7" t="n">
        <v>14</v>
      </c>
      <c r="G533" s="6" t="n">
        <v>16.9</v>
      </c>
      <c r="H533" s="6" t="n">
        <v>0</v>
      </c>
      <c r="I533" s="6" t="n">
        <v>236.6</v>
      </c>
      <c r="J533" s="6" t="n">
        <v>236.6</v>
      </c>
    </row>
    <row collapsed="false" customFormat="false" customHeight="false" hidden="false" ht="12.1" outlineLevel="0" r="534">
      <c r="A534" s="35" t="n">
        <v>46021</v>
      </c>
      <c r="B534" s="16" t="s">
        <v>983</v>
      </c>
      <c r="C534" s="16" t="s">
        <v>164</v>
      </c>
      <c r="D534" s="16" t="s">
        <v>165</v>
      </c>
      <c r="E534" s="6" t="n">
        <v>416.9</v>
      </c>
      <c r="F534" s="7" t="n">
        <v>10</v>
      </c>
      <c r="G534" s="6" t="n">
        <v>3.77</v>
      </c>
      <c r="H534" s="6" t="n">
        <v>0</v>
      </c>
      <c r="I534" s="6" t="n">
        <v>37.7</v>
      </c>
      <c r="J534" s="6" t="n">
        <v>37.7</v>
      </c>
    </row>
    <row collapsed="false" customFormat="false" customHeight="false" hidden="false" ht="12.1" outlineLevel="0" r="535">
      <c r="A535" s="35" t="n">
        <v>46022</v>
      </c>
      <c r="B535" s="16" t="s">
        <v>983</v>
      </c>
      <c r="C535" s="16" t="s">
        <v>149</v>
      </c>
      <c r="D535" s="16" t="s">
        <v>150</v>
      </c>
      <c r="E535" s="6" t="n">
        <v>1000</v>
      </c>
      <c r="F535" s="7" t="n">
        <v>7</v>
      </c>
      <c r="G535" s="6" t="n">
        <v>29.42</v>
      </c>
      <c r="H535" s="6" t="n">
        <v>0</v>
      </c>
      <c r="I535" s="6" t="n">
        <v>205.94</v>
      </c>
      <c r="J535" s="6" t="n">
        <v>205.94</v>
      </c>
    </row>
    <row collapsed="false" customFormat="false" customHeight="false" hidden="false" ht="12.1" outlineLevel="0" r="536">
      <c r="A536" s="35" t="n">
        <v>46023</v>
      </c>
      <c r="B536" s="16" t="s">
        <v>983</v>
      </c>
      <c r="C536" s="16" t="s">
        <v>140</v>
      </c>
      <c r="D536" s="16" t="s">
        <v>141</v>
      </c>
      <c r="E536" s="6" t="n">
        <v>1000</v>
      </c>
      <c r="F536" s="7" t="n">
        <v>10</v>
      </c>
      <c r="G536" s="6" t="n">
        <v>15.45</v>
      </c>
      <c r="H536" s="6" t="n">
        <v>0</v>
      </c>
      <c r="I536" s="6" t="n">
        <v>154.5</v>
      </c>
      <c r="J536" s="6" t="n">
        <v>154.5</v>
      </c>
    </row>
    <row collapsed="false" customFormat="false" customHeight="false" hidden="false" ht="12.1" outlineLevel="0" r="537">
      <c r="A537" s="35" t="n">
        <v>46030</v>
      </c>
      <c r="B537" s="16" t="s">
        <v>983</v>
      </c>
      <c r="C537" s="16" t="s">
        <v>158</v>
      </c>
      <c r="D537" s="16" t="s">
        <v>159</v>
      </c>
      <c r="E537" s="6" t="n">
        <v>1000</v>
      </c>
      <c r="F537" s="7" t="n">
        <v>5</v>
      </c>
      <c r="G537" s="6" t="n">
        <v>17.26</v>
      </c>
      <c r="H537" s="6" t="n">
        <v>0</v>
      </c>
      <c r="I537" s="6" t="n">
        <v>86.3</v>
      </c>
      <c r="J537" s="6" t="n">
        <v>86.3</v>
      </c>
    </row>
    <row collapsed="false" customFormat="false" customHeight="false" hidden="false" ht="12.1" outlineLevel="0" r="538">
      <c r="A538" s="35" t="n">
        <v>46031</v>
      </c>
      <c r="B538" s="16" t="s">
        <v>983</v>
      </c>
      <c r="C538" s="16" t="s">
        <v>66</v>
      </c>
      <c r="D538" s="16" t="s">
        <v>67</v>
      </c>
      <c r="E538" s="6" t="n">
        <v>1000</v>
      </c>
      <c r="F538" s="7" t="n">
        <v>20</v>
      </c>
      <c r="G538" s="6" t="n">
        <v>14.96</v>
      </c>
      <c r="H538" s="6" t="n">
        <v>0</v>
      </c>
      <c r="I538" s="6" t="n">
        <v>299.2</v>
      </c>
      <c r="J538" s="6" t="n">
        <v>299.2</v>
      </c>
    </row>
    <row collapsed="false" customFormat="false" customHeight="false" hidden="false" ht="12.1" outlineLevel="0" r="539">
      <c r="A539" s="35" t="n">
        <v>46032</v>
      </c>
      <c r="B539" s="16" t="s">
        <v>983</v>
      </c>
      <c r="C539" s="16" t="s">
        <v>84</v>
      </c>
      <c r="D539" s="16" t="s">
        <v>85</v>
      </c>
      <c r="E539" s="6" t="n">
        <v>1000</v>
      </c>
      <c r="F539" s="7" t="n">
        <v>12</v>
      </c>
      <c r="G539" s="6" t="n">
        <v>14.95</v>
      </c>
      <c r="H539" s="6" t="n">
        <v>0</v>
      </c>
      <c r="I539" s="6" t="n">
        <v>179.4</v>
      </c>
      <c r="J539" s="6" t="n">
        <v>179.4</v>
      </c>
    </row>
    <row collapsed="false" customFormat="false" customHeight="false" hidden="false" ht="12.1" outlineLevel="0" r="540">
      <c r="A540" s="35" t="n">
        <v>46036</v>
      </c>
      <c r="B540" s="16" t="s">
        <v>983</v>
      </c>
      <c r="C540" s="16" t="s">
        <v>102</v>
      </c>
      <c r="D540" s="16" t="s">
        <v>103</v>
      </c>
      <c r="E540" s="6" t="n">
        <v>1000</v>
      </c>
      <c r="F540" s="7" t="n">
        <v>10</v>
      </c>
      <c r="G540" s="6" t="n">
        <v>48.2</v>
      </c>
      <c r="H540" s="6" t="n">
        <v>0</v>
      </c>
      <c r="I540" s="6" t="n">
        <v>482</v>
      </c>
      <c r="J540" s="6" t="n">
        <v>482</v>
      </c>
    </row>
    <row collapsed="false" customFormat="false" customHeight="false" hidden="false" ht="12.1" outlineLevel="0" r="541">
      <c r="A541" s="35" t="n">
        <v>46036</v>
      </c>
      <c r="B541" s="16" t="s">
        <v>983</v>
      </c>
      <c r="C541" s="16" t="s">
        <v>166</v>
      </c>
      <c r="D541" s="16" t="s">
        <v>167</v>
      </c>
      <c r="E541" s="6" t="n">
        <v>250</v>
      </c>
      <c r="F541" s="7" t="n">
        <v>10</v>
      </c>
      <c r="G541" s="6" t="n">
        <v>5.7</v>
      </c>
      <c r="H541" s="6" t="n">
        <v>0</v>
      </c>
      <c r="I541" s="6" t="n">
        <v>57</v>
      </c>
      <c r="J541" s="6" t="n">
        <v>57</v>
      </c>
    </row>
    <row collapsed="false" customFormat="false" customHeight="false" hidden="false" ht="12.1" outlineLevel="0" r="542">
      <c r="A542" s="35" t="n">
        <v>46036</v>
      </c>
      <c r="B542" s="16" t="s">
        <v>983</v>
      </c>
      <c r="C542" s="16" t="s">
        <v>108</v>
      </c>
      <c r="D542" s="16" t="s">
        <v>109</v>
      </c>
      <c r="E542" s="6" t="n">
        <v>1000</v>
      </c>
      <c r="F542" s="7" t="n">
        <v>10</v>
      </c>
      <c r="G542" s="6" t="n">
        <v>15.42</v>
      </c>
      <c r="H542" s="6" t="n">
        <v>0</v>
      </c>
      <c r="I542" s="6" t="n">
        <v>154.2</v>
      </c>
      <c r="J542" s="6" t="n">
        <v>154.2</v>
      </c>
    </row>
    <row collapsed="false" customFormat="false" customHeight="false" hidden="false" ht="12.1" outlineLevel="0" r="543">
      <c r="A543" s="35" t="n">
        <v>46039</v>
      </c>
      <c r="B543" s="16" t="s">
        <v>983</v>
      </c>
      <c r="C543" s="16" t="s">
        <v>114</v>
      </c>
      <c r="D543" s="16" t="s">
        <v>115</v>
      </c>
      <c r="E543" s="6" t="n">
        <v>1000</v>
      </c>
      <c r="F543" s="7" t="n">
        <v>10</v>
      </c>
      <c r="G543" s="6" t="n">
        <v>15.18</v>
      </c>
      <c r="H543" s="6" t="n">
        <v>0</v>
      </c>
      <c r="I543" s="6" t="n">
        <v>151.8</v>
      </c>
      <c r="J543" s="6" t="n">
        <v>151.8</v>
      </c>
    </row>
    <row collapsed="false" customFormat="false" customHeight="false" hidden="false" ht="12.1" outlineLevel="0" r="544">
      <c r="A544" s="35" t="n">
        <v>46039</v>
      </c>
      <c r="B544" s="16" t="s">
        <v>983</v>
      </c>
      <c r="C544" s="16" t="s">
        <v>78</v>
      </c>
      <c r="D544" s="16" t="s">
        <v>79</v>
      </c>
      <c r="E544" s="6" t="n">
        <v>1000</v>
      </c>
      <c r="F544" s="7" t="n">
        <v>15</v>
      </c>
      <c r="G544" s="6" t="n">
        <v>15.38</v>
      </c>
      <c r="H544" s="6" t="n">
        <v>0</v>
      </c>
      <c r="I544" s="6" t="n">
        <v>230.7</v>
      </c>
      <c r="J544" s="6" t="n">
        <v>230.7</v>
      </c>
    </row>
    <row collapsed="false" customFormat="false" customHeight="false" hidden="false" ht="12.1" outlineLevel="0" r="545">
      <c r="A545" s="35" t="n">
        <v>46039</v>
      </c>
      <c r="B545" s="16" t="s">
        <v>983</v>
      </c>
      <c r="C545" s="16" t="s">
        <v>90</v>
      </c>
      <c r="D545" s="16" t="s">
        <v>91</v>
      </c>
      <c r="E545" s="6" t="n">
        <v>1000</v>
      </c>
      <c r="F545" s="7" t="n">
        <v>11</v>
      </c>
      <c r="G545" s="6" t="n">
        <v>14.59</v>
      </c>
      <c r="H545" s="6" t="n">
        <v>0</v>
      </c>
      <c r="I545" s="6" t="n">
        <v>160.49</v>
      </c>
      <c r="J545" s="6" t="n">
        <v>160.49</v>
      </c>
    </row>
    <row collapsed="false" customFormat="false" customHeight="false" hidden="false" ht="12.1" outlineLevel="0" r="546">
      <c r="A546" s="35" t="n">
        <v>46040</v>
      </c>
      <c r="B546" s="16" t="s">
        <v>983</v>
      </c>
      <c r="C546" s="16" t="s">
        <v>111</v>
      </c>
      <c r="D546" s="16" t="s">
        <v>112</v>
      </c>
      <c r="E546" s="6" t="n">
        <v>1000</v>
      </c>
      <c r="F546" s="7" t="n">
        <v>10</v>
      </c>
      <c r="G546" s="6" t="n">
        <v>14.92</v>
      </c>
      <c r="H546" s="6" t="n">
        <v>0</v>
      </c>
      <c r="I546" s="6" t="n">
        <v>149.2</v>
      </c>
      <c r="J546" s="6" t="n">
        <v>149.2</v>
      </c>
    </row>
    <row collapsed="false" customFormat="false" customHeight="false" hidden="false" ht="12.1" outlineLevel="0" r="547">
      <c r="A547" s="35" t="n">
        <v>46041</v>
      </c>
      <c r="B547" s="16" t="s">
        <v>983</v>
      </c>
      <c r="C547" s="16" t="s">
        <v>69</v>
      </c>
      <c r="D547" s="16" t="s">
        <v>70</v>
      </c>
      <c r="E547" s="6" t="n">
        <v>1000</v>
      </c>
      <c r="F547" s="7" t="n">
        <v>20</v>
      </c>
      <c r="G547" s="6" t="n">
        <v>14.78</v>
      </c>
      <c r="H547" s="6" t="n">
        <v>0</v>
      </c>
      <c r="I547" s="6" t="n">
        <v>295.6</v>
      </c>
      <c r="J547" s="6" t="n">
        <v>295.6</v>
      </c>
    </row>
    <row collapsed="false" customFormat="false" customHeight="false" hidden="false" ht="12.1" outlineLevel="0" r="548">
      <c r="A548" s="35" t="n">
        <v>46042</v>
      </c>
      <c r="B548" s="16" t="s">
        <v>983</v>
      </c>
      <c r="C548" s="16" t="s">
        <v>155</v>
      </c>
      <c r="D548" s="16" t="s">
        <v>156</v>
      </c>
      <c r="E548" s="6" t="n">
        <v>1000</v>
      </c>
      <c r="F548" s="7" t="n">
        <v>5</v>
      </c>
      <c r="G548" s="6" t="n">
        <v>43.38</v>
      </c>
      <c r="H548" s="6" t="n">
        <v>0</v>
      </c>
      <c r="I548" s="6" t="n">
        <v>216.9</v>
      </c>
      <c r="J548" s="6" t="n">
        <v>216.9</v>
      </c>
    </row>
    <row collapsed="false" customFormat="false" customHeight="false" hidden="false" ht="12.1" outlineLevel="0" r="549">
      <c r="A549" s="35" t="n">
        <v>46042</v>
      </c>
      <c r="B549" s="16" t="s">
        <v>983</v>
      </c>
      <c r="C549" s="16" t="s">
        <v>87</v>
      </c>
      <c r="D549" s="16" t="s">
        <v>88</v>
      </c>
      <c r="E549" s="6" t="n">
        <v>1000</v>
      </c>
      <c r="F549" s="7" t="n">
        <v>12</v>
      </c>
      <c r="G549" s="6" t="n">
        <v>14.81</v>
      </c>
      <c r="H549" s="6" t="n">
        <v>0</v>
      </c>
      <c r="I549" s="6" t="n">
        <v>177.72</v>
      </c>
      <c r="J549" s="6" t="n">
        <v>177.72</v>
      </c>
    </row>
    <row collapsed="false" customFormat="false" customHeight="false" hidden="false" ht="12.1" outlineLevel="0" r="550">
      <c r="A550" s="35" t="n">
        <v>46043</v>
      </c>
      <c r="B550" s="16" t="s">
        <v>983</v>
      </c>
      <c r="C550" s="16" t="s">
        <v>105</v>
      </c>
      <c r="D550" s="16" t="s">
        <v>106</v>
      </c>
      <c r="E550" s="6" t="n">
        <v>1000</v>
      </c>
      <c r="F550" s="7" t="n">
        <v>10</v>
      </c>
      <c r="G550" s="6" t="n">
        <v>15.12</v>
      </c>
      <c r="H550" s="6" t="n">
        <v>0</v>
      </c>
      <c r="I550" s="6" t="n">
        <v>151.2</v>
      </c>
      <c r="J550" s="6" t="n">
        <v>151.2</v>
      </c>
    </row>
    <row collapsed="false" customFormat="false" customHeight="false" hidden="false" ht="12.1" outlineLevel="0" r="551">
      <c r="A551" s="35" t="n">
        <v>46048</v>
      </c>
      <c r="B551" s="16" t="s">
        <v>983</v>
      </c>
      <c r="C551" s="16" t="s">
        <v>81</v>
      </c>
      <c r="D551" s="16" t="s">
        <v>82</v>
      </c>
      <c r="E551" s="6" t="n">
        <v>1000</v>
      </c>
      <c r="F551" s="7" t="n">
        <v>14</v>
      </c>
      <c r="G551" s="6" t="n">
        <v>16.9</v>
      </c>
      <c r="H551" s="6" t="n">
        <v>0</v>
      </c>
      <c r="I551" s="6" t="n">
        <v>236.6</v>
      </c>
      <c r="J551" s="6" t="n">
        <v>236.6</v>
      </c>
    </row>
    <row collapsed="false" customFormat="false" customHeight="false" hidden="false" ht="12.1" outlineLevel="0" r="552">
      <c r="A552" s="35" t="n">
        <v>46050</v>
      </c>
      <c r="B552" s="16" t="s">
        <v>983</v>
      </c>
      <c r="C552" s="16" t="s">
        <v>143</v>
      </c>
      <c r="D552" s="16" t="s">
        <v>144</v>
      </c>
      <c r="E552" s="6" t="n">
        <v>1000</v>
      </c>
      <c r="F552" s="7" t="n">
        <v>8</v>
      </c>
      <c r="G552" s="6" t="n">
        <v>34.9</v>
      </c>
      <c r="H552" s="6" t="n">
        <v>0</v>
      </c>
      <c r="I552" s="6" t="n">
        <v>279.2</v>
      </c>
      <c r="J552" s="6" t="n">
        <v>279.2</v>
      </c>
    </row>
    <row collapsed="false" customFormat="false" customHeight="false" hidden="false" ht="12.1" outlineLevel="0" r="553">
      <c r="A553" s="35" t="n">
        <v>46051</v>
      </c>
      <c r="B553" s="16" t="s">
        <v>983</v>
      </c>
      <c r="C553" s="16" t="s">
        <v>164</v>
      </c>
      <c r="D553" s="16" t="s">
        <v>165</v>
      </c>
      <c r="E553" s="6" t="n">
        <v>416.9</v>
      </c>
      <c r="F553" s="7" t="n">
        <v>10</v>
      </c>
      <c r="G553" s="6" t="n">
        <v>3.02</v>
      </c>
      <c r="H553" s="6" t="n">
        <v>0</v>
      </c>
      <c r="I553" s="6" t="n">
        <v>30.2</v>
      </c>
      <c r="J553" s="6" t="n">
        <v>30.2</v>
      </c>
    </row>
    <row collapsed="false" customFormat="false" customHeight="false" hidden="false" ht="12.1" outlineLevel="0" r="554">
      <c r="A554" s="35" t="n">
        <v>46053</v>
      </c>
      <c r="B554" s="16" t="s">
        <v>983</v>
      </c>
      <c r="C554" s="16" t="s">
        <v>140</v>
      </c>
      <c r="D554" s="16" t="s">
        <v>141</v>
      </c>
      <c r="E554" s="6" t="n">
        <v>1000</v>
      </c>
      <c r="F554" s="7" t="n">
        <v>10</v>
      </c>
      <c r="G554" s="6" t="n">
        <v>15.45</v>
      </c>
      <c r="H554" s="6" t="n">
        <v>0</v>
      </c>
      <c r="I554" s="6" t="n">
        <v>154.5</v>
      </c>
      <c r="J554" s="6" t="n">
        <v>154.5</v>
      </c>
    </row>
    <row collapsed="false" customFormat="false" customHeight="false" hidden="false" ht="12.1" outlineLevel="0" r="555">
      <c r="A555" s="35" t="n">
        <v>46056</v>
      </c>
      <c r="B555" s="16" t="s">
        <v>983</v>
      </c>
      <c r="C555" s="16" t="s">
        <v>128</v>
      </c>
      <c r="D555" s="16" t="s">
        <v>129</v>
      </c>
      <c r="E555" s="6" t="n">
        <v>1000</v>
      </c>
      <c r="F555" s="7" t="n">
        <v>10</v>
      </c>
      <c r="G555" s="6" t="n">
        <v>40.64</v>
      </c>
      <c r="H555" s="6" t="n">
        <v>0</v>
      </c>
      <c r="I555" s="6" t="n">
        <v>406.4</v>
      </c>
      <c r="J555" s="6" t="n">
        <v>406.4</v>
      </c>
    </row>
    <row collapsed="false" customFormat="false" customHeight="false" hidden="false" ht="12.1" outlineLevel="0" r="556">
      <c r="A556" s="35" t="n">
        <v>46060</v>
      </c>
      <c r="B556" s="16" t="s">
        <v>983</v>
      </c>
      <c r="C556" s="16" t="s">
        <v>158</v>
      </c>
      <c r="D556" s="16" t="s">
        <v>159</v>
      </c>
      <c r="E556" s="6" t="n">
        <v>1000</v>
      </c>
      <c r="F556" s="7" t="n">
        <v>5</v>
      </c>
      <c r="G556" s="6" t="n">
        <v>17.26</v>
      </c>
      <c r="H556" s="6" t="n">
        <v>0</v>
      </c>
      <c r="I556" s="6" t="n">
        <v>86.3</v>
      </c>
      <c r="J556" s="6" t="n">
        <v>86.3</v>
      </c>
    </row>
    <row collapsed="false" customFormat="false" customHeight="false" hidden="false" ht="12.1" outlineLevel="0" r="557">
      <c r="A557" s="35" t="n">
        <v>46061</v>
      </c>
      <c r="B557" s="16" t="s">
        <v>983</v>
      </c>
      <c r="C557" s="16" t="s">
        <v>66</v>
      </c>
      <c r="D557" s="16" t="s">
        <v>67</v>
      </c>
      <c r="E557" s="6" t="n">
        <v>1000</v>
      </c>
      <c r="F557" s="7" t="n">
        <v>20</v>
      </c>
      <c r="G557" s="6" t="n">
        <v>14.96</v>
      </c>
      <c r="H557" s="6" t="n">
        <v>0</v>
      </c>
      <c r="I557" s="6" t="n">
        <v>299.2</v>
      </c>
      <c r="J557" s="6" t="n">
        <v>299.2</v>
      </c>
    </row>
    <row collapsed="false" customFormat="false" customHeight="false" hidden="false" ht="12.1" outlineLevel="0" r="558">
      <c r="A558" s="35" t="n">
        <v>46062</v>
      </c>
      <c r="B558" s="16" t="s">
        <v>983</v>
      </c>
      <c r="C558" s="16" t="s">
        <v>84</v>
      </c>
      <c r="D558" s="16" t="s">
        <v>85</v>
      </c>
      <c r="E558" s="6" t="n">
        <v>1000</v>
      </c>
      <c r="F558" s="7" t="n">
        <v>12</v>
      </c>
      <c r="G558" s="6" t="n">
        <v>14.95</v>
      </c>
      <c r="H558" s="6" t="n">
        <v>0</v>
      </c>
      <c r="I558" s="6" t="n">
        <v>179.4</v>
      </c>
      <c r="J558" s="6" t="n">
        <v>179.4</v>
      </c>
    </row>
    <row collapsed="false" customFormat="false" customHeight="false" hidden="false" ht="12.1" outlineLevel="0" r="559">
      <c r="A559" s="35" t="n">
        <v>46066</v>
      </c>
      <c r="B559" s="16" t="s">
        <v>983</v>
      </c>
      <c r="C559" s="16" t="s">
        <v>108</v>
      </c>
      <c r="D559" s="16" t="s">
        <v>109</v>
      </c>
      <c r="E559" s="6" t="n">
        <v>1000</v>
      </c>
      <c r="F559" s="7" t="n">
        <v>10</v>
      </c>
      <c r="G559" s="6" t="n">
        <v>15.42</v>
      </c>
      <c r="H559" s="6" t="n">
        <v>0</v>
      </c>
      <c r="I559" s="6" t="n">
        <v>154.2</v>
      </c>
      <c r="J559" s="6" t="n">
        <v>154.2</v>
      </c>
    </row>
    <row collapsed="false" customFormat="false" customHeight="false" hidden="false" ht="12.1" outlineLevel="0" r="560">
      <c r="A560" s="35" t="n">
        <v>46069</v>
      </c>
      <c r="B560" s="16" t="s">
        <v>983</v>
      </c>
      <c r="C560" s="16" t="s">
        <v>78</v>
      </c>
      <c r="D560" s="16" t="s">
        <v>79</v>
      </c>
      <c r="E560" s="6" t="n">
        <v>1000</v>
      </c>
      <c r="F560" s="7" t="n">
        <v>15</v>
      </c>
      <c r="G560" s="6" t="n">
        <v>15.38</v>
      </c>
      <c r="H560" s="6" t="n">
        <v>0</v>
      </c>
      <c r="I560" s="6" t="n">
        <v>230.7</v>
      </c>
      <c r="J560" s="6" t="n">
        <v>230.7</v>
      </c>
    </row>
    <row collapsed="false" customFormat="false" customHeight="false" hidden="false" ht="12.1" outlineLevel="0" r="561">
      <c r="A561" s="35" t="n">
        <v>46069</v>
      </c>
      <c r="B561" s="16" t="s">
        <v>983</v>
      </c>
      <c r="C561" s="16" t="s">
        <v>114</v>
      </c>
      <c r="D561" s="16" t="s">
        <v>115</v>
      </c>
      <c r="E561" s="6" t="n">
        <v>1000</v>
      </c>
      <c r="F561" s="7" t="n">
        <v>10</v>
      </c>
      <c r="G561" s="6" t="n">
        <v>15.18</v>
      </c>
      <c r="H561" s="6" t="n">
        <v>0</v>
      </c>
      <c r="I561" s="6" t="n">
        <v>151.8</v>
      </c>
      <c r="J561" s="6" t="n">
        <v>151.8</v>
      </c>
    </row>
    <row collapsed="false" customFormat="false" customHeight="false" hidden="false" ht="12.1" outlineLevel="0" r="562">
      <c r="A562" s="35" t="n">
        <v>46069</v>
      </c>
      <c r="B562" s="16" t="s">
        <v>983</v>
      </c>
      <c r="C562" s="16" t="s">
        <v>90</v>
      </c>
      <c r="D562" s="16" t="s">
        <v>91</v>
      </c>
      <c r="E562" s="6" t="n">
        <v>1000</v>
      </c>
      <c r="F562" s="7" t="n">
        <v>11</v>
      </c>
      <c r="G562" s="6" t="n">
        <v>14.59</v>
      </c>
      <c r="H562" s="6" t="n">
        <v>0</v>
      </c>
      <c r="I562" s="6" t="n">
        <v>160.49</v>
      </c>
      <c r="J562" s="6" t="n">
        <v>160.49</v>
      </c>
    </row>
    <row collapsed="false" customFormat="false" customHeight="false" hidden="false" ht="12.1" outlineLevel="0" r="563">
      <c r="A563" s="35" t="n">
        <v>46070</v>
      </c>
      <c r="B563" s="16" t="s">
        <v>983</v>
      </c>
      <c r="C563" s="16" t="s">
        <v>146</v>
      </c>
      <c r="D563" s="16" t="s">
        <v>147</v>
      </c>
      <c r="E563" s="6" t="n">
        <v>1000</v>
      </c>
      <c r="F563" s="7" t="n">
        <v>7</v>
      </c>
      <c r="G563" s="6" t="n">
        <v>32.16</v>
      </c>
      <c r="H563" s="6" t="n">
        <v>0</v>
      </c>
      <c r="I563" s="6" t="n">
        <v>225.12</v>
      </c>
      <c r="J563" s="6" t="n">
        <v>225.12</v>
      </c>
    </row>
    <row collapsed="false" customFormat="false" customHeight="false" hidden="false" ht="12.1" outlineLevel="0" r="564">
      <c r="A564" s="35" t="n">
        <v>46070</v>
      </c>
      <c r="B564" s="16" t="s">
        <v>983</v>
      </c>
      <c r="C564" s="16" t="s">
        <v>62</v>
      </c>
      <c r="D564" s="16" t="s">
        <v>64</v>
      </c>
      <c r="E564" s="6" t="n">
        <v>100</v>
      </c>
      <c r="F564" s="7" t="n">
        <v>3</v>
      </c>
      <c r="G564" s="6" t="n">
        <v>118.71</v>
      </c>
      <c r="H564" s="6" t="n">
        <v>0</v>
      </c>
      <c r="I564" s="6" t="n">
        <v>356.13</v>
      </c>
      <c r="J564" s="6" t="n">
        <v>356.13</v>
      </c>
    </row>
    <row collapsed="false" customFormat="false" customHeight="false" hidden="false" ht="12.1" outlineLevel="0" r="565">
      <c r="A565" s="35" t="n">
        <v>46071</v>
      </c>
      <c r="B565" s="16" t="s">
        <v>983</v>
      </c>
      <c r="C565" s="16" t="s">
        <v>69</v>
      </c>
      <c r="D565" s="16" t="s">
        <v>70</v>
      </c>
      <c r="E565" s="6" t="n">
        <v>1000</v>
      </c>
      <c r="F565" s="7" t="n">
        <v>20</v>
      </c>
      <c r="G565" s="6" t="n">
        <v>14.78</v>
      </c>
      <c r="H565" s="6" t="n">
        <v>0</v>
      </c>
      <c r="I565" s="6" t="n">
        <v>295.6</v>
      </c>
      <c r="J565" s="6" t="n">
        <v>295.6</v>
      </c>
    </row>
    <row collapsed="false" customFormat="false" customHeight="false" hidden="false" ht="12.1" outlineLevel="0" r="566">
      <c r="A566" s="35" t="n">
        <v>46071</v>
      </c>
      <c r="B566" s="16" t="s">
        <v>983</v>
      </c>
      <c r="C566" s="16" t="s">
        <v>111</v>
      </c>
      <c r="D566" s="16" t="s">
        <v>112</v>
      </c>
      <c r="E566" s="6" t="n">
        <v>1000</v>
      </c>
      <c r="F566" s="7" t="n">
        <v>10</v>
      </c>
      <c r="G566" s="6" t="n">
        <v>14.92</v>
      </c>
      <c r="H566" s="6" t="n">
        <v>0</v>
      </c>
      <c r="I566" s="6" t="n">
        <v>149.2</v>
      </c>
      <c r="J566" s="6" t="n">
        <v>149.2</v>
      </c>
    </row>
    <row collapsed="false" customFormat="false" customHeight="false" hidden="false" ht="12.1" outlineLevel="0" r="567">
      <c r="A567" s="35" t="n">
        <v>46071</v>
      </c>
      <c r="B567" s="16" t="s">
        <v>983</v>
      </c>
      <c r="C567" s="16" t="s">
        <v>137</v>
      </c>
      <c r="D567" s="16" t="s">
        <v>138</v>
      </c>
      <c r="E567" s="6" t="n">
        <v>1000</v>
      </c>
      <c r="F567" s="7" t="n">
        <v>10</v>
      </c>
      <c r="G567" s="6" t="n">
        <v>39.89</v>
      </c>
      <c r="H567" s="6" t="n">
        <v>0</v>
      </c>
      <c r="I567" s="6" t="n">
        <v>398.9</v>
      </c>
      <c r="J567" s="6" t="n">
        <v>398.9</v>
      </c>
    </row>
    <row collapsed="false" customFormat="false" customHeight="false" hidden="false" ht="12.1" outlineLevel="0" r="568">
      <c r="A568" s="35" t="n">
        <v>46072</v>
      </c>
      <c r="B568" s="16" t="s">
        <v>983</v>
      </c>
      <c r="C568" s="16" t="s">
        <v>87</v>
      </c>
      <c r="D568" s="16" t="s">
        <v>88</v>
      </c>
      <c r="E568" s="6" t="n">
        <v>1000</v>
      </c>
      <c r="F568" s="7" t="n">
        <v>12</v>
      </c>
      <c r="G568" s="6" t="n">
        <v>14.81</v>
      </c>
      <c r="H568" s="6" t="n">
        <v>0</v>
      </c>
      <c r="I568" s="6" t="n">
        <v>177.72</v>
      </c>
      <c r="J568" s="6" t="n">
        <v>177.72</v>
      </c>
    </row>
    <row collapsed="false" customFormat="false" customHeight="false" hidden="false" ht="12.1" outlineLevel="0" r="569">
      <c r="A569" s="35" t="n">
        <v>46073</v>
      </c>
      <c r="B569" s="16" t="s">
        <v>983</v>
      </c>
      <c r="C569" s="16" t="s">
        <v>105</v>
      </c>
      <c r="D569" s="16" t="s">
        <v>106</v>
      </c>
      <c r="E569" s="6" t="n">
        <v>1000</v>
      </c>
      <c r="F569" s="7" t="n">
        <v>10</v>
      </c>
      <c r="G569" s="6" t="n">
        <v>15.12</v>
      </c>
      <c r="H569" s="6" t="n">
        <v>0</v>
      </c>
      <c r="I569" s="6" t="n">
        <v>151.2</v>
      </c>
      <c r="J569" s="6" t="n">
        <v>151.2</v>
      </c>
    </row>
    <row collapsed="false" customFormat="false" customHeight="false" hidden="false" ht="12.1" outlineLevel="0" r="570">
      <c r="A570" s="35" t="n">
        <v>46078</v>
      </c>
      <c r="B570" s="16" t="s">
        <v>983</v>
      </c>
      <c r="C570" s="16" t="s">
        <v>81</v>
      </c>
      <c r="D570" s="16" t="s">
        <v>82</v>
      </c>
      <c r="E570" s="6" t="n">
        <v>1000</v>
      </c>
      <c r="F570" s="7" t="n">
        <v>14</v>
      </c>
      <c r="G570" s="6" t="n">
        <v>16.9</v>
      </c>
      <c r="H570" s="6" t="n">
        <v>0</v>
      </c>
      <c r="I570" s="6" t="n">
        <v>236.6</v>
      </c>
      <c r="J570" s="6" t="n">
        <v>236.6</v>
      </c>
    </row>
    <row collapsed="false" customFormat="false" customHeight="false" hidden="false" ht="12.1" outlineLevel="0" r="571">
      <c r="A571" s="35" t="n">
        <v>46081</v>
      </c>
      <c r="B571" s="16" t="s">
        <v>983</v>
      </c>
      <c r="C571" s="16" t="s">
        <v>164</v>
      </c>
      <c r="D571" s="16" t="s">
        <v>165</v>
      </c>
      <c r="E571" s="6" t="n">
        <v>416.9</v>
      </c>
      <c r="F571" s="7" t="n">
        <v>10</v>
      </c>
      <c r="G571" s="6" t="n">
        <v>2.26</v>
      </c>
      <c r="H571" s="6" t="n">
        <v>0</v>
      </c>
      <c r="I571" s="6" t="n">
        <v>22.6</v>
      </c>
      <c r="J571" s="6" t="n">
        <v>22.6</v>
      </c>
    </row>
    <row collapsed="false" customFormat="false" customHeight="false" hidden="false" ht="12.1" outlineLevel="0" r="572">
      <c r="A572" s="35" t="n">
        <v>46083</v>
      </c>
      <c r="B572" s="16" t="s">
        <v>983</v>
      </c>
      <c r="C572" s="16" t="s">
        <v>140</v>
      </c>
      <c r="D572" s="16" t="s">
        <v>141</v>
      </c>
      <c r="E572" s="6" t="n">
        <v>1000</v>
      </c>
      <c r="F572" s="7" t="n">
        <v>10</v>
      </c>
      <c r="G572" s="6" t="n">
        <v>15.45</v>
      </c>
      <c r="H572" s="6" t="n">
        <v>0</v>
      </c>
      <c r="I572" s="6" t="n">
        <v>154.5</v>
      </c>
      <c r="J572" s="6" t="n">
        <v>154.5</v>
      </c>
    </row>
    <row collapsed="false" customFormat="false" customHeight="false" hidden="false" ht="12.1" outlineLevel="0" r="573">
      <c r="A573" s="35" t="n">
        <v>46084</v>
      </c>
      <c r="B573" s="16" t="s">
        <v>983</v>
      </c>
      <c r="C573" s="16" t="s">
        <v>75</v>
      </c>
      <c r="D573" s="16" t="s">
        <v>76</v>
      </c>
      <c r="E573" s="6" t="n">
        <v>1000</v>
      </c>
      <c r="F573" s="7" t="n">
        <v>18</v>
      </c>
      <c r="G573" s="6" t="n">
        <v>44.88</v>
      </c>
      <c r="H573" s="6" t="n">
        <v>0</v>
      </c>
      <c r="I573" s="6" t="n">
        <v>807.84</v>
      </c>
      <c r="J573" s="6" t="n">
        <v>807.84</v>
      </c>
    </row>
    <row collapsed="false" customFormat="false" customHeight="false" hidden="false" ht="12.1" outlineLevel="0" r="574">
      <c r="A574" s="35" t="n">
        <v>46085</v>
      </c>
      <c r="B574" s="16" t="s">
        <v>983</v>
      </c>
      <c r="C574" s="16" t="s">
        <v>123</v>
      </c>
      <c r="D574" s="16" t="s">
        <v>124</v>
      </c>
      <c r="E574" s="6" t="n">
        <v>1000</v>
      </c>
      <c r="F574" s="7" t="n">
        <v>10</v>
      </c>
      <c r="G574" s="6" t="n">
        <v>30.42</v>
      </c>
      <c r="H574" s="6" t="n">
        <v>0</v>
      </c>
      <c r="I574" s="6" t="n">
        <v>304.2</v>
      </c>
      <c r="J574" s="6" t="n">
        <v>304.2</v>
      </c>
    </row>
    <row collapsed="false" customFormat="false" customHeight="false" hidden="false" ht="12.1" outlineLevel="0" r="575">
      <c r="A575" s="35" t="n">
        <v>46085</v>
      </c>
      <c r="B575" s="16" t="s">
        <v>983</v>
      </c>
      <c r="C575" s="16" t="s">
        <v>126</v>
      </c>
      <c r="D575" s="16" t="s">
        <v>127</v>
      </c>
      <c r="E575" s="6" t="n">
        <v>1000</v>
      </c>
      <c r="F575" s="7" t="n">
        <v>10</v>
      </c>
      <c r="G575" s="6" t="n">
        <v>25.8</v>
      </c>
      <c r="H575" s="6" t="n">
        <v>0</v>
      </c>
      <c r="I575" s="6" t="n">
        <v>258</v>
      </c>
      <c r="J575" s="6" t="n">
        <v>258</v>
      </c>
    </row>
    <row collapsed="false" customFormat="false" customHeight="false" hidden="false" ht="12.1" outlineLevel="0" r="576">
      <c r="A576" s="35" t="n">
        <v>46090</v>
      </c>
      <c r="B576" s="16" t="s">
        <v>983</v>
      </c>
      <c r="C576" s="16" t="s">
        <v>158</v>
      </c>
      <c r="D576" s="16" t="s">
        <v>159</v>
      </c>
      <c r="E576" s="6" t="n">
        <v>1000</v>
      </c>
      <c r="F576" s="7" t="n">
        <v>5</v>
      </c>
      <c r="G576" s="6" t="n">
        <v>17.26</v>
      </c>
      <c r="H576" s="6" t="n">
        <v>0</v>
      </c>
      <c r="I576" s="6" t="n">
        <v>86.3</v>
      </c>
      <c r="J576" s="6" t="n">
        <v>86.3</v>
      </c>
    </row>
    <row collapsed="false" customFormat="false" customHeight="false" hidden="false" ht="12.1" outlineLevel="0" r="577">
      <c r="A577" s="35" t="n">
        <v>46091</v>
      </c>
      <c r="B577" s="16" t="s">
        <v>983</v>
      </c>
      <c r="C577" s="16" t="s">
        <v>66</v>
      </c>
      <c r="D577" s="16" t="s">
        <v>67</v>
      </c>
      <c r="E577" s="6" t="n">
        <v>1000</v>
      </c>
      <c r="F577" s="7" t="n">
        <v>20</v>
      </c>
      <c r="G577" s="6" t="n">
        <v>14.96</v>
      </c>
      <c r="H577" s="6" t="n">
        <v>0</v>
      </c>
      <c r="I577" s="6" t="n">
        <v>299.2</v>
      </c>
      <c r="J577" s="6" t="n">
        <v>299.2</v>
      </c>
    </row>
    <row collapsed="false" customFormat="false" customHeight="false" hidden="false" ht="12.1" outlineLevel="0" r="578">
      <c r="A578" s="35" t="n">
        <v>46092</v>
      </c>
      <c r="B578" s="16" t="s">
        <v>983</v>
      </c>
      <c r="C578" s="16" t="s">
        <v>84</v>
      </c>
      <c r="D578" s="16" t="s">
        <v>85</v>
      </c>
      <c r="E578" s="6" t="n">
        <v>1000</v>
      </c>
      <c r="F578" s="7" t="n">
        <v>12</v>
      </c>
      <c r="G578" s="6" t="n">
        <v>14.95</v>
      </c>
      <c r="H578" s="6" t="n">
        <v>0</v>
      </c>
      <c r="I578" s="6" t="n">
        <v>179.4</v>
      </c>
      <c r="J578" s="6" t="n">
        <v>179.4</v>
      </c>
    </row>
    <row collapsed="false" customFormat="false" customHeight="false" hidden="false" ht="12.1" outlineLevel="0" r="579">
      <c r="A579" s="35" t="n">
        <v>46092</v>
      </c>
      <c r="B579" s="16" t="s">
        <v>983</v>
      </c>
      <c r="C579" s="16" t="s">
        <v>117</v>
      </c>
      <c r="D579" s="16" t="s">
        <v>118</v>
      </c>
      <c r="E579" s="6" t="n">
        <v>1000</v>
      </c>
      <c r="F579" s="7" t="n">
        <v>10</v>
      </c>
      <c r="G579" s="6" t="n">
        <v>37.02</v>
      </c>
      <c r="H579" s="6" t="n">
        <v>0</v>
      </c>
      <c r="I579" s="6" t="n">
        <v>370.2</v>
      </c>
      <c r="J579" s="6" t="n">
        <v>370.2</v>
      </c>
    </row>
    <row collapsed="false" customFormat="false" customHeight="false" hidden="false" ht="12.1" outlineLevel="0" r="580">
      <c r="A580" s="35" t="n">
        <v>46093</v>
      </c>
      <c r="B580" s="16" t="s">
        <v>983</v>
      </c>
      <c r="C580" s="16" t="s">
        <v>169</v>
      </c>
      <c r="D580" s="16" t="s">
        <v>170</v>
      </c>
      <c r="E580" s="6" t="n">
        <v>400</v>
      </c>
      <c r="F580" s="7" t="n">
        <v>5</v>
      </c>
      <c r="G580" s="6" t="n">
        <v>8.63</v>
      </c>
      <c r="H580" s="6" t="n">
        <v>0</v>
      </c>
      <c r="I580" s="6" t="n">
        <v>43.15</v>
      </c>
      <c r="J580" s="6" t="n">
        <v>43.15</v>
      </c>
    </row>
    <row collapsed="false" customFormat="false" customHeight="false" hidden="false" ht="12.1" outlineLevel="0" r="581">
      <c r="A581" s="35" t="n">
        <v>46096</v>
      </c>
      <c r="B581" s="16" t="s">
        <v>983</v>
      </c>
      <c r="C581" s="16" t="s">
        <v>108</v>
      </c>
      <c r="D581" s="16" t="s">
        <v>109</v>
      </c>
      <c r="E581" s="6" t="n">
        <v>1000</v>
      </c>
      <c r="F581" s="7" t="n">
        <v>10</v>
      </c>
      <c r="G581" s="6" t="n">
        <v>15.42</v>
      </c>
      <c r="H581" s="6" t="n">
        <v>0</v>
      </c>
      <c r="I581" s="6" t="n">
        <v>154.2</v>
      </c>
      <c r="J581" s="6" t="n">
        <v>154.2</v>
      </c>
    </row>
    <row collapsed="false" customFormat="false" customHeight="false" hidden="false" ht="12.1" outlineLevel="0" r="582">
      <c r="A582" s="35" t="n">
        <v>46097</v>
      </c>
      <c r="B582" s="16" t="s">
        <v>983</v>
      </c>
      <c r="C582" s="16" t="s">
        <v>96</v>
      </c>
      <c r="D582" s="16" t="s">
        <v>97</v>
      </c>
      <c r="E582" s="6" t="n">
        <v>1000</v>
      </c>
      <c r="F582" s="7" t="n">
        <v>10</v>
      </c>
      <c r="G582" s="6" t="n">
        <v>50.08</v>
      </c>
      <c r="H582" s="6" t="n">
        <v>0</v>
      </c>
      <c r="I582" s="6" t="n">
        <v>500.8</v>
      </c>
      <c r="J582" s="6" t="n">
        <v>500.8</v>
      </c>
    </row>
    <row collapsed="false" customFormat="false" customHeight="false" hidden="false" ht="12.1" outlineLevel="0" r="583">
      <c r="A583" s="35" t="n">
        <v>46097</v>
      </c>
      <c r="B583" s="16" t="s">
        <v>983</v>
      </c>
      <c r="C583" s="16" t="s">
        <v>161</v>
      </c>
      <c r="D583" s="16" t="s">
        <v>162</v>
      </c>
      <c r="E583" s="6" t="n">
        <v>1000</v>
      </c>
      <c r="F583" s="7" t="n">
        <v>5</v>
      </c>
      <c r="G583" s="6" t="n">
        <v>39.39</v>
      </c>
      <c r="H583" s="6" t="n">
        <v>0</v>
      </c>
      <c r="I583" s="6" t="n">
        <v>196.95</v>
      </c>
      <c r="J583" s="6" t="n">
        <v>196.95</v>
      </c>
    </row>
    <row collapsed="false" customFormat="false" customHeight="false" hidden="false" ht="12.1" outlineLevel="0" r="584">
      <c r="A584" s="35" t="n">
        <v>46097</v>
      </c>
      <c r="B584" s="16" t="s">
        <v>983</v>
      </c>
      <c r="C584" s="16" t="s">
        <v>99</v>
      </c>
      <c r="D584" s="16" t="s">
        <v>100</v>
      </c>
      <c r="E584" s="6" t="n">
        <v>1000</v>
      </c>
      <c r="F584" s="7" t="n">
        <v>10</v>
      </c>
      <c r="G584" s="6" t="n">
        <v>51.19</v>
      </c>
      <c r="H584" s="6" t="n">
        <v>0</v>
      </c>
      <c r="I584" s="6" t="n">
        <v>511.9</v>
      </c>
      <c r="J584" s="6" t="n">
        <v>511.9</v>
      </c>
    </row>
    <row collapsed="false" customFormat="false" customHeight="false" hidden="false" ht="12.1" outlineLevel="0" r="585">
      <c r="A585" s="35" t="n">
        <v>46098</v>
      </c>
      <c r="B585" s="16" t="s">
        <v>983</v>
      </c>
      <c r="C585" s="16" t="s">
        <v>131</v>
      </c>
      <c r="D585" s="16" t="s">
        <v>132</v>
      </c>
      <c r="E585" s="6" t="n">
        <v>1000</v>
      </c>
      <c r="F585" s="7" t="n">
        <v>10</v>
      </c>
      <c r="G585" s="6" t="n">
        <v>38.64</v>
      </c>
      <c r="H585" s="6" t="n">
        <v>0</v>
      </c>
      <c r="I585" s="6" t="n">
        <v>386.4</v>
      </c>
      <c r="J585" s="6" t="n">
        <v>386.4</v>
      </c>
    </row>
    <row collapsed="false" customFormat="false" customHeight="false" hidden="false" ht="12.1" outlineLevel="0" r="586">
      <c r="A586" s="35" t="n">
        <v>46099</v>
      </c>
      <c r="B586" s="16" t="s">
        <v>983</v>
      </c>
      <c r="C586" s="16" t="s">
        <v>78</v>
      </c>
      <c r="D586" s="16" t="s">
        <v>79</v>
      </c>
      <c r="E586" s="6" t="n">
        <v>1000</v>
      </c>
      <c r="F586" s="7" t="n">
        <v>15</v>
      </c>
      <c r="G586" s="6" t="n">
        <v>15.38</v>
      </c>
      <c r="H586" s="6" t="n">
        <v>0</v>
      </c>
      <c r="I586" s="6" t="n">
        <v>230.7</v>
      </c>
      <c r="J586" s="6" t="n">
        <v>230.7</v>
      </c>
    </row>
    <row collapsed="false" customFormat="false" customHeight="false" hidden="false" ht="12.1" outlineLevel="0" r="587">
      <c r="A587" s="35" t="n">
        <v>46099</v>
      </c>
      <c r="B587" s="16" t="s">
        <v>983</v>
      </c>
      <c r="C587" s="16" t="s">
        <v>114</v>
      </c>
      <c r="D587" s="16" t="s">
        <v>115</v>
      </c>
      <c r="E587" s="6" t="n">
        <v>1000</v>
      </c>
      <c r="F587" s="7" t="n">
        <v>10</v>
      </c>
      <c r="G587" s="6" t="n">
        <v>15.18</v>
      </c>
      <c r="H587" s="6" t="n">
        <v>0</v>
      </c>
      <c r="I587" s="6" t="n">
        <v>151.8</v>
      </c>
      <c r="J587" s="6" t="n">
        <v>151.8</v>
      </c>
    </row>
    <row collapsed="false" customFormat="false" customHeight="false" hidden="false" ht="12.1" outlineLevel="0" r="588">
      <c r="A588" s="35" t="n">
        <v>46099</v>
      </c>
      <c r="B588" s="16" t="s">
        <v>983</v>
      </c>
      <c r="C588" s="16" t="s">
        <v>90</v>
      </c>
      <c r="D588" s="16" t="s">
        <v>91</v>
      </c>
      <c r="E588" s="6" t="n">
        <v>1000</v>
      </c>
      <c r="F588" s="7" t="n">
        <v>11</v>
      </c>
      <c r="G588" s="6" t="n">
        <v>14.59</v>
      </c>
      <c r="H588" s="6" t="n">
        <v>0</v>
      </c>
      <c r="I588" s="6" t="n">
        <v>160.49</v>
      </c>
      <c r="J588" s="6" t="n">
        <v>160.49</v>
      </c>
    </row>
    <row collapsed="false" customFormat="false" customHeight="false" hidden="false" ht="12.1" outlineLevel="0" r="589">
      <c r="A589" s="35" t="n">
        <v>46099</v>
      </c>
      <c r="B589" s="16" t="s">
        <v>983</v>
      </c>
      <c r="C589" s="16" t="s">
        <v>120</v>
      </c>
      <c r="D589" s="16" t="s">
        <v>121</v>
      </c>
      <c r="E589" s="6" t="n">
        <v>1000</v>
      </c>
      <c r="F589" s="7" t="n">
        <v>10</v>
      </c>
      <c r="G589" s="6" t="n">
        <v>29.54</v>
      </c>
      <c r="H589" s="6" t="n">
        <v>0</v>
      </c>
      <c r="I589" s="6" t="n">
        <v>295.4</v>
      </c>
      <c r="J589" s="6" t="n">
        <v>295.4</v>
      </c>
    </row>
    <row collapsed="false" customFormat="false" customHeight="false" hidden="false" ht="12.1" outlineLevel="0" r="590">
      <c r="A590" s="35" t="n">
        <v>46101</v>
      </c>
      <c r="B590" s="16" t="s">
        <v>983</v>
      </c>
      <c r="C590" s="16" t="s">
        <v>69</v>
      </c>
      <c r="D590" s="16" t="s">
        <v>70</v>
      </c>
      <c r="E590" s="6" t="n">
        <v>1000</v>
      </c>
      <c r="F590" s="7" t="n">
        <v>20</v>
      </c>
      <c r="G590" s="6" t="n">
        <v>14.78</v>
      </c>
      <c r="H590" s="6" t="n">
        <v>0</v>
      </c>
      <c r="I590" s="6" t="n">
        <v>295.6</v>
      </c>
      <c r="J590" s="6" t="n">
        <v>295.6</v>
      </c>
    </row>
    <row collapsed="false" customFormat="false" customHeight="false" hidden="false" ht="12.1" outlineLevel="0" r="591">
      <c r="A591" s="35" t="n">
        <v>46102</v>
      </c>
      <c r="B591" s="16" t="s">
        <v>983</v>
      </c>
      <c r="C591" s="16" t="s">
        <v>111</v>
      </c>
      <c r="D591" s="16" t="s">
        <v>112</v>
      </c>
      <c r="E591" s="6" t="n">
        <v>1000</v>
      </c>
      <c r="F591" s="7" t="n">
        <v>10</v>
      </c>
      <c r="G591" s="6" t="n">
        <v>14.92</v>
      </c>
      <c r="H591" s="6" t="n">
        <v>0</v>
      </c>
      <c r="I591" s="6" t="n">
        <v>149.2</v>
      </c>
      <c r="J591" s="6" t="n">
        <v>149.2</v>
      </c>
    </row>
    <row collapsed="false" customFormat="false" customHeight="false" hidden="false" ht="12.1" outlineLevel="0" r="592">
      <c r="A592" s="35" t="n">
        <v>46102</v>
      </c>
      <c r="B592" s="16" t="s">
        <v>983</v>
      </c>
      <c r="C592" s="16" t="s">
        <v>87</v>
      </c>
      <c r="D592" s="16" t="s">
        <v>88</v>
      </c>
      <c r="E592" s="6" t="n">
        <v>1000</v>
      </c>
      <c r="F592" s="7" t="n">
        <v>12</v>
      </c>
      <c r="G592" s="6" t="n">
        <v>14.81</v>
      </c>
      <c r="H592" s="6" t="n">
        <v>0</v>
      </c>
      <c r="I592" s="6" t="n">
        <v>177.72</v>
      </c>
      <c r="J592" s="6" t="n">
        <v>177.72</v>
      </c>
    </row>
    <row collapsed="false" customFormat="false" customHeight="false" hidden="false" ht="12.1" outlineLevel="0" r="593">
      <c r="A593" s="35" t="n">
        <v>46103</v>
      </c>
      <c r="B593" s="16" t="s">
        <v>983</v>
      </c>
      <c r="C593" s="16" t="s">
        <v>105</v>
      </c>
      <c r="D593" s="16" t="s">
        <v>106</v>
      </c>
      <c r="E593" s="6" t="n">
        <v>1000</v>
      </c>
      <c r="F593" s="7" t="n">
        <v>10</v>
      </c>
      <c r="G593" s="6" t="n">
        <v>15.12</v>
      </c>
      <c r="H593" s="6" t="n">
        <v>0</v>
      </c>
      <c r="I593" s="6" t="n">
        <v>151.2</v>
      </c>
      <c r="J593" s="6" t="n">
        <v>151.2</v>
      </c>
    </row>
    <row collapsed="false" customFormat="false" customHeight="false" hidden="false" ht="12.1" outlineLevel="0" r="594">
      <c r="A594" s="35" t="n">
        <v>46106</v>
      </c>
      <c r="B594" s="16" t="s">
        <v>983</v>
      </c>
      <c r="C594" s="16" t="s">
        <v>93</v>
      </c>
      <c r="D594" s="16" t="s">
        <v>94</v>
      </c>
      <c r="E594" s="6" t="n">
        <v>1000</v>
      </c>
      <c r="F594" s="7" t="n">
        <v>10</v>
      </c>
      <c r="G594" s="6" t="n">
        <v>47.37</v>
      </c>
      <c r="H594" s="6" t="n">
        <v>0</v>
      </c>
      <c r="I594" s="6" t="n">
        <v>473.7</v>
      </c>
      <c r="J594" s="6" t="n">
        <v>473.7</v>
      </c>
    </row>
    <row collapsed="false" customFormat="false" customHeight="false" hidden="false" ht="12.1" outlineLevel="0" r="595">
      <c r="A595" s="35" t="n">
        <v>46108</v>
      </c>
      <c r="B595" s="16" t="s">
        <v>983</v>
      </c>
      <c r="C595" s="16" t="s">
        <v>81</v>
      </c>
      <c r="D595" s="16" t="s">
        <v>82</v>
      </c>
      <c r="E595" s="6" t="n">
        <v>1000</v>
      </c>
      <c r="F595" s="7" t="n">
        <v>14</v>
      </c>
      <c r="G595" s="6" t="n">
        <v>16.9</v>
      </c>
      <c r="H595" s="6" t="n">
        <v>0</v>
      </c>
      <c r="I595" s="6" t="n">
        <v>236.6</v>
      </c>
      <c r="J595" s="6" t="n">
        <v>236.6</v>
      </c>
    </row>
    <row collapsed="false" customFormat="false" customHeight="false" hidden="false" ht="12.1" outlineLevel="0" r="596">
      <c r="A596" s="35" t="n">
        <v>46111</v>
      </c>
      <c r="B596" s="16" t="s">
        <v>983</v>
      </c>
      <c r="C596" s="16" t="s">
        <v>72</v>
      </c>
      <c r="D596" s="16" t="s">
        <v>73</v>
      </c>
      <c r="E596" s="6" t="n">
        <v>1000</v>
      </c>
      <c r="F596" s="7" t="n">
        <v>16</v>
      </c>
      <c r="G596" s="6" t="n">
        <v>37.11</v>
      </c>
      <c r="H596" s="6" t="n">
        <v>0</v>
      </c>
      <c r="I596" s="6" t="n">
        <v>593.76</v>
      </c>
      <c r="J596" s="6" t="n">
        <v>593.76</v>
      </c>
    </row>
    <row collapsed="false" customFormat="false" customHeight="false" hidden="false" ht="12.1" outlineLevel="0" r="597">
      <c r="A597" s="35" t="n">
        <v>46111</v>
      </c>
      <c r="B597" s="16" t="s">
        <v>983</v>
      </c>
      <c r="C597" s="16" t="s">
        <v>164</v>
      </c>
      <c r="D597" s="16" t="s">
        <v>165</v>
      </c>
      <c r="E597" s="6" t="n">
        <v>416.9</v>
      </c>
      <c r="F597" s="7" t="n">
        <v>10</v>
      </c>
      <c r="G597" s="6" t="n">
        <v>1.51</v>
      </c>
      <c r="H597" s="6" t="n">
        <v>0</v>
      </c>
      <c r="I597" s="6" t="n">
        <v>15.1</v>
      </c>
      <c r="J597" s="6" t="n">
        <v>15.1</v>
      </c>
    </row>
    <row collapsed="false" customFormat="false" customHeight="false" hidden="false" ht="12.1" outlineLevel="0" r="598">
      <c r="A598" s="35" t="n">
        <v>46113</v>
      </c>
      <c r="B598" s="16" t="s">
        <v>983</v>
      </c>
      <c r="C598" s="16" t="s">
        <v>149</v>
      </c>
      <c r="D598" s="16" t="s">
        <v>150</v>
      </c>
      <c r="E598" s="6" t="n">
        <v>1000</v>
      </c>
      <c r="F598" s="7" t="n">
        <v>7</v>
      </c>
      <c r="G598" s="6" t="n">
        <v>29.42</v>
      </c>
      <c r="H598" s="6" t="n">
        <v>0</v>
      </c>
      <c r="I598" s="6" t="n">
        <v>205.94</v>
      </c>
      <c r="J598" s="6" t="n">
        <v>205.94</v>
      </c>
    </row>
    <row collapsed="false" customFormat="false" customHeight="false" hidden="false" ht="12.1" outlineLevel="0" r="599">
      <c r="A599" s="35" t="n">
        <v>46113</v>
      </c>
      <c r="B599" s="16" t="s">
        <v>983</v>
      </c>
      <c r="C599" s="16" t="s">
        <v>140</v>
      </c>
      <c r="D599" s="16" t="s">
        <v>141</v>
      </c>
      <c r="E599" s="6" t="n">
        <v>1000</v>
      </c>
      <c r="F599" s="7" t="n">
        <v>10</v>
      </c>
      <c r="G599" s="6" t="n">
        <v>15.45</v>
      </c>
      <c r="H599" s="6" t="n">
        <v>0</v>
      </c>
      <c r="I599" s="6" t="n">
        <v>154.5</v>
      </c>
      <c r="J599" s="6" t="n">
        <v>154.5</v>
      </c>
    </row>
    <row collapsed="false" customFormat="false" customHeight="false" hidden="false" ht="12.1" outlineLevel="0" r="600">
      <c r="A600" s="35" t="n">
        <v>46119</v>
      </c>
      <c r="B600" s="16" t="s">
        <v>983</v>
      </c>
      <c r="C600" s="16" t="s">
        <v>134</v>
      </c>
      <c r="D600" s="16" t="s">
        <v>135</v>
      </c>
      <c r="E600" s="6" t="n">
        <v>1000</v>
      </c>
      <c r="F600" s="7" t="n">
        <v>10</v>
      </c>
      <c r="G600" s="6" t="n">
        <v>39.64</v>
      </c>
      <c r="H600" s="6" t="n">
        <v>0</v>
      </c>
      <c r="I600" s="6" t="n">
        <v>396.4</v>
      </c>
      <c r="J600" s="6" t="n">
        <v>396.4</v>
      </c>
    </row>
    <row collapsed="false" customFormat="false" customHeight="false" hidden="false" ht="12.1" outlineLevel="0" r="601">
      <c r="A601" s="35" t="n">
        <v>46120</v>
      </c>
      <c r="B601" s="16" t="s">
        <v>983</v>
      </c>
      <c r="C601" s="16" t="s">
        <v>158</v>
      </c>
      <c r="D601" s="16" t="s">
        <v>159</v>
      </c>
      <c r="E601" s="6" t="n">
        <v>1000</v>
      </c>
      <c r="F601" s="7" t="n">
        <v>5</v>
      </c>
      <c r="G601" s="6" t="n">
        <v>17.26</v>
      </c>
      <c r="H601" s="6" t="n">
        <v>0</v>
      </c>
      <c r="I601" s="6" t="n">
        <v>86.3</v>
      </c>
      <c r="J601" s="6" t="n">
        <v>86.3</v>
      </c>
    </row>
    <row collapsed="false" customFormat="false" customHeight="false" hidden="false" ht="12.1" outlineLevel="0" r="602">
      <c r="A602" s="35" t="n">
        <v>46121</v>
      </c>
      <c r="B602" s="16" t="s">
        <v>983</v>
      </c>
      <c r="C602" s="16" t="s">
        <v>66</v>
      </c>
      <c r="D602" s="16" t="s">
        <v>67</v>
      </c>
      <c r="E602" s="6" t="n">
        <v>1000</v>
      </c>
      <c r="F602" s="7" t="n">
        <v>20</v>
      </c>
      <c r="G602" s="6" t="n">
        <v>14.96</v>
      </c>
      <c r="H602" s="6" t="n">
        <v>0</v>
      </c>
      <c r="I602" s="6" t="n">
        <v>299.2</v>
      </c>
      <c r="J602" s="6" t="n">
        <v>299.2</v>
      </c>
    </row>
    <row collapsed="false" customFormat="false" customHeight="false" hidden="false" ht="12.1" outlineLevel="0" r="603">
      <c r="A603" s="35" t="n">
        <v>46122</v>
      </c>
      <c r="B603" s="16" t="s">
        <v>983</v>
      </c>
      <c r="C603" s="16" t="s">
        <v>84</v>
      </c>
      <c r="D603" s="16" t="s">
        <v>85</v>
      </c>
      <c r="E603" s="6" t="n">
        <v>1000</v>
      </c>
      <c r="F603" s="7" t="n">
        <v>12</v>
      </c>
      <c r="G603" s="6" t="n">
        <v>14.95</v>
      </c>
      <c r="H603" s="6" t="n">
        <v>0</v>
      </c>
      <c r="I603" s="6" t="n">
        <v>179.4</v>
      </c>
      <c r="J603" s="6" t="n">
        <v>179.4</v>
      </c>
    </row>
    <row collapsed="false" customFormat="false" customHeight="false" hidden="false" ht="12.1" outlineLevel="0" r="604">
      <c r="A604" s="35" t="n">
        <v>46126</v>
      </c>
      <c r="B604" s="16" t="s">
        <v>983</v>
      </c>
      <c r="C604" s="16" t="s">
        <v>108</v>
      </c>
      <c r="D604" s="16" t="s">
        <v>109</v>
      </c>
      <c r="E604" s="6" t="n">
        <v>1000</v>
      </c>
      <c r="F604" s="7" t="n">
        <v>10</v>
      </c>
      <c r="G604" s="6" t="n">
        <v>15.42</v>
      </c>
      <c r="H604" s="6" t="n">
        <v>0</v>
      </c>
      <c r="I604" s="6" t="n">
        <v>154.2</v>
      </c>
      <c r="J604" s="6" t="n">
        <v>154.2</v>
      </c>
    </row>
    <row collapsed="false" customFormat="false" customHeight="false" hidden="false" ht="12.1" outlineLevel="0" r="605">
      <c r="A605" s="35" t="n">
        <v>46127</v>
      </c>
      <c r="B605" s="16" t="s">
        <v>983</v>
      </c>
      <c r="C605" s="16" t="s">
        <v>102</v>
      </c>
      <c r="D605" s="16" t="s">
        <v>103</v>
      </c>
      <c r="E605" s="6" t="n">
        <v>1000</v>
      </c>
      <c r="F605" s="7" t="n">
        <v>10</v>
      </c>
      <c r="G605" s="6" t="n">
        <v>48.2</v>
      </c>
      <c r="H605" s="6" t="n">
        <v>0</v>
      </c>
      <c r="I605" s="6" t="n">
        <v>482</v>
      </c>
      <c r="J605" s="6" t="n">
        <v>482</v>
      </c>
    </row>
    <row collapsed="false" customFormat="false" customHeight="false" hidden="false" ht="12.1" outlineLevel="0" r="606">
      <c r="A606" s="35" t="n">
        <v>46127</v>
      </c>
      <c r="B606" s="16" t="s">
        <v>983</v>
      </c>
      <c r="C606" s="16" t="s">
        <v>166</v>
      </c>
      <c r="D606" s="16" t="s">
        <v>167</v>
      </c>
      <c r="E606" s="6" t="n">
        <v>250</v>
      </c>
      <c r="F606" s="7" t="n">
        <v>10</v>
      </c>
      <c r="G606" s="6" t="n">
        <v>2.85</v>
      </c>
      <c r="H606" s="6" t="n">
        <v>0</v>
      </c>
      <c r="I606" s="6" t="n">
        <v>28.5</v>
      </c>
      <c r="J606" s="6" t="n">
        <v>28.5</v>
      </c>
    </row>
    <row collapsed="false" customFormat="false" customHeight="false" hidden="false" ht="12.1" outlineLevel="0" r="607">
      <c r="A607" s="35" t="n">
        <v>46129</v>
      </c>
      <c r="B607" s="16" t="s">
        <v>983</v>
      </c>
      <c r="C607" s="16" t="s">
        <v>114</v>
      </c>
      <c r="D607" s="16" t="s">
        <v>115</v>
      </c>
      <c r="E607" s="6" t="n">
        <v>1000</v>
      </c>
      <c r="F607" s="7" t="n">
        <v>10</v>
      </c>
      <c r="G607" s="6" t="n">
        <v>15.18</v>
      </c>
      <c r="H607" s="6" t="n">
        <v>0</v>
      </c>
      <c r="I607" s="6" t="n">
        <v>151.8</v>
      </c>
      <c r="J607" s="6" t="n">
        <v>151.8</v>
      </c>
    </row>
    <row collapsed="false" customFormat="false" customHeight="false" hidden="false" ht="12.1" outlineLevel="0" r="608">
      <c r="A608" s="35" t="n">
        <v>46129</v>
      </c>
      <c r="B608" s="16" t="s">
        <v>983</v>
      </c>
      <c r="C608" s="16" t="s">
        <v>90</v>
      </c>
      <c r="D608" s="16" t="s">
        <v>91</v>
      </c>
      <c r="E608" s="6" t="n">
        <v>1000</v>
      </c>
      <c r="F608" s="7" t="n">
        <v>11</v>
      </c>
      <c r="G608" s="6" t="n">
        <v>14.59</v>
      </c>
      <c r="H608" s="6" t="n">
        <v>0</v>
      </c>
      <c r="I608" s="6" t="n">
        <v>160.49</v>
      </c>
      <c r="J608" s="6" t="n">
        <v>160.49</v>
      </c>
    </row>
    <row collapsed="false" customFormat="false" customHeight="false" hidden="false" ht="12.1" outlineLevel="0" r="609">
      <c r="A609" s="35" t="n">
        <v>46129</v>
      </c>
      <c r="B609" s="16" t="s">
        <v>983</v>
      </c>
      <c r="C609" s="16" t="s">
        <v>78</v>
      </c>
      <c r="D609" s="16" t="s">
        <v>79</v>
      </c>
      <c r="E609" s="6" t="n">
        <v>1000</v>
      </c>
      <c r="F609" s="7" t="n">
        <v>15</v>
      </c>
      <c r="G609" s="6" t="n">
        <v>15.38</v>
      </c>
      <c r="H609" s="6" t="n">
        <v>0</v>
      </c>
      <c r="I609" s="6" t="n">
        <v>230.7</v>
      </c>
      <c r="J609" s="6" t="n">
        <v>230.7</v>
      </c>
    </row>
    <row collapsed="false" customFormat="false" customHeight="false" hidden="false" ht="12.1" outlineLevel="0" r="610">
      <c r="A610" s="35" t="n">
        <v>46131</v>
      </c>
      <c r="B610" s="16" t="s">
        <v>983</v>
      </c>
      <c r="C610" s="16" t="s">
        <v>69</v>
      </c>
      <c r="D610" s="16" t="s">
        <v>70</v>
      </c>
      <c r="E610" s="6" t="n">
        <v>1000</v>
      </c>
      <c r="F610" s="7" t="n">
        <v>20</v>
      </c>
      <c r="G610" s="6" t="n">
        <v>14.78</v>
      </c>
      <c r="H610" s="6" t="n">
        <v>0</v>
      </c>
      <c r="I610" s="6" t="n">
        <v>295.6</v>
      </c>
      <c r="J610" s="6" t="n">
        <v>295.6</v>
      </c>
    </row>
    <row collapsed="false" customFormat="false" customHeight="false" hidden="false" ht="12.1" outlineLevel="0" r="611">
      <c r="A611" s="35" t="n">
        <v>46132</v>
      </c>
      <c r="B611" s="16" t="s">
        <v>983</v>
      </c>
      <c r="C611" s="16" t="s">
        <v>87</v>
      </c>
      <c r="D611" s="16" t="s">
        <v>88</v>
      </c>
      <c r="E611" s="6" t="n">
        <v>1000</v>
      </c>
      <c r="F611" s="7" t="n">
        <v>12</v>
      </c>
      <c r="G611" s="6" t="n">
        <v>14.81</v>
      </c>
      <c r="H611" s="6" t="n">
        <v>0</v>
      </c>
      <c r="I611" s="6" t="n">
        <v>177.72</v>
      </c>
      <c r="J611" s="6" t="n">
        <v>177.72</v>
      </c>
    </row>
    <row collapsed="false" customFormat="false" customHeight="false" hidden="false" ht="12.1" outlineLevel="0" r="612">
      <c r="A612" s="35" t="n">
        <v>46133</v>
      </c>
      <c r="B612" s="16" t="s">
        <v>983</v>
      </c>
      <c r="C612" s="16" t="s">
        <v>105</v>
      </c>
      <c r="D612" s="16" t="s">
        <v>106</v>
      </c>
      <c r="E612" s="6" t="n">
        <v>1000</v>
      </c>
      <c r="F612" s="7" t="n">
        <v>10</v>
      </c>
      <c r="G612" s="6" t="n">
        <v>15.12</v>
      </c>
      <c r="H612" s="6" t="n">
        <v>0</v>
      </c>
      <c r="I612" s="6" t="n">
        <v>151.2</v>
      </c>
      <c r="J612" s="6" t="n">
        <v>151.2</v>
      </c>
    </row>
    <row collapsed="false" customFormat="false" customHeight="false" hidden="false" ht="12.1" outlineLevel="0" r="613">
      <c r="A613" s="35" t="n">
        <v>46133</v>
      </c>
      <c r="B613" s="16" t="s">
        <v>983</v>
      </c>
      <c r="C613" s="16" t="s">
        <v>111</v>
      </c>
      <c r="D613" s="16" t="s">
        <v>112</v>
      </c>
      <c r="E613" s="6" t="n">
        <v>1000</v>
      </c>
      <c r="F613" s="7" t="n">
        <v>10</v>
      </c>
      <c r="G613" s="6" t="n">
        <v>14.92</v>
      </c>
      <c r="H613" s="6" t="n">
        <v>0</v>
      </c>
      <c r="I613" s="6" t="n">
        <v>149.2</v>
      </c>
      <c r="J613" s="6" t="n">
        <v>149.2</v>
      </c>
    </row>
    <row collapsed="false" customFormat="false" customHeight="false" hidden="false" ht="12.1" outlineLevel="0" r="614">
      <c r="A614" s="35" t="n">
        <v>46138</v>
      </c>
      <c r="B614" s="16" t="s">
        <v>983</v>
      </c>
      <c r="C614" s="16" t="s">
        <v>81</v>
      </c>
      <c r="D614" s="16" t="s">
        <v>82</v>
      </c>
      <c r="E614" s="6" t="n">
        <v>1000</v>
      </c>
      <c r="F614" s="7" t="n">
        <v>14</v>
      </c>
      <c r="G614" s="6" t="n">
        <v>16.9</v>
      </c>
      <c r="H614" s="6" t="n">
        <v>0</v>
      </c>
      <c r="I614" s="6" t="n">
        <v>236.6</v>
      </c>
      <c r="J614" s="6" t="n">
        <v>236.6</v>
      </c>
    </row>
    <row collapsed="false" customFormat="false" customHeight="false" hidden="false" ht="12.1" outlineLevel="0" r="615">
      <c r="A615" s="35" t="n">
        <v>46141</v>
      </c>
      <c r="B615" s="16" t="s">
        <v>983</v>
      </c>
      <c r="C615" s="16" t="s">
        <v>143</v>
      </c>
      <c r="D615" s="16" t="s">
        <v>144</v>
      </c>
      <c r="E615" s="6" t="n">
        <v>1000</v>
      </c>
      <c r="F615" s="7" t="n">
        <v>8</v>
      </c>
      <c r="G615" s="6" t="n">
        <v>34.9</v>
      </c>
      <c r="H615" s="6" t="n">
        <v>0</v>
      </c>
      <c r="I615" s="6" t="n">
        <v>279.2</v>
      </c>
      <c r="J615" s="6" t="n">
        <v>279.2</v>
      </c>
    </row>
    <row collapsed="false" customFormat="false" customHeight="false" hidden="false" ht="12.1" outlineLevel="0" r="616">
      <c r="A616" s="35" t="n">
        <v>46141</v>
      </c>
      <c r="B616" s="16" t="s">
        <v>983</v>
      </c>
      <c r="C616" s="16" t="s">
        <v>164</v>
      </c>
      <c r="D616" s="16" t="s">
        <v>165</v>
      </c>
      <c r="E616" s="6" t="n">
        <v>416.9</v>
      </c>
      <c r="F616" s="7" t="n">
        <v>10</v>
      </c>
      <c r="G616" s="6" t="n">
        <v>0.76</v>
      </c>
      <c r="H616" s="6" t="n">
        <v>0</v>
      </c>
      <c r="I616" s="6" t="n">
        <v>7.6</v>
      </c>
      <c r="J616" s="6" t="n">
        <v>7.6</v>
      </c>
    </row>
    <row collapsed="false" customFormat="false" customHeight="false" hidden="false" ht="12.1" outlineLevel="0" r="617">
      <c r="A617" s="35" t="n">
        <v>46143</v>
      </c>
      <c r="B617" s="16" t="s">
        <v>983</v>
      </c>
      <c r="C617" s="16" t="s">
        <v>140</v>
      </c>
      <c r="D617" s="16" t="s">
        <v>141</v>
      </c>
      <c r="E617" s="6" t="n">
        <v>1000</v>
      </c>
      <c r="F617" s="7" t="n">
        <v>10</v>
      </c>
      <c r="G617" s="6" t="n">
        <v>15.45</v>
      </c>
      <c r="H617" s="6" t="n">
        <v>0</v>
      </c>
      <c r="I617" s="6" t="n">
        <v>154.5</v>
      </c>
      <c r="J617" s="6" t="n">
        <v>154.5</v>
      </c>
    </row>
    <row collapsed="false" customFormat="false" customHeight="false" hidden="false" ht="12.1" outlineLevel="0" r="618">
      <c r="A618" s="35" t="n">
        <v>46150</v>
      </c>
      <c r="B618" s="16" t="s">
        <v>983</v>
      </c>
      <c r="C618" s="16" t="s">
        <v>158</v>
      </c>
      <c r="D618" s="16" t="s">
        <v>159</v>
      </c>
      <c r="E618" s="6" t="n">
        <v>1000</v>
      </c>
      <c r="F618" s="7" t="n">
        <v>5</v>
      </c>
      <c r="G618" s="6" t="n">
        <v>17.26</v>
      </c>
      <c r="H618" s="6" t="n">
        <v>0</v>
      </c>
      <c r="I618" s="6" t="n">
        <v>86.3</v>
      </c>
      <c r="J618" s="6" t="n">
        <v>86.3</v>
      </c>
    </row>
    <row collapsed="false" customFormat="false" customHeight="false" hidden="false" ht="12.1" outlineLevel="0" r="619">
      <c r="A619" s="35" t="n">
        <v>46151</v>
      </c>
      <c r="B619" s="16" t="s">
        <v>983</v>
      </c>
      <c r="C619" s="16" t="s">
        <v>66</v>
      </c>
      <c r="D619" s="16" t="s">
        <v>67</v>
      </c>
      <c r="E619" s="6" t="n">
        <v>1000</v>
      </c>
      <c r="F619" s="7" t="n">
        <v>20</v>
      </c>
      <c r="G619" s="6" t="n">
        <v>14.96</v>
      </c>
      <c r="H619" s="6" t="n">
        <v>0</v>
      </c>
      <c r="I619" s="6" t="n">
        <v>299.2</v>
      </c>
      <c r="J619" s="6" t="n">
        <v>299.2</v>
      </c>
    </row>
    <row collapsed="false" customFormat="false" customHeight="false" hidden="false" ht="12.1" outlineLevel="0" r="620">
      <c r="A620" s="35" t="n">
        <v>46152</v>
      </c>
      <c r="B620" s="16" t="s">
        <v>983</v>
      </c>
      <c r="C620" s="16" t="s">
        <v>84</v>
      </c>
      <c r="D620" s="16" t="s">
        <v>85</v>
      </c>
      <c r="E620" s="6" t="n">
        <v>1000</v>
      </c>
      <c r="F620" s="7" t="n">
        <v>12</v>
      </c>
      <c r="G620" s="6" t="n">
        <v>14.95</v>
      </c>
      <c r="H620" s="6" t="n">
        <v>0</v>
      </c>
      <c r="I620" s="6" t="n">
        <v>179.4</v>
      </c>
      <c r="J620" s="6" t="n">
        <v>179.4</v>
      </c>
    </row>
    <row collapsed="false" customFormat="false" customHeight="false" hidden="false" ht="12.1" outlineLevel="0" r="621">
      <c r="A621" s="35" t="n">
        <v>46156</v>
      </c>
      <c r="B621" s="16" t="s">
        <v>983</v>
      </c>
      <c r="C621" s="16" t="s">
        <v>108</v>
      </c>
      <c r="D621" s="16" t="s">
        <v>109</v>
      </c>
      <c r="E621" s="6" t="n">
        <v>1000</v>
      </c>
      <c r="F621" s="7" t="n">
        <v>10</v>
      </c>
      <c r="G621" s="6" t="n">
        <v>15.42</v>
      </c>
      <c r="H621" s="6" t="n">
        <v>0</v>
      </c>
      <c r="I621" s="6" t="n">
        <v>154.2</v>
      </c>
      <c r="J621" s="6" t="n">
        <v>154.2</v>
      </c>
    </row>
    <row collapsed="false" customFormat="false" customHeight="false" hidden="false" ht="12.1" outlineLevel="0" r="622">
      <c r="A622" s="35" t="n">
        <v>46159</v>
      </c>
      <c r="B622" s="16" t="s">
        <v>983</v>
      </c>
      <c r="C622" s="16" t="s">
        <v>90</v>
      </c>
      <c r="D622" s="16" t="s">
        <v>91</v>
      </c>
      <c r="E622" s="6" t="n">
        <v>1000</v>
      </c>
      <c r="F622" s="7" t="n">
        <v>11</v>
      </c>
      <c r="G622" s="6" t="n">
        <v>14.59</v>
      </c>
      <c r="H622" s="6" t="n">
        <v>0</v>
      </c>
      <c r="I622" s="6" t="n">
        <v>160.49</v>
      </c>
      <c r="J622" s="6" t="n">
        <v>160.49</v>
      </c>
    </row>
    <row collapsed="false" customFormat="false" customHeight="false" hidden="false" ht="12.1" outlineLevel="0" r="623">
      <c r="A623" s="35" t="n">
        <v>46159</v>
      </c>
      <c r="B623" s="16" t="s">
        <v>983</v>
      </c>
      <c r="C623" s="16" t="s">
        <v>78</v>
      </c>
      <c r="D623" s="16" t="s">
        <v>79</v>
      </c>
      <c r="E623" s="6" t="n">
        <v>1000</v>
      </c>
      <c r="F623" s="7" t="n">
        <v>15</v>
      </c>
      <c r="G623" s="6" t="n">
        <v>15.38</v>
      </c>
      <c r="H623" s="6" t="n">
        <v>0</v>
      </c>
      <c r="I623" s="6" t="n">
        <v>230.7</v>
      </c>
      <c r="J623" s="6" t="n">
        <v>230.7</v>
      </c>
    </row>
    <row collapsed="false" customFormat="false" customHeight="false" hidden="false" ht="12.1" outlineLevel="0" r="624">
      <c r="A624" s="35" t="n">
        <v>46159</v>
      </c>
      <c r="B624" s="16" t="s">
        <v>983</v>
      </c>
      <c r="C624" s="16" t="s">
        <v>114</v>
      </c>
      <c r="D624" s="16" t="s">
        <v>115</v>
      </c>
      <c r="E624" s="6" t="n">
        <v>1000</v>
      </c>
      <c r="F624" s="7" t="n">
        <v>10</v>
      </c>
      <c r="G624" s="6" t="n">
        <v>15.18</v>
      </c>
      <c r="H624" s="6" t="n">
        <v>0</v>
      </c>
      <c r="I624" s="6" t="n">
        <v>151.8</v>
      </c>
      <c r="J624" s="6" t="n">
        <v>151.8</v>
      </c>
    </row>
    <row collapsed="false" customFormat="false" customHeight="false" hidden="false" ht="12.1" outlineLevel="0" r="625">
      <c r="A625" s="35" t="n">
        <v>46160</v>
      </c>
      <c r="B625" s="16" t="s">
        <v>983</v>
      </c>
      <c r="C625" s="16" t="s">
        <v>152</v>
      </c>
      <c r="D625" s="16" t="s">
        <v>153</v>
      </c>
      <c r="E625" s="6" t="n">
        <v>1000</v>
      </c>
      <c r="F625" s="7" t="n">
        <v>6</v>
      </c>
      <c r="G625" s="6" t="n">
        <v>47.62</v>
      </c>
      <c r="H625" s="6" t="n">
        <v>0</v>
      </c>
      <c r="I625" s="6" t="n">
        <v>285.72</v>
      </c>
      <c r="J625" s="6" t="n">
        <v>285.72</v>
      </c>
    </row>
    <row collapsed="false" customFormat="false" customHeight="false" hidden="false" ht="12.1" outlineLevel="0" r="626">
      <c r="A626" s="35" t="n">
        <v>46161</v>
      </c>
      <c r="B626" s="16" t="s">
        <v>983</v>
      </c>
      <c r="C626" s="16" t="s">
        <v>69</v>
      </c>
      <c r="D626" s="16" t="s">
        <v>70</v>
      </c>
      <c r="E626" s="6" t="n">
        <v>1000</v>
      </c>
      <c r="F626" s="7" t="n">
        <v>20</v>
      </c>
      <c r="G626" s="6" t="n">
        <v>14.78</v>
      </c>
      <c r="H626" s="6" t="n">
        <v>0</v>
      </c>
      <c r="I626" s="6" t="n">
        <v>295.6</v>
      </c>
      <c r="J626" s="6" t="n">
        <v>295.6</v>
      </c>
    </row>
    <row collapsed="false" customFormat="false" customHeight="false" hidden="false" ht="12.1" outlineLevel="0" r="627">
      <c r="A627" s="35" t="n">
        <v>46161</v>
      </c>
      <c r="B627" s="16" t="s">
        <v>983</v>
      </c>
      <c r="C627" s="16" t="s">
        <v>146</v>
      </c>
      <c r="D627" s="16" t="s">
        <v>147</v>
      </c>
      <c r="E627" s="6" t="n">
        <v>1000</v>
      </c>
      <c r="F627" s="7" t="n">
        <v>7</v>
      </c>
      <c r="G627" s="6" t="n">
        <v>32.16</v>
      </c>
      <c r="H627" s="6" t="n">
        <v>0</v>
      </c>
      <c r="I627" s="6" t="n">
        <v>225.12</v>
      </c>
      <c r="J627" s="6" t="n">
        <v>225.12</v>
      </c>
    </row>
    <row collapsed="false" customFormat="false" customHeight="false" hidden="false" ht="12.1" outlineLevel="0" r="628">
      <c r="A628" s="35" t="n">
        <v>46161</v>
      </c>
      <c r="B628" s="16" t="s">
        <v>983</v>
      </c>
      <c r="C628" s="16" t="s">
        <v>62</v>
      </c>
      <c r="D628" s="16" t="s">
        <v>64</v>
      </c>
      <c r="E628" s="6" t="n">
        <v>100</v>
      </c>
      <c r="F628" s="7" t="n">
        <v>3</v>
      </c>
      <c r="G628" s="6" t="n">
        <v>118.71</v>
      </c>
      <c r="H628" s="6" t="n">
        <v>0</v>
      </c>
      <c r="I628" s="6" t="n">
        <v>356.13</v>
      </c>
      <c r="J628" s="6" t="n">
        <v>356.13</v>
      </c>
    </row>
    <row collapsed="false" customFormat="false" customHeight="false" hidden="false" ht="12.1" outlineLevel="0" r="629">
      <c r="A629" s="35" t="n">
        <v>46162</v>
      </c>
      <c r="B629" s="16" t="s">
        <v>983</v>
      </c>
      <c r="C629" s="16" t="s">
        <v>87</v>
      </c>
      <c r="D629" s="16" t="s">
        <v>88</v>
      </c>
      <c r="E629" s="6" t="n">
        <v>1000</v>
      </c>
      <c r="F629" s="7" t="n">
        <v>12</v>
      </c>
      <c r="G629" s="6" t="n">
        <v>14.81</v>
      </c>
      <c r="H629" s="6" t="n">
        <v>0</v>
      </c>
      <c r="I629" s="6" t="n">
        <v>177.72</v>
      </c>
      <c r="J629" s="6" t="n">
        <v>177.72</v>
      </c>
    </row>
    <row collapsed="false" customFormat="false" customHeight="false" hidden="false" ht="12.1" outlineLevel="0" r="630">
      <c r="A630" s="35" t="n">
        <v>46162</v>
      </c>
      <c r="B630" s="16" t="s">
        <v>983</v>
      </c>
      <c r="C630" s="16" t="s">
        <v>137</v>
      </c>
      <c r="D630" s="16" t="s">
        <v>138</v>
      </c>
      <c r="E630" s="6" t="n">
        <v>1000</v>
      </c>
      <c r="F630" s="7" t="n">
        <v>10</v>
      </c>
      <c r="G630" s="6" t="n">
        <v>39.89</v>
      </c>
      <c r="H630" s="6" t="n">
        <v>0</v>
      </c>
      <c r="I630" s="6" t="n">
        <v>398.9</v>
      </c>
      <c r="J630" s="6" t="n">
        <v>398.9</v>
      </c>
    </row>
    <row collapsed="false" customFormat="false" customHeight="false" hidden="false" ht="12.1" outlineLevel="0" r="631">
      <c r="A631" s="35" t="n">
        <v>46163</v>
      </c>
      <c r="B631" s="16" t="s">
        <v>983</v>
      </c>
      <c r="C631" s="16" t="s">
        <v>105</v>
      </c>
      <c r="D631" s="16" t="s">
        <v>106</v>
      </c>
      <c r="E631" s="6" t="n">
        <v>1000</v>
      </c>
      <c r="F631" s="7" t="n">
        <v>10</v>
      </c>
      <c r="G631" s="6" t="n">
        <v>15.12</v>
      </c>
      <c r="H631" s="6" t="n">
        <v>0</v>
      </c>
      <c r="I631" s="6" t="n">
        <v>151.2</v>
      </c>
      <c r="J631" s="6" t="n">
        <v>151.2</v>
      </c>
    </row>
    <row collapsed="false" customFormat="false" customHeight="false" hidden="false" ht="12.1" outlineLevel="0" r="632">
      <c r="A632" s="35" t="n">
        <v>46164</v>
      </c>
      <c r="B632" s="16" t="s">
        <v>983</v>
      </c>
      <c r="C632" s="16" t="s">
        <v>111</v>
      </c>
      <c r="D632" s="16" t="s">
        <v>112</v>
      </c>
      <c r="E632" s="6" t="n">
        <v>1000</v>
      </c>
      <c r="F632" s="7" t="n">
        <v>10</v>
      </c>
      <c r="G632" s="6" t="n">
        <v>14.92</v>
      </c>
      <c r="H632" s="6" t="n">
        <v>0</v>
      </c>
      <c r="I632" s="6" t="n">
        <v>149.2</v>
      </c>
      <c r="J632" s="6" t="n">
        <v>149.2</v>
      </c>
    </row>
    <row collapsed="false" customFormat="false" customHeight="false" hidden="false" ht="12.1" outlineLevel="0" r="633">
      <c r="A633" s="35" t="n">
        <v>46168</v>
      </c>
      <c r="B633" s="16" t="s">
        <v>983</v>
      </c>
      <c r="C633" s="16" t="s">
        <v>81</v>
      </c>
      <c r="D633" s="16" t="s">
        <v>82</v>
      </c>
      <c r="E633" s="6" t="n">
        <v>1000</v>
      </c>
      <c r="F633" s="7" t="n">
        <v>14</v>
      </c>
      <c r="G633" s="6" t="n">
        <v>16.9</v>
      </c>
      <c r="H633" s="6" t="n">
        <v>0</v>
      </c>
      <c r="I633" s="6" t="n">
        <v>236.6</v>
      </c>
      <c r="J633" s="6" t="n">
        <v>236.6</v>
      </c>
    </row>
    <row collapsed="false" customFormat="false" customHeight="false" hidden="false" ht="12.1" outlineLevel="0" r="634">
      <c r="A634" s="35" t="n">
        <v>46173</v>
      </c>
      <c r="B634" s="16" t="s">
        <v>983</v>
      </c>
      <c r="C634" s="16" t="s">
        <v>140</v>
      </c>
      <c r="D634" s="16" t="s">
        <v>141</v>
      </c>
      <c r="E634" s="6" t="n">
        <v>1000</v>
      </c>
      <c r="F634" s="7" t="n">
        <v>10</v>
      </c>
      <c r="G634" s="6" t="n">
        <v>15.45</v>
      </c>
      <c r="H634" s="6" t="n">
        <v>0</v>
      </c>
      <c r="I634" s="6" t="n">
        <v>154.5</v>
      </c>
      <c r="J634" s="6" t="n">
        <v>154.5</v>
      </c>
    </row>
    <row collapsed="false" customFormat="false" customHeight="false" hidden="false" ht="12.1" outlineLevel="0" r="635">
      <c r="A635" s="35" t="n">
        <v>46180</v>
      </c>
      <c r="B635" s="16" t="s">
        <v>983</v>
      </c>
      <c r="C635" s="16" t="s">
        <v>158</v>
      </c>
      <c r="D635" s="16" t="s">
        <v>159</v>
      </c>
      <c r="E635" s="6" t="n">
        <v>1000</v>
      </c>
      <c r="F635" s="7" t="n">
        <v>5</v>
      </c>
      <c r="G635" s="6" t="n">
        <v>17.26</v>
      </c>
      <c r="H635" s="6" t="n">
        <v>0</v>
      </c>
      <c r="I635" s="6" t="n">
        <v>86.3</v>
      </c>
      <c r="J635" s="6" t="n">
        <v>86.3</v>
      </c>
    </row>
    <row collapsed="false" customFormat="false" customHeight="false" hidden="false" ht="12.1" outlineLevel="0" r="636">
      <c r="A636" s="35" t="n">
        <v>46181</v>
      </c>
      <c r="B636" s="16" t="s">
        <v>983</v>
      </c>
      <c r="C636" s="16" t="s">
        <v>66</v>
      </c>
      <c r="D636" s="16" t="s">
        <v>67</v>
      </c>
      <c r="E636" s="6" t="n">
        <v>1000</v>
      </c>
      <c r="F636" s="7" t="n">
        <v>20</v>
      </c>
      <c r="G636" s="6" t="n">
        <v>14.96</v>
      </c>
      <c r="H636" s="6" t="n">
        <v>0</v>
      </c>
      <c r="I636" s="6" t="n">
        <v>299.2</v>
      </c>
      <c r="J636" s="6" t="n">
        <v>299.2</v>
      </c>
    </row>
    <row collapsed="false" customFormat="false" customHeight="false" hidden="false" ht="12.1" outlineLevel="0" r="637">
      <c r="A637" s="35" t="n">
        <v>46182</v>
      </c>
      <c r="B637" s="16" t="s">
        <v>983</v>
      </c>
      <c r="C637" s="16" t="s">
        <v>84</v>
      </c>
      <c r="D637" s="16" t="s">
        <v>85</v>
      </c>
      <c r="E637" s="6" t="n">
        <v>1000</v>
      </c>
      <c r="F637" s="7" t="n">
        <v>12</v>
      </c>
      <c r="G637" s="6" t="n">
        <v>14.95</v>
      </c>
      <c r="H637" s="6" t="n">
        <v>0</v>
      </c>
      <c r="I637" s="6" t="n">
        <v>179.4</v>
      </c>
      <c r="J637" s="6" t="n">
        <v>179.4</v>
      </c>
    </row>
    <row collapsed="false" customFormat="false" customHeight="false" hidden="false" ht="12.1" outlineLevel="0" r="638">
      <c r="A638" s="35" t="n">
        <v>46184</v>
      </c>
      <c r="B638" s="16" t="s">
        <v>983</v>
      </c>
      <c r="C638" s="16" t="s">
        <v>169</v>
      </c>
      <c r="D638" s="16" t="s">
        <v>170</v>
      </c>
      <c r="E638" s="6" t="n">
        <v>400</v>
      </c>
      <c r="F638" s="7" t="n">
        <v>5</v>
      </c>
      <c r="G638" s="6" t="n">
        <v>8.63</v>
      </c>
      <c r="H638" s="6" t="n">
        <v>0</v>
      </c>
      <c r="I638" s="6" t="n">
        <v>43.15</v>
      </c>
      <c r="J638" s="6" t="n">
        <v>43.15</v>
      </c>
    </row>
    <row collapsed="false" customFormat="false" customHeight="false" hidden="false" ht="12.1" outlineLevel="0" r="639">
      <c r="A639" s="35" t="n">
        <v>46186</v>
      </c>
      <c r="B639" s="16" t="s">
        <v>983</v>
      </c>
      <c r="C639" s="16" t="s">
        <v>108</v>
      </c>
      <c r="D639" s="16" t="s">
        <v>109</v>
      </c>
      <c r="E639" s="6" t="n">
        <v>1000</v>
      </c>
      <c r="F639" s="7" t="n">
        <v>10</v>
      </c>
      <c r="G639" s="6" t="n">
        <v>15.42</v>
      </c>
      <c r="H639" s="6" t="n">
        <v>0</v>
      </c>
      <c r="I639" s="6" t="n">
        <v>154.2</v>
      </c>
      <c r="J639" s="6" t="n">
        <v>154.2</v>
      </c>
    </row>
    <row collapsed="false" customFormat="false" customHeight="false" hidden="false" ht="12.1" outlineLevel="0" r="640">
      <c r="A640" s="35" t="n">
        <v>46188</v>
      </c>
      <c r="B640" s="16" t="s">
        <v>983</v>
      </c>
      <c r="C640" s="16" t="s">
        <v>96</v>
      </c>
      <c r="D640" s="16" t="s">
        <v>97</v>
      </c>
      <c r="E640" s="6" t="n">
        <v>1000</v>
      </c>
      <c r="F640" s="7" t="n">
        <v>10</v>
      </c>
      <c r="G640" s="6" t="n">
        <v>50.08</v>
      </c>
      <c r="H640" s="6" t="n">
        <v>0</v>
      </c>
      <c r="I640" s="6" t="n">
        <v>500.8</v>
      </c>
      <c r="J640" s="6" t="n">
        <v>500.8</v>
      </c>
    </row>
    <row collapsed="false" customFormat="false" customHeight="false" hidden="false" ht="12.1" outlineLevel="0" r="641">
      <c r="A641" s="35" t="n">
        <v>46188</v>
      </c>
      <c r="B641" s="16" t="s">
        <v>983</v>
      </c>
      <c r="C641" s="16" t="s">
        <v>99</v>
      </c>
      <c r="D641" s="16" t="s">
        <v>100</v>
      </c>
      <c r="E641" s="6" t="n">
        <v>1000</v>
      </c>
      <c r="F641" s="7" t="n">
        <v>10</v>
      </c>
      <c r="G641" s="6" t="n">
        <v>51.19</v>
      </c>
      <c r="H641" s="6" t="n">
        <v>0</v>
      </c>
      <c r="I641" s="6" t="n">
        <v>511.9</v>
      </c>
      <c r="J641" s="6" t="n">
        <v>511.9</v>
      </c>
    </row>
    <row collapsed="false" customFormat="false" customHeight="false" hidden="false" ht="12.1" outlineLevel="0" r="642">
      <c r="A642" s="35" t="n">
        <v>46189</v>
      </c>
      <c r="B642" s="16" t="s">
        <v>983</v>
      </c>
      <c r="C642" s="16" t="s">
        <v>114</v>
      </c>
      <c r="D642" s="16" t="s">
        <v>115</v>
      </c>
      <c r="E642" s="6" t="n">
        <v>1000</v>
      </c>
      <c r="F642" s="7" t="n">
        <v>10</v>
      </c>
      <c r="G642" s="6" t="n">
        <v>15.18</v>
      </c>
      <c r="H642" s="6" t="n">
        <v>0</v>
      </c>
      <c r="I642" s="6" t="n">
        <v>151.8</v>
      </c>
      <c r="J642" s="6" t="n">
        <v>151.8</v>
      </c>
    </row>
    <row collapsed="false" customFormat="false" customHeight="false" hidden="false" ht="12.1" outlineLevel="0" r="643">
      <c r="A643" s="35" t="n">
        <v>46189</v>
      </c>
      <c r="B643" s="16" t="s">
        <v>983</v>
      </c>
      <c r="C643" s="16" t="s">
        <v>78</v>
      </c>
      <c r="D643" s="16" t="s">
        <v>79</v>
      </c>
      <c r="E643" s="6" t="n">
        <v>1000</v>
      </c>
      <c r="F643" s="7" t="n">
        <v>15</v>
      </c>
      <c r="G643" s="6" t="n">
        <v>15.38</v>
      </c>
      <c r="H643" s="6" t="n">
        <v>0</v>
      </c>
      <c r="I643" s="6" t="n">
        <v>230.7</v>
      </c>
      <c r="J643" s="6" t="n">
        <v>230.7</v>
      </c>
    </row>
    <row collapsed="false" customFormat="false" customHeight="false" hidden="false" ht="12.1" outlineLevel="0" r="644">
      <c r="A644" s="35" t="n">
        <v>46189</v>
      </c>
      <c r="B644" s="16" t="s">
        <v>983</v>
      </c>
      <c r="C644" s="16" t="s">
        <v>90</v>
      </c>
      <c r="D644" s="16" t="s">
        <v>91</v>
      </c>
      <c r="E644" s="6" t="n">
        <v>1000</v>
      </c>
      <c r="F644" s="7" t="n">
        <v>11</v>
      </c>
      <c r="G644" s="6" t="n">
        <v>14.59</v>
      </c>
      <c r="H644" s="6" t="n">
        <v>0</v>
      </c>
      <c r="I644" s="6" t="n">
        <v>160.49</v>
      </c>
      <c r="J644" s="6" t="n">
        <v>160.49</v>
      </c>
    </row>
    <row collapsed="false" customFormat="false" customHeight="false" hidden="false" ht="12.1" outlineLevel="0" r="645">
      <c r="A645" s="35" t="n">
        <v>46191</v>
      </c>
      <c r="B645" s="16" t="s">
        <v>983</v>
      </c>
      <c r="C645" s="16" t="s">
        <v>69</v>
      </c>
      <c r="D645" s="16" t="s">
        <v>70</v>
      </c>
      <c r="E645" s="6" t="n">
        <v>1000</v>
      </c>
      <c r="F645" s="7" t="n">
        <v>20</v>
      </c>
      <c r="G645" s="6" t="n">
        <v>14.78</v>
      </c>
      <c r="H645" s="6" t="n">
        <v>0</v>
      </c>
      <c r="I645" s="6" t="n">
        <v>295.6</v>
      </c>
      <c r="J645" s="6" t="n">
        <v>295.6</v>
      </c>
    </row>
    <row collapsed="false" customFormat="false" customHeight="false" hidden="false" ht="12.1" outlineLevel="0" r="646">
      <c r="A646" s="35" t="n">
        <v>46192</v>
      </c>
      <c r="B646" s="16" t="s">
        <v>983</v>
      </c>
      <c r="C646" s="16" t="s">
        <v>87</v>
      </c>
      <c r="D646" s="16" t="s">
        <v>88</v>
      </c>
      <c r="E646" s="6" t="n">
        <v>1000</v>
      </c>
      <c r="F646" s="7" t="n">
        <v>12</v>
      </c>
      <c r="G646" s="6" t="n">
        <v>14.81</v>
      </c>
      <c r="H646" s="6" t="n">
        <v>0</v>
      </c>
      <c r="I646" s="6" t="n">
        <v>177.72</v>
      </c>
      <c r="J646" s="6" t="n">
        <v>177.72</v>
      </c>
    </row>
    <row collapsed="false" customFormat="false" customHeight="false" hidden="false" ht="12.1" outlineLevel="0" r="647">
      <c r="A647" s="35" t="n">
        <v>46193</v>
      </c>
      <c r="B647" s="16" t="s">
        <v>983</v>
      </c>
      <c r="C647" s="16" t="s">
        <v>105</v>
      </c>
      <c r="D647" s="16" t="s">
        <v>106</v>
      </c>
      <c r="E647" s="6" t="n">
        <v>1000</v>
      </c>
      <c r="F647" s="7" t="n">
        <v>10</v>
      </c>
      <c r="G647" s="6" t="n">
        <v>15.12</v>
      </c>
      <c r="H647" s="6" t="n">
        <v>0</v>
      </c>
      <c r="I647" s="6" t="n">
        <v>151.2</v>
      </c>
      <c r="J647" s="6" t="n">
        <v>151.2</v>
      </c>
    </row>
    <row collapsed="false" customFormat="false" customHeight="false" hidden="false" ht="12.1" outlineLevel="0" r="648">
      <c r="A648" s="35" t="n">
        <v>46195</v>
      </c>
      <c r="B648" s="16" t="s">
        <v>983</v>
      </c>
      <c r="C648" s="16" t="s">
        <v>111</v>
      </c>
      <c r="D648" s="16" t="s">
        <v>112</v>
      </c>
      <c r="E648" s="6" t="n">
        <v>1000</v>
      </c>
      <c r="F648" s="7" t="n">
        <v>10</v>
      </c>
      <c r="G648" s="6" t="n">
        <v>14.92</v>
      </c>
      <c r="H648" s="6" t="n">
        <v>0</v>
      </c>
      <c r="I648" s="6" t="n">
        <v>149.2</v>
      </c>
      <c r="J648" s="6" t="n">
        <v>149.2</v>
      </c>
    </row>
    <row collapsed="false" customFormat="false" customHeight="false" hidden="false" ht="12.1" outlineLevel="0" r="649">
      <c r="A649" s="35" t="n">
        <v>46198</v>
      </c>
      <c r="B649" s="16" t="s">
        <v>983</v>
      </c>
      <c r="C649" s="16" t="s">
        <v>81</v>
      </c>
      <c r="D649" s="16" t="s">
        <v>82</v>
      </c>
      <c r="E649" s="6" t="n">
        <v>1000</v>
      </c>
      <c r="F649" s="7" t="n">
        <v>14</v>
      </c>
      <c r="G649" s="6" t="n">
        <v>16.9</v>
      </c>
      <c r="H649" s="6" t="n">
        <v>0</v>
      </c>
      <c r="I649" s="6" t="n">
        <v>236.6</v>
      </c>
      <c r="J649" s="6" t="n">
        <v>236.6</v>
      </c>
    </row>
    <row collapsed="false" customFormat="false" customHeight="false" hidden="false" ht="12.1" outlineLevel="0" r="650">
      <c r="A650" s="35" t="n">
        <v>46199</v>
      </c>
      <c r="B650" s="16" t="s">
        <v>983</v>
      </c>
      <c r="C650" s="16" t="s">
        <v>93</v>
      </c>
      <c r="D650" s="16" t="s">
        <v>94</v>
      </c>
      <c r="E650" s="6" t="n">
        <v>1000</v>
      </c>
      <c r="F650" s="7" t="n">
        <v>10</v>
      </c>
      <c r="G650" s="6" t="n">
        <v>48.41</v>
      </c>
      <c r="H650" s="6" t="n">
        <v>0</v>
      </c>
      <c r="I650" s="6" t="n">
        <v>484.1</v>
      </c>
      <c r="J650" s="6" t="n">
        <v>484.1</v>
      </c>
    </row>
    <row collapsed="false" customFormat="false" customHeight="false" hidden="false" ht="12.1" outlineLevel="0" r="651">
      <c r="A651" s="35" t="n">
        <v>46203</v>
      </c>
      <c r="B651" s="16" t="s">
        <v>983</v>
      </c>
      <c r="C651" s="16" t="s">
        <v>140</v>
      </c>
      <c r="D651" s="16" t="s">
        <v>141</v>
      </c>
      <c r="E651" s="6" t="n">
        <v>1000</v>
      </c>
      <c r="F651" s="7" t="n">
        <v>10</v>
      </c>
      <c r="G651" s="6" t="n">
        <v>15.45</v>
      </c>
      <c r="H651" s="6" t="n">
        <v>0</v>
      </c>
      <c r="I651" s="6" t="n">
        <v>154.5</v>
      </c>
      <c r="J651" s="6" t="n">
        <v>154.5</v>
      </c>
    </row>
    <row collapsed="false" customFormat="false" customHeight="false" hidden="false" ht="12.1" outlineLevel="0" r="652">
      <c r="A652" s="35" t="n">
        <v>46204</v>
      </c>
      <c r="B652" s="16" t="s">
        <v>983</v>
      </c>
      <c r="C652" s="16" t="s">
        <v>149</v>
      </c>
      <c r="D652" s="16" t="s">
        <v>150</v>
      </c>
      <c r="E652" s="6" t="n">
        <v>1000</v>
      </c>
      <c r="F652" s="7" t="n">
        <v>7</v>
      </c>
      <c r="G652" s="6" t="n">
        <v>29.42</v>
      </c>
      <c r="H652" s="6" t="n">
        <v>0</v>
      </c>
      <c r="I652" s="6" t="n">
        <v>205.94</v>
      </c>
      <c r="J652" s="6" t="n">
        <v>205.94</v>
      </c>
    </row>
    <row collapsed="false" customFormat="false" customHeight="false" hidden="false" ht="12.1" outlineLevel="0" r="653">
      <c r="A653" s="35" t="n">
        <v>46210</v>
      </c>
      <c r="B653" s="16" t="s">
        <v>983</v>
      </c>
      <c r="C653" s="16" t="s">
        <v>158</v>
      </c>
      <c r="D653" s="16" t="s">
        <v>159</v>
      </c>
      <c r="E653" s="6" t="n">
        <v>1000</v>
      </c>
      <c r="F653" s="7" t="n">
        <v>5</v>
      </c>
      <c r="G653" s="6" t="n">
        <v>17.26</v>
      </c>
      <c r="H653" s="6" t="n">
        <v>0</v>
      </c>
      <c r="I653" s="6" t="n">
        <v>86.3</v>
      </c>
      <c r="J653" s="6" t="n">
        <v>86.3</v>
      </c>
    </row>
    <row collapsed="false" customFormat="false" customHeight="false" hidden="false" ht="12.1" outlineLevel="0" r="654">
      <c r="A654" s="35" t="n">
        <v>46211</v>
      </c>
      <c r="B654" s="16" t="s">
        <v>983</v>
      </c>
      <c r="C654" s="16" t="s">
        <v>66</v>
      </c>
      <c r="D654" s="16" t="s">
        <v>67</v>
      </c>
      <c r="E654" s="6" t="n">
        <v>1000</v>
      </c>
      <c r="F654" s="7" t="n">
        <v>20</v>
      </c>
      <c r="G654" s="6" t="n">
        <v>14.96</v>
      </c>
      <c r="H654" s="6" t="n">
        <v>0</v>
      </c>
      <c r="I654" s="6" t="n">
        <v>299.2</v>
      </c>
      <c r="J654" s="6" t="n">
        <v>299.2</v>
      </c>
    </row>
    <row collapsed="false" customFormat="false" customHeight="false" hidden="false" ht="12.1" outlineLevel="0" r="655">
      <c r="A655" s="35" t="n">
        <v>46212</v>
      </c>
      <c r="B655" s="16" t="s">
        <v>983</v>
      </c>
      <c r="C655" s="16" t="s">
        <v>84</v>
      </c>
      <c r="D655" s="16" t="s">
        <v>85</v>
      </c>
      <c r="E655" s="6" t="n">
        <v>1000</v>
      </c>
      <c r="F655" s="7" t="n">
        <v>12</v>
      </c>
      <c r="G655" s="6" t="n">
        <v>14.95</v>
      </c>
      <c r="H655" s="6" t="n">
        <v>0</v>
      </c>
      <c r="I655" s="6" t="n">
        <v>179.4</v>
      </c>
      <c r="J655" s="6" t="n">
        <v>179.4</v>
      </c>
    </row>
    <row collapsed="false" customFormat="false" customHeight="false" hidden="false" ht="12.1" outlineLevel="0" r="656">
      <c r="A656" s="35" t="n">
        <v>46216</v>
      </c>
      <c r="B656" s="16" t="s">
        <v>983</v>
      </c>
      <c r="C656" s="16" t="s">
        <v>108</v>
      </c>
      <c r="D656" s="16" t="s">
        <v>109</v>
      </c>
      <c r="E656" s="6" t="n">
        <v>1000</v>
      </c>
      <c r="F656" s="7" t="n">
        <v>10</v>
      </c>
      <c r="G656" s="6" t="n">
        <v>15.42</v>
      </c>
      <c r="H656" s="6" t="n">
        <v>0</v>
      </c>
      <c r="I656" s="6" t="n">
        <v>154.2</v>
      </c>
      <c r="J656" s="6" t="n">
        <v>154.2</v>
      </c>
    </row>
    <row collapsed="false" customFormat="false" customHeight="false" hidden="false" ht="12.1" outlineLevel="0" r="657">
      <c r="A657" s="35" t="n">
        <v>46218</v>
      </c>
      <c r="B657" s="16" t="s">
        <v>983</v>
      </c>
      <c r="C657" s="16" t="s">
        <v>102</v>
      </c>
      <c r="D657" s="16" t="s">
        <v>103</v>
      </c>
      <c r="E657" s="6" t="n">
        <v>1000</v>
      </c>
      <c r="F657" s="7" t="n">
        <v>10</v>
      </c>
      <c r="G657" s="6" t="n">
        <v>48.2</v>
      </c>
      <c r="H657" s="6" t="n">
        <v>0</v>
      </c>
      <c r="I657" s="6" t="n">
        <v>482</v>
      </c>
      <c r="J657" s="6" t="n">
        <v>482</v>
      </c>
    </row>
    <row collapsed="false" customFormat="false" customHeight="false" hidden="false" ht="12.1" outlineLevel="0" r="658">
      <c r="A658" s="35" t="n">
        <v>46219</v>
      </c>
      <c r="B658" s="16" t="s">
        <v>983</v>
      </c>
      <c r="C658" s="16" t="s">
        <v>78</v>
      </c>
      <c r="D658" s="16" t="s">
        <v>79</v>
      </c>
      <c r="E658" s="6" t="n">
        <v>1000</v>
      </c>
      <c r="F658" s="7" t="n">
        <v>15</v>
      </c>
      <c r="G658" s="6" t="n">
        <v>15.38</v>
      </c>
      <c r="H658" s="6" t="n">
        <v>0</v>
      </c>
      <c r="I658" s="6" t="n">
        <v>230.7</v>
      </c>
      <c r="J658" s="6" t="n">
        <v>230.7</v>
      </c>
    </row>
    <row collapsed="false" customFormat="false" customHeight="false" hidden="false" ht="12.1" outlineLevel="0" r="659">
      <c r="A659" s="35" t="n">
        <v>46219</v>
      </c>
      <c r="B659" s="16" t="s">
        <v>983</v>
      </c>
      <c r="C659" s="16" t="s">
        <v>114</v>
      </c>
      <c r="D659" s="16" t="s">
        <v>115</v>
      </c>
      <c r="E659" s="6" t="n">
        <v>1000</v>
      </c>
      <c r="F659" s="7" t="n">
        <v>10</v>
      </c>
      <c r="G659" s="6" t="n">
        <v>15.18</v>
      </c>
      <c r="H659" s="6" t="n">
        <v>0</v>
      </c>
      <c r="I659" s="6" t="n">
        <v>151.8</v>
      </c>
      <c r="J659" s="6" t="n">
        <v>151.8</v>
      </c>
    </row>
    <row collapsed="false" customFormat="false" customHeight="false" hidden="false" ht="12.1" outlineLevel="0" r="660">
      <c r="A660" s="35" t="n">
        <v>46219</v>
      </c>
      <c r="B660" s="16" t="s">
        <v>983</v>
      </c>
      <c r="C660" s="16" t="s">
        <v>90</v>
      </c>
      <c r="D660" s="16" t="s">
        <v>91</v>
      </c>
      <c r="E660" s="6" t="n">
        <v>1000</v>
      </c>
      <c r="F660" s="7" t="n">
        <v>11</v>
      </c>
      <c r="G660" s="6" t="n">
        <v>14.59</v>
      </c>
      <c r="H660" s="6" t="n">
        <v>0</v>
      </c>
      <c r="I660" s="6" t="n">
        <v>160.49</v>
      </c>
      <c r="J660" s="6" t="n">
        <v>160.49</v>
      </c>
    </row>
    <row collapsed="false" customFormat="false" customHeight="false" hidden="false" ht="12.1" outlineLevel="0" r="661">
      <c r="A661" s="35" t="n">
        <v>46221</v>
      </c>
      <c r="B661" s="16" t="s">
        <v>983</v>
      </c>
      <c r="C661" s="16" t="s">
        <v>69</v>
      </c>
      <c r="D661" s="16" t="s">
        <v>70</v>
      </c>
      <c r="E661" s="6" t="n">
        <v>1000</v>
      </c>
      <c r="F661" s="7" t="n">
        <v>20</v>
      </c>
      <c r="G661" s="6" t="n">
        <v>14.78</v>
      </c>
      <c r="H661" s="6" t="n">
        <v>0</v>
      </c>
      <c r="I661" s="6" t="n">
        <v>295.6</v>
      </c>
      <c r="J661" s="6" t="n">
        <v>295.6</v>
      </c>
    </row>
    <row collapsed="false" customFormat="false" customHeight="false" hidden="false" ht="12.1" outlineLevel="0" r="662">
      <c r="A662" s="35" t="n">
        <v>46222</v>
      </c>
      <c r="B662" s="16" t="s">
        <v>983</v>
      </c>
      <c r="C662" s="16" t="s">
        <v>87</v>
      </c>
      <c r="D662" s="16" t="s">
        <v>88</v>
      </c>
      <c r="E662" s="6" t="n">
        <v>1000</v>
      </c>
      <c r="F662" s="7" t="n">
        <v>12</v>
      </c>
      <c r="G662" s="6" t="n">
        <v>14.81</v>
      </c>
      <c r="H662" s="6" t="n">
        <v>0</v>
      </c>
      <c r="I662" s="6" t="n">
        <v>177.72</v>
      </c>
      <c r="J662" s="6" t="n">
        <v>177.72</v>
      </c>
    </row>
    <row collapsed="false" customFormat="false" customHeight="false" hidden="false" ht="12.1" outlineLevel="0" r="663">
      <c r="A663" s="35" t="n">
        <v>46223</v>
      </c>
      <c r="B663" s="16" t="s">
        <v>983</v>
      </c>
      <c r="C663" s="16" t="s">
        <v>105</v>
      </c>
      <c r="D663" s="16" t="s">
        <v>106</v>
      </c>
      <c r="E663" s="6" t="n">
        <v>1000</v>
      </c>
      <c r="F663" s="7" t="n">
        <v>10</v>
      </c>
      <c r="G663" s="6" t="n">
        <v>15.12</v>
      </c>
      <c r="H663" s="6" t="n">
        <v>0</v>
      </c>
      <c r="I663" s="6" t="n">
        <v>151.2</v>
      </c>
      <c r="J663" s="6" t="n">
        <v>151.2</v>
      </c>
    </row>
    <row collapsed="false" customFormat="false" customHeight="false" hidden="false" ht="12.1" outlineLevel="0" r="664">
      <c r="A664" s="35" t="n">
        <v>46224</v>
      </c>
      <c r="B664" s="16" t="s">
        <v>983</v>
      </c>
      <c r="C664" s="16" t="s">
        <v>155</v>
      </c>
      <c r="D664" s="16" t="s">
        <v>156</v>
      </c>
      <c r="E664" s="6" t="n">
        <v>1000</v>
      </c>
      <c r="F664" s="7" t="n">
        <v>5</v>
      </c>
      <c r="G664" s="6" t="n">
        <v>43.38</v>
      </c>
      <c r="H664" s="6" t="n">
        <v>0</v>
      </c>
      <c r="I664" s="6" t="n">
        <v>216.9</v>
      </c>
      <c r="J664" s="6" t="n">
        <v>216.9</v>
      </c>
    </row>
    <row collapsed="false" customFormat="false" customHeight="false" hidden="false" ht="12.1" outlineLevel="0" r="665">
      <c r="A665" s="35" t="n">
        <v>46226</v>
      </c>
      <c r="B665" s="16" t="s">
        <v>983</v>
      </c>
      <c r="C665" s="16" t="s">
        <v>111</v>
      </c>
      <c r="D665" s="16" t="s">
        <v>112</v>
      </c>
      <c r="E665" s="6" t="n">
        <v>1000</v>
      </c>
      <c r="F665" s="7" t="n">
        <v>10</v>
      </c>
      <c r="G665" s="6" t="n">
        <v>14.92</v>
      </c>
      <c r="H665" s="6" t="n">
        <v>0</v>
      </c>
      <c r="I665" s="6" t="n">
        <v>149.2</v>
      </c>
      <c r="J665" s="6" t="n">
        <v>149.2</v>
      </c>
    </row>
    <row collapsed="false" customFormat="false" customHeight="false" hidden="false" ht="12.1" outlineLevel="0" r="666">
      <c r="A666" s="35" t="n">
        <v>46228</v>
      </c>
      <c r="B666" s="16" t="s">
        <v>983</v>
      </c>
      <c r="C666" s="16" t="s">
        <v>81</v>
      </c>
      <c r="D666" s="16" t="s">
        <v>82</v>
      </c>
      <c r="E666" s="6" t="n">
        <v>1000</v>
      </c>
      <c r="F666" s="7" t="n">
        <v>14</v>
      </c>
      <c r="G666" s="6" t="n">
        <v>16.9</v>
      </c>
      <c r="H666" s="6" t="n">
        <v>0</v>
      </c>
      <c r="I666" s="6" t="n">
        <v>236.6</v>
      </c>
      <c r="J666" s="6" t="n">
        <v>236.6</v>
      </c>
    </row>
    <row collapsed="false" customFormat="false" customHeight="false" hidden="false" ht="12.1" outlineLevel="0" r="667">
      <c r="A667" s="35" t="n">
        <v>46233</v>
      </c>
      <c r="B667" s="16" t="s">
        <v>983</v>
      </c>
      <c r="C667" s="16" t="s">
        <v>140</v>
      </c>
      <c r="D667" s="16" t="s">
        <v>141</v>
      </c>
      <c r="E667" s="6" t="n">
        <v>1000</v>
      </c>
      <c r="F667" s="7" t="n">
        <v>10</v>
      </c>
      <c r="G667" s="6" t="n">
        <v>15.45</v>
      </c>
      <c r="H667" s="6" t="n">
        <v>0</v>
      </c>
      <c r="I667" s="6" t="n">
        <v>154.5</v>
      </c>
      <c r="J667" s="6" t="n">
        <v>154.5</v>
      </c>
    </row>
    <row collapsed="false" customFormat="false" customHeight="false" hidden="false" ht="12.1" outlineLevel="0" r="668">
      <c r="A668" s="35" t="n">
        <v>46238</v>
      </c>
      <c r="B668" s="16" t="s">
        <v>983</v>
      </c>
      <c r="C668" s="16" t="s">
        <v>128</v>
      </c>
      <c r="D668" s="16" t="s">
        <v>129</v>
      </c>
      <c r="E668" s="6" t="n">
        <v>1000</v>
      </c>
      <c r="F668" s="7" t="n">
        <v>10</v>
      </c>
      <c r="G668" s="6" t="n">
        <v>40.64</v>
      </c>
      <c r="H668" s="6" t="n">
        <v>0</v>
      </c>
      <c r="I668" s="6" t="n">
        <v>406.4</v>
      </c>
      <c r="J668" s="6" t="n">
        <v>406.4</v>
      </c>
    </row>
    <row collapsed="false" customFormat="false" customHeight="false" hidden="false" ht="12.1" outlineLevel="0" r="669">
      <c r="A669" s="35" t="n">
        <v>46240</v>
      </c>
      <c r="B669" s="16" t="s">
        <v>983</v>
      </c>
      <c r="C669" s="16" t="s">
        <v>158</v>
      </c>
      <c r="D669" s="16" t="s">
        <v>159</v>
      </c>
      <c r="E669" s="6" t="n">
        <v>1000</v>
      </c>
      <c r="F669" s="7" t="n">
        <v>5</v>
      </c>
      <c r="G669" s="6" t="n">
        <v>17.26</v>
      </c>
      <c r="H669" s="6" t="n">
        <v>0</v>
      </c>
      <c r="I669" s="6" t="n">
        <v>86.3</v>
      </c>
      <c r="J669" s="6" t="n">
        <v>86.3</v>
      </c>
    </row>
    <row collapsed="false" customFormat="false" customHeight="false" hidden="false" ht="12.1" outlineLevel="0" r="670">
      <c r="A670" s="35" t="n">
        <v>46241</v>
      </c>
      <c r="B670" s="16" t="s">
        <v>983</v>
      </c>
      <c r="C670" s="16" t="s">
        <v>66</v>
      </c>
      <c r="D670" s="16" t="s">
        <v>67</v>
      </c>
      <c r="E670" s="6" t="n">
        <v>1000</v>
      </c>
      <c r="F670" s="7" t="n">
        <v>20</v>
      </c>
      <c r="G670" s="6" t="n">
        <v>14.96</v>
      </c>
      <c r="H670" s="6" t="n">
        <v>0</v>
      </c>
      <c r="I670" s="6" t="n">
        <v>299.2</v>
      </c>
      <c r="J670" s="6" t="n">
        <v>299.2</v>
      </c>
    </row>
    <row collapsed="false" customFormat="false" customHeight="false" hidden="false" ht="12.1" outlineLevel="0" r="671">
      <c r="A671" s="35" t="n">
        <v>46242</v>
      </c>
      <c r="B671" s="16" t="s">
        <v>983</v>
      </c>
      <c r="C671" s="16" t="s">
        <v>84</v>
      </c>
      <c r="D671" s="16" t="s">
        <v>85</v>
      </c>
      <c r="E671" s="6" t="n">
        <v>1000</v>
      </c>
      <c r="F671" s="7" t="n">
        <v>12</v>
      </c>
      <c r="G671" s="6" t="n">
        <v>14.95</v>
      </c>
      <c r="H671" s="6" t="n">
        <v>0</v>
      </c>
      <c r="I671" s="6" t="n">
        <v>179.4</v>
      </c>
      <c r="J671" s="6" t="n">
        <v>179.4</v>
      </c>
    </row>
    <row collapsed="false" customFormat="false" customHeight="false" hidden="false" ht="12.1" outlineLevel="0" r="672">
      <c r="A672" s="35" t="n">
        <v>46246</v>
      </c>
      <c r="B672" s="16" t="s">
        <v>983</v>
      </c>
      <c r="C672" s="16" t="s">
        <v>108</v>
      </c>
      <c r="D672" s="16" t="s">
        <v>109</v>
      </c>
      <c r="E672" s="6" t="n">
        <v>1000</v>
      </c>
      <c r="F672" s="7" t="n">
        <v>10</v>
      </c>
      <c r="G672" s="6" t="n">
        <v>15.42</v>
      </c>
      <c r="H672" s="6" t="n">
        <v>0</v>
      </c>
      <c r="I672" s="6" t="n">
        <v>154.2</v>
      </c>
      <c r="J672" s="6" t="n">
        <v>154.2</v>
      </c>
    </row>
    <row collapsed="false" customFormat="false" customHeight="false" hidden="false" ht="12.1" outlineLevel="0" r="673">
      <c r="A673" s="35" t="n">
        <v>46249</v>
      </c>
      <c r="B673" s="16" t="s">
        <v>983</v>
      </c>
      <c r="C673" s="16" t="s">
        <v>114</v>
      </c>
      <c r="D673" s="16" t="s">
        <v>115</v>
      </c>
      <c r="E673" s="6" t="n">
        <v>1000</v>
      </c>
      <c r="F673" s="7" t="n">
        <v>10</v>
      </c>
      <c r="G673" s="6" t="n">
        <v>15.18</v>
      </c>
      <c r="H673" s="6" t="n">
        <v>0</v>
      </c>
      <c r="I673" s="6" t="n">
        <v>151.8</v>
      </c>
      <c r="J673" s="6" t="n">
        <v>151.8</v>
      </c>
    </row>
    <row collapsed="false" customFormat="false" customHeight="false" hidden="false" ht="12.1" outlineLevel="0" r="674">
      <c r="A674" s="35" t="n">
        <v>46249</v>
      </c>
      <c r="B674" s="16" t="s">
        <v>983</v>
      </c>
      <c r="C674" s="16" t="s">
        <v>78</v>
      </c>
      <c r="D674" s="16" t="s">
        <v>79</v>
      </c>
      <c r="E674" s="6" t="n">
        <v>1000</v>
      </c>
      <c r="F674" s="7" t="n">
        <v>15</v>
      </c>
      <c r="G674" s="6" t="n">
        <v>15.38</v>
      </c>
      <c r="H674" s="6" t="n">
        <v>0</v>
      </c>
      <c r="I674" s="6" t="n">
        <v>230.7</v>
      </c>
      <c r="J674" s="6" t="n">
        <v>230.7</v>
      </c>
    </row>
    <row collapsed="false" customFormat="false" customHeight="false" hidden="false" ht="12.1" outlineLevel="0" r="675">
      <c r="A675" s="35" t="n">
        <v>46249</v>
      </c>
      <c r="B675" s="16" t="s">
        <v>983</v>
      </c>
      <c r="C675" s="16" t="s">
        <v>90</v>
      </c>
      <c r="D675" s="16" t="s">
        <v>91</v>
      </c>
      <c r="E675" s="6" t="n">
        <v>1000</v>
      </c>
      <c r="F675" s="7" t="n">
        <v>11</v>
      </c>
      <c r="G675" s="6" t="n">
        <v>14.59</v>
      </c>
      <c r="H675" s="6" t="n">
        <v>0</v>
      </c>
      <c r="I675" s="6" t="n">
        <v>160.49</v>
      </c>
      <c r="J675" s="6" t="n">
        <v>160.49</v>
      </c>
    </row>
    <row collapsed="false" customFormat="false" customHeight="false" hidden="false" ht="12.1" outlineLevel="0" r="676">
      <c r="A676" s="35" t="n">
        <v>46251</v>
      </c>
      <c r="B676" s="16" t="s">
        <v>983</v>
      </c>
      <c r="C676" s="16" t="s">
        <v>69</v>
      </c>
      <c r="D676" s="16" t="s">
        <v>70</v>
      </c>
      <c r="E676" s="6" t="n">
        <v>1000</v>
      </c>
      <c r="F676" s="7" t="n">
        <v>20</v>
      </c>
      <c r="G676" s="6" t="n">
        <v>14.78</v>
      </c>
      <c r="H676" s="6" t="n">
        <v>0</v>
      </c>
      <c r="I676" s="6" t="n">
        <v>295.6</v>
      </c>
      <c r="J676" s="6" t="n">
        <v>295.6</v>
      </c>
    </row>
    <row collapsed="false" customFormat="false" customHeight="false" hidden="false" ht="12.1" outlineLevel="0" r="677">
      <c r="A677" s="35" t="n">
        <v>46252</v>
      </c>
      <c r="B677" s="16" t="s">
        <v>983</v>
      </c>
      <c r="C677" s="16" t="s">
        <v>62</v>
      </c>
      <c r="D677" s="16" t="s">
        <v>64</v>
      </c>
      <c r="E677" s="6" t="n">
        <v>100</v>
      </c>
      <c r="F677" s="7" t="n">
        <v>3</v>
      </c>
      <c r="G677" s="6" t="n">
        <v>118.71</v>
      </c>
      <c r="H677" s="6" t="n">
        <v>0</v>
      </c>
      <c r="I677" s="6" t="n">
        <v>356.13</v>
      </c>
      <c r="J677" s="6" t="n">
        <v>356.13</v>
      </c>
    </row>
    <row collapsed="false" customFormat="false" customHeight="false" hidden="false" ht="12.1" outlineLevel="0" r="678">
      <c r="A678" s="35" t="n">
        <v>46252</v>
      </c>
      <c r="B678" s="16" t="s">
        <v>983</v>
      </c>
      <c r="C678" s="16" t="s">
        <v>87</v>
      </c>
      <c r="D678" s="16" t="s">
        <v>88</v>
      </c>
      <c r="E678" s="6" t="n">
        <v>1000</v>
      </c>
      <c r="F678" s="7" t="n">
        <v>12</v>
      </c>
      <c r="G678" s="6" t="n">
        <v>14.81</v>
      </c>
      <c r="H678" s="6" t="n">
        <v>0</v>
      </c>
      <c r="I678" s="6" t="n">
        <v>177.72</v>
      </c>
      <c r="J678" s="6" t="n">
        <v>177.72</v>
      </c>
    </row>
    <row collapsed="false" customFormat="false" customHeight="false" hidden="false" ht="12.1" outlineLevel="0" r="679">
      <c r="A679" s="35" t="n">
        <v>46253</v>
      </c>
      <c r="B679" s="16" t="s">
        <v>983</v>
      </c>
      <c r="C679" s="16" t="s">
        <v>105</v>
      </c>
      <c r="D679" s="16" t="s">
        <v>106</v>
      </c>
      <c r="E679" s="6" t="n">
        <v>1000</v>
      </c>
      <c r="F679" s="7" t="n">
        <v>10</v>
      </c>
      <c r="G679" s="6" t="n">
        <v>15.12</v>
      </c>
      <c r="H679" s="6" t="n">
        <v>0</v>
      </c>
      <c r="I679" s="6" t="n">
        <v>151.2</v>
      </c>
      <c r="J679" s="6" t="n">
        <v>151.2</v>
      </c>
    </row>
    <row collapsed="false" customFormat="false" customHeight="false" hidden="false" ht="12.1" outlineLevel="0" r="680">
      <c r="A680" s="35" t="n">
        <v>46253</v>
      </c>
      <c r="B680" s="16" t="s">
        <v>983</v>
      </c>
      <c r="C680" s="16" t="s">
        <v>137</v>
      </c>
      <c r="D680" s="16" t="s">
        <v>138</v>
      </c>
      <c r="E680" s="6" t="n">
        <v>1000</v>
      </c>
      <c r="F680" s="7" t="n">
        <v>10</v>
      </c>
      <c r="G680" s="6" t="n">
        <v>39.89</v>
      </c>
      <c r="H680" s="6" t="n">
        <v>0</v>
      </c>
      <c r="I680" s="6" t="n">
        <v>398.9</v>
      </c>
      <c r="J680" s="6" t="n">
        <v>398.9</v>
      </c>
    </row>
    <row collapsed="false" customFormat="false" customHeight="false" hidden="false" ht="12.1" outlineLevel="0" r="681">
      <c r="A681" s="35" t="n">
        <v>46257</v>
      </c>
      <c r="B681" s="16" t="s">
        <v>983</v>
      </c>
      <c r="C681" s="16" t="s">
        <v>111</v>
      </c>
      <c r="D681" s="16" t="s">
        <v>112</v>
      </c>
      <c r="E681" s="6" t="n">
        <v>1000</v>
      </c>
      <c r="F681" s="7" t="n">
        <v>10</v>
      </c>
      <c r="G681" s="6" t="n">
        <v>14.92</v>
      </c>
      <c r="H681" s="6" t="n">
        <v>0</v>
      </c>
      <c r="I681" s="6" t="n">
        <v>149.2</v>
      </c>
      <c r="J681" s="6" t="n">
        <v>149.2</v>
      </c>
    </row>
    <row collapsed="false" customFormat="false" customHeight="false" hidden="false" ht="12.1" outlineLevel="0" r="682">
      <c r="A682" s="35" t="n">
        <v>46258</v>
      </c>
      <c r="B682" s="16" t="s">
        <v>983</v>
      </c>
      <c r="C682" s="16" t="s">
        <v>81</v>
      </c>
      <c r="D682" s="16" t="s">
        <v>82</v>
      </c>
      <c r="E682" s="6" t="n">
        <v>1000</v>
      </c>
      <c r="F682" s="7" t="n">
        <v>14</v>
      </c>
      <c r="G682" s="6" t="n">
        <v>16.9</v>
      </c>
      <c r="H682" s="6" t="n">
        <v>0</v>
      </c>
      <c r="I682" s="6" t="n">
        <v>236.6</v>
      </c>
      <c r="J682" s="6" t="n">
        <v>236.6</v>
      </c>
    </row>
    <row collapsed="false" customFormat="false" customHeight="false" hidden="false" ht="12.1" outlineLevel="0" r="683">
      <c r="A683" s="35" t="n">
        <v>46258</v>
      </c>
      <c r="B683" s="16" t="s">
        <v>983</v>
      </c>
      <c r="C683" s="16" t="s">
        <v>146</v>
      </c>
      <c r="D683" s="16" t="s">
        <v>147</v>
      </c>
      <c r="E683" s="6" t="n">
        <v>1000</v>
      </c>
      <c r="F683" s="7" t="n">
        <v>7</v>
      </c>
      <c r="G683" s="6" t="n">
        <v>34.28</v>
      </c>
      <c r="H683" s="6" t="n">
        <v>0</v>
      </c>
      <c r="I683" s="6" t="n">
        <v>239.96</v>
      </c>
      <c r="J683" s="6" t="n">
        <v>239.96</v>
      </c>
    </row>
    <row collapsed="false" customFormat="false" customHeight="false" hidden="false" ht="12.1" outlineLevel="0" r="684">
      <c r="A684" s="35" t="n">
        <v>46263</v>
      </c>
      <c r="B684" s="16" t="s">
        <v>983</v>
      </c>
      <c r="C684" s="16" t="s">
        <v>140</v>
      </c>
      <c r="D684" s="16" t="s">
        <v>141</v>
      </c>
      <c r="E684" s="6" t="n">
        <v>1000</v>
      </c>
      <c r="F684" s="7" t="n">
        <v>10</v>
      </c>
      <c r="G684" s="6" t="n">
        <v>15.45</v>
      </c>
      <c r="H684" s="6" t="n">
        <v>0</v>
      </c>
      <c r="I684" s="6" t="n">
        <v>154.5</v>
      </c>
      <c r="J684" s="6" t="n">
        <v>154.5</v>
      </c>
    </row>
    <row collapsed="false" customFormat="false" customHeight="false" hidden="false" ht="12.1" outlineLevel="0" r="685">
      <c r="A685" s="35" t="n">
        <v>46266</v>
      </c>
      <c r="B685" s="16" t="s">
        <v>983</v>
      </c>
      <c r="C685" s="16" t="s">
        <v>75</v>
      </c>
      <c r="D685" s="16" t="s">
        <v>76</v>
      </c>
      <c r="E685" s="6" t="n">
        <v>1000</v>
      </c>
      <c r="F685" s="7" t="n">
        <v>18</v>
      </c>
      <c r="G685" s="6" t="n">
        <v>44.88</v>
      </c>
      <c r="H685" s="6" t="n">
        <v>0</v>
      </c>
      <c r="I685" s="6" t="n">
        <v>807.84</v>
      </c>
      <c r="J685" s="6" t="n">
        <v>807.84</v>
      </c>
    </row>
    <row collapsed="false" customFormat="false" customHeight="false" hidden="false" ht="12.1" outlineLevel="0" r="686">
      <c r="A686" s="35" t="n">
        <v>46270</v>
      </c>
      <c r="B686" s="16" t="s">
        <v>983</v>
      </c>
      <c r="C686" s="16" t="s">
        <v>158</v>
      </c>
      <c r="D686" s="16" t="s">
        <v>159</v>
      </c>
      <c r="E686" s="6" t="n">
        <v>1000</v>
      </c>
      <c r="F686" s="7" t="n">
        <v>5</v>
      </c>
      <c r="G686" s="6" t="n">
        <v>17.26</v>
      </c>
      <c r="H686" s="6" t="n">
        <v>0</v>
      </c>
      <c r="I686" s="6" t="n">
        <v>86.3</v>
      </c>
      <c r="J686" s="6" t="n">
        <v>86.3</v>
      </c>
    </row>
    <row collapsed="false" customFormat="false" customHeight="false" hidden="false" ht="12.1" outlineLevel="0" r="687">
      <c r="A687" s="35" t="n">
        <v>46271</v>
      </c>
      <c r="B687" s="16" t="s">
        <v>983</v>
      </c>
      <c r="C687" s="16" t="s">
        <v>66</v>
      </c>
      <c r="D687" s="16" t="s">
        <v>67</v>
      </c>
      <c r="E687" s="6" t="n">
        <v>1000</v>
      </c>
      <c r="F687" s="7" t="n">
        <v>20</v>
      </c>
      <c r="G687" s="6" t="n">
        <v>14.96</v>
      </c>
      <c r="H687" s="6" t="n">
        <v>0</v>
      </c>
      <c r="I687" s="6" t="n">
        <v>299.2</v>
      </c>
      <c r="J687" s="6" t="n">
        <v>299.2</v>
      </c>
    </row>
    <row collapsed="false" customFormat="false" customHeight="false" hidden="false" ht="12.1" outlineLevel="0" r="688">
      <c r="A688" s="35" t="n">
        <v>46272</v>
      </c>
      <c r="B688" s="16" t="s">
        <v>983</v>
      </c>
      <c r="C688" s="16" t="s">
        <v>84</v>
      </c>
      <c r="D688" s="16" t="s">
        <v>85</v>
      </c>
      <c r="E688" s="6" t="n">
        <v>1000</v>
      </c>
      <c r="F688" s="7" t="n">
        <v>12</v>
      </c>
      <c r="G688" s="6" t="n">
        <v>14.95</v>
      </c>
      <c r="H688" s="6" t="n">
        <v>0</v>
      </c>
      <c r="I688" s="6" t="n">
        <v>179.4</v>
      </c>
      <c r="J688" s="6" t="n">
        <v>179.4</v>
      </c>
    </row>
    <row collapsed="false" customFormat="false" customHeight="false" hidden="false" ht="12.1" outlineLevel="0" r="689">
      <c r="A689" s="35" t="n">
        <v>46275</v>
      </c>
      <c r="B689" s="16" t="s">
        <v>983</v>
      </c>
      <c r="C689" s="16" t="s">
        <v>169</v>
      </c>
      <c r="D689" s="16" t="s">
        <v>170</v>
      </c>
      <c r="E689" s="6" t="n">
        <v>400</v>
      </c>
      <c r="F689" s="7" t="n">
        <v>5</v>
      </c>
      <c r="G689" s="6" t="n">
        <v>8.63</v>
      </c>
      <c r="H689" s="6" t="n">
        <v>0</v>
      </c>
      <c r="I689" s="6" t="n">
        <v>43.15</v>
      </c>
      <c r="J689" s="6" t="n">
        <v>43.15</v>
      </c>
    </row>
    <row collapsed="false" customFormat="false" customHeight="false" hidden="false" ht="12.1" outlineLevel="0" r="690">
      <c r="A690" s="35" t="n">
        <v>46276</v>
      </c>
      <c r="B690" s="16" t="s">
        <v>983</v>
      </c>
      <c r="C690" s="16" t="s">
        <v>108</v>
      </c>
      <c r="D690" s="16" t="s">
        <v>109</v>
      </c>
      <c r="E690" s="6" t="n">
        <v>1000</v>
      </c>
      <c r="F690" s="7" t="n">
        <v>10</v>
      </c>
      <c r="G690" s="6" t="n">
        <v>15.42</v>
      </c>
      <c r="H690" s="6" t="n">
        <v>0</v>
      </c>
      <c r="I690" s="6" t="n">
        <v>154.2</v>
      </c>
      <c r="J690" s="6" t="n">
        <v>154.2</v>
      </c>
    </row>
    <row collapsed="false" customFormat="false" customHeight="false" hidden="false" ht="12.1" outlineLevel="0" r="691">
      <c r="A691" s="35" t="n">
        <v>46279</v>
      </c>
      <c r="B691" s="16" t="s">
        <v>983</v>
      </c>
      <c r="C691" s="16" t="s">
        <v>99</v>
      </c>
      <c r="D691" s="16" t="s">
        <v>100</v>
      </c>
      <c r="E691" s="6" t="n">
        <v>1000</v>
      </c>
      <c r="F691" s="7" t="n">
        <v>10</v>
      </c>
      <c r="G691" s="6" t="n">
        <v>51.19</v>
      </c>
      <c r="H691" s="6" t="n">
        <v>0</v>
      </c>
      <c r="I691" s="6" t="n">
        <v>511.9</v>
      </c>
      <c r="J691" s="6" t="n">
        <v>511.9</v>
      </c>
    </row>
    <row collapsed="false" customFormat="false" customHeight="false" hidden="false" ht="12.1" outlineLevel="0" r="692">
      <c r="A692" s="35" t="n">
        <v>46279</v>
      </c>
      <c r="B692" s="16" t="s">
        <v>983</v>
      </c>
      <c r="C692" s="16" t="s">
        <v>114</v>
      </c>
      <c r="D692" s="16" t="s">
        <v>115</v>
      </c>
      <c r="E692" s="6" t="n">
        <v>1000</v>
      </c>
      <c r="F692" s="7" t="n">
        <v>10</v>
      </c>
      <c r="G692" s="6" t="n">
        <v>15.18</v>
      </c>
      <c r="H692" s="6" t="n">
        <v>0</v>
      </c>
      <c r="I692" s="6" t="n">
        <v>151.8</v>
      </c>
      <c r="J692" s="6" t="n">
        <v>151.8</v>
      </c>
    </row>
    <row collapsed="false" customFormat="false" customHeight="false" hidden="false" ht="12.1" outlineLevel="0" r="693">
      <c r="A693" s="35" t="n">
        <v>46279</v>
      </c>
      <c r="B693" s="16" t="s">
        <v>983</v>
      </c>
      <c r="C693" s="16" t="s">
        <v>96</v>
      </c>
      <c r="D693" s="16" t="s">
        <v>97</v>
      </c>
      <c r="E693" s="6" t="n">
        <v>1000</v>
      </c>
      <c r="F693" s="7" t="n">
        <v>10</v>
      </c>
      <c r="G693" s="6" t="n">
        <v>50.08</v>
      </c>
      <c r="H693" s="6" t="n">
        <v>0</v>
      </c>
      <c r="I693" s="6" t="n">
        <v>500.8</v>
      </c>
      <c r="J693" s="6" t="n">
        <v>500.8</v>
      </c>
    </row>
    <row collapsed="false" customFormat="false" customHeight="false" hidden="false" ht="12.1" outlineLevel="0" r="694">
      <c r="A694" s="35" t="n">
        <v>46279</v>
      </c>
      <c r="B694" s="16" t="s">
        <v>983</v>
      </c>
      <c r="C694" s="16" t="s">
        <v>161</v>
      </c>
      <c r="D694" s="16" t="s">
        <v>162</v>
      </c>
      <c r="E694" s="6" t="n">
        <v>1000</v>
      </c>
      <c r="F694" s="7" t="n">
        <v>5</v>
      </c>
      <c r="G694" s="6" t="n">
        <v>39.39</v>
      </c>
      <c r="H694" s="6" t="n">
        <v>0</v>
      </c>
      <c r="I694" s="6" t="n">
        <v>196.95</v>
      </c>
      <c r="J694" s="6" t="n">
        <v>196.95</v>
      </c>
    </row>
    <row collapsed="false" customFormat="false" customHeight="false" hidden="false" ht="12.1" outlineLevel="0" r="695">
      <c r="A695" s="35" t="n">
        <v>46279</v>
      </c>
      <c r="B695" s="16" t="s">
        <v>983</v>
      </c>
      <c r="C695" s="16" t="s">
        <v>78</v>
      </c>
      <c r="D695" s="16" t="s">
        <v>79</v>
      </c>
      <c r="E695" s="6" t="n">
        <v>1000</v>
      </c>
      <c r="F695" s="7" t="n">
        <v>15</v>
      </c>
      <c r="G695" s="6" t="n">
        <v>15.38</v>
      </c>
      <c r="H695" s="6" t="n">
        <v>0</v>
      </c>
      <c r="I695" s="6" t="n">
        <v>230.7</v>
      </c>
      <c r="J695" s="6" t="n">
        <v>230.7</v>
      </c>
    </row>
    <row collapsed="false" customFormat="false" customHeight="false" hidden="false" ht="12.1" outlineLevel="0" r="696">
      <c r="A696" s="35" t="n">
        <v>46279</v>
      </c>
      <c r="B696" s="16" t="s">
        <v>983</v>
      </c>
      <c r="C696" s="16" t="s">
        <v>90</v>
      </c>
      <c r="D696" s="16" t="s">
        <v>91</v>
      </c>
      <c r="E696" s="6" t="n">
        <v>1000</v>
      </c>
      <c r="F696" s="7" t="n">
        <v>11</v>
      </c>
      <c r="G696" s="6" t="n">
        <v>14.59</v>
      </c>
      <c r="H696" s="6" t="n">
        <v>0</v>
      </c>
      <c r="I696" s="6" t="n">
        <v>160.49</v>
      </c>
      <c r="J696" s="6" t="n">
        <v>160.49</v>
      </c>
    </row>
    <row collapsed="false" customFormat="false" customHeight="false" hidden="false" ht="12.1" outlineLevel="0" r="697">
      <c r="A697" s="35" t="n">
        <v>46280</v>
      </c>
      <c r="B697" s="16" t="s">
        <v>983</v>
      </c>
      <c r="C697" s="16" t="s">
        <v>131</v>
      </c>
      <c r="D697" s="16" t="s">
        <v>132</v>
      </c>
      <c r="E697" s="6" t="n">
        <v>1000</v>
      </c>
      <c r="F697" s="7" t="n">
        <v>10</v>
      </c>
      <c r="G697" s="6" t="n">
        <v>38.64</v>
      </c>
      <c r="H697" s="6" t="n">
        <v>0</v>
      </c>
      <c r="I697" s="6" t="n">
        <v>386.4</v>
      </c>
      <c r="J697" s="6" t="n">
        <v>386.4</v>
      </c>
    </row>
    <row collapsed="false" customFormat="false" customHeight="false" hidden="false" ht="12.1" outlineLevel="0" r="698">
      <c r="A698" s="35" t="n">
        <v>46281</v>
      </c>
      <c r="B698" s="16" t="s">
        <v>983</v>
      </c>
      <c r="C698" s="16" t="s">
        <v>69</v>
      </c>
      <c r="D698" s="16" t="s">
        <v>70</v>
      </c>
      <c r="E698" s="6" t="n">
        <v>1000</v>
      </c>
      <c r="F698" s="7" t="n">
        <v>20</v>
      </c>
      <c r="G698" s="6" t="n">
        <v>14.78</v>
      </c>
      <c r="H698" s="6" t="n">
        <v>0</v>
      </c>
      <c r="I698" s="6" t="n">
        <v>295.6</v>
      </c>
      <c r="J698" s="6" t="n">
        <v>295.6</v>
      </c>
    </row>
    <row collapsed="false" customFormat="false" customHeight="false" hidden="false" ht="12.1" outlineLevel="0" r="699">
      <c r="A699" s="35" t="n">
        <v>46282</v>
      </c>
      <c r="B699" s="16" t="s">
        <v>983</v>
      </c>
      <c r="C699" s="16" t="s">
        <v>87</v>
      </c>
      <c r="D699" s="16" t="s">
        <v>88</v>
      </c>
      <c r="E699" s="6" t="n">
        <v>1000</v>
      </c>
      <c r="F699" s="7" t="n">
        <v>12</v>
      </c>
      <c r="G699" s="6" t="n">
        <v>14.81</v>
      </c>
      <c r="H699" s="6" t="n">
        <v>0</v>
      </c>
      <c r="I699" s="6" t="n">
        <v>177.72</v>
      </c>
      <c r="J699" s="6" t="n">
        <v>177.72</v>
      </c>
    </row>
    <row collapsed="false" customFormat="false" customHeight="false" hidden="false" ht="12.1" outlineLevel="0" r="700">
      <c r="A700" s="35" t="n">
        <v>46283</v>
      </c>
      <c r="B700" s="16" t="s">
        <v>983</v>
      </c>
      <c r="C700" s="16" t="s">
        <v>105</v>
      </c>
      <c r="D700" s="16" t="s">
        <v>106</v>
      </c>
      <c r="E700" s="6" t="n">
        <v>1000</v>
      </c>
      <c r="F700" s="7" t="n">
        <v>10</v>
      </c>
      <c r="G700" s="6" t="n">
        <v>15.12</v>
      </c>
      <c r="H700" s="6" t="n">
        <v>0</v>
      </c>
      <c r="I700" s="6" t="n">
        <v>151.2</v>
      </c>
      <c r="J700" s="6" t="n">
        <v>151.2</v>
      </c>
    </row>
    <row collapsed="false" customFormat="false" customHeight="false" hidden="false" ht="12.1" outlineLevel="0" r="701">
      <c r="A701" s="35" t="n">
        <v>46288</v>
      </c>
      <c r="B701" s="16" t="s">
        <v>983</v>
      </c>
      <c r="C701" s="16" t="s">
        <v>111</v>
      </c>
      <c r="D701" s="16" t="s">
        <v>112</v>
      </c>
      <c r="E701" s="6" t="n">
        <v>1000</v>
      </c>
      <c r="F701" s="7" t="n">
        <v>10</v>
      </c>
      <c r="G701" s="6" t="n">
        <v>14.92</v>
      </c>
      <c r="H701" s="6" t="n">
        <v>0</v>
      </c>
      <c r="I701" s="6" t="n">
        <v>149.2</v>
      </c>
      <c r="J701" s="6" t="n">
        <v>149.2</v>
      </c>
    </row>
    <row collapsed="false" customFormat="false" customHeight="false" hidden="false" ht="12.1" outlineLevel="0" r="702">
      <c r="A702" s="35" t="n">
        <v>46288</v>
      </c>
      <c r="B702" s="16" t="s">
        <v>983</v>
      </c>
      <c r="C702" s="16" t="s">
        <v>81</v>
      </c>
      <c r="D702" s="16" t="s">
        <v>82</v>
      </c>
      <c r="E702" s="6" t="n">
        <v>1000</v>
      </c>
      <c r="F702" s="7" t="n">
        <v>14</v>
      </c>
      <c r="G702" s="6" t="n">
        <v>16.9</v>
      </c>
      <c r="H702" s="6" t="n">
        <v>0</v>
      </c>
      <c r="I702" s="6" t="n">
        <v>236.6</v>
      </c>
      <c r="J702" s="6" t="n">
        <v>236.6</v>
      </c>
    </row>
    <row collapsed="false" customFormat="false" customHeight="false" hidden="false" ht="12.1" outlineLevel="0" r="703">
      <c r="A703" s="35" t="n">
        <v>46293</v>
      </c>
      <c r="B703" s="16" t="s">
        <v>983</v>
      </c>
      <c r="C703" s="16" t="s">
        <v>140</v>
      </c>
      <c r="D703" s="16" t="s">
        <v>141</v>
      </c>
      <c r="E703" s="6" t="n">
        <v>1000</v>
      </c>
      <c r="F703" s="7" t="n">
        <v>10</v>
      </c>
      <c r="G703" s="6" t="n">
        <v>15.45</v>
      </c>
      <c r="H703" s="6" t="n">
        <v>0</v>
      </c>
      <c r="I703" s="6" t="n">
        <v>154.5</v>
      </c>
      <c r="J703" s="6" t="n">
        <v>154.5</v>
      </c>
    </row>
    <row collapsed="false" customFormat="false" customHeight="false" hidden="false" ht="12.1" outlineLevel="0" r="704">
      <c r="A704" s="35" t="n">
        <v>46300</v>
      </c>
      <c r="B704" s="16" t="s">
        <v>983</v>
      </c>
      <c r="C704" s="16" t="s">
        <v>158</v>
      </c>
      <c r="D704" s="16" t="s">
        <v>159</v>
      </c>
      <c r="E704" s="6" t="n">
        <v>1000</v>
      </c>
      <c r="F704" s="7" t="n">
        <v>5</v>
      </c>
      <c r="G704" s="6" t="n">
        <v>12.95</v>
      </c>
      <c r="H704" s="6" t="n">
        <v>0</v>
      </c>
      <c r="I704" s="6" t="n">
        <v>64.75</v>
      </c>
      <c r="J704" s="6" t="n">
        <v>64.75</v>
      </c>
    </row>
    <row collapsed="false" customFormat="false" customHeight="false" hidden="false" ht="12.1" outlineLevel="0" r="705">
      <c r="A705" s="35" t="n">
        <v>46301</v>
      </c>
      <c r="B705" s="16" t="s">
        <v>983</v>
      </c>
      <c r="C705" s="16" t="s">
        <v>66</v>
      </c>
      <c r="D705" s="16" t="s">
        <v>67</v>
      </c>
      <c r="E705" s="6" t="n">
        <v>1000</v>
      </c>
      <c r="F705" s="7" t="n">
        <v>20</v>
      </c>
      <c r="G705" s="6" t="n">
        <v>14.96</v>
      </c>
      <c r="H705" s="6" t="n">
        <v>0</v>
      </c>
      <c r="I705" s="6" t="n">
        <v>299.2</v>
      </c>
      <c r="J705" s="6" t="n">
        <v>299.2</v>
      </c>
    </row>
    <row collapsed="false" customFormat="false" customHeight="false" hidden="false" ht="12.1" outlineLevel="0" r="706">
      <c r="A706" s="35" t="n">
        <v>46301</v>
      </c>
      <c r="B706" s="16" t="s">
        <v>983</v>
      </c>
      <c r="C706" s="16" t="s">
        <v>134</v>
      </c>
      <c r="D706" s="16" t="s">
        <v>135</v>
      </c>
      <c r="E706" s="6" t="n">
        <v>1000</v>
      </c>
      <c r="F706" s="7" t="n">
        <v>10</v>
      </c>
      <c r="G706" s="6" t="n">
        <v>39.64</v>
      </c>
      <c r="H706" s="6" t="n">
        <v>0</v>
      </c>
      <c r="I706" s="6" t="n">
        <v>396.4</v>
      </c>
      <c r="J706" s="6" t="n">
        <v>396.4</v>
      </c>
    </row>
    <row collapsed="false" customFormat="false" customHeight="false" hidden="false" ht="12.1" outlineLevel="0" r="707">
      <c r="A707" s="35" t="n">
        <v>46302</v>
      </c>
      <c r="B707" s="16" t="s">
        <v>983</v>
      </c>
      <c r="C707" s="16" t="s">
        <v>84</v>
      </c>
      <c r="D707" s="16" t="s">
        <v>85</v>
      </c>
      <c r="E707" s="6" t="n">
        <v>1000</v>
      </c>
      <c r="F707" s="7" t="n">
        <v>12</v>
      </c>
      <c r="G707" s="6" t="n">
        <v>14.95</v>
      </c>
      <c r="H707" s="6" t="n">
        <v>0</v>
      </c>
      <c r="I707" s="6" t="n">
        <v>179.4</v>
      </c>
      <c r="J707" s="6" t="n">
        <v>179.4</v>
      </c>
    </row>
    <row collapsed="false" customFormat="false" customHeight="false" hidden="false" ht="12.1" outlineLevel="0" r="708">
      <c r="A708" s="35" t="n">
        <v>46306</v>
      </c>
      <c r="B708" s="16" t="s">
        <v>983</v>
      </c>
      <c r="C708" s="16" t="s">
        <v>108</v>
      </c>
      <c r="D708" s="16" t="s">
        <v>109</v>
      </c>
      <c r="E708" s="6" t="n">
        <v>1000</v>
      </c>
      <c r="F708" s="7" t="n">
        <v>10</v>
      </c>
      <c r="G708" s="6" t="n">
        <v>15.42</v>
      </c>
      <c r="H708" s="6" t="n">
        <v>0</v>
      </c>
      <c r="I708" s="6" t="n">
        <v>154.2</v>
      </c>
      <c r="J708" s="6" t="n">
        <v>154.2</v>
      </c>
    </row>
    <row collapsed="false" customFormat="false" customHeight="false" hidden="false" ht="12.1" outlineLevel="0" r="709">
      <c r="A709" s="35" t="n">
        <v>46309</v>
      </c>
      <c r="B709" s="16" t="s">
        <v>983</v>
      </c>
      <c r="C709" s="16" t="s">
        <v>78</v>
      </c>
      <c r="D709" s="16" t="s">
        <v>79</v>
      </c>
      <c r="E709" s="6" t="n">
        <v>1000</v>
      </c>
      <c r="F709" s="7" t="n">
        <v>15</v>
      </c>
      <c r="G709" s="6" t="n">
        <v>15.38</v>
      </c>
      <c r="H709" s="6" t="n">
        <v>0</v>
      </c>
      <c r="I709" s="6" t="n">
        <v>230.7</v>
      </c>
      <c r="J709" s="6" t="n">
        <v>230.7</v>
      </c>
    </row>
    <row collapsed="false" customFormat="false" customHeight="false" hidden="false" ht="12.1" outlineLevel="0" r="710">
      <c r="A710" s="35" t="n">
        <v>46309</v>
      </c>
      <c r="B710" s="16" t="s">
        <v>983</v>
      </c>
      <c r="C710" s="16" t="s">
        <v>102</v>
      </c>
      <c r="D710" s="16" t="s">
        <v>103</v>
      </c>
      <c r="E710" s="6" t="n">
        <v>1000</v>
      </c>
      <c r="F710" s="7" t="n">
        <v>10</v>
      </c>
      <c r="G710" s="6" t="n">
        <v>48.2</v>
      </c>
      <c r="H710" s="6" t="n">
        <v>0</v>
      </c>
      <c r="I710" s="6" t="n">
        <v>482</v>
      </c>
      <c r="J710" s="6" t="n">
        <v>482</v>
      </c>
    </row>
    <row collapsed="false" customFormat="false" customHeight="false" hidden="false" ht="12.1" outlineLevel="0" r="711">
      <c r="A711" s="35" t="n">
        <v>46309</v>
      </c>
      <c r="B711" s="16" t="s">
        <v>983</v>
      </c>
      <c r="C711" s="16" t="s">
        <v>90</v>
      </c>
      <c r="D711" s="16" t="s">
        <v>91</v>
      </c>
      <c r="E711" s="6" t="n">
        <v>1000</v>
      </c>
      <c r="F711" s="7" t="n">
        <v>11</v>
      </c>
      <c r="G711" s="6" t="n">
        <v>14.59</v>
      </c>
      <c r="H711" s="6" t="n">
        <v>0</v>
      </c>
      <c r="I711" s="6" t="n">
        <v>160.49</v>
      </c>
      <c r="J711" s="6" t="n">
        <v>160.49</v>
      </c>
    </row>
    <row collapsed="false" customFormat="false" customHeight="false" hidden="false" ht="12.1" outlineLevel="0" r="712">
      <c r="A712" s="35" t="n">
        <v>46309</v>
      </c>
      <c r="B712" s="16" t="s">
        <v>983</v>
      </c>
      <c r="C712" s="16" t="s">
        <v>114</v>
      </c>
      <c r="D712" s="16" t="s">
        <v>115</v>
      </c>
      <c r="E712" s="6" t="n">
        <v>1000</v>
      </c>
      <c r="F712" s="7" t="n">
        <v>10</v>
      </c>
      <c r="G712" s="6" t="n">
        <v>15.18</v>
      </c>
      <c r="H712" s="6" t="n">
        <v>0</v>
      </c>
      <c r="I712" s="6" t="n">
        <v>151.8</v>
      </c>
      <c r="J712" s="6" t="n">
        <v>151.8</v>
      </c>
    </row>
    <row collapsed="false" customFormat="false" customHeight="false" hidden="false" ht="12.1" outlineLevel="0" r="713">
      <c r="A713" s="35" t="n">
        <v>46311</v>
      </c>
      <c r="B713" s="16" t="s">
        <v>983</v>
      </c>
      <c r="C713" s="16" t="s">
        <v>69</v>
      </c>
      <c r="D713" s="16" t="s">
        <v>70</v>
      </c>
      <c r="E713" s="6" t="n">
        <v>1000</v>
      </c>
      <c r="F713" s="7" t="n">
        <v>20</v>
      </c>
      <c r="G713" s="6" t="n">
        <v>14.78</v>
      </c>
      <c r="H713" s="6" t="n">
        <v>0</v>
      </c>
      <c r="I713" s="6" t="n">
        <v>295.6</v>
      </c>
      <c r="J713" s="6" t="n">
        <v>295.6</v>
      </c>
    </row>
    <row collapsed="false" customFormat="false" customHeight="false" hidden="false" ht="12.1" outlineLevel="0" r="714">
      <c r="A714" s="35" t="n">
        <v>46312</v>
      </c>
      <c r="B714" s="16" t="s">
        <v>983</v>
      </c>
      <c r="C714" s="16" t="s">
        <v>87</v>
      </c>
      <c r="D714" s="16" t="s">
        <v>88</v>
      </c>
      <c r="E714" s="6" t="n">
        <v>1000</v>
      </c>
      <c r="F714" s="7" t="n">
        <v>12</v>
      </c>
      <c r="G714" s="6" t="n">
        <v>14.81</v>
      </c>
      <c r="H714" s="6" t="n">
        <v>0</v>
      </c>
      <c r="I714" s="6" t="n">
        <v>177.72</v>
      </c>
      <c r="J714" s="6" t="n">
        <v>177.72</v>
      </c>
    </row>
    <row collapsed="false" customFormat="false" customHeight="false" hidden="false" ht="12.1" outlineLevel="0" r="715">
      <c r="A715" s="35" t="n">
        <v>46313</v>
      </c>
      <c r="B715" s="16" t="s">
        <v>983</v>
      </c>
      <c r="C715" s="16" t="s">
        <v>105</v>
      </c>
      <c r="D715" s="16" t="s">
        <v>106</v>
      </c>
      <c r="E715" s="6" t="n">
        <v>1000</v>
      </c>
      <c r="F715" s="7" t="n">
        <v>10</v>
      </c>
      <c r="G715" s="6" t="n">
        <v>15.12</v>
      </c>
      <c r="H715" s="6" t="n">
        <v>0</v>
      </c>
      <c r="I715" s="6" t="n">
        <v>151.2</v>
      </c>
      <c r="J715" s="6" t="n">
        <v>151.2</v>
      </c>
    </row>
    <row collapsed="false" customFormat="false" customHeight="false" hidden="false" ht="12.1" outlineLevel="0" r="716">
      <c r="A716" s="35" t="n">
        <v>46318</v>
      </c>
      <c r="B716" s="16" t="s">
        <v>983</v>
      </c>
      <c r="C716" s="16" t="s">
        <v>81</v>
      </c>
      <c r="D716" s="16" t="s">
        <v>82</v>
      </c>
      <c r="E716" s="6" t="n">
        <v>1000</v>
      </c>
      <c r="F716" s="7" t="n">
        <v>14</v>
      </c>
      <c r="G716" s="6" t="n">
        <v>16.9</v>
      </c>
      <c r="H716" s="6" t="n">
        <v>0</v>
      </c>
      <c r="I716" s="6" t="n">
        <v>236.6</v>
      </c>
      <c r="J716" s="6" t="n">
        <v>236.6</v>
      </c>
    </row>
    <row collapsed="false" customFormat="false" customHeight="false" hidden="false" ht="12.1" outlineLevel="0" r="717">
      <c r="A717" s="35" t="n">
        <v>46319</v>
      </c>
      <c r="B717" s="16" t="s">
        <v>983</v>
      </c>
      <c r="C717" s="16" t="s">
        <v>111</v>
      </c>
      <c r="D717" s="16" t="s">
        <v>112</v>
      </c>
      <c r="E717" s="6" t="n">
        <v>1000</v>
      </c>
      <c r="F717" s="7" t="n">
        <v>10</v>
      </c>
      <c r="G717" s="6" t="n">
        <v>14.92</v>
      </c>
      <c r="H717" s="6" t="n">
        <v>0</v>
      </c>
      <c r="I717" s="6" t="n">
        <v>149.2</v>
      </c>
      <c r="J717" s="6" t="n">
        <v>149.2</v>
      </c>
    </row>
    <row collapsed="false" customFormat="false" customHeight="false" hidden="false" ht="12.1" outlineLevel="0" r="718">
      <c r="A718" s="35" t="n">
        <v>46323</v>
      </c>
      <c r="B718" s="16" t="s">
        <v>983</v>
      </c>
      <c r="C718" s="16" t="s">
        <v>140</v>
      </c>
      <c r="D718" s="16" t="s">
        <v>141</v>
      </c>
      <c r="E718" s="6" t="n">
        <v>1000</v>
      </c>
      <c r="F718" s="7" t="n">
        <v>10</v>
      </c>
      <c r="G718" s="6" t="n">
        <v>15.45</v>
      </c>
      <c r="H718" s="6" t="n">
        <v>0</v>
      </c>
      <c r="I718" s="6" t="n">
        <v>154.5</v>
      </c>
      <c r="J718" s="6" t="n">
        <v>154.5</v>
      </c>
    </row>
    <row collapsed="false" customFormat="false" customHeight="false" hidden="false" ht="12.1" outlineLevel="0" r="719">
      <c r="A719" s="35" t="n">
        <v>46330</v>
      </c>
      <c r="B719" s="16" t="s">
        <v>983</v>
      </c>
      <c r="C719" s="16" t="s">
        <v>158</v>
      </c>
      <c r="D719" s="16" t="s">
        <v>159</v>
      </c>
      <c r="E719" s="6" t="n">
        <v>1000</v>
      </c>
      <c r="F719" s="7" t="n">
        <v>5</v>
      </c>
      <c r="G719" s="6" t="n">
        <v>12.95</v>
      </c>
      <c r="H719" s="6" t="n">
        <v>0</v>
      </c>
      <c r="I719" s="6" t="n">
        <v>64.75</v>
      </c>
      <c r="J719" s="6" t="n">
        <v>64.75</v>
      </c>
    </row>
    <row collapsed="false" customFormat="false" customHeight="false" hidden="false" ht="12.1" outlineLevel="0" r="720">
      <c r="A720" s="35" t="n">
        <v>46331</v>
      </c>
      <c r="B720" s="16" t="s">
        <v>983</v>
      </c>
      <c r="C720" s="16" t="s">
        <v>66</v>
      </c>
      <c r="D720" s="16" t="s">
        <v>67</v>
      </c>
      <c r="E720" s="6" t="n">
        <v>1000</v>
      </c>
      <c r="F720" s="7" t="n">
        <v>20</v>
      </c>
      <c r="G720" s="6" t="n">
        <v>14.96</v>
      </c>
      <c r="H720" s="6" t="n">
        <v>0</v>
      </c>
      <c r="I720" s="6" t="n">
        <v>299.2</v>
      </c>
      <c r="J720" s="6" t="n">
        <v>299.2</v>
      </c>
    </row>
    <row collapsed="false" customFormat="false" customHeight="false" hidden="false" ht="12.1" outlineLevel="0" r="721">
      <c r="A721" s="35" t="n">
        <v>46332</v>
      </c>
      <c r="B721" s="16" t="s">
        <v>983</v>
      </c>
      <c r="C721" s="16" t="s">
        <v>84</v>
      </c>
      <c r="D721" s="16" t="s">
        <v>85</v>
      </c>
      <c r="E721" s="6" t="n">
        <v>1000</v>
      </c>
      <c r="F721" s="7" t="n">
        <v>12</v>
      </c>
      <c r="G721" s="6" t="n">
        <v>14.95</v>
      </c>
      <c r="H721" s="6" t="n">
        <v>0</v>
      </c>
      <c r="I721" s="6" t="n">
        <v>179.4</v>
      </c>
      <c r="J721" s="6" t="n">
        <v>179.4</v>
      </c>
    </row>
    <row collapsed="false" customFormat="false" customHeight="false" hidden="false" ht="12.1" outlineLevel="0" r="722">
      <c r="A722" s="35" t="n">
        <v>46336</v>
      </c>
      <c r="B722" s="16" t="s">
        <v>983</v>
      </c>
      <c r="C722" s="16" t="s">
        <v>108</v>
      </c>
      <c r="D722" s="16" t="s">
        <v>109</v>
      </c>
      <c r="E722" s="6" t="n">
        <v>1000</v>
      </c>
      <c r="F722" s="7" t="n">
        <v>10</v>
      </c>
      <c r="G722" s="6" t="n">
        <v>15.42</v>
      </c>
      <c r="H722" s="6" t="n">
        <v>0</v>
      </c>
      <c r="I722" s="6" t="n">
        <v>154.2</v>
      </c>
      <c r="J722" s="6" t="n">
        <v>154.2</v>
      </c>
    </row>
    <row collapsed="false" customFormat="false" customHeight="false" hidden="false" ht="12.1" outlineLevel="0" r="723">
      <c r="A723" s="35" t="n">
        <v>46339</v>
      </c>
      <c r="B723" s="16" t="s">
        <v>983</v>
      </c>
      <c r="C723" s="16" t="s">
        <v>78</v>
      </c>
      <c r="D723" s="16" t="s">
        <v>79</v>
      </c>
      <c r="E723" s="6" t="n">
        <v>1000</v>
      </c>
      <c r="F723" s="7" t="n">
        <v>15</v>
      </c>
      <c r="G723" s="6" t="n">
        <v>15.38</v>
      </c>
      <c r="H723" s="6" t="n">
        <v>0</v>
      </c>
      <c r="I723" s="6" t="n">
        <v>230.7</v>
      </c>
      <c r="J723" s="6" t="n">
        <v>230.7</v>
      </c>
    </row>
    <row collapsed="false" customFormat="false" customHeight="false" hidden="false" ht="12.1" outlineLevel="0" r="724">
      <c r="A724" s="35" t="n">
        <v>46339</v>
      </c>
      <c r="B724" s="16" t="s">
        <v>983</v>
      </c>
      <c r="C724" s="16" t="s">
        <v>90</v>
      </c>
      <c r="D724" s="16" t="s">
        <v>91</v>
      </c>
      <c r="E724" s="6" t="n">
        <v>1000</v>
      </c>
      <c r="F724" s="7" t="n">
        <v>11</v>
      </c>
      <c r="G724" s="6" t="n">
        <v>14.59</v>
      </c>
      <c r="H724" s="6" t="n">
        <v>0</v>
      </c>
      <c r="I724" s="6" t="n">
        <v>160.49</v>
      </c>
      <c r="J724" s="6" t="n">
        <v>160.49</v>
      </c>
    </row>
    <row collapsed="false" customFormat="false" customHeight="false" hidden="false" ht="12.1" outlineLevel="0" r="725">
      <c r="A725" s="35" t="n">
        <v>46341</v>
      </c>
      <c r="B725" s="16" t="s">
        <v>983</v>
      </c>
      <c r="C725" s="16" t="s">
        <v>69</v>
      </c>
      <c r="D725" s="16" t="s">
        <v>70</v>
      </c>
      <c r="E725" s="6" t="n">
        <v>1000</v>
      </c>
      <c r="F725" s="7" t="n">
        <v>20</v>
      </c>
      <c r="G725" s="6" t="n">
        <v>14.78</v>
      </c>
      <c r="H725" s="6" t="n">
        <v>0</v>
      </c>
      <c r="I725" s="6" t="n">
        <v>295.6</v>
      </c>
      <c r="J725" s="6" t="n">
        <v>295.6</v>
      </c>
    </row>
    <row collapsed="false" customFormat="false" customHeight="false" hidden="false" ht="12.1" outlineLevel="0" r="726">
      <c r="A726" s="35" t="n">
        <v>46342</v>
      </c>
      <c r="B726" s="16" t="s">
        <v>983</v>
      </c>
      <c r="C726" s="16" t="s">
        <v>87</v>
      </c>
      <c r="D726" s="16" t="s">
        <v>88</v>
      </c>
      <c r="E726" s="6" t="n">
        <v>1000</v>
      </c>
      <c r="F726" s="7" t="n">
        <v>12</v>
      </c>
      <c r="G726" s="6" t="n">
        <v>14.81</v>
      </c>
      <c r="H726" s="6" t="n">
        <v>0</v>
      </c>
      <c r="I726" s="6" t="n">
        <v>177.72</v>
      </c>
      <c r="J726" s="6" t="n">
        <v>177.72</v>
      </c>
    </row>
    <row collapsed="false" customFormat="false" customHeight="false" hidden="false" ht="12.1" outlineLevel="0" r="727">
      <c r="A727" s="35" t="n">
        <v>46342</v>
      </c>
      <c r="B727" s="16" t="s">
        <v>983</v>
      </c>
      <c r="C727" s="16" t="s">
        <v>152</v>
      </c>
      <c r="D727" s="16" t="s">
        <v>153</v>
      </c>
      <c r="E727" s="6" t="n">
        <v>1000</v>
      </c>
      <c r="F727" s="7" t="n">
        <v>6</v>
      </c>
      <c r="G727" s="6" t="n">
        <v>47.62</v>
      </c>
      <c r="H727" s="6" t="n">
        <v>0</v>
      </c>
      <c r="I727" s="6" t="n">
        <v>285.72</v>
      </c>
      <c r="J727" s="6" t="n">
        <v>285.72</v>
      </c>
    </row>
    <row collapsed="false" customFormat="false" customHeight="false" hidden="false" ht="12.1" outlineLevel="0" r="728">
      <c r="A728" s="35" t="n">
        <v>46343</v>
      </c>
      <c r="B728" s="16" t="s">
        <v>983</v>
      </c>
      <c r="C728" s="16" t="s">
        <v>62</v>
      </c>
      <c r="D728" s="16" t="s">
        <v>64</v>
      </c>
      <c r="E728" s="6" t="n">
        <v>100</v>
      </c>
      <c r="F728" s="7" t="n">
        <v>3</v>
      </c>
      <c r="G728" s="6" t="n">
        <v>118.71</v>
      </c>
      <c r="H728" s="6" t="n">
        <v>0</v>
      </c>
      <c r="I728" s="6" t="n">
        <v>356.13</v>
      </c>
      <c r="J728" s="6" t="n">
        <v>356.13</v>
      </c>
    </row>
    <row collapsed="false" customFormat="false" customHeight="false" hidden="false" ht="12.1" outlineLevel="0" r="729">
      <c r="A729" s="35" t="n">
        <v>46343</v>
      </c>
      <c r="B729" s="16" t="s">
        <v>983</v>
      </c>
      <c r="C729" s="16" t="s">
        <v>105</v>
      </c>
      <c r="D729" s="16" t="s">
        <v>106</v>
      </c>
      <c r="E729" s="6" t="n">
        <v>1000</v>
      </c>
      <c r="F729" s="7" t="n">
        <v>10</v>
      </c>
      <c r="G729" s="6" t="n">
        <v>15.12</v>
      </c>
      <c r="H729" s="6" t="n">
        <v>0</v>
      </c>
      <c r="I729" s="6" t="n">
        <v>151.2</v>
      </c>
      <c r="J729" s="6" t="n">
        <v>151.2</v>
      </c>
    </row>
    <row collapsed="false" customFormat="false" customHeight="false" hidden="false" ht="12.1" outlineLevel="0" r="730">
      <c r="A730" s="35" t="n">
        <v>46344</v>
      </c>
      <c r="B730" s="16" t="s">
        <v>983</v>
      </c>
      <c r="C730" s="16" t="s">
        <v>137</v>
      </c>
      <c r="D730" s="16" t="s">
        <v>138</v>
      </c>
      <c r="E730" s="6" t="n">
        <v>1000</v>
      </c>
      <c r="F730" s="7" t="n">
        <v>10</v>
      </c>
      <c r="G730" s="6" t="n">
        <v>39.89</v>
      </c>
      <c r="H730" s="6" t="n">
        <v>0</v>
      </c>
      <c r="I730" s="6" t="n">
        <v>398.9</v>
      </c>
      <c r="J730" s="6" t="n">
        <v>398.9</v>
      </c>
    </row>
    <row collapsed="false" customFormat="false" customHeight="false" hidden="false" ht="12.1" outlineLevel="0" r="731">
      <c r="A731" s="35" t="n">
        <v>46348</v>
      </c>
      <c r="B731" s="16" t="s">
        <v>983</v>
      </c>
      <c r="C731" s="16" t="s">
        <v>81</v>
      </c>
      <c r="D731" s="16" t="s">
        <v>82</v>
      </c>
      <c r="E731" s="6" t="n">
        <v>1000</v>
      </c>
      <c r="F731" s="7" t="n">
        <v>14</v>
      </c>
      <c r="G731" s="6" t="n">
        <v>16.9</v>
      </c>
      <c r="H731" s="6" t="n">
        <v>0</v>
      </c>
      <c r="I731" s="6" t="n">
        <v>236.6</v>
      </c>
      <c r="J731" s="6" t="n">
        <v>236.6</v>
      </c>
    </row>
    <row collapsed="false" customFormat="false" customHeight="false" hidden="false" ht="12.1" outlineLevel="0" r="732">
      <c r="A732" s="35" t="n">
        <v>46350</v>
      </c>
      <c r="B732" s="16" t="s">
        <v>983</v>
      </c>
      <c r="C732" s="16" t="s">
        <v>111</v>
      </c>
      <c r="D732" s="16" t="s">
        <v>112</v>
      </c>
      <c r="E732" s="6" t="n">
        <v>1000</v>
      </c>
      <c r="F732" s="7" t="n">
        <v>10</v>
      </c>
      <c r="G732" s="6" t="n">
        <v>14.92</v>
      </c>
      <c r="H732" s="6" t="n">
        <v>0</v>
      </c>
      <c r="I732" s="6" t="n">
        <v>149.2</v>
      </c>
      <c r="J732" s="6" t="n">
        <v>149.2</v>
      </c>
    </row>
    <row collapsed="false" customFormat="false" customHeight="false" hidden="false" ht="12.1" outlineLevel="0" r="733">
      <c r="A733" s="35" t="n">
        <v>46353</v>
      </c>
      <c r="B733" s="16" t="s">
        <v>983</v>
      </c>
      <c r="C733" s="16" t="s">
        <v>140</v>
      </c>
      <c r="D733" s="16" t="s">
        <v>141</v>
      </c>
      <c r="E733" s="6" t="n">
        <v>1000</v>
      </c>
      <c r="F733" s="7" t="n">
        <v>10</v>
      </c>
      <c r="G733" s="6" t="n">
        <v>15.45</v>
      </c>
      <c r="H733" s="6" t="n">
        <v>0</v>
      </c>
      <c r="I733" s="6" t="n">
        <v>154.5</v>
      </c>
      <c r="J733" s="6" t="n">
        <v>154.5</v>
      </c>
    </row>
    <row collapsed="false" customFormat="false" customHeight="false" hidden="false" ht="12.1" outlineLevel="0" r="734">
      <c r="A734" s="35" t="n">
        <v>46360</v>
      </c>
      <c r="B734" s="16" t="s">
        <v>983</v>
      </c>
      <c r="C734" s="16" t="s">
        <v>158</v>
      </c>
      <c r="D734" s="16" t="s">
        <v>159</v>
      </c>
      <c r="E734" s="6" t="n">
        <v>1000</v>
      </c>
      <c r="F734" s="7" t="n">
        <v>5</v>
      </c>
      <c r="G734" s="6" t="n">
        <v>12.95</v>
      </c>
      <c r="H734" s="6" t="n">
        <v>0</v>
      </c>
      <c r="I734" s="6" t="n">
        <v>64.75</v>
      </c>
      <c r="J734" s="6" t="n">
        <v>64.75</v>
      </c>
    </row>
    <row collapsed="false" customFormat="false" customHeight="false" hidden="false" ht="12.1" outlineLevel="0" r="735">
      <c r="A735" s="35" t="n">
        <v>46390</v>
      </c>
      <c r="B735" s="16" t="s">
        <v>983</v>
      </c>
      <c r="C735" s="16" t="s">
        <v>158</v>
      </c>
      <c r="D735" s="16" t="s">
        <v>159</v>
      </c>
      <c r="E735" s="6" t="n">
        <v>1000</v>
      </c>
      <c r="F735" s="7" t="n">
        <v>5</v>
      </c>
      <c r="G735" s="6" t="n">
        <v>8.63</v>
      </c>
      <c r="H735" s="6" t="n">
        <v>0</v>
      </c>
      <c r="I735" s="6" t="n">
        <v>43.15</v>
      </c>
      <c r="J735" s="6" t="n">
        <v>43.15</v>
      </c>
    </row>
    <row collapsed="false" customFormat="false" customHeight="false" hidden="false" ht="12.1" outlineLevel="0" r="736">
      <c r="A736" s="35" t="n">
        <v>46420</v>
      </c>
      <c r="B736" s="16" t="s">
        <v>983</v>
      </c>
      <c r="C736" s="16" t="s">
        <v>128</v>
      </c>
      <c r="D736" s="16" t="s">
        <v>129</v>
      </c>
      <c r="E736" s="6" t="n">
        <v>1000</v>
      </c>
      <c r="F736" s="7" t="n">
        <v>10</v>
      </c>
      <c r="G736" s="6" t="n">
        <v>40.64</v>
      </c>
      <c r="H736" s="6" t="n">
        <v>0</v>
      </c>
      <c r="I736" s="6" t="n">
        <v>406.4</v>
      </c>
      <c r="J736" s="6" t="n">
        <v>406.4</v>
      </c>
    </row>
    <row collapsed="false" customFormat="false" customHeight="false" hidden="false" ht="12.1" outlineLevel="0" r="737">
      <c r="A737" s="35" t="n">
        <v>46420</v>
      </c>
      <c r="B737" s="16" t="s">
        <v>983</v>
      </c>
      <c r="C737" s="16" t="s">
        <v>158</v>
      </c>
      <c r="D737" s="16" t="s">
        <v>159</v>
      </c>
      <c r="E737" s="6" t="n">
        <v>1000</v>
      </c>
      <c r="F737" s="7" t="n">
        <v>5</v>
      </c>
      <c r="G737" s="6" t="n">
        <v>8.63</v>
      </c>
      <c r="H737" s="6" t="n">
        <v>0</v>
      </c>
      <c r="I737" s="6" t="n">
        <v>43.15</v>
      </c>
      <c r="J737" s="6" t="n">
        <v>43.15</v>
      </c>
    </row>
    <row collapsed="false" customFormat="false" customHeight="false" hidden="false" ht="12.1" outlineLevel="0" r="738">
      <c r="A738" s="35" t="n">
        <v>46434</v>
      </c>
      <c r="B738" s="16" t="s">
        <v>983</v>
      </c>
      <c r="C738" s="16" t="s">
        <v>62</v>
      </c>
      <c r="D738" s="16" t="s">
        <v>64</v>
      </c>
      <c r="E738" s="6" t="n">
        <v>100</v>
      </c>
      <c r="F738" s="7" t="n">
        <v>3</v>
      </c>
      <c r="G738" s="6" t="n">
        <v>118.71</v>
      </c>
      <c r="H738" s="6" t="n">
        <v>0</v>
      </c>
      <c r="I738" s="6" t="n">
        <v>356.13</v>
      </c>
      <c r="J738" s="6" t="n">
        <v>356.13</v>
      </c>
    </row>
    <row collapsed="false" customFormat="false" customHeight="false" hidden="false" ht="12.1" outlineLevel="0" r="739">
      <c r="A739" s="35" t="n">
        <v>46448</v>
      </c>
      <c r="B739" s="16" t="s">
        <v>983</v>
      </c>
      <c r="C739" s="16" t="s">
        <v>75</v>
      </c>
      <c r="D739" s="16" t="s">
        <v>76</v>
      </c>
      <c r="E739" s="6" t="n">
        <v>1000</v>
      </c>
      <c r="F739" s="7" t="n">
        <v>18</v>
      </c>
      <c r="G739" s="6" t="n">
        <v>44.88</v>
      </c>
      <c r="H739" s="6" t="n">
        <v>0</v>
      </c>
      <c r="I739" s="6" t="n">
        <v>807.84</v>
      </c>
      <c r="J739" s="6" t="n">
        <v>807.84</v>
      </c>
    </row>
    <row collapsed="false" customFormat="false" customHeight="false" hidden="false" ht="12.1" outlineLevel="0" r="740">
      <c r="A740" s="35" t="n">
        <v>46450</v>
      </c>
      <c r="B740" s="16" t="s">
        <v>983</v>
      </c>
      <c r="C740" s="16" t="s">
        <v>158</v>
      </c>
      <c r="D740" s="16" t="s">
        <v>159</v>
      </c>
      <c r="E740" s="6" t="n">
        <v>1000</v>
      </c>
      <c r="F740" s="7" t="n">
        <v>5</v>
      </c>
      <c r="G740" s="6" t="n">
        <v>8.63</v>
      </c>
      <c r="H740" s="6" t="n">
        <v>0</v>
      </c>
      <c r="I740" s="6" t="n">
        <v>43.15</v>
      </c>
      <c r="J740" s="6" t="n">
        <v>43.15</v>
      </c>
    </row>
    <row collapsed="false" customFormat="false" customHeight="false" hidden="false" ht="12.1" outlineLevel="0" r="741">
      <c r="A741" s="35" t="n">
        <v>46480</v>
      </c>
      <c r="B741" s="16" t="s">
        <v>983</v>
      </c>
      <c r="C741" s="16" t="s">
        <v>158</v>
      </c>
      <c r="D741" s="16" t="s">
        <v>159</v>
      </c>
      <c r="E741" s="6" t="n">
        <v>1000</v>
      </c>
      <c r="F741" s="7" t="n">
        <v>5</v>
      </c>
      <c r="G741" s="6" t="n">
        <v>4.32</v>
      </c>
      <c r="H741" s="6" t="n">
        <v>0</v>
      </c>
      <c r="I741" s="6" t="n">
        <v>21.6</v>
      </c>
      <c r="J741" s="6" t="n">
        <v>21.6</v>
      </c>
    </row>
    <row collapsed="false" customFormat="false" customHeight="false" hidden="false" ht="12.1" outlineLevel="0" r="742">
      <c r="A742" s="35" t="n">
        <v>46510</v>
      </c>
      <c r="B742" s="16" t="s">
        <v>983</v>
      </c>
      <c r="C742" s="16" t="s">
        <v>158</v>
      </c>
      <c r="D742" s="16" t="s">
        <v>159</v>
      </c>
      <c r="E742" s="6" t="n">
        <v>1000</v>
      </c>
      <c r="F742" s="7" t="n">
        <v>5</v>
      </c>
      <c r="G742" s="6" t="n">
        <v>4.32</v>
      </c>
      <c r="H742" s="6" t="n">
        <v>0</v>
      </c>
      <c r="I742" s="6" t="n">
        <v>21.6</v>
      </c>
      <c r="J742" s="6" t="n">
        <v>21.6</v>
      </c>
    </row>
    <row collapsed="false" customFormat="false" customHeight="false" hidden="false" ht="12.1" outlineLevel="0" r="743">
      <c r="A743" s="35" t="n">
        <v>46525</v>
      </c>
      <c r="B743" s="16" t="s">
        <v>983</v>
      </c>
      <c r="C743" s="16" t="s">
        <v>62</v>
      </c>
      <c r="D743" s="16" t="s">
        <v>64</v>
      </c>
      <c r="E743" s="6" t="n">
        <v>100</v>
      </c>
      <c r="F743" s="7" t="n">
        <v>3</v>
      </c>
      <c r="G743" s="6" t="n">
        <v>118.71</v>
      </c>
      <c r="H743" s="6" t="n">
        <v>0</v>
      </c>
      <c r="I743" s="6" t="n">
        <v>356.13</v>
      </c>
      <c r="J743" s="6" t="n">
        <v>356.13</v>
      </c>
    </row>
    <row collapsed="false" customFormat="false" customHeight="false" hidden="false" ht="12.1" outlineLevel="0" r="744">
      <c r="A744" s="35" t="n">
        <v>46540</v>
      </c>
      <c r="B744" s="16" t="s">
        <v>983</v>
      </c>
      <c r="C744" s="16" t="s">
        <v>158</v>
      </c>
      <c r="D744" s="16" t="s">
        <v>159</v>
      </c>
      <c r="E744" s="6" t="n">
        <v>1000</v>
      </c>
      <c r="F744" s="7" t="n">
        <v>5</v>
      </c>
      <c r="G744" s="6" t="n">
        <v>4.32</v>
      </c>
      <c r="H744" s="6" t="n">
        <v>0</v>
      </c>
      <c r="I744" s="6" t="n">
        <v>21.6</v>
      </c>
      <c r="J744" s="6" t="n">
        <v>21.6</v>
      </c>
    </row>
    <row collapsed="false" customFormat="false" customHeight="false" hidden="false" ht="12.1" outlineLevel="0" r="745">
      <c r="A745" s="35" t="n">
        <v>46616</v>
      </c>
      <c r="B745" s="16" t="s">
        <v>983</v>
      </c>
      <c r="C745" s="16" t="s">
        <v>62</v>
      </c>
      <c r="D745" s="16" t="s">
        <v>64</v>
      </c>
      <c r="E745" s="6" t="n">
        <v>100</v>
      </c>
      <c r="F745" s="7" t="n">
        <v>3</v>
      </c>
      <c r="G745" s="6" t="n">
        <v>118.71</v>
      </c>
      <c r="H745" s="6" t="n">
        <v>0</v>
      </c>
      <c r="I745" s="6" t="n">
        <v>356.13</v>
      </c>
      <c r="J745" s="6" t="n">
        <v>356.13</v>
      </c>
    </row>
    <row collapsed="false" customFormat="false" customHeight="false" hidden="false" ht="12.1" outlineLevel="0" r="746">
      <c r="A746" s="35" t="n">
        <v>46630</v>
      </c>
      <c r="B746" s="16" t="s">
        <v>983</v>
      </c>
      <c r="C746" s="16" t="s">
        <v>75</v>
      </c>
      <c r="D746" s="16" t="s">
        <v>76</v>
      </c>
      <c r="E746" s="6" t="n">
        <v>1000</v>
      </c>
      <c r="F746" s="7" t="n">
        <v>18</v>
      </c>
      <c r="G746" s="6" t="n">
        <v>44.88</v>
      </c>
      <c r="H746" s="6" t="n">
        <v>0</v>
      </c>
      <c r="I746" s="6" t="n">
        <v>807.84</v>
      </c>
      <c r="J746" s="6" t="n">
        <v>807.84</v>
      </c>
    </row>
    <row collapsed="false" customFormat="false" customHeight="false" hidden="false" ht="12.1" outlineLevel="0" r="747">
      <c r="A747" s="35" t="n">
        <v>46707</v>
      </c>
      <c r="B747" s="16" t="s">
        <v>983</v>
      </c>
      <c r="C747" s="16" t="s">
        <v>62</v>
      </c>
      <c r="D747" s="16" t="s">
        <v>64</v>
      </c>
      <c r="E747" s="6" t="n">
        <v>100</v>
      </c>
      <c r="F747" s="7" t="n">
        <v>3</v>
      </c>
      <c r="G747" s="6" t="n">
        <v>118.71</v>
      </c>
      <c r="H747" s="6" t="n">
        <v>0</v>
      </c>
      <c r="I747" s="6" t="n">
        <v>356.13</v>
      </c>
      <c r="J747" s="6" t="n">
        <v>356.13</v>
      </c>
    </row>
    <row collapsed="false" customFormat="false" customHeight="false" hidden="false" ht="12.1" outlineLevel="0" r="748">
      <c r="A748" s="35" t="n">
        <v>46798</v>
      </c>
      <c r="B748" s="16" t="s">
        <v>983</v>
      </c>
      <c r="C748" s="16" t="s">
        <v>62</v>
      </c>
      <c r="D748" s="16" t="s">
        <v>64</v>
      </c>
      <c r="E748" s="6" t="n">
        <v>100</v>
      </c>
      <c r="F748" s="7" t="n">
        <v>3</v>
      </c>
      <c r="G748" s="6" t="n">
        <v>118.71</v>
      </c>
      <c r="H748" s="6" t="n">
        <v>0</v>
      </c>
      <c r="I748" s="6" t="n">
        <v>356.13</v>
      </c>
      <c r="J748" s="6" t="n">
        <v>356.13</v>
      </c>
    </row>
    <row collapsed="false" customFormat="false" customHeight="false" hidden="false" ht="12.1" outlineLevel="0" r="749">
      <c r="A749" s="35" t="n">
        <v>46812</v>
      </c>
      <c r="B749" s="16" t="s">
        <v>983</v>
      </c>
      <c r="C749" s="16" t="s">
        <v>75</v>
      </c>
      <c r="D749" s="16" t="s">
        <v>76</v>
      </c>
      <c r="E749" s="6" t="n">
        <v>1000</v>
      </c>
      <c r="F749" s="7" t="n">
        <v>18</v>
      </c>
      <c r="G749" s="6" t="n">
        <v>44.88</v>
      </c>
      <c r="H749" s="6" t="n">
        <v>0</v>
      </c>
      <c r="I749" s="6" t="n">
        <v>807.84</v>
      </c>
      <c r="J749" s="6" t="n">
        <v>807.84</v>
      </c>
    </row>
    <row collapsed="false" customFormat="false" customHeight="false" hidden="false" ht="12.1" outlineLevel="0" r="750">
      <c r="A750" s="35" t="n">
        <v>46889</v>
      </c>
      <c r="B750" s="16" t="s">
        <v>983</v>
      </c>
      <c r="C750" s="16" t="s">
        <v>62</v>
      </c>
      <c r="D750" s="16" t="s">
        <v>64</v>
      </c>
      <c r="E750" s="6" t="n">
        <v>100</v>
      </c>
      <c r="F750" s="7" t="n">
        <v>3</v>
      </c>
      <c r="G750" s="6" t="n">
        <v>118.71</v>
      </c>
      <c r="H750" s="6" t="n">
        <v>0</v>
      </c>
      <c r="I750" s="6" t="n">
        <v>356.13</v>
      </c>
      <c r="J750" s="6" t="n">
        <v>356.13</v>
      </c>
    </row>
    <row collapsed="false" customFormat="false" customHeight="false" hidden="false" ht="12.1" outlineLevel="0" r="751">
      <c r="A751" s="35" t="n">
        <v>46980</v>
      </c>
      <c r="B751" s="16" t="s">
        <v>983</v>
      </c>
      <c r="C751" s="16" t="s">
        <v>62</v>
      </c>
      <c r="D751" s="16" t="s">
        <v>64</v>
      </c>
      <c r="E751" s="6" t="n">
        <v>100</v>
      </c>
      <c r="F751" s="7" t="n">
        <v>3</v>
      </c>
      <c r="G751" s="6" t="n">
        <v>118.71</v>
      </c>
      <c r="H751" s="6" t="n">
        <v>0</v>
      </c>
      <c r="I751" s="6" t="n">
        <v>356.13</v>
      </c>
      <c r="J751" s="6" t="n">
        <v>356.13</v>
      </c>
    </row>
    <row collapsed="false" customFormat="false" customHeight="false" hidden="false" ht="12.1" outlineLevel="0" r="752">
      <c r="A752" s="35" t="n">
        <v>46994</v>
      </c>
      <c r="B752" s="16" t="s">
        <v>983</v>
      </c>
      <c r="C752" s="16" t="s">
        <v>75</v>
      </c>
      <c r="D752" s="16" t="s">
        <v>76</v>
      </c>
      <c r="E752" s="6" t="n">
        <v>1000</v>
      </c>
      <c r="F752" s="7" t="n">
        <v>18</v>
      </c>
      <c r="G752" s="6" t="n">
        <v>44.88</v>
      </c>
      <c r="H752" s="6" t="n">
        <v>0</v>
      </c>
      <c r="I752" s="6" t="n">
        <v>807.84</v>
      </c>
      <c r="J752" s="6" t="n">
        <v>807.84</v>
      </c>
    </row>
    <row collapsed="false" customFormat="false" customHeight="false" hidden="false" ht="12.1" outlineLevel="0" r="753">
      <c r="A753" s="35" t="n">
        <v>47071</v>
      </c>
      <c r="B753" s="16" t="s">
        <v>983</v>
      </c>
      <c r="C753" s="16" t="s">
        <v>62</v>
      </c>
      <c r="D753" s="16" t="s">
        <v>64</v>
      </c>
      <c r="E753" s="6" t="n">
        <v>100</v>
      </c>
      <c r="F753" s="7" t="n">
        <v>3</v>
      </c>
      <c r="G753" s="6" t="n">
        <v>118.71</v>
      </c>
      <c r="H753" s="6" t="n">
        <v>0</v>
      </c>
      <c r="I753" s="6" t="n">
        <v>356.13</v>
      </c>
      <c r="J753" s="6" t="n">
        <v>356.13</v>
      </c>
    </row>
    <row collapsed="false" customFormat="false" customHeight="false" hidden="false" ht="12.1" outlineLevel="0" r="754">
      <c r="A754" s="35" t="n">
        <v>47162</v>
      </c>
      <c r="B754" s="16" t="s">
        <v>983</v>
      </c>
      <c r="C754" s="16" t="s">
        <v>62</v>
      </c>
      <c r="D754" s="16" t="s">
        <v>64</v>
      </c>
      <c r="E754" s="6" t="n">
        <v>100</v>
      </c>
      <c r="F754" s="7" t="n">
        <v>3</v>
      </c>
      <c r="G754" s="6" t="n">
        <v>118.71</v>
      </c>
      <c r="H754" s="6" t="n">
        <v>0</v>
      </c>
      <c r="I754" s="6" t="n">
        <v>356.13</v>
      </c>
      <c r="J754" s="6" t="n">
        <v>356.13</v>
      </c>
    </row>
    <row collapsed="false" customFormat="false" customHeight="false" hidden="false" ht="12.1" outlineLevel="0" r="755">
      <c r="A755" s="35" t="n">
        <v>47176</v>
      </c>
      <c r="B755" s="16" t="s">
        <v>983</v>
      </c>
      <c r="C755" s="16" t="s">
        <v>75</v>
      </c>
      <c r="D755" s="16" t="s">
        <v>76</v>
      </c>
      <c r="E755" s="6" t="n">
        <v>1000</v>
      </c>
      <c r="F755" s="7" t="n">
        <v>18</v>
      </c>
      <c r="G755" s="6" t="n">
        <v>44.88</v>
      </c>
      <c r="H755" s="6" t="n">
        <v>0</v>
      </c>
      <c r="I755" s="6" t="n">
        <v>807.84</v>
      </c>
      <c r="J755" s="6" t="n">
        <v>807.84</v>
      </c>
    </row>
    <row collapsed="false" customFormat="false" customHeight="false" hidden="false" ht="12.1" outlineLevel="0" r="756">
      <c r="A756" s="35" t="n">
        <v>47253</v>
      </c>
      <c r="B756" s="16" t="s">
        <v>983</v>
      </c>
      <c r="C756" s="16" t="s">
        <v>62</v>
      </c>
      <c r="D756" s="16" t="s">
        <v>64</v>
      </c>
      <c r="E756" s="6" t="n">
        <v>100</v>
      </c>
      <c r="F756" s="7" t="n">
        <v>3</v>
      </c>
      <c r="G756" s="6" t="n">
        <v>118.71</v>
      </c>
      <c r="H756" s="6" t="n">
        <v>0</v>
      </c>
      <c r="I756" s="6" t="n">
        <v>356.13</v>
      </c>
      <c r="J756" s="6" t="n">
        <v>356.13</v>
      </c>
    </row>
    <row collapsed="false" customFormat="false" customHeight="false" hidden="false" ht="12.1" outlineLevel="0" r="757">
      <c r="A757" s="35" t="n">
        <v>47358</v>
      </c>
      <c r="B757" s="16" t="s">
        <v>983</v>
      </c>
      <c r="C757" s="16" t="s">
        <v>75</v>
      </c>
      <c r="D757" s="16" t="s">
        <v>76</v>
      </c>
      <c r="E757" s="6" t="n">
        <v>1000</v>
      </c>
      <c r="F757" s="7" t="n">
        <v>18</v>
      </c>
      <c r="G757" s="6" t="n">
        <v>44.88</v>
      </c>
      <c r="H757" s="6" t="n">
        <v>0</v>
      </c>
      <c r="I757" s="6" t="n">
        <v>807.84</v>
      </c>
      <c r="J757" s="6" t="n">
        <v>807.84</v>
      </c>
    </row>
  </sheetData>
  <autoFilter ref="A1:J75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176</v>
      </c>
      <c r="B1" s="34" t="s">
        <v>973</v>
      </c>
      <c r="C1" s="34" t="s">
        <v>0</v>
      </c>
      <c r="D1" s="34" t="s">
        <v>2</v>
      </c>
      <c r="E1" s="34" t="s">
        <v>974</v>
      </c>
      <c r="F1" s="34" t="s">
        <v>1014</v>
      </c>
      <c r="G1" s="34" t="s">
        <v>1015</v>
      </c>
      <c r="H1" s="34" t="s">
        <v>180</v>
      </c>
      <c r="I1" s="34" t="s">
        <v>1016</v>
      </c>
      <c r="J1" s="34" t="s">
        <v>1017</v>
      </c>
      <c r="K1" s="34" t="s">
        <v>1018</v>
      </c>
      <c r="L1" s="34" t="s">
        <v>1019</v>
      </c>
      <c r="M1" s="34" t="s">
        <v>1020</v>
      </c>
      <c r="N1" s="34" t="s">
        <v>1021</v>
      </c>
      <c r="O1" s="34" t="s">
        <v>1022</v>
      </c>
    </row>
    <row collapsed="false" customFormat="false" customHeight="false" hidden="false" ht="12.1" outlineLevel="0" r="2">
      <c r="A2" s="36" t="n">
        <v>45287</v>
      </c>
      <c r="B2" s="16" t="s">
        <v>983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711</v>
      </c>
      <c r="J2" s="17" t="n">
        <v>272.328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45314</v>
      </c>
      <c r="B3" s="16" t="s">
        <v>983</v>
      </c>
      <c r="C3" s="16" t="s">
        <v>16</v>
      </c>
      <c r="D3" s="16" t="s">
        <v>18</v>
      </c>
      <c r="E3" s="17" t="n">
        <v>30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684</v>
      </c>
      <c r="J3" s="17" t="n">
        <v>276.57133333333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45317</v>
      </c>
      <c r="B4" s="16" t="s">
        <v>983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681</v>
      </c>
      <c r="J4" s="17" t="n">
        <v>273.629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45334</v>
      </c>
      <c r="B5" s="16" t="s">
        <v>983</v>
      </c>
      <c r="C5" s="16" t="s">
        <v>16</v>
      </c>
      <c r="D5" s="16" t="s">
        <v>18</v>
      </c>
      <c r="E5" s="17" t="n">
        <v>220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664</v>
      </c>
      <c r="J5" s="17" t="n">
        <v>287.50327272727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45415</v>
      </c>
      <c r="B6" s="16" t="s">
        <v>983</v>
      </c>
      <c r="C6" s="16" t="s">
        <v>16</v>
      </c>
      <c r="D6" s="16" t="s">
        <v>18</v>
      </c>
      <c r="E6" s="17" t="n">
        <v>50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583</v>
      </c>
      <c r="J6" s="17" t="n">
        <v>307.0056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45422</v>
      </c>
      <c r="B7" s="16" t="s">
        <v>983</v>
      </c>
      <c r="C7" s="16" t="s">
        <v>16</v>
      </c>
      <c r="D7" s="16" t="s">
        <v>18</v>
      </c>
      <c r="E7" s="17" t="n">
        <v>90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576</v>
      </c>
      <c r="J7" s="17" t="n">
        <v>312.51977777778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45433</v>
      </c>
      <c r="B8" s="16" t="s">
        <v>983</v>
      </c>
      <c r="C8" s="16" t="s">
        <v>16</v>
      </c>
      <c r="D8" s="16" t="s">
        <v>18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565</v>
      </c>
      <c r="J8" s="17" t="n">
        <v>319.575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45667</v>
      </c>
      <c r="B9" s="16" t="s">
        <v>983</v>
      </c>
      <c r="C9" s="16" t="s">
        <v>16</v>
      </c>
      <c r="D9" s="16" t="s">
        <v>18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331</v>
      </c>
      <c r="J9" s="17" t="n">
        <v>279.3934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45674</v>
      </c>
      <c r="B10" s="16" t="s">
        <v>983</v>
      </c>
      <c r="C10" s="16" t="s">
        <v>16</v>
      </c>
      <c r="D10" s="16" t="s">
        <v>18</v>
      </c>
      <c r="E10" s="17" t="n">
        <v>140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324</v>
      </c>
      <c r="J10" s="17" t="n">
        <v>284.03214285714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45314</v>
      </c>
      <c r="B11" s="16" t="s">
        <v>983</v>
      </c>
      <c r="C11" s="16" t="s">
        <v>21</v>
      </c>
      <c r="D11" s="16" t="s">
        <v>22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684</v>
      </c>
      <c r="J11" s="17" t="n">
        <v>6816.45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45334</v>
      </c>
      <c r="B12" s="16" t="s">
        <v>983</v>
      </c>
      <c r="C12" s="16" t="s">
        <v>21</v>
      </c>
      <c r="D12" s="16" t="s">
        <v>22</v>
      </c>
      <c r="E12" s="17" t="n">
        <v>12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664</v>
      </c>
      <c r="J12" s="17" t="n">
        <v>7278.1783333333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45415</v>
      </c>
      <c r="B13" s="16" t="s">
        <v>983</v>
      </c>
      <c r="C13" s="16" t="s">
        <v>21</v>
      </c>
      <c r="D13" s="16" t="s">
        <v>22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583</v>
      </c>
      <c r="J13" s="17" t="n">
        <v>8086.465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45503</v>
      </c>
      <c r="B14" s="16" t="s">
        <v>983</v>
      </c>
      <c r="C14" s="16" t="s">
        <v>21</v>
      </c>
      <c r="D14" s="16" t="s">
        <v>22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495</v>
      </c>
      <c r="J14" s="17" t="n">
        <v>6744.89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45541</v>
      </c>
      <c r="B15" s="16" t="s">
        <v>983</v>
      </c>
      <c r="C15" s="16" t="s">
        <v>21</v>
      </c>
      <c r="D15" s="16" t="s">
        <v>22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457</v>
      </c>
      <c r="J15" s="17" t="n">
        <v>6317.55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45650</v>
      </c>
      <c r="B16" s="16" t="s">
        <v>983</v>
      </c>
      <c r="C16" s="16" t="s">
        <v>21</v>
      </c>
      <c r="D16" s="16" t="s">
        <v>22</v>
      </c>
      <c r="E16" s="17" t="n">
        <v>3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348</v>
      </c>
      <c r="J16" s="17" t="n">
        <v>6907.36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45667</v>
      </c>
      <c r="B17" s="16" t="s">
        <v>983</v>
      </c>
      <c r="C17" s="16" t="s">
        <v>21</v>
      </c>
      <c r="D17" s="16" t="s">
        <v>22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331</v>
      </c>
      <c r="J17" s="17" t="n">
        <v>7137.565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45674</v>
      </c>
      <c r="B18" s="16" t="s">
        <v>983</v>
      </c>
      <c r="C18" s="16" t="s">
        <v>21</v>
      </c>
      <c r="D18" s="16" t="s">
        <v>22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324</v>
      </c>
      <c r="J18" s="17" t="n">
        <v>7247.29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45394</v>
      </c>
      <c r="B19" s="16" t="s">
        <v>983</v>
      </c>
      <c r="C19" s="16" t="s">
        <v>24</v>
      </c>
      <c r="D19" s="16" t="s">
        <v>25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604</v>
      </c>
      <c r="J19" s="17" t="n">
        <v>711.17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45400</v>
      </c>
      <c r="B20" s="16" t="s">
        <v>983</v>
      </c>
      <c r="C20" s="16" t="s">
        <v>24</v>
      </c>
      <c r="D20" s="16" t="s">
        <v>25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598</v>
      </c>
      <c r="J20" s="17" t="n">
        <v>712.37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45404</v>
      </c>
      <c r="B21" s="16" t="s">
        <v>983</v>
      </c>
      <c r="C21" s="16" t="s">
        <v>24</v>
      </c>
      <c r="D21" s="16" t="s">
        <v>25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594</v>
      </c>
      <c r="J21" s="17" t="n">
        <v>715.37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45415</v>
      </c>
      <c r="B22" s="16" t="s">
        <v>983</v>
      </c>
      <c r="C22" s="16" t="s">
        <v>24</v>
      </c>
      <c r="D22" s="16" t="s">
        <v>25</v>
      </c>
      <c r="E22" s="17" t="n">
        <v>8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583</v>
      </c>
      <c r="J22" s="17" t="n">
        <v>720.7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45422</v>
      </c>
      <c r="B23" s="16" t="s">
        <v>983</v>
      </c>
      <c r="C23" s="16" t="s">
        <v>24</v>
      </c>
      <c r="D23" s="16" t="s">
        <v>25</v>
      </c>
      <c r="E23" s="17" t="n">
        <v>3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576</v>
      </c>
      <c r="J23" s="17" t="n">
        <v>727.58333333333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45433</v>
      </c>
      <c r="B24" s="16" t="s">
        <v>983</v>
      </c>
      <c r="C24" s="16" t="s">
        <v>24</v>
      </c>
      <c r="D24" s="16" t="s">
        <v>25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565</v>
      </c>
      <c r="J24" s="17" t="n">
        <v>729.88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45474</v>
      </c>
      <c r="B25" s="16" t="s">
        <v>983</v>
      </c>
      <c r="C25" s="16" t="s">
        <v>24</v>
      </c>
      <c r="D25" s="16" t="s">
        <v>25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524</v>
      </c>
      <c r="J25" s="17" t="n">
        <v>712.47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45541</v>
      </c>
      <c r="B26" s="16" t="s">
        <v>983</v>
      </c>
      <c r="C26" s="16" t="s">
        <v>24</v>
      </c>
      <c r="D26" s="16" t="s">
        <v>25</v>
      </c>
      <c r="E26" s="17" t="n">
        <v>5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457</v>
      </c>
      <c r="J26" s="17" t="n">
        <v>585.746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45548</v>
      </c>
      <c r="B27" s="16" t="s">
        <v>983</v>
      </c>
      <c r="C27" s="16" t="s">
        <v>24</v>
      </c>
      <c r="D27" s="16" t="s">
        <v>25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450</v>
      </c>
      <c r="J27" s="17" t="n">
        <v>592.28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45553</v>
      </c>
      <c r="B28" s="16" t="s">
        <v>983</v>
      </c>
      <c r="C28" s="16" t="s">
        <v>24</v>
      </c>
      <c r="D28" s="16" t="s">
        <v>25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445</v>
      </c>
      <c r="J28" s="17" t="n">
        <v>630.91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45562</v>
      </c>
      <c r="B29" s="16" t="s">
        <v>983</v>
      </c>
      <c r="C29" s="16" t="s">
        <v>24</v>
      </c>
      <c r="D29" s="16" t="s">
        <v>25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436</v>
      </c>
      <c r="J29" s="17" t="n">
        <v>641.51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45568</v>
      </c>
      <c r="B30" s="16" t="s">
        <v>983</v>
      </c>
      <c r="C30" s="16" t="s">
        <v>24</v>
      </c>
      <c r="D30" s="16" t="s">
        <v>25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430</v>
      </c>
      <c r="J30" s="17" t="n">
        <v>641.22</v>
      </c>
      <c r="K30" s="6" t="s">
        <f>=Портфель!F4*Портфель!$Q$13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45587</v>
      </c>
      <c r="B31" s="16" t="s">
        <v>983</v>
      </c>
      <c r="C31" s="16" t="s">
        <v>24</v>
      </c>
      <c r="D31" s="16" t="s">
        <v>25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411</v>
      </c>
      <c r="J31" s="17" t="n">
        <v>596.38</v>
      </c>
      <c r="K31" s="6" t="s">
        <f>=Портфель!F4*Портфель!$Q$13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45589</v>
      </c>
      <c r="B32" s="16" t="s">
        <v>983</v>
      </c>
      <c r="C32" s="16" t="s">
        <v>24</v>
      </c>
      <c r="D32" s="16" t="s">
        <v>25</v>
      </c>
      <c r="E32" s="17" t="n">
        <v>3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409</v>
      </c>
      <c r="J32" s="17" t="n">
        <v>580.38</v>
      </c>
      <c r="K32" s="6" t="s">
        <f>=Портфель!F4*Портфель!$Q$13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45630</v>
      </c>
      <c r="B33" s="16" t="s">
        <v>983</v>
      </c>
      <c r="C33" s="16" t="s">
        <v>24</v>
      </c>
      <c r="D33" s="16" t="s">
        <v>25</v>
      </c>
      <c r="E33" s="17" t="n">
        <v>3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368</v>
      </c>
      <c r="J33" s="17" t="n">
        <v>545.53666666667</v>
      </c>
      <c r="K33" s="6" t="s">
        <f>=Портфель!F4*Портфель!$Q$13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45632</v>
      </c>
      <c r="B34" s="16" t="s">
        <v>983</v>
      </c>
      <c r="C34" s="16" t="s">
        <v>24</v>
      </c>
      <c r="D34" s="16" t="s">
        <v>25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366</v>
      </c>
      <c r="J34" s="17" t="n">
        <v>552.35</v>
      </c>
      <c r="K34" s="6" t="s">
        <f>=Портфель!F4*Портфель!$Q$13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45636</v>
      </c>
      <c r="B35" s="16" t="s">
        <v>983</v>
      </c>
      <c r="C35" s="16" t="s">
        <v>24</v>
      </c>
      <c r="D35" s="16" t="s">
        <v>25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362</v>
      </c>
      <c r="J35" s="17" t="n">
        <v>560.75</v>
      </c>
      <c r="K35" s="6" t="s">
        <f>=Портфель!F4*Портфель!$Q$13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45650</v>
      </c>
      <c r="B36" s="16" t="s">
        <v>983</v>
      </c>
      <c r="C36" s="16" t="s">
        <v>24</v>
      </c>
      <c r="D36" s="16" t="s">
        <v>25</v>
      </c>
      <c r="E36" s="17" t="n">
        <v>11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348</v>
      </c>
      <c r="J36" s="17" t="n">
        <v>627.51090909091</v>
      </c>
      <c r="K36" s="6" t="s">
        <f>=Портфель!F4*Портфель!$Q$13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45667</v>
      </c>
      <c r="B37" s="16" t="s">
        <v>983</v>
      </c>
      <c r="C37" s="16" t="s">
        <v>24</v>
      </c>
      <c r="D37" s="16" t="s">
        <v>25</v>
      </c>
      <c r="E37" s="17" t="n">
        <v>3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331</v>
      </c>
      <c r="J37" s="17" t="n">
        <v>656.32666666667</v>
      </c>
      <c r="K37" s="6" t="s">
        <f>=Портфель!F4*Портфель!$Q$13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45674</v>
      </c>
      <c r="B38" s="16" t="s">
        <v>983</v>
      </c>
      <c r="C38" s="16" t="s">
        <v>24</v>
      </c>
      <c r="D38" s="16" t="s">
        <v>25</v>
      </c>
      <c r="E38" s="17" t="n">
        <v>9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324</v>
      </c>
      <c r="J38" s="17" t="n">
        <v>674.23666666667</v>
      </c>
      <c r="K38" s="6" t="s">
        <f>=Портфель!F4*Портфель!$Q$13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45331</v>
      </c>
      <c r="B39" s="16" t="s">
        <v>983</v>
      </c>
      <c r="C39" s="16" t="s">
        <v>27</v>
      </c>
      <c r="D39" s="16" t="s">
        <v>28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667</v>
      </c>
      <c r="J39" s="17" t="n">
        <v>590.42</v>
      </c>
      <c r="K39" s="6" t="s">
        <f>=Портфель!F5*Портфель!$Q$13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45334</v>
      </c>
      <c r="B40" s="16" t="s">
        <v>983</v>
      </c>
      <c r="C40" s="16" t="s">
        <v>27</v>
      </c>
      <c r="D40" s="16" t="s">
        <v>28</v>
      </c>
      <c r="E40" s="17" t="n">
        <v>23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664</v>
      </c>
      <c r="J40" s="17" t="n">
        <v>588.47</v>
      </c>
      <c r="K40" s="6" t="s">
        <f>=Портфель!F5*Портфель!$Q$13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45343</v>
      </c>
      <c r="B41" s="16" t="s">
        <v>983</v>
      </c>
      <c r="C41" s="16" t="s">
        <v>27</v>
      </c>
      <c r="D41" s="16" t="s">
        <v>28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655</v>
      </c>
      <c r="J41" s="17" t="n">
        <v>577.01</v>
      </c>
      <c r="K41" s="6" t="s">
        <f>=Портфель!F5*Портфель!$Q$13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45667</v>
      </c>
      <c r="B42" s="16" t="s">
        <v>983</v>
      </c>
      <c r="C42" s="16" t="s">
        <v>27</v>
      </c>
      <c r="D42" s="16" t="s">
        <v>28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331</v>
      </c>
      <c r="J42" s="17" t="n">
        <v>565.232</v>
      </c>
      <c r="K42" s="6" t="s">
        <f>=Портфель!F5*Портфель!$Q$13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45684</v>
      </c>
      <c r="B43" s="16" t="s">
        <v>983</v>
      </c>
      <c r="C43" s="16" t="s">
        <v>27</v>
      </c>
      <c r="D43" s="16" t="s">
        <v>28</v>
      </c>
      <c r="E43" s="17" t="n">
        <v>2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314</v>
      </c>
      <c r="J43" s="17" t="n">
        <v>523.87</v>
      </c>
      <c r="K43" s="6" t="s">
        <f>=Портфель!F5*Портфель!$Q$13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45314</v>
      </c>
      <c r="B44" s="16" t="s">
        <v>983</v>
      </c>
      <c r="C44" s="16" t="s">
        <v>30</v>
      </c>
      <c r="D44" s="16" t="s">
        <v>31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684</v>
      </c>
      <c r="J44" s="17" t="n">
        <v>691.26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45317</v>
      </c>
      <c r="B45" s="16" t="s">
        <v>983</v>
      </c>
      <c r="C45" s="16" t="s">
        <v>30</v>
      </c>
      <c r="D45" s="16" t="s">
        <v>31</v>
      </c>
      <c r="E45" s="17" t="n">
        <v>4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681</v>
      </c>
      <c r="J45" s="17" t="n">
        <v>692.4525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 t="n">
        <v>45334</v>
      </c>
      <c r="B46" s="16" t="s">
        <v>983</v>
      </c>
      <c r="C46" s="16" t="s">
        <v>30</v>
      </c>
      <c r="D46" s="16" t="s">
        <v>31</v>
      </c>
      <c r="E46" s="17" t="n">
        <v>4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664</v>
      </c>
      <c r="J46" s="17" t="n">
        <v>710.0675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6" t="n">
        <v>45384</v>
      </c>
      <c r="B47" s="16" t="s">
        <v>983</v>
      </c>
      <c r="C47" s="16" t="s">
        <v>30</v>
      </c>
      <c r="D47" s="16" t="s">
        <v>31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614</v>
      </c>
      <c r="J47" s="17" t="n">
        <v>710.67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6" t="n">
        <v>45503</v>
      </c>
      <c r="B48" s="16" t="s">
        <v>983</v>
      </c>
      <c r="C48" s="16" t="s">
        <v>30</v>
      </c>
      <c r="D48" s="16" t="s">
        <v>31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495</v>
      </c>
      <c r="J48" s="17" t="n">
        <v>636.81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6" t="n">
        <v>45541</v>
      </c>
      <c r="B49" s="16" t="s">
        <v>983</v>
      </c>
      <c r="C49" s="16" t="s">
        <v>30</v>
      </c>
      <c r="D49" s="16" t="s">
        <v>31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457</v>
      </c>
      <c r="J49" s="17" t="n">
        <v>579.26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6" t="n">
        <v>45652</v>
      </c>
      <c r="B50" s="16" t="s">
        <v>983</v>
      </c>
      <c r="C50" s="16" t="s">
        <v>30</v>
      </c>
      <c r="D50" s="16" t="s">
        <v>31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346</v>
      </c>
      <c r="J50" s="17" t="n">
        <v>629.6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6" t="n">
        <v>45667</v>
      </c>
      <c r="B51" s="16" t="s">
        <v>983</v>
      </c>
      <c r="C51" s="16" t="s">
        <v>30</v>
      </c>
      <c r="D51" s="16" t="s">
        <v>31</v>
      </c>
      <c r="E51" s="17" t="n">
        <v>6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331</v>
      </c>
      <c r="J51" s="17" t="n">
        <v>646.71666666667</v>
      </c>
      <c r="K51" s="6" t="s">
        <f>=Портфель!F6*Портфель!$Q$13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6" t="n">
        <v>45680</v>
      </c>
      <c r="B52" s="16" t="s">
        <v>983</v>
      </c>
      <c r="C52" s="16" t="s">
        <v>30</v>
      </c>
      <c r="D52" s="16" t="s">
        <v>31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318</v>
      </c>
      <c r="J52" s="17" t="n">
        <v>668.235</v>
      </c>
      <c r="K52" s="6" t="s">
        <f>=Портфель!F6*Портфель!$Q$13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6" t="n">
        <v>45334</v>
      </c>
      <c r="B53" s="16" t="s">
        <v>983</v>
      </c>
      <c r="C53" s="16" t="s">
        <v>33</v>
      </c>
      <c r="D53" s="16" t="s">
        <v>34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664</v>
      </c>
      <c r="J53" s="17" t="n">
        <v>7251.29</v>
      </c>
      <c r="K53" s="6" t="s">
        <f>=Портфель!F7*Портфель!$Q$13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6" t="n">
        <v>45415</v>
      </c>
      <c r="B54" s="16" t="s">
        <v>983</v>
      </c>
      <c r="C54" s="16" t="s">
        <v>33</v>
      </c>
      <c r="D54" s="16" t="s">
        <v>34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583</v>
      </c>
      <c r="J54" s="17" t="n">
        <v>8258.6</v>
      </c>
      <c r="K54" s="6" t="s">
        <f>=Портфель!F7*Портфель!$Q$13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6" t="n">
        <v>45503</v>
      </c>
      <c r="B55" s="16" t="s">
        <v>983</v>
      </c>
      <c r="C55" s="16" t="s">
        <v>33</v>
      </c>
      <c r="D55" s="16" t="s">
        <v>34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495</v>
      </c>
      <c r="J55" s="17" t="n">
        <v>5724.08</v>
      </c>
      <c r="K55" s="6" t="s">
        <f>=Портфель!F7*Портфель!$Q$13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6" t="n">
        <v>45334</v>
      </c>
      <c r="B56" s="16" t="s">
        <v>983</v>
      </c>
      <c r="C56" s="16" t="s">
        <v>36</v>
      </c>
      <c r="D56" s="16" t="s">
        <v>37</v>
      </c>
      <c r="E56" s="17" t="n">
        <v>20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664</v>
      </c>
      <c r="J56" s="17" t="n">
        <v>277.8725</v>
      </c>
      <c r="K56" s="6" t="s">
        <f>=Портфель!F8*Портфель!$Q$13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6" t="n">
        <v>45415</v>
      </c>
      <c r="B57" s="16" t="s">
        <v>983</v>
      </c>
      <c r="C57" s="16" t="s">
        <v>36</v>
      </c>
      <c r="D57" s="16" t="s">
        <v>37</v>
      </c>
      <c r="E57" s="17" t="n">
        <v>10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583</v>
      </c>
      <c r="J57" s="17" t="n">
        <v>309.947</v>
      </c>
      <c r="K57" s="6" t="s">
        <f>=Портфель!F8*Портфель!$Q$13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6" t="n">
        <v>45503</v>
      </c>
      <c r="B58" s="16" t="s">
        <v>983</v>
      </c>
      <c r="C58" s="16" t="s">
        <v>39</v>
      </c>
      <c r="D58" s="16" t="s">
        <v>40</v>
      </c>
      <c r="E58" s="17" t="n">
        <v>10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495</v>
      </c>
      <c r="J58" s="17" t="n">
        <v>287.184</v>
      </c>
      <c r="K58" s="6" t="s">
        <f>=Портфель!F9*Портфель!$Q$13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6" t="n">
        <v>45541</v>
      </c>
      <c r="B59" s="16" t="s">
        <v>983</v>
      </c>
      <c r="C59" s="16" t="s">
        <v>39</v>
      </c>
      <c r="D59" s="16" t="s">
        <v>40</v>
      </c>
      <c r="E59" s="17" t="n">
        <v>10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457</v>
      </c>
      <c r="J59" s="17" t="n">
        <v>251.441</v>
      </c>
      <c r="K59" s="6" t="s">
        <f>=Портфель!F9*Портфель!$Q$13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6" t="n">
        <v>45343</v>
      </c>
      <c r="B60" s="16" t="s">
        <v>983</v>
      </c>
      <c r="C60" s="16" t="s">
        <v>42</v>
      </c>
      <c r="D60" s="16" t="s">
        <v>43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655</v>
      </c>
      <c r="J60" s="17" t="n">
        <v>1630.8</v>
      </c>
      <c r="K60" s="6" t="s">
        <f>=Портфель!F10*Портфель!$Q$13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6" t="n">
        <v>45541</v>
      </c>
      <c r="B61" s="16" t="s">
        <v>983</v>
      </c>
      <c r="C61" s="16" t="s">
        <v>42</v>
      </c>
      <c r="D61" s="16" t="s">
        <v>43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457</v>
      </c>
      <c r="J61" s="17" t="n">
        <v>1315.56</v>
      </c>
      <c r="K61" s="6" t="s">
        <f>=Портфель!F10*Портфель!$Q$13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6" t="n">
        <v>45573</v>
      </c>
      <c r="B62" s="16" t="s">
        <v>983</v>
      </c>
      <c r="C62" s="16" t="s">
        <v>47</v>
      </c>
      <c r="D62" s="16" t="s">
        <v>49</v>
      </c>
      <c r="E62" s="17" t="n">
        <v>3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425</v>
      </c>
      <c r="J62" s="17" t="n">
        <v>155.27</v>
      </c>
      <c r="K62" s="6" t="s">
        <f>=Портфель!F12*Портфель!$Q$6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6" t="n">
        <v>45617</v>
      </c>
      <c r="B63" s="16" t="s">
        <v>983</v>
      </c>
      <c r="C63" s="16" t="s">
        <v>47</v>
      </c>
      <c r="D63" s="16" t="s">
        <v>49</v>
      </c>
      <c r="E63" s="17" t="n">
        <v>5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381</v>
      </c>
      <c r="J63" s="17" t="n">
        <v>160.12</v>
      </c>
      <c r="K63" s="6" t="s">
        <f>=Портфель!F12*Портфель!$Q$6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6" t="n">
        <v>45622</v>
      </c>
      <c r="B64" s="16" t="s">
        <v>983</v>
      </c>
      <c r="C64" s="16" t="s">
        <v>47</v>
      </c>
      <c r="D64" s="16" t="s">
        <v>49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376</v>
      </c>
      <c r="J64" s="17" t="n">
        <v>166.79</v>
      </c>
      <c r="K64" s="6" t="s">
        <f>=Портфель!F12*Портфель!$Q$6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6" t="n">
        <v>44902</v>
      </c>
      <c r="B65" s="16" t="s">
        <v>983</v>
      </c>
      <c r="C65" s="16" t="s">
        <v>51</v>
      </c>
      <c r="D65" s="16" t="s">
        <v>52</v>
      </c>
      <c r="E65" s="17" t="n">
        <v>70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1096</v>
      </c>
      <c r="J65" s="17" t="n">
        <v>6.2411428571429</v>
      </c>
      <c r="K65" s="6" t="s">
        <f>=Портфель!F13*Портфель!$Q$17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6" t="n">
        <v>45622</v>
      </c>
      <c r="B66" s="16" t="s">
        <v>983</v>
      </c>
      <c r="C66" s="16" t="s">
        <v>54</v>
      </c>
      <c r="D66" s="16" t="s">
        <v>55</v>
      </c>
      <c r="E66" s="17" t="n">
        <v>23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376</v>
      </c>
      <c r="J66" s="17" t="n">
        <v>2.23</v>
      </c>
      <c r="K66" s="6" t="s">
        <f>=Портфель!F14*Портфель!$Q$13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6" t="n">
        <v>45624</v>
      </c>
      <c r="B67" s="16" t="s">
        <v>983</v>
      </c>
      <c r="C67" s="16" t="s">
        <v>54</v>
      </c>
      <c r="D67" s="16" t="s">
        <v>55</v>
      </c>
      <c r="E67" s="17" t="n">
        <v>104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374</v>
      </c>
      <c r="J67" s="17" t="n">
        <v>2.2724038461538</v>
      </c>
      <c r="K67" s="6" t="s">
        <f>=Портфель!F14*Портфель!$Q$13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6" t="n">
        <v>45630</v>
      </c>
      <c r="B68" s="16" t="s">
        <v>983</v>
      </c>
      <c r="C68" s="16" t="s">
        <v>54</v>
      </c>
      <c r="D68" s="16" t="s">
        <v>55</v>
      </c>
      <c r="E68" s="17" t="n">
        <v>6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368</v>
      </c>
      <c r="J68" s="17" t="n">
        <v>2.2066666666667</v>
      </c>
      <c r="K68" s="6" t="s">
        <f>=Портфель!F14*Портфель!$Q$13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6" t="n">
        <v>44936</v>
      </c>
      <c r="B69" s="16" t="s">
        <v>983</v>
      </c>
      <c r="C69" s="16" t="s">
        <v>57</v>
      </c>
      <c r="D69" s="16" t="s">
        <v>58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1062</v>
      </c>
      <c r="J69" s="17" t="n">
        <v>5.647</v>
      </c>
      <c r="K69" s="6" t="s">
        <f>=Портфель!F15*Портфель!$Q$13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6" t="n">
        <v>44959</v>
      </c>
      <c r="B70" s="16" t="s">
        <v>983</v>
      </c>
      <c r="C70" s="16" t="s">
        <v>57</v>
      </c>
      <c r="D70" s="16" t="s">
        <v>58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1039</v>
      </c>
      <c r="J70" s="17" t="n">
        <v>5.879</v>
      </c>
      <c r="K70" s="6" t="s">
        <f>=Портфель!F15*Портфель!$Q$13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6" t="n">
        <v>44964</v>
      </c>
      <c r="B71" s="16" t="s">
        <v>983</v>
      </c>
      <c r="C71" s="16" t="s">
        <v>57</v>
      </c>
      <c r="D71" s="16" t="s">
        <v>58</v>
      </c>
      <c r="E71" s="17" t="n">
        <v>15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1034</v>
      </c>
      <c r="J71" s="17" t="n">
        <v>5.764</v>
      </c>
      <c r="K71" s="6" t="s">
        <f>=Портфель!F15*Портфель!$Q$13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6" t="n">
        <v>45650</v>
      </c>
      <c r="B72" s="16" t="s">
        <v>983</v>
      </c>
      <c r="C72" s="16" t="s">
        <v>62</v>
      </c>
      <c r="D72" s="16" t="s">
        <v>64</v>
      </c>
      <c r="E72" s="17" t="n">
        <v>3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348</v>
      </c>
      <c r="J72" s="17" t="n">
        <v>8952.3233333333</v>
      </c>
      <c r="K72" s="6" t="s">
        <f>=Портфель!F17*Портфель!G17/100*Портфель!$Q$17+Портфель!H17*Портфель!$Q$13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6" t="n">
        <v>45650</v>
      </c>
      <c r="B73" s="16" t="s">
        <v>983</v>
      </c>
      <c r="C73" s="16" t="s">
        <v>66</v>
      </c>
      <c r="D73" s="16" t="s">
        <v>67</v>
      </c>
      <c r="E73" s="17" t="n">
        <v>20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348</v>
      </c>
      <c r="J73" s="17" t="n">
        <v>967.562</v>
      </c>
      <c r="K73" s="6" t="s">
        <f>=Портфель!F18*Портфель!G18/100*Портфель!$Q$13+Портфель!H18*Портфель!$Q$13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6" t="n">
        <v>45650</v>
      </c>
      <c r="B74" s="16" t="s">
        <v>983</v>
      </c>
      <c r="C74" s="16" t="s">
        <v>69</v>
      </c>
      <c r="D74" s="16" t="s">
        <v>70</v>
      </c>
      <c r="E74" s="17" t="n">
        <v>15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348</v>
      </c>
      <c r="J74" s="17" t="n">
        <v>996.99266666667</v>
      </c>
      <c r="K74" s="6" t="s">
        <f>=Портфель!F19*Портфель!G19/100*Портфель!$Q$13+Портфель!H19*Портфель!$Q$13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6" t="n">
        <v>45700</v>
      </c>
      <c r="B75" s="16" t="s">
        <v>983</v>
      </c>
      <c r="C75" s="16" t="s">
        <v>69</v>
      </c>
      <c r="D75" s="16" t="s">
        <v>70</v>
      </c>
      <c r="E75" s="17" t="n">
        <v>5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298</v>
      </c>
      <c r="J75" s="17" t="n">
        <v>991.584</v>
      </c>
      <c r="K75" s="6" t="s">
        <f>=Портфель!F19*Портфель!G19/100*Портфель!$Q$13+Портфель!H19*Портфель!$Q$13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6" t="n">
        <v>45366</v>
      </c>
      <c r="B76" s="16" t="s">
        <v>983</v>
      </c>
      <c r="C76" s="16" t="s">
        <v>72</v>
      </c>
      <c r="D76" s="16" t="s">
        <v>73</v>
      </c>
      <c r="E76" s="17" t="n">
        <v>10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632</v>
      </c>
      <c r="J76" s="17" t="n">
        <v>993.881</v>
      </c>
      <c r="K76" s="6" t="s">
        <f>=Портфель!F20*Портфель!G20/100*Портфель!$Q$13+Портфель!H20*Портфель!$Q$13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6" t="n">
        <v>45384</v>
      </c>
      <c r="B77" s="16" t="s">
        <v>983</v>
      </c>
      <c r="C77" s="16" t="s">
        <v>72</v>
      </c>
      <c r="D77" s="16" t="s">
        <v>73</v>
      </c>
      <c r="E77" s="17" t="n">
        <v>5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614</v>
      </c>
      <c r="J77" s="17" t="n">
        <v>956.418</v>
      </c>
      <c r="K77" s="6" t="s">
        <f>=Портфель!F20*Портфель!G20/100*Портфель!$Q$13+Портфель!H20*Портфель!$Q$13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6" t="n">
        <v>45397</v>
      </c>
      <c r="B78" s="16" t="s">
        <v>983</v>
      </c>
      <c r="C78" s="16" t="s">
        <v>72</v>
      </c>
      <c r="D78" s="16" t="s">
        <v>73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601</v>
      </c>
      <c r="J78" s="17" t="n">
        <v>958.65</v>
      </c>
      <c r="K78" s="6" t="s">
        <f>=Портфель!F20*Портфель!G20/100*Портфель!$Q$13+Портфель!H20*Портфель!$Q$13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6" t="n">
        <v>45007</v>
      </c>
      <c r="B79" s="16" t="s">
        <v>983</v>
      </c>
      <c r="C79" s="16" t="s">
        <v>75</v>
      </c>
      <c r="D79" s="16" t="s">
        <v>76</v>
      </c>
      <c r="E79" s="17" t="n">
        <v>15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991</v>
      </c>
      <c r="J79" s="17" t="n">
        <v>972.42466666667</v>
      </c>
      <c r="K79" s="6" t="s">
        <f>=Портфель!F21*Портфель!G21/100*Портфель!$Q$13+Портфель!H21*Портфель!$Q$13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6" t="n">
        <v>45191</v>
      </c>
      <c r="B80" s="16" t="s">
        <v>983</v>
      </c>
      <c r="C80" s="16" t="s">
        <v>75</v>
      </c>
      <c r="D80" s="16" t="s">
        <v>76</v>
      </c>
      <c r="E80" s="17" t="n">
        <v>2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807</v>
      </c>
      <c r="J80" s="17" t="n">
        <v>898.515</v>
      </c>
      <c r="K80" s="6" t="s">
        <f>=Портфель!F21*Портфель!G21/100*Портфель!$Q$13+Портфель!H21*Портфель!$Q$13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6" t="n">
        <v>45195</v>
      </c>
      <c r="B81" s="16" t="s">
        <v>983</v>
      </c>
      <c r="C81" s="16" t="s">
        <v>75</v>
      </c>
      <c r="D81" s="16" t="s">
        <v>76</v>
      </c>
      <c r="E81" s="17" t="n">
        <v>1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803</v>
      </c>
      <c r="J81" s="17" t="n">
        <v>895.7</v>
      </c>
      <c r="K81" s="6" t="s">
        <f>=Портфель!F21*Портфель!G21/100*Портфель!$Q$13+Портфель!H21*Портфель!$Q$13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6" t="n">
        <v>45693</v>
      </c>
      <c r="B82" s="16" t="s">
        <v>983</v>
      </c>
      <c r="C82" s="16" t="s">
        <v>78</v>
      </c>
      <c r="D82" s="16" t="s">
        <v>79</v>
      </c>
      <c r="E82" s="17" t="n">
        <v>8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305</v>
      </c>
      <c r="J82" s="17" t="n">
        <v>991.2325</v>
      </c>
      <c r="K82" s="6" t="s">
        <f>=Портфель!F22*Портфель!G22/100*Портфель!$Q$13+Портфель!H22*Портфель!$Q$13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6" t="n">
        <v>45700</v>
      </c>
      <c r="B83" s="16" t="s">
        <v>983</v>
      </c>
      <c r="C83" s="16" t="s">
        <v>78</v>
      </c>
      <c r="D83" s="16" t="s">
        <v>79</v>
      </c>
      <c r="E83" s="17" t="n">
        <v>7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298</v>
      </c>
      <c r="J83" s="17" t="n">
        <v>992.80428571429</v>
      </c>
      <c r="K83" s="6" t="s">
        <f>=Портфель!F22*Портфель!G22/100*Портфель!$Q$13+Портфель!H22*Портфель!$Q$13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6" t="n">
        <v>45700</v>
      </c>
      <c r="B84" s="16" t="s">
        <v>983</v>
      </c>
      <c r="C84" s="16" t="s">
        <v>81</v>
      </c>
      <c r="D84" s="16" t="s">
        <v>82</v>
      </c>
      <c r="E84" s="17" t="n">
        <v>14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298</v>
      </c>
      <c r="J84" s="17" t="n">
        <v>1023.7864285714</v>
      </c>
      <c r="K84" s="6" t="s">
        <f>=Портфель!F23*Портфель!G23/100*Портфель!$Q$13+Портфель!H23*Портфель!$Q$13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6" t="n">
        <v>45587</v>
      </c>
      <c r="B85" s="16" t="s">
        <v>983</v>
      </c>
      <c r="C85" s="16" t="s">
        <v>84</v>
      </c>
      <c r="D85" s="16" t="s">
        <v>85</v>
      </c>
      <c r="E85" s="17" t="n">
        <v>5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411</v>
      </c>
      <c r="J85" s="17" t="n">
        <v>1002.764</v>
      </c>
      <c r="K85" s="6" t="s">
        <f>=Портфель!F24*Портфель!G24/100*Портфель!$Q$13+Портфель!H24*Портфель!$Q$13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6" t="n">
        <v>45674</v>
      </c>
      <c r="B86" s="16" t="s">
        <v>983</v>
      </c>
      <c r="C86" s="16" t="s">
        <v>84</v>
      </c>
      <c r="D86" s="16" t="s">
        <v>85</v>
      </c>
      <c r="E86" s="17" t="n">
        <v>2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324</v>
      </c>
      <c r="J86" s="17" t="n">
        <v>982.515</v>
      </c>
      <c r="K86" s="6" t="s">
        <f>=Портфель!F24*Портфель!G24/100*Портфель!$Q$13+Портфель!H24*Портфель!$Q$13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6" t="n">
        <v>45700</v>
      </c>
      <c r="B87" s="16" t="s">
        <v>983</v>
      </c>
      <c r="C87" s="16" t="s">
        <v>84</v>
      </c>
      <c r="D87" s="16" t="s">
        <v>85</v>
      </c>
      <c r="E87" s="17" t="n">
        <v>3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298</v>
      </c>
      <c r="J87" s="17" t="n">
        <v>992.58</v>
      </c>
      <c r="K87" s="6" t="s">
        <f>=Портфель!F24*Портфель!G24/100*Портфель!$Q$13+Портфель!H24*Портфель!$Q$13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6" t="n">
        <v>45706</v>
      </c>
      <c r="B88" s="16" t="s">
        <v>983</v>
      </c>
      <c r="C88" s="16" t="s">
        <v>84</v>
      </c>
      <c r="D88" s="16" t="s">
        <v>85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292</v>
      </c>
      <c r="J88" s="17" t="n">
        <v>974.42</v>
      </c>
      <c r="K88" s="6" t="s">
        <f>=Портфель!F24*Портфель!G24/100*Портфель!$Q$13+Портфель!H24*Портфель!$Q$13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6" t="n">
        <v>45709</v>
      </c>
      <c r="B89" s="16" t="s">
        <v>983</v>
      </c>
      <c r="C89" s="16" t="s">
        <v>84</v>
      </c>
      <c r="D89" s="16" t="s">
        <v>85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289</v>
      </c>
      <c r="J89" s="17" t="n">
        <v>981.48</v>
      </c>
      <c r="K89" s="6" t="s">
        <f>=Портфель!F24*Портфель!G24/100*Портфель!$Q$13+Портфель!H24*Портфель!$Q$13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6" t="n">
        <v>45587</v>
      </c>
      <c r="B90" s="16" t="s">
        <v>983</v>
      </c>
      <c r="C90" s="16" t="s">
        <v>87</v>
      </c>
      <c r="D90" s="16" t="s">
        <v>88</v>
      </c>
      <c r="E90" s="17" t="n">
        <v>5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411</v>
      </c>
      <c r="J90" s="17" t="n">
        <v>1011.022</v>
      </c>
      <c r="K90" s="6" t="s">
        <f>=Портфель!F25*Портфель!G25/100*Портфель!$Q$13+Портфель!H25*Портфель!$Q$13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6" t="n">
        <v>45588</v>
      </c>
      <c r="B91" s="16" t="s">
        <v>983</v>
      </c>
      <c r="C91" s="16" t="s">
        <v>87</v>
      </c>
      <c r="D91" s="16" t="s">
        <v>88</v>
      </c>
      <c r="E91" s="17" t="n">
        <v>2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410</v>
      </c>
      <c r="J91" s="17" t="n">
        <v>1014.285</v>
      </c>
      <c r="K91" s="6" t="s">
        <f>=Портфель!F25*Портфель!G25/100*Портфель!$Q$13+Портфель!H25*Портфель!$Q$13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6" t="n">
        <v>45650</v>
      </c>
      <c r="B92" s="16" t="s">
        <v>983</v>
      </c>
      <c r="C92" s="16" t="s">
        <v>87</v>
      </c>
      <c r="D92" s="16" t="s">
        <v>88</v>
      </c>
      <c r="E92" s="17" t="n">
        <v>5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348</v>
      </c>
      <c r="J92" s="17" t="n">
        <v>1007.328</v>
      </c>
      <c r="K92" s="6" t="s">
        <f>=Портфель!F25*Портфель!G25/100*Портфель!$Q$13+Портфель!H25*Портфель!$Q$13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6" t="n">
        <v>45587</v>
      </c>
      <c r="B93" s="16" t="s">
        <v>983</v>
      </c>
      <c r="C93" s="16" t="s">
        <v>90</v>
      </c>
      <c r="D93" s="16" t="s">
        <v>91</v>
      </c>
      <c r="E93" s="17" t="n">
        <v>5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411</v>
      </c>
      <c r="J93" s="17" t="n">
        <v>1008.11</v>
      </c>
      <c r="K93" s="6" t="s">
        <f>=Портфель!F26*Портфель!G26/100*Портфель!$Q$13+Портфель!H26*Портфель!$Q$13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6" t="n">
        <v>45615</v>
      </c>
      <c r="B94" s="16" t="s">
        <v>983</v>
      </c>
      <c r="C94" s="16" t="s">
        <v>90</v>
      </c>
      <c r="D94" s="16" t="s">
        <v>91</v>
      </c>
      <c r="E94" s="17" t="n">
        <v>6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383</v>
      </c>
      <c r="J94" s="17" t="n">
        <v>997.635</v>
      </c>
      <c r="K94" s="6" t="s">
        <f>=Портфель!F26*Портфель!G26/100*Портфель!$Q$13+Портфель!H26*Портфель!$Q$13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6" t="n">
        <v>45532</v>
      </c>
      <c r="B95" s="16" t="s">
        <v>983</v>
      </c>
      <c r="C95" s="16" t="s">
        <v>93</v>
      </c>
      <c r="D95" s="16" t="s">
        <v>94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466</v>
      </c>
      <c r="J95" s="17" t="n">
        <v>1031.78</v>
      </c>
      <c r="K95" s="6" t="s">
        <f>=Портфель!F27*Портфель!G27/100*Портфель!$Q$13+Портфель!H27*Портфель!$Q$13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6" t="n">
        <v>45539</v>
      </c>
      <c r="B96" s="16" t="s">
        <v>983</v>
      </c>
      <c r="C96" s="16" t="s">
        <v>93</v>
      </c>
      <c r="D96" s="16" t="s">
        <v>94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459</v>
      </c>
      <c r="J96" s="17" t="n">
        <v>1029.99</v>
      </c>
      <c r="K96" s="6" t="s">
        <f>=Портфель!F27*Портфель!G27/100*Портфель!$Q$13+Портфель!H27*Портфель!$Q$13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6" t="n">
        <v>45541</v>
      </c>
      <c r="B97" s="16" t="s">
        <v>983</v>
      </c>
      <c r="C97" s="16" t="s">
        <v>93</v>
      </c>
      <c r="D97" s="16" t="s">
        <v>94</v>
      </c>
      <c r="E97" s="17" t="n">
        <v>8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457</v>
      </c>
      <c r="J97" s="17" t="n">
        <v>1031.14</v>
      </c>
      <c r="K97" s="6" t="s">
        <f>=Портфель!F27*Портфель!G27/100*Портфель!$Q$13+Портфель!H27*Портфель!$Q$13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6" t="n">
        <v>45579</v>
      </c>
      <c r="B98" s="16" t="s">
        <v>983</v>
      </c>
      <c r="C98" s="16" t="s">
        <v>96</v>
      </c>
      <c r="D98" s="16" t="s">
        <v>97</v>
      </c>
      <c r="E98" s="17" t="n">
        <v>6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419</v>
      </c>
      <c r="J98" s="17" t="n">
        <v>1016.6416666667</v>
      </c>
      <c r="K98" s="6" t="s">
        <f>=Портфель!F28*Портфель!G28/100*Портфель!$Q$13+Портфель!H28*Портфель!$Q$13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36" t="n">
        <v>45583</v>
      </c>
      <c r="B99" s="16" t="s">
        <v>983</v>
      </c>
      <c r="C99" s="16" t="s">
        <v>96</v>
      </c>
      <c r="D99" s="16" t="s">
        <v>97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415</v>
      </c>
      <c r="J99" s="17" t="n">
        <v>1018.63</v>
      </c>
      <c r="K99" s="6" t="s">
        <f>=Портфель!F28*Портфель!G28/100*Портфель!$Q$13+Портфель!H28*Портфель!$Q$13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36" t="n">
        <v>45601</v>
      </c>
      <c r="B100" s="16" t="s">
        <v>983</v>
      </c>
      <c r="C100" s="16" t="s">
        <v>96</v>
      </c>
      <c r="D100" s="16" t="s">
        <v>97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397</v>
      </c>
      <c r="J100" s="17" t="n">
        <v>1012.46</v>
      </c>
      <c r="K100" s="6" t="s">
        <f>=Портфель!F28*Портфель!G28/100*Портфель!$Q$13+Портфель!H28*Портфель!$Q$13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36" t="n">
        <v>45602</v>
      </c>
      <c r="B101" s="16" t="s">
        <v>983</v>
      </c>
      <c r="C101" s="16" t="s">
        <v>96</v>
      </c>
      <c r="D101" s="16" t="s">
        <v>97</v>
      </c>
      <c r="E101" s="17" t="n">
        <v>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396</v>
      </c>
      <c r="J101" s="17" t="n">
        <v>1020.78</v>
      </c>
      <c r="K101" s="6" t="s">
        <f>=Портфель!F28*Портфель!G28/100*Портфель!$Q$13+Портфель!H28*Портфель!$Q$13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36" t="n">
        <v>45615</v>
      </c>
      <c r="B102" s="16" t="s">
        <v>983</v>
      </c>
      <c r="C102" s="16" t="s">
        <v>96</v>
      </c>
      <c r="D102" s="16" t="s">
        <v>97</v>
      </c>
      <c r="E102" s="17" t="n">
        <v>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383</v>
      </c>
      <c r="J102" s="17" t="n">
        <v>1022.48</v>
      </c>
      <c r="K102" s="6" t="s">
        <f>=Портфель!F28*Портфель!G28/100*Портфель!$Q$13+Портфель!H28*Портфель!$Q$13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36" t="n">
        <v>45650</v>
      </c>
      <c r="B103" s="16" t="s">
        <v>983</v>
      </c>
      <c r="C103" s="16" t="s">
        <v>99</v>
      </c>
      <c r="D103" s="16" t="s">
        <v>100</v>
      </c>
      <c r="E103" s="17" t="n">
        <v>10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348</v>
      </c>
      <c r="J103" s="17" t="n">
        <v>980.4</v>
      </c>
      <c r="K103" s="6" t="s">
        <f>=Портфель!F29*Портфель!G29/100*Портфель!$Q$13+Портфель!H29*Портфель!$Q$13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36" t="n">
        <v>45587</v>
      </c>
      <c r="B104" s="16" t="s">
        <v>983</v>
      </c>
      <c r="C104" s="16" t="s">
        <v>102</v>
      </c>
      <c r="D104" s="16" t="s">
        <v>103</v>
      </c>
      <c r="E104" s="17" t="n">
        <v>5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411</v>
      </c>
      <c r="J104" s="17" t="n">
        <v>1002.724</v>
      </c>
      <c r="K104" s="6" t="s">
        <f>=Портфель!F30*Портфель!G30/100*Портфель!$Q$13+Портфель!H30*Портфель!$Q$13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36" t="n">
        <v>45588</v>
      </c>
      <c r="B105" s="16" t="s">
        <v>983</v>
      </c>
      <c r="C105" s="16" t="s">
        <v>102</v>
      </c>
      <c r="D105" s="16" t="s">
        <v>103</v>
      </c>
      <c r="E105" s="17" t="n">
        <v>5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410</v>
      </c>
      <c r="J105" s="17" t="n">
        <v>1002.874</v>
      </c>
      <c r="K105" s="6" t="s">
        <f>=Портфель!F30*Портфель!G30/100*Портфель!$Q$13+Портфель!H30*Портфель!$Q$13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36" t="n">
        <v>45694</v>
      </c>
      <c r="B106" s="16" t="s">
        <v>983</v>
      </c>
      <c r="C106" s="16" t="s">
        <v>105</v>
      </c>
      <c r="D106" s="16" t="s">
        <v>106</v>
      </c>
      <c r="E106" s="17" t="n">
        <v>1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304</v>
      </c>
      <c r="J106" s="17" t="n">
        <v>987.45</v>
      </c>
      <c r="K106" s="6" t="s">
        <f>=Портфель!F31*Портфель!G31/100*Портфель!$Q$13+Портфель!H31*Портфель!$Q$13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36" t="n">
        <v>45700</v>
      </c>
      <c r="B107" s="16" t="s">
        <v>983</v>
      </c>
      <c r="C107" s="16" t="s">
        <v>105</v>
      </c>
      <c r="D107" s="16" t="s">
        <v>106</v>
      </c>
      <c r="E107" s="17" t="n">
        <v>9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298</v>
      </c>
      <c r="J107" s="17" t="n">
        <v>979.18777777778</v>
      </c>
      <c r="K107" s="6" t="s">
        <f>=Портфель!F31*Портфель!G31/100*Портфель!$Q$13+Портфель!H31*Портфель!$Q$13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36" t="n">
        <v>45587</v>
      </c>
      <c r="B108" s="16" t="s">
        <v>983</v>
      </c>
      <c r="C108" s="16" t="s">
        <v>108</v>
      </c>
      <c r="D108" s="16" t="s">
        <v>109</v>
      </c>
      <c r="E108" s="17" t="n">
        <v>5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411</v>
      </c>
      <c r="J108" s="17" t="n">
        <v>1001.164</v>
      </c>
      <c r="K108" s="6" t="s">
        <f>=Портфель!F32*Портфель!G32/100*Портфель!$Q$13+Портфель!H32*Портфель!$Q$13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36" t="n">
        <v>45635</v>
      </c>
      <c r="B109" s="16" t="s">
        <v>983</v>
      </c>
      <c r="C109" s="16" t="s">
        <v>108</v>
      </c>
      <c r="D109" s="16" t="s">
        <v>109</v>
      </c>
      <c r="E109" s="17" t="n">
        <v>4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363</v>
      </c>
      <c r="J109" s="17" t="n">
        <v>990.505</v>
      </c>
      <c r="K109" s="6" t="s">
        <f>=Портфель!F32*Портфель!G32/100*Портфель!$Q$13+Портфель!H32*Портфель!$Q$13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36" t="n">
        <v>45681</v>
      </c>
      <c r="B110" s="16" t="s">
        <v>983</v>
      </c>
      <c r="C110" s="16" t="s">
        <v>108</v>
      </c>
      <c r="D110" s="16" t="s">
        <v>109</v>
      </c>
      <c r="E110" s="17" t="n">
        <v>1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317</v>
      </c>
      <c r="J110" s="17" t="n">
        <v>982.29</v>
      </c>
      <c r="K110" s="6" t="s">
        <f>=Портфель!F32*Портфель!G32/100*Портфель!$Q$13+Портфель!H32*Портфель!$Q$13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36" t="n">
        <v>45650</v>
      </c>
      <c r="B111" s="16" t="s">
        <v>983</v>
      </c>
      <c r="C111" s="16" t="s">
        <v>111</v>
      </c>
      <c r="D111" s="16" t="s">
        <v>112</v>
      </c>
      <c r="E111" s="17" t="n">
        <v>10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348</v>
      </c>
      <c r="J111" s="17" t="n">
        <v>963.028</v>
      </c>
      <c r="K111" s="6" t="s">
        <f>=Портфель!F33*Портфель!G33/100*Портфель!$Q$13+Портфель!H33*Портфель!$Q$13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36" t="n">
        <v>45685</v>
      </c>
      <c r="B112" s="16" t="s">
        <v>983</v>
      </c>
      <c r="C112" s="16" t="s">
        <v>114</v>
      </c>
      <c r="D112" s="16" t="s">
        <v>115</v>
      </c>
      <c r="E112" s="17" t="n">
        <v>8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313</v>
      </c>
      <c r="J112" s="17" t="n">
        <v>981.31125</v>
      </c>
      <c r="K112" s="6" t="s">
        <f>=Портфель!F34*Портфель!G34/100*Портфель!$Q$13+Портфель!H34*Портфель!$Q$13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36" t="n">
        <v>45700</v>
      </c>
      <c r="B113" s="16" t="s">
        <v>983</v>
      </c>
      <c r="C113" s="16" t="s">
        <v>114</v>
      </c>
      <c r="D113" s="16" t="s">
        <v>115</v>
      </c>
      <c r="E113" s="17" t="n">
        <v>2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298</v>
      </c>
      <c r="J113" s="17" t="n">
        <v>993.465</v>
      </c>
      <c r="K113" s="6" t="s">
        <f>=Портфель!F34*Портфель!G34/100*Портфель!$Q$13+Портфель!H34*Портфель!$Q$13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36" t="n">
        <v>45366</v>
      </c>
      <c r="B114" s="16" t="s">
        <v>983</v>
      </c>
      <c r="C114" s="16" t="s">
        <v>117</v>
      </c>
      <c r="D114" s="16" t="s">
        <v>118</v>
      </c>
      <c r="E114" s="17" t="n">
        <v>6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632</v>
      </c>
      <c r="J114" s="17" t="n">
        <v>957.49</v>
      </c>
      <c r="K114" s="6" t="s">
        <f>=Портфель!F35*Портфель!G35/100*Портфель!$Q$13+Портфель!H35*Портфель!$Q$13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36" t="n">
        <v>45369</v>
      </c>
      <c r="B115" s="16" t="s">
        <v>983</v>
      </c>
      <c r="C115" s="16" t="s">
        <v>117</v>
      </c>
      <c r="D115" s="16" t="s">
        <v>118</v>
      </c>
      <c r="E115" s="17" t="n">
        <v>1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629</v>
      </c>
      <c r="J115" s="17" t="n">
        <v>959.59</v>
      </c>
      <c r="K115" s="6" t="s">
        <f>=Портфель!F35*Портфель!G35/100*Портфель!$Q$13+Портфель!H35*Портфель!$Q$13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36" t="n">
        <v>45379</v>
      </c>
      <c r="B116" s="16" t="s">
        <v>983</v>
      </c>
      <c r="C116" s="16" t="s">
        <v>117</v>
      </c>
      <c r="D116" s="16" t="s">
        <v>118</v>
      </c>
      <c r="E116" s="17" t="n">
        <v>3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619</v>
      </c>
      <c r="J116" s="17" t="n">
        <v>959.35666666667</v>
      </c>
      <c r="K116" s="6" t="s">
        <f>=Портфель!F35*Портфель!G35/100*Портфель!$Q$13+Портфель!H35*Портфель!$Q$13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36" t="n">
        <v>45560</v>
      </c>
      <c r="B117" s="16" t="s">
        <v>983</v>
      </c>
      <c r="C117" s="16" t="s">
        <v>120</v>
      </c>
      <c r="D117" s="16" t="s">
        <v>121</v>
      </c>
      <c r="E117" s="17" t="n">
        <v>10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438</v>
      </c>
      <c r="J117" s="17" t="n">
        <v>887.788</v>
      </c>
      <c r="K117" s="6" t="s">
        <f>=Портфель!F36*Портфель!G36/100*Портфель!$Q$13+Портфель!H36*Портфель!$Q$13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36" t="n">
        <v>45399</v>
      </c>
      <c r="B118" s="16" t="s">
        <v>983</v>
      </c>
      <c r="C118" s="16" t="s">
        <v>123</v>
      </c>
      <c r="D118" s="16" t="s">
        <v>124</v>
      </c>
      <c r="E118" s="17" t="n">
        <v>5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599</v>
      </c>
      <c r="J118" s="17" t="n">
        <v>952.69</v>
      </c>
      <c r="K118" s="6" t="s">
        <f>=Портфель!F37*Портфель!G37/100*Портфель!$Q$13+Портфель!H37*Портфель!$Q$13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36" t="n">
        <v>45488</v>
      </c>
      <c r="B119" s="16" t="s">
        <v>983</v>
      </c>
      <c r="C119" s="16" t="s">
        <v>123</v>
      </c>
      <c r="D119" s="16" t="s">
        <v>124</v>
      </c>
      <c r="E119" s="17" t="n">
        <v>2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510</v>
      </c>
      <c r="J119" s="17" t="n">
        <v>904.005</v>
      </c>
      <c r="K119" s="6" t="s">
        <f>=Портфель!F37*Портфель!G37/100*Портфель!$Q$13+Портфель!H37*Портфель!$Q$13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36" t="n">
        <v>45560</v>
      </c>
      <c r="B120" s="16" t="s">
        <v>983</v>
      </c>
      <c r="C120" s="16" t="s">
        <v>123</v>
      </c>
      <c r="D120" s="16" t="s">
        <v>124</v>
      </c>
      <c r="E120" s="17" t="n">
        <v>2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438</v>
      </c>
      <c r="J120" s="17" t="n">
        <v>898.94</v>
      </c>
      <c r="K120" s="6" t="s">
        <f>=Портфель!F37*Портфель!G37/100*Портфель!$Q$13+Портфель!H37*Портфель!$Q$13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36" t="n">
        <v>45561</v>
      </c>
      <c r="B121" s="16" t="s">
        <v>983</v>
      </c>
      <c r="C121" s="16" t="s">
        <v>123</v>
      </c>
      <c r="D121" s="16" t="s">
        <v>124</v>
      </c>
      <c r="E121" s="17" t="n">
        <v>1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437</v>
      </c>
      <c r="J121" s="17" t="n">
        <v>894.66</v>
      </c>
      <c r="K121" s="6" t="s">
        <f>=Портфель!F37*Портфель!G37/100*Портфель!$Q$13+Портфель!H37*Портфель!$Q$13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36" t="n">
        <v>45007</v>
      </c>
      <c r="B122" s="16" t="s">
        <v>983</v>
      </c>
      <c r="C122" s="16" t="s">
        <v>126</v>
      </c>
      <c r="D122" s="16" t="s">
        <v>127</v>
      </c>
      <c r="E122" s="17" t="n">
        <v>5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991</v>
      </c>
      <c r="J122" s="17" t="n">
        <v>954.438</v>
      </c>
      <c r="K122" s="6" t="s">
        <f>=Портфель!F38*Портфель!G38/100*Портфель!$Q$13+Портфель!H38*Портфель!$Q$13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36" t="n">
        <v>45084</v>
      </c>
      <c r="B123" s="16" t="s">
        <v>983</v>
      </c>
      <c r="C123" s="16" t="s">
        <v>126</v>
      </c>
      <c r="D123" s="16" t="s">
        <v>127</v>
      </c>
      <c r="E123" s="17" t="n">
        <v>5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914</v>
      </c>
      <c r="J123" s="17" t="n">
        <v>983.638</v>
      </c>
      <c r="K123" s="6" t="s">
        <f>=Портфель!F38*Портфель!G38/100*Портфель!$Q$13+Портфель!H38*Портфель!$Q$13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36" t="n">
        <v>44858</v>
      </c>
      <c r="B124" s="16" t="s">
        <v>983</v>
      </c>
      <c r="C124" s="16" t="s">
        <v>128</v>
      </c>
      <c r="D124" s="16" t="s">
        <v>129</v>
      </c>
      <c r="E124" s="17" t="n">
        <v>1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1140</v>
      </c>
      <c r="J124" s="17" t="n">
        <v>1002.54</v>
      </c>
      <c r="K124" s="6" t="s">
        <f>=Портфель!F39*Портфель!G39/100*Портфель!$Q$13+Портфель!H39*Портфель!$Q$13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36" t="n">
        <v>44867</v>
      </c>
      <c r="B125" s="16" t="s">
        <v>983</v>
      </c>
      <c r="C125" s="16" t="s">
        <v>128</v>
      </c>
      <c r="D125" s="16" t="s">
        <v>129</v>
      </c>
      <c r="E125" s="17" t="n">
        <v>9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1131</v>
      </c>
      <c r="J125" s="17" t="n">
        <v>1001.62</v>
      </c>
      <c r="K125" s="6" t="s">
        <f>=Портфель!F39*Портфель!G39/100*Портфель!$Q$13+Портфель!H39*Портфель!$Q$13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36" t="n">
        <v>44867</v>
      </c>
      <c r="B126" s="16" t="s">
        <v>983</v>
      </c>
      <c r="C126" s="16" t="s">
        <v>131</v>
      </c>
      <c r="D126" s="16" t="s">
        <v>132</v>
      </c>
      <c r="E126" s="17" t="n">
        <v>10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1131</v>
      </c>
      <c r="J126" s="17" t="n">
        <v>987.586</v>
      </c>
      <c r="K126" s="6" t="s">
        <f>=Портфель!F40*Портфель!G40/100*Портфель!$Q$13+Портфель!H40*Портфель!$Q$13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36" t="n">
        <v>44867</v>
      </c>
      <c r="B127" s="16" t="s">
        <v>983</v>
      </c>
      <c r="C127" s="16" t="s">
        <v>134</v>
      </c>
      <c r="D127" s="16" t="s">
        <v>135</v>
      </c>
      <c r="E127" s="17" t="n">
        <v>10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1131</v>
      </c>
      <c r="J127" s="17" t="n">
        <v>988.591</v>
      </c>
      <c r="K127" s="6" t="s">
        <f>=Портфель!F41*Портфель!G41/100*Портфель!$Q$13+Портфель!H41*Портфель!$Q$13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36" t="n">
        <v>45348</v>
      </c>
      <c r="B128" s="16" t="s">
        <v>983</v>
      </c>
      <c r="C128" s="16" t="s">
        <v>137</v>
      </c>
      <c r="D128" s="16" t="s">
        <v>138</v>
      </c>
      <c r="E128" s="17" t="n">
        <v>5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650</v>
      </c>
      <c r="J128" s="17" t="n">
        <v>1002.624</v>
      </c>
      <c r="K128" s="6" t="s">
        <f>=Портфель!F42*Портфель!G42/100*Портфель!$Q$13+Портфель!H42*Портфель!$Q$13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36" t="n">
        <v>45366</v>
      </c>
      <c r="B129" s="16" t="s">
        <v>983</v>
      </c>
      <c r="C129" s="16" t="s">
        <v>137</v>
      </c>
      <c r="D129" s="16" t="s">
        <v>138</v>
      </c>
      <c r="E129" s="17" t="n">
        <v>5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632</v>
      </c>
      <c r="J129" s="17" t="n">
        <v>1013.228</v>
      </c>
      <c r="K129" s="6" t="s">
        <f>=Портфель!F42*Портфель!G42/100*Портфель!$Q$13+Портфель!H42*Портфель!$Q$13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36" t="n">
        <v>45644</v>
      </c>
      <c r="B130" s="16" t="s">
        <v>983</v>
      </c>
      <c r="C130" s="16" t="s">
        <v>140</v>
      </c>
      <c r="D130" s="16" t="s">
        <v>141</v>
      </c>
      <c r="E130" s="17" t="n">
        <v>4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354</v>
      </c>
      <c r="J130" s="17" t="n">
        <v>856.1375</v>
      </c>
      <c r="K130" s="6" t="s">
        <f>=Портфель!F43*Портфель!G43/100*Портфель!$Q$13+Портфель!H43*Портфель!$Q$13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36" t="n">
        <v>45649</v>
      </c>
      <c r="B131" s="16" t="s">
        <v>983</v>
      </c>
      <c r="C131" s="16" t="s">
        <v>140</v>
      </c>
      <c r="D131" s="16" t="s">
        <v>141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349</v>
      </c>
      <c r="J131" s="17" t="n">
        <v>910.53</v>
      </c>
      <c r="K131" s="6" t="s">
        <f>=Портфель!F43*Портфель!G43/100*Портфель!$Q$13+Портфель!H43*Портфель!$Q$13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36" t="n">
        <v>45650</v>
      </c>
      <c r="B132" s="16" t="s">
        <v>983</v>
      </c>
      <c r="C132" s="16" t="s">
        <v>140</v>
      </c>
      <c r="D132" s="16" t="s">
        <v>141</v>
      </c>
      <c r="E132" s="17" t="n">
        <v>5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348</v>
      </c>
      <c r="J132" s="17" t="n">
        <v>921.26</v>
      </c>
      <c r="K132" s="6" t="s">
        <f>=Портфель!F43*Портфель!G43/100*Портфель!$Q$13+Портфель!H43*Портфель!$Q$13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36" t="n">
        <v>45546</v>
      </c>
      <c r="B133" s="16" t="s">
        <v>983</v>
      </c>
      <c r="C133" s="16" t="s">
        <v>143</v>
      </c>
      <c r="D133" s="16" t="s">
        <v>144</v>
      </c>
      <c r="E133" s="17" t="n">
        <v>3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452</v>
      </c>
      <c r="J133" s="17" t="n">
        <v>928.36</v>
      </c>
      <c r="K133" s="6" t="s">
        <f>=Портфель!F44*Портфель!G44/100*Портфель!$Q$13+Портфель!H44*Портфель!$Q$13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36" t="n">
        <v>45553</v>
      </c>
      <c r="B134" s="16" t="s">
        <v>983</v>
      </c>
      <c r="C134" s="16" t="s">
        <v>143</v>
      </c>
      <c r="D134" s="16" t="s">
        <v>144</v>
      </c>
      <c r="E134" s="17" t="n">
        <v>2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445</v>
      </c>
      <c r="J134" s="17" t="n">
        <v>924.12</v>
      </c>
      <c r="K134" s="6" t="s">
        <f>=Портфель!F44*Портфель!G44/100*Портфель!$Q$13+Портфель!H44*Портфель!$Q$13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36" t="n">
        <v>45624</v>
      </c>
      <c r="B135" s="16" t="s">
        <v>983</v>
      </c>
      <c r="C135" s="16" t="s">
        <v>143</v>
      </c>
      <c r="D135" s="16" t="s">
        <v>144</v>
      </c>
      <c r="E135" s="17" t="n">
        <v>2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374</v>
      </c>
      <c r="J135" s="17" t="n">
        <v>860.615</v>
      </c>
      <c r="K135" s="6" t="s">
        <f>=Портфель!F44*Портфель!G44/100*Портфель!$Q$13+Портфель!H44*Портфель!$Q$13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36" t="n">
        <v>45650</v>
      </c>
      <c r="B136" s="16" t="s">
        <v>983</v>
      </c>
      <c r="C136" s="16" t="s">
        <v>143</v>
      </c>
      <c r="D136" s="16" t="s">
        <v>144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348</v>
      </c>
      <c r="J136" s="17" t="n">
        <v>901.21</v>
      </c>
      <c r="K136" s="6" t="s">
        <f>=Портфель!F44*Портфель!G44/100*Портфель!$Q$13+Портфель!H44*Портфель!$Q$13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36" t="n">
        <v>45511</v>
      </c>
      <c r="B137" s="16" t="s">
        <v>983</v>
      </c>
      <c r="C137" s="16" t="s">
        <v>146</v>
      </c>
      <c r="D137" s="16" t="s">
        <v>147</v>
      </c>
      <c r="E137" s="17" t="n">
        <v>6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487</v>
      </c>
      <c r="J137" s="17" t="n">
        <v>913.92333333333</v>
      </c>
      <c r="K137" s="6" t="s">
        <f>=Портфель!F45*Портфель!G45/100*Портфель!$Q$13+Портфель!H45*Портфель!$Q$13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36" t="n">
        <v>45548</v>
      </c>
      <c r="B138" s="16" t="s">
        <v>983</v>
      </c>
      <c r="C138" s="16" t="s">
        <v>146</v>
      </c>
      <c r="D138" s="16" t="s">
        <v>147</v>
      </c>
      <c r="E138" s="17" t="n">
        <v>1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450</v>
      </c>
      <c r="J138" s="17" t="n">
        <v>881.6</v>
      </c>
      <c r="K138" s="6" t="s">
        <f>=Портфель!F45*Портфель!G45/100*Портфель!$Q$13+Портфель!H45*Портфель!$Q$13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36" t="n">
        <v>45119</v>
      </c>
      <c r="B139" s="16" t="s">
        <v>983</v>
      </c>
      <c r="C139" s="16" t="s">
        <v>149</v>
      </c>
      <c r="D139" s="16" t="s">
        <v>150</v>
      </c>
      <c r="E139" s="17" t="n">
        <v>5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879</v>
      </c>
      <c r="J139" s="17" t="n">
        <v>1003.886</v>
      </c>
      <c r="K139" s="6" t="s">
        <f>=Портфель!F46*Портфель!G46/100*Портфель!$Q$13+Портфель!H46*Портфель!$Q$13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36" t="n">
        <v>45476</v>
      </c>
      <c r="B140" s="16" t="s">
        <v>983</v>
      </c>
      <c r="C140" s="16" t="s">
        <v>149</v>
      </c>
      <c r="D140" s="16" t="s">
        <v>150</v>
      </c>
      <c r="E140" s="17" t="n">
        <v>1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522</v>
      </c>
      <c r="J140" s="17" t="n">
        <v>896.49</v>
      </c>
      <c r="K140" s="6" t="s">
        <f>=Портфель!F46*Портфель!G46/100*Портфель!$Q$13+Портфель!H46*Портфель!$Q$13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36" t="n">
        <v>45546</v>
      </c>
      <c r="B141" s="16" t="s">
        <v>983</v>
      </c>
      <c r="C141" s="16" t="s">
        <v>149</v>
      </c>
      <c r="D141" s="16" t="s">
        <v>150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452</v>
      </c>
      <c r="J141" s="17" t="n">
        <v>898.16</v>
      </c>
      <c r="K141" s="6" t="s">
        <f>=Портфель!F46*Портфель!G46/100*Портфель!$Q$13+Портфель!H46*Портфель!$Q$13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36" t="n">
        <v>45072</v>
      </c>
      <c r="B142" s="16" t="s">
        <v>983</v>
      </c>
      <c r="C142" s="16" t="s">
        <v>152</v>
      </c>
      <c r="D142" s="16" t="s">
        <v>153</v>
      </c>
      <c r="E142" s="17" t="n">
        <v>5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926</v>
      </c>
      <c r="J142" s="17" t="n">
        <v>987.484</v>
      </c>
      <c r="K142" s="6" t="s">
        <f>=Портфель!F47*Портфель!G47/100*Портфель!$Q$13+Портфель!H47*Портфель!$Q$13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36" t="n">
        <v>45448</v>
      </c>
      <c r="B143" s="16" t="s">
        <v>983</v>
      </c>
      <c r="C143" s="16" t="s">
        <v>152</v>
      </c>
      <c r="D143" s="16" t="s">
        <v>153</v>
      </c>
      <c r="E143" s="17" t="n">
        <v>1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550</v>
      </c>
      <c r="J143" s="17" t="n">
        <v>876.47</v>
      </c>
      <c r="K143" s="6" t="s">
        <f>=Портфель!F47*Портфель!G47/100*Портфель!$Q$13+Портфель!H47*Портфель!$Q$13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36" t="n">
        <v>44841</v>
      </c>
      <c r="B144" s="16" t="s">
        <v>983</v>
      </c>
      <c r="C144" s="16" t="s">
        <v>155</v>
      </c>
      <c r="D144" s="16" t="s">
        <v>156</v>
      </c>
      <c r="E144" s="17" t="n">
        <v>5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1157</v>
      </c>
      <c r="J144" s="17" t="n">
        <v>948.44</v>
      </c>
      <c r="K144" s="6" t="s">
        <f>=Портфель!F48*Портфель!G48/100*Портфель!$Q$13+Портфель!H48*Портфель!$Q$13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36" t="n">
        <v>45511</v>
      </c>
      <c r="B145" s="16" t="s">
        <v>983</v>
      </c>
      <c r="C145" s="16" t="s">
        <v>158</v>
      </c>
      <c r="D145" s="16" t="s">
        <v>159</v>
      </c>
      <c r="E145" s="17" t="n">
        <v>5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487</v>
      </c>
      <c r="J145" s="17" t="n">
        <v>1013.546</v>
      </c>
      <c r="K145" s="6" t="s">
        <f>=Портфель!F49*Портфель!G49/100*Портфель!$Q$13+Портфель!H49*Портфель!$Q$13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36" t="n">
        <v>45058</v>
      </c>
      <c r="B146" s="16" t="s">
        <v>983</v>
      </c>
      <c r="C146" s="16" t="s">
        <v>161</v>
      </c>
      <c r="D146" s="16" t="s">
        <v>162</v>
      </c>
      <c r="E146" s="17" t="n">
        <v>5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940</v>
      </c>
      <c r="J146" s="17" t="n">
        <v>960.796</v>
      </c>
      <c r="K146" s="6" t="s">
        <f>=Портфель!F50*Портфель!G50/100*Портфель!$Q$13+Портфель!H50*Портфель!$Q$13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36" t="n">
        <v>45379</v>
      </c>
      <c r="B147" s="16" t="s">
        <v>983</v>
      </c>
      <c r="C147" s="16" t="s">
        <v>164</v>
      </c>
      <c r="D147" s="16" t="s">
        <v>165</v>
      </c>
      <c r="E147" s="17" t="n">
        <v>10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619</v>
      </c>
      <c r="J147" s="17" t="n">
        <v>904.505</v>
      </c>
      <c r="K147" s="6" t="s">
        <f>=Портфель!F51*Портфель!G51/100*Портфель!$Q$13+Портфель!H51*Портфель!$Q$13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36" t="n">
        <v>44994</v>
      </c>
      <c r="B148" s="16" t="s">
        <v>983</v>
      </c>
      <c r="C148" s="16" t="s">
        <v>166</v>
      </c>
      <c r="D148" s="16" t="s">
        <v>167</v>
      </c>
      <c r="E148" s="17" t="n">
        <v>5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1004</v>
      </c>
      <c r="J148" s="17" t="n">
        <v>973.092</v>
      </c>
      <c r="K148" s="6" t="s">
        <f>=Портфель!F52*Портфель!G52/100*Портфель!$Q$13+Портфель!H52*Портфель!$Q$13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36" t="n">
        <v>45517</v>
      </c>
      <c r="B149" s="16" t="s">
        <v>983</v>
      </c>
      <c r="C149" s="16" t="s">
        <v>166</v>
      </c>
      <c r="D149" s="16" t="s">
        <v>167</v>
      </c>
      <c r="E149" s="17" t="n">
        <v>1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481</v>
      </c>
      <c r="J149" s="17" t="n">
        <v>811.04</v>
      </c>
      <c r="K149" s="6" t="s">
        <f>=Портфель!F52*Портфель!G52/100*Портфель!$Q$13+Портфель!H52*Портфель!$Q$13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36" t="n">
        <v>45538</v>
      </c>
      <c r="B150" s="16" t="s">
        <v>983</v>
      </c>
      <c r="C150" s="16" t="s">
        <v>166</v>
      </c>
      <c r="D150" s="16" t="s">
        <v>167</v>
      </c>
      <c r="E150" s="17" t="n">
        <v>2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460</v>
      </c>
      <c r="J150" s="17" t="n">
        <v>814.475</v>
      </c>
      <c r="K150" s="6" t="s">
        <f>=Портфель!F52*Портфель!G52/100*Портфель!$Q$13+Портфель!H52*Портфель!$Q$13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36" t="n">
        <v>45539</v>
      </c>
      <c r="B151" s="16" t="s">
        <v>983</v>
      </c>
      <c r="C151" s="16" t="s">
        <v>166</v>
      </c>
      <c r="D151" s="16" t="s">
        <v>167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459</v>
      </c>
      <c r="J151" s="17" t="n">
        <v>811.72</v>
      </c>
      <c r="K151" s="6" t="s">
        <f>=Портфель!F52*Портфель!G52/100*Портфель!$Q$13+Портфель!H52*Портфель!$Q$13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36" t="n">
        <v>45674</v>
      </c>
      <c r="B152" s="16" t="s">
        <v>983</v>
      </c>
      <c r="C152" s="16" t="s">
        <v>166</v>
      </c>
      <c r="D152" s="16" t="s">
        <v>167</v>
      </c>
      <c r="E152" s="17" t="n">
        <v>1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324</v>
      </c>
      <c r="J152" s="17" t="n">
        <v>579.91</v>
      </c>
      <c r="K152" s="6" t="s">
        <f>=Портфель!F52*Портфель!G52/100*Портфель!$Q$13+Портфель!H52*Портфель!$Q$13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36" t="n">
        <v>45007</v>
      </c>
      <c r="B153" s="16" t="s">
        <v>983</v>
      </c>
      <c r="C153" s="16" t="s">
        <v>169</v>
      </c>
      <c r="D153" s="16" t="s">
        <v>170</v>
      </c>
      <c r="E153" s="17" t="n">
        <v>5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991</v>
      </c>
      <c r="J153" s="17" t="n">
        <v>942.984</v>
      </c>
      <c r="K153" s="6" t="s">
        <f>=Портфель!F53*Портфель!G53/100*Портфель!$Q$13+Портфель!H53*Портфель!$Q$13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36"/>
      <c r="B154" s="16"/>
      <c r="C154" s="16"/>
      <c r="D154" s="16"/>
      <c r="E154" s="17"/>
      <c r="F154" s="7"/>
      <c r="G154" s="17"/>
      <c r="H154" s="16"/>
      <c r="I154" s="7"/>
      <c r="J154" s="17"/>
      <c r="K154" s="4" t="s">
        <v>175</v>
      </c>
      <c r="L154" s="8" t="s">
        <f>=SUBTOTAL(109,L2:L153)</f>
      </c>
      <c r="M154" s="8" t="s">
        <f>=SUBTOTAL(109,M2:M153)</f>
      </c>
      <c r="N154" s="8" t="s">
        <f>=MAX(0,M154*0.13)</f>
      </c>
    </row>
  </sheetData>
  <autoFilter ref="A1:O1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2025-12-06T23:35:46.00Z</dcterms:created>
  <dc:creator>izi-invest.ru</dc:creator>
  <cp:revision>0</cp:revision>
</cp:coreProperties>
</file>