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<sst xmlns="http://schemas.openxmlformats.org/spreadsheetml/2006/main" count="1191" uniqueCount="229">
  <si>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</si>
  <si>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</si>
  <si>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</si>
  <si>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</si>
  <si>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</si>
  <si>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</si>
  <si>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</si>
  <si>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</si>
  <si>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</si>
  <si>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</si>
  <si>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</si>
  <si>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</si>
  <si>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</si>
  <si>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</si>
  <si>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</si>
  <si>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</si>
  <si>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NVTK</t>
  </si>
  <si>
    <t>share</t>
  </si>
  <si>
    <t>Новатэк ао</t>
  </si>
  <si>
    <t>RUR</t>
  </si>
  <si>
    <t>AMD</t>
  </si>
  <si>
    <t>PHOR</t>
  </si>
  <si>
    <t>ФосАгро ао</t>
  </si>
  <si>
    <t>BYN</t>
  </si>
  <si>
    <t>TATN</t>
  </si>
  <si>
    <t>Татнфт 3ао</t>
  </si>
  <si>
    <t>CAD</t>
  </si>
  <si>
    <t>LKOH</t>
  </si>
  <si>
    <t>ЛУКОЙЛ</t>
  </si>
  <si>
    <t>CHF</t>
  </si>
  <si>
    <t>GAZP</t>
  </si>
  <si>
    <t>ГАЗПРОМ ао</t>
  </si>
  <si>
    <t>CNY</t>
  </si>
  <si>
    <t>IRAO</t>
  </si>
  <si>
    <t>ИнтерРАОао</t>
  </si>
  <si>
    <t>EUR</t>
  </si>
  <si>
    <t>ROSN</t>
  </si>
  <si>
    <t>Роснефть</t>
  </si>
  <si>
    <t>GBP</t>
  </si>
  <si>
    <t>MTSS</t>
  </si>
  <si>
    <t>МТС-ао</t>
  </si>
  <si>
    <t>GLD</t>
  </si>
  <si>
    <t>SPBE</t>
  </si>
  <si>
    <t>СПБ Биржа</t>
  </si>
  <si>
    <t>HKD</t>
  </si>
  <si>
    <t>RTKM</t>
  </si>
  <si>
    <t>Ростел -ао</t>
  </si>
  <si>
    <t>JPY</t>
  </si>
  <si>
    <t>Сумма по акциям:</t>
  </si>
  <si>
    <t>KZT</t>
  </si>
  <si>
    <t>TRUR</t>
  </si>
  <si>
    <t>etf</t>
  </si>
  <si>
    <t>TRUR ETF</t>
  </si>
  <si>
    <t>FMRU</t>
  </si>
  <si>
    <t>FMRU ETF</t>
  </si>
  <si>
    <t>SLV</t>
  </si>
  <si>
    <t>SBMX</t>
  </si>
  <si>
    <t>SBMX ETF</t>
  </si>
  <si>
    <t>TRY</t>
  </si>
  <si>
    <t>Сумма по фондам:</t>
  </si>
  <si>
    <t>UAH</t>
  </si>
  <si>
    <t>RU000A104XR2</t>
  </si>
  <si>
    <t>bond</t>
  </si>
  <si>
    <t>Автодор3Р2</t>
  </si>
  <si>
    <t>2027-07-01</t>
  </si>
  <si>
    <t>USD</t>
  </si>
  <si>
    <t>RU000A1005L6</t>
  </si>
  <si>
    <t>Система1P9</t>
  </si>
  <si>
    <t>2029-02-21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</si>
  <si>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</si>
  <si>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</si>
  <si>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</si>
  <si>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</si>
  <si>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</si>
  <si>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</si>
  <si>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</si>
  <si>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</si>
  <si>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</si>
  <si>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</si>
  <si>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</si>
  <si>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</si>
  <si>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</si>
  <si>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</si>
  <si>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 по MTSS - МТС-ао 10шт. по 34.29 RUR - налог 45 RUR (данные из БД)</t>
  </si>
  <si>
    <t>Дивиденд по ROSN - Роснефть 8шт. по 17.97 RUR - налог 19 RUR (данные из БД)</t>
  </si>
  <si>
    <t>Дивиденд по TATN - Татнфт 3ао 12шт. по 27.71 RUR - налог 43 RUR (данные из БД)</t>
  </si>
  <si>
    <t>Дивиденд по PHOR - ФосАгро ао 1шт. по 264 RUR - налог 34 RUR (данные из БД)</t>
  </si>
  <si>
    <t>Купон по RU000A104XR2 - Автодор3Р2 2шт. по 53.1 RUR - налог 14 RUR (данные из БД)</t>
  </si>
  <si>
    <t>Купон по RU000A1005L6 - Система1P9 1шт. по 56.35 RUR - налог 7 RUR (данные из БД)</t>
  </si>
  <si>
    <t>Дивиденд по NVTK - Новатэк ао 7шт. по 34.5 RUR - налог 31 RUR (данные из БД)</t>
  </si>
  <si>
    <t>Дивиденд по TATN - Татнфт 3ао 12шт. по 27.54 RUR - налог 43 RUR (данные из БД)</t>
  </si>
  <si>
    <t>Дивиденд по RTKM - Ростел -ао 20шт. по 5.45 RUR - налог 14 RUR (данные из БД)</t>
  </si>
  <si>
    <t>Дивиденд по LKOH - ЛУКОЙЛ 1шт. по 447 RUR - налог 58 RUR (данные из БД)</t>
  </si>
  <si>
    <t>Дивиденд по PHOR - ФосАгро ао 1шт. по 291 RUR - налог 38 RUR (данные из БД)</t>
  </si>
  <si>
    <t>Дивиденд по TATN - Татнфт 3ао 12шт. по 35.17 RUR - налог 55 RUR (данные из БД)</t>
  </si>
  <si>
    <t>Дивиденд по ROSN - Роснефть 8шт. по 30.77 RUR - налог 32 RUR (данные из БД)</t>
  </si>
  <si>
    <t>Дивиденд по NVTK - Новатэк ао 7шт. по 44.09 RUR - налог 40 RUR (данные из БД)</t>
  </si>
  <si>
    <t>Дивиденд по LKOH - ЛУКОЙЛ 1шт. по 498 RUR - налог 65 RUR (данные из БД)</t>
  </si>
  <si>
    <t>Дивиденд по IRAO - ИнтерРАОао 1100шт. по 0.33 RUR - налог 47 RUR (данные из БД)</t>
  </si>
  <si>
    <t>Дивиденд по ROSN - Роснефть 8шт. по 29.01 RUR - налог 30 RUR (данные из БД)</t>
  </si>
  <si>
    <t>Дивиденд по TATN - Татнфт 3ао 12шт. по 25.17 RUR - налог 39 RUR (данные из БД)</t>
  </si>
  <si>
    <t>Дивиденд по PHOR - ФосАгро ао 1шт. по 15 RUR - налог 2 RUR (данные из БД)</t>
  </si>
  <si>
    <t>Дивиденд по PHOR - ФосАгро ао 1шт. по 294 RUR - налог 38 RUR (данные из БД)</t>
  </si>
  <si>
    <t>Дивиденд по MTSS - МТС-ао 10шт. по 35 RUR - налог 46 RUR (данные из БД)</t>
  </si>
  <si>
    <t>Дивиденд по PHOR - ФосАгро ао 1шт. по 117 RUR - налог 15 RUR (данные из БД)</t>
  </si>
  <si>
    <t>Дивиденд по RTKM - Ростел -ао 20шт. по 6.06 RUR - налог 16 RUR (данные из БД)</t>
  </si>
  <si>
    <t>Дивиденд по TATN - Татнфт 3ао 12шт. по 38.2 RUR - налог 60 RUR (данные из БД)</t>
  </si>
  <si>
    <t>Дивиденд по NVTK - Новатэк ао 7шт. по 35.5 RUR - налог 32 RUR (данные из БД)</t>
  </si>
  <si>
    <t>Дивиденд по LKOH - ЛУКОЙЛ 1шт. по 514 RUR - налог 67 RUR (данные из БД)</t>
  </si>
  <si>
    <t>Дивиденд по PHOR - ФосАгро ао 1шт. по 126 RUR - налог 16 RUR (данные из БД)</t>
  </si>
  <si>
    <t>Дивиденд по TATN - Татнфт 3ао 12шт. по 17.39 RUR - налог 27 RUR (данные из БД)</t>
  </si>
  <si>
    <t>Дивиденд по ROSN - Роснефть 8шт. по 36.47 RUR - налог 38 RUR (данные из БД)</t>
  </si>
  <si>
    <t>Дивиденд по NVTK - Новатэк ао 7шт. по 46.65 RUR - налог 42 RUR (данные из БД)</t>
  </si>
  <si>
    <t>Дивиденд по TATN - Татнфт 3ао 12шт. по 43.11 RUR - налог 67 RUR (данные из БД)</t>
  </si>
  <si>
    <t>Дивиденд по LKOH - ЛУКОЙЛ 1шт. по 541 RUR - налог 70 RUR (данные из БД)</t>
  </si>
  <si>
    <t>Дивиденд по IRAO - ИнтерРАОао 1100шт. по 0.35 RUR - налог 51 RUR (данные из БД)</t>
  </si>
  <si>
    <t>Дивиденд по PHOR - ФосАгро ао 1шт. по 87 RUR - налог 11 RUR (данные из БД)</t>
  </si>
  <si>
    <t>Дивиденд по ROSN - Роснефть 8шт. по 14.68 RUR - налог 15 RUR (данные из БД)</t>
  </si>
  <si>
    <t>Дивиденд по RTKM - Ростел -ао 20шт. по 2.71 RUR - налог 7 RUR (данные из БД)</t>
  </si>
  <si>
    <t>Дивиденд по PHOR - ФосАгро ао 1шт. по 273 RUR - налог 35 RUR (данные из БД)</t>
  </si>
  <si>
    <t>Дивиденд по TATN - Татнфт 3ао 12шт. по 14.35 RUR - налог 22 RUR (данные из БД)</t>
  </si>
  <si>
    <t>Дивиденд по TATN - Татнфт 3ао 12шт. по 8.13 RUR - налог 13 RUR (данные из БД)</t>
  </si>
  <si>
    <t>Дивиденд по ROSN - Роснефть 8шт. по 11.56 RUR - налог 12 RUR (данные из БД)</t>
  </si>
  <si>
    <t>Дивиденд по LKOH - ЛУКОЙЛ 1шт. по 397 RUR - налог 52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</si>
  <si>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</si>
  <si>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</si>
  <si>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</si>
  <si>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</si>
  <si>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</si>
  <si>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</si>
  <si>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</si>
  <si>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</si>
  <si>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DOT-USD</t>
  </si>
  <si>
    <t>SOL-USD</t>
  </si>
  <si>
    <t>XRP-USD</t>
  </si>
  <si>
    <t>MAGN</t>
  </si>
  <si>
    <t>LQDT</t>
  </si>
  <si>
    <t>ALRS</t>
  </si>
  <si>
    <t>RUAL</t>
  </si>
  <si>
    <t>MTLR</t>
  </si>
  <si>
    <t>SBER</t>
  </si>
  <si>
    <t>MATIC</t>
  </si>
  <si>
    <t>sell</t>
  </si>
  <si>
    <t>NVTK
Новатэк ао</t>
  </si>
  <si>
    <t>PHOR
ФосАгро ао</t>
  </si>
  <si>
    <t>TATN
Татнфт 3ао</t>
  </si>
  <si>
    <t>LKOH
ЛУКОЙЛ</t>
  </si>
  <si>
    <t>GAZP
ГАЗПРОМ ао</t>
  </si>
  <si>
    <t>IRAO
ИнтерРАОао</t>
  </si>
  <si>
    <t>ROSN
Роснефть</t>
  </si>
  <si>
    <t>MTSS
МТС-ао</t>
  </si>
  <si>
    <t>SPBE
СПБ Биржа</t>
  </si>
  <si>
    <t>RTKM
Ростел -ао</t>
  </si>
  <si>
    <t>TRUR
TRUR ETF</t>
  </si>
  <si>
    <t>FMRU
FMRU ETF</t>
  </si>
  <si>
    <t>SBMX
SBMX ETF</t>
  </si>
  <si>
    <t>RU000A104XR2
Автодор3Р2</t>
  </si>
  <si>
    <t>RU000A1005L6
Система1P9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</si>
  <si>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</si>
  <si>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</si>
  <si>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</si>
  <si>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</si>
  <si>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</si>
  <si>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</si>
  <si>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</si>
  <si>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</si>
  <si>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СПБ Биржа ао</t>
  </si>
  <si>
    <t>Polkadot USD</t>
  </si>
  <si>
    <t>БПИФ Див Аристократы РФ</t>
  </si>
  <si>
    <t>Solana USD</t>
  </si>
  <si>
    <t>XRP</t>
  </si>
  <si>
    <t>БПИФ Первая Топ Рос. акций</t>
  </si>
  <si>
    <t>"Магнитогорск.мет.комб" ПАО ао</t>
  </si>
  <si>
    <t>ПАО "Татнефть" ао</t>
  </si>
  <si>
    <t>"Интер РАО" ПАО ао</t>
  </si>
  <si>
    <t>Мобильные ТелеСистемы ПАО ао</t>
  </si>
  <si>
    <t>ПАО НК Роснефть</t>
  </si>
  <si>
    <t>Ростелеком (ПАО) ао.</t>
  </si>
  <si>
    <t>ПАО "НОВАТЭК" ао</t>
  </si>
  <si>
    <t>БПИФ Ликвидность УК ВИМ</t>
  </si>
  <si>
    <t>АЛРОСА ПАО ао</t>
  </si>
  <si>
    <t>НК ЛУКОЙЛ (ПАО) - ао</t>
  </si>
  <si>
    <t>РУСАЛ ОК МКПАО ао</t>
  </si>
  <si>
    <t>ФосАгро ПАО ао</t>
  </si>
  <si>
    <t>Сбербанк России ПАО ао</t>
  </si>
  <si>
    <t>Мечел ПАО ао</t>
  </si>
  <si>
    <t>Пользовательская бумага</t>
  </si>
  <si>
    <t>custom</t>
  </si>
  <si>
    <t>output</t>
  </si>
  <si>
    <t>"Газпром" (ПАО) ао</t>
  </si>
  <si>
    <t>БПИФ ТИНЬКОФФ ВЕЧНЫЙ ПОРТФ РУБ</t>
  </si>
  <si>
    <t>АФК Система БО 001P-09</t>
  </si>
  <si>
    <t>Автодор ГК БО-003Р-02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</si>
  <si>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</si>
  <si>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</si>
  <si>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</si>
  <si>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</si>
  <si>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</si>
  <si>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</si>
  <si>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</si>
  <si>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</si>
  <si>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</si>
  <si>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</si>
  <si>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</si>
  <si>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 Хиппи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</si>
  <si>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</si>
  <si>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</si>
  <si>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</si>
  <si>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</si>
  <si>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</si>
  <si>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</si>
  <si>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</si>
  <si>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</si>
  <si>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</si>
  <si>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</si>
  <si>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</si>
  <si>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</si>
  <si>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</si>
  <si>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</si>
  <si>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</si>
  <si>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</si>
  <si>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</si>
  <si>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ММК</t>
  </si>
  <si>
    <t>LQDT ETF</t>
  </si>
  <si>
    <t>АЛРОСА ао</t>
  </si>
  <si>
    <t>РУСАЛ ао</t>
  </si>
  <si>
    <t>Мечел ао</t>
  </si>
  <si>
    <t>Сбербанк</t>
  </si>
  <si>
    <t>Polygon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</si>
</sst>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</v>
      </c>
      <c r="F2" s="6" t="n">
        <v>1188.4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0.0965</v>
      </c>
      <c r="L2" s="6" t="n">
        <v>1039.05</v>
      </c>
      <c r="M2" s="17" t="n">
        <v>17.29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6685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0.0664</v>
      </c>
      <c r="L3" s="6" t="n">
        <v>6665.62</v>
      </c>
      <c r="M3" s="17" t="n">
        <v>13.89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12</v>
      </c>
      <c r="F4" s="6" t="n">
        <v>542.2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0.3188</v>
      </c>
      <c r="L4" s="6" t="n">
        <v>364.19</v>
      </c>
      <c r="M4" s="17" t="n">
        <v>13.52</v>
      </c>
      <c r="N4" s="16"/>
      <c r="O4" s="16" t="s">
        <v>26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5182.5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0.2634</v>
      </c>
      <c r="L5" s="6" t="n">
        <v>3907.75</v>
      </c>
      <c r="M5" s="17" t="n">
        <v>10.77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126.75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-0.0982</v>
      </c>
      <c r="L6" s="6" t="n">
        <v>167.68</v>
      </c>
      <c r="M6" s="17" t="n">
        <v>7.9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1100</v>
      </c>
      <c r="F7" s="6" t="n">
        <v>3.322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0.0447</v>
      </c>
      <c r="L7" s="6" t="n">
        <v>3.45</v>
      </c>
      <c r="M7" s="17" t="n">
        <v>7.59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8</v>
      </c>
      <c r="F8" s="6" t="n">
        <v>391.25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0.1505</v>
      </c>
      <c r="L8" s="6" t="n">
        <v>350.09</v>
      </c>
      <c r="M8" s="17" t="n">
        <v>6.5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233.15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0.1251</v>
      </c>
      <c r="L9" s="6" t="n">
        <v>235.1</v>
      </c>
      <c r="M9" s="17" t="n">
        <v>4.84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</v>
      </c>
      <c r="F10" s="6" t="n">
        <v>254.6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0.1794</v>
      </c>
      <c r="L10" s="6" t="n">
        <v>156.21</v>
      </c>
      <c r="M10" s="17" t="n">
        <v>3.7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20</v>
      </c>
      <c r="F11" s="6" t="n">
        <v>64.08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0.1142</v>
      </c>
      <c r="L11" s="6" t="n">
        <v>55.92</v>
      </c>
      <c r="M11" s="17" t="n">
        <v>2.66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=J12/J23</f>
      </c>
      <c r="N12" s="16"/>
      <c r="O12" s="16" t="s">
        <v>49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98</v>
      </c>
      <c r="F13" s="6" t="n">
        <v>10.44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0.1968</v>
      </c>
      <c r="L13" s="6" t="n">
        <v>6.8</v>
      </c>
      <c r="M13" s="17" t="n">
        <v>2.13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107</v>
      </c>
      <c r="F14" s="6" t="n">
        <v>7.842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0.0668</v>
      </c>
      <c r="L14" s="6" t="n">
        <v>6.42</v>
      </c>
      <c r="M14" s="17" t="n">
        <v>1.74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51</v>
      </c>
      <c r="C15" s="16" t="s">
        <v>57</v>
      </c>
      <c r="D15" s="16" t="s">
        <v>19</v>
      </c>
      <c r="E15" s="7" t="n">
        <v>29</v>
      </c>
      <c r="F15" s="6" t="n">
        <v>18.82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0.1575</v>
      </c>
      <c r="L15" s="6" t="n">
        <v>11.72</v>
      </c>
      <c r="M15" s="17" t="n">
        <v>1.13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59</v>
      </c>
      <c r="I16" s="4"/>
      <c r="J16" s="5" t="s">
        <f>=SUM(J13:J15)</f>
      </c>
      <c r="K16" s="4"/>
      <c r="L16" s="4"/>
      <c r="M16" s="10" t="s">
        <f>=J16/J23</f>
      </c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61</v>
      </c>
      <c r="B17" s="16" t="s">
        <v>62</v>
      </c>
      <c r="C17" s="16" t="s">
        <v>63</v>
      </c>
      <c r="D17" s="16" t="s">
        <v>19</v>
      </c>
      <c r="E17" s="7" t="n">
        <v>2</v>
      </c>
      <c r="F17" s="6" t="n">
        <v>94.72</v>
      </c>
      <c r="G17" s="17" t="n">
        <v>1000</v>
      </c>
      <c r="H17" s="6" t="n">
        <v>7.59</v>
      </c>
      <c r="I17" s="16" t="s">
        <v>64</v>
      </c>
      <c r="J17" s="6" t="s">
        <f>=E17*((F17/100*G17)*Портфель!$Q$13 + H17*Портфель!$Q$13) </f>
      </c>
      <c r="K17" s="9" t="n">
        <v>0.0657</v>
      </c>
      <c r="L17" s="6" t="n">
        <v>1058.98</v>
      </c>
      <c r="M17" s="17" t="n">
        <v>3.97</v>
      </c>
      <c r="N17" s="16"/>
      <c r="O17" s="16" t="s">
        <v>65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62</v>
      </c>
      <c r="C18" s="16" t="s">
        <v>67</v>
      </c>
      <c r="D18" s="16" t="s">
        <v>19</v>
      </c>
      <c r="E18" s="7" t="n">
        <v>1</v>
      </c>
      <c r="F18" s="6" t="n">
        <v>99.69</v>
      </c>
      <c r="G18" s="17" t="n">
        <v>1000</v>
      </c>
      <c r="H18" s="6" t="n">
        <v>0.48</v>
      </c>
      <c r="I18" s="16" t="s">
        <v>68</v>
      </c>
      <c r="J18" s="6" t="s">
        <f>=E18*((F18/100*G18)*Портфель!$Q$13 + H18*Портфель!$Q$13) </f>
      </c>
      <c r="K18" s="9" t="n">
        <v>0.0651</v>
      </c>
      <c r="L18" s="6" t="n">
        <v>1071.52</v>
      </c>
      <c r="M18" s="17" t="n">
        <v>2.07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69</v>
      </c>
      <c r="I19" s="4"/>
      <c r="J19" s="5" t="s">
        <f>=SUM(J17:J18)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19</v>
      </c>
      <c r="B20" s="16" t="s">
        <v>3</v>
      </c>
      <c r="C20" s="16" t="s">
        <v>70</v>
      </c>
      <c r="D20" s="16" t="s">
        <v>19</v>
      </c>
      <c r="E20" s="7" t="n">
        <v>41.97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65</v>
      </c>
      <c r="B21" s="16" t="s">
        <v>3</v>
      </c>
      <c r="C21" s="16" t="s">
        <v>71</v>
      </c>
      <c r="D21" s="16" t="s">
        <v>19</v>
      </c>
      <c r="E21" s="7" t="n">
        <v>1.18</v>
      </c>
      <c r="F21" s="6" t="n">
        <v>76.6342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72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73</v>
      </c>
      <c r="I23" s="4"/>
      <c r="J23" s="5" t="s">
        <f>=J12+J16+J19+J22</f>
      </c>
      <c r="K23" s="17"/>
      <c r="L23" s="6"/>
      <c r="M23" s="17"/>
      <c r="N23" s="16"/>
      <c r="O23" s="16"/>
      <c r="P23" s="17"/>
      <c r="Q23" s="17"/>
    </row>
  </sheetData>
  <mergeCells>
    <mergeCell ref="H12:I12"/>
    <mergeCell ref="H16:I16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215</v>
      </c>
      <c r="D1" s="34" t="s">
        <v>216</v>
      </c>
      <c r="E1" s="34" t="s">
        <v>198</v>
      </c>
      <c r="F1" s="34" t="s">
        <v>217</v>
      </c>
      <c r="G1" s="34" t="s">
        <v>195</v>
      </c>
      <c r="H1" s="34" t="s">
        <v>218</v>
      </c>
      <c r="I1" s="34" t="s">
        <v>219</v>
      </c>
      <c r="J1" s="34" t="s">
        <v>220</v>
      </c>
      <c r="K1" s="34" t="s">
        <v>221</v>
      </c>
    </row>
    <row collapsed="false" customFormat="false" customHeight="false" hidden="false" ht="12.1" outlineLevel="0" r="2">
      <c r="A2" s="16" t="s">
        <v>132</v>
      </c>
      <c r="B2" s="16" t="s">
        <v>167</v>
      </c>
      <c r="C2" s="37" t="n">
        <v>44852</v>
      </c>
      <c r="D2" s="38" t="n">
        <v>45048</v>
      </c>
      <c r="E2" s="17" t="n">
        <v>378.5499</v>
      </c>
      <c r="F2" s="17" t="n">
        <v>6.5383</v>
      </c>
      <c r="G2" s="17" t="n">
        <v>4.96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133</v>
      </c>
      <c r="B3" s="16" t="s">
        <v>169</v>
      </c>
      <c r="C3" s="37" t="n">
        <v>44873</v>
      </c>
      <c r="D3" s="38" t="n">
        <v>45048</v>
      </c>
      <c r="E3" s="17" t="n">
        <v>1486.3329</v>
      </c>
      <c r="F3" s="17" t="n">
        <v>21.9386</v>
      </c>
      <c r="G3" s="17" t="n">
        <v>1.14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134</v>
      </c>
      <c r="B4" s="16" t="s">
        <v>170</v>
      </c>
      <c r="C4" s="37" t="n">
        <v>44879</v>
      </c>
      <c r="D4" s="38" t="n">
        <v>44977</v>
      </c>
      <c r="E4" s="17" t="n">
        <v>21.3581</v>
      </c>
      <c r="F4" s="17" t="n">
        <v>29.167</v>
      </c>
      <c r="G4" s="17" t="n">
        <v>10.15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135</v>
      </c>
      <c r="B5" s="16" t="s">
        <v>222</v>
      </c>
      <c r="C5" s="37" t="n">
        <v>44889</v>
      </c>
      <c r="D5" s="38" t="n">
        <v>45081</v>
      </c>
      <c r="E5" s="17" t="n">
        <v>31.092</v>
      </c>
      <c r="F5" s="17" t="n">
        <v>41.241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135</v>
      </c>
      <c r="B6" s="16" t="s">
        <v>222</v>
      </c>
      <c r="C6" s="37" t="n">
        <v>44904</v>
      </c>
      <c r="D6" s="38" t="n">
        <v>45081</v>
      </c>
      <c r="E6" s="17" t="n">
        <v>31.795</v>
      </c>
      <c r="F6" s="17" t="n">
        <v>41.241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136</v>
      </c>
      <c r="B7" s="16" t="s">
        <v>223</v>
      </c>
      <c r="C7" s="37" t="n">
        <v>44952</v>
      </c>
      <c r="D7" s="38" t="n">
        <v>45082</v>
      </c>
      <c r="E7" s="17" t="n">
        <v>1.2318</v>
      </c>
      <c r="F7" s="17" t="n">
        <v>1.2399</v>
      </c>
      <c r="G7" s="17" t="n">
        <v>342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137</v>
      </c>
      <c r="B8" s="16" t="s">
        <v>224</v>
      </c>
      <c r="C8" s="37" t="n">
        <v>44957</v>
      </c>
      <c r="D8" s="38" t="n">
        <v>45082</v>
      </c>
      <c r="E8" s="17" t="n">
        <v>62.115</v>
      </c>
      <c r="F8" s="17" t="n">
        <v>66.03</v>
      </c>
      <c r="G8" s="17" t="n">
        <v>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138</v>
      </c>
      <c r="B9" s="16" t="s">
        <v>225</v>
      </c>
      <c r="C9" s="37" t="n">
        <v>44960</v>
      </c>
      <c r="D9" s="38" t="n">
        <v>45082</v>
      </c>
      <c r="E9" s="17" t="n">
        <v>42.1056</v>
      </c>
      <c r="F9" s="17" t="n">
        <v>39.85</v>
      </c>
      <c r="G9" s="17" t="n">
        <v>80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139</v>
      </c>
      <c r="B10" s="16" t="s">
        <v>226</v>
      </c>
      <c r="C10" s="37" t="n">
        <v>44973</v>
      </c>
      <c r="D10" s="38" t="n">
        <v>45098</v>
      </c>
      <c r="E10" s="17" t="n">
        <v>118.295</v>
      </c>
      <c r="F10" s="17" t="n">
        <v>179.5083</v>
      </c>
      <c r="G10" s="17" t="n">
        <v>12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140</v>
      </c>
      <c r="B11" s="16" t="s">
        <v>227</v>
      </c>
      <c r="C11" s="37" t="n">
        <v>44973</v>
      </c>
      <c r="D11" s="38" t="n">
        <v>45002</v>
      </c>
      <c r="E11" s="17" t="n">
        <v>157.502</v>
      </c>
      <c r="F11" s="17" t="n">
        <v>187.25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141</v>
      </c>
      <c r="B12" s="16" t="s">
        <v>228</v>
      </c>
      <c r="C12" s="37" t="n">
        <v>44996</v>
      </c>
      <c r="D12" s="38" t="n">
        <v>45048</v>
      </c>
      <c r="E12" s="17" t="n">
        <v>80.4985</v>
      </c>
      <c r="F12" s="17" t="n">
        <v>0.94</v>
      </c>
      <c r="G12" s="17" t="n">
        <v>10.33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74</v>
      </c>
      <c r="B1" s="18" t="s">
        <v>9</v>
      </c>
      <c r="C1" s="18" t="s">
        <v>75</v>
      </c>
      <c r="D1" s="18" t="s">
        <v>76</v>
      </c>
      <c r="E1" s="18" t="s">
        <v>77</v>
      </c>
      <c r="F1" s="18" t="s">
        <v>78</v>
      </c>
      <c r="G1" s="18" t="s">
        <v>79</v>
      </c>
      <c r="H1" s="18" t="s">
        <v>80</v>
      </c>
    </row>
    <row collapsed="false" customFormat="false" customHeight="false" hidden="false" ht="12.1" outlineLevel="0" r="2">
      <c r="A2" s="13" t="n">
        <v>44806.791666667</v>
      </c>
      <c r="B2" s="6" t="n">
        <v>2884.11</v>
      </c>
      <c r="C2" s="16" t="s">
        <v>81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44904.65</v>
      </c>
      <c r="B3" s="6" t="n">
        <v>4538</v>
      </c>
      <c r="C3" s="16" t="s">
        <v>81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44922.559027778</v>
      </c>
      <c r="B4" s="6" t="n">
        <v>2900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44923.422916667</v>
      </c>
      <c r="B5" s="6" t="n">
        <v>430</v>
      </c>
      <c r="C5" s="16" t="s">
        <v>81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44938.644444444</v>
      </c>
      <c r="B6" s="6" t="n">
        <v>5000</v>
      </c>
      <c r="C6" s="16" t="s">
        <v>81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44957.617361111</v>
      </c>
      <c r="B7" s="6" t="n">
        <v>5000</v>
      </c>
      <c r="C7" s="16" t="s">
        <v>81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44960.665972222</v>
      </c>
      <c r="B8" s="6" t="n">
        <v>10000</v>
      </c>
      <c r="C8" s="16" t="s">
        <v>81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44970.448611111</v>
      </c>
      <c r="B9" s="6" t="n">
        <v>2120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44971.482638889</v>
      </c>
      <c r="B10" s="6" t="n">
        <v>4565.1034</v>
      </c>
      <c r="C10" s="16" t="s">
        <v>81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44971.482638889</v>
      </c>
      <c r="B11" s="6" t="n">
        <v>10517.409188</v>
      </c>
      <c r="C11" s="16" t="s">
        <v>81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44971.69375</v>
      </c>
      <c r="B12" s="6" t="n">
        <v>7000</v>
      </c>
      <c r="C12" s="16" t="s">
        <v>81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44973.440277778</v>
      </c>
      <c r="B13" s="6" t="n">
        <v>3000</v>
      </c>
      <c r="C13" s="16" t="s">
        <v>81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45006.492361111</v>
      </c>
      <c r="B14" s="6" t="n">
        <v>-1880</v>
      </c>
      <c r="C14" s="16" t="s">
        <v>82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45006.492361111</v>
      </c>
      <c r="B15" s="6" t="n">
        <v>-10427.697</v>
      </c>
      <c r="C15" s="16" t="s">
        <v>82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45098.579166667</v>
      </c>
      <c r="B16" s="6" t="n">
        <v>-2000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45100.565972222</v>
      </c>
      <c r="B17" s="6" t="n">
        <v>3100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83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45118</v>
      </c>
      <c r="B19" s="6" t="n">
        <v>-124.76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45118</v>
      </c>
      <c r="B20" s="6" t="n">
        <v>-289.52</v>
      </c>
      <c r="C20" s="16" t="s">
        <v>85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45118</v>
      </c>
      <c r="B21" s="6" t="n">
        <v>-230</v>
      </c>
      <c r="C21" s="16" t="s">
        <v>86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45143</v>
      </c>
      <c r="B22" s="6" t="n">
        <v>-92.2</v>
      </c>
      <c r="C22" s="16" t="s">
        <v>87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45168</v>
      </c>
      <c r="B23" s="6" t="n">
        <v>-49.35</v>
      </c>
      <c r="C23" s="16" t="s">
        <v>88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45209</v>
      </c>
      <c r="B24" s="6" t="n">
        <v>-210.5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45210</v>
      </c>
      <c r="B25" s="6" t="n">
        <v>-287.48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45261</v>
      </c>
      <c r="B26" s="6" t="n">
        <v>-94.93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45277</v>
      </c>
      <c r="B27" s="6" t="n">
        <v>-389</v>
      </c>
      <c r="C27" s="16" t="s">
        <v>92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45285</v>
      </c>
      <c r="B28" s="6" t="n">
        <v>-253</v>
      </c>
      <c r="C28" s="16" t="s">
        <v>93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45300</v>
      </c>
      <c r="B29" s="6" t="n">
        <v>-367.04</v>
      </c>
      <c r="C29" s="16" t="s">
        <v>94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45302</v>
      </c>
      <c r="B30" s="6" t="n">
        <v>-214.16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45325</v>
      </c>
      <c r="B31" s="6" t="n">
        <v>-92.2</v>
      </c>
      <c r="C31" s="16" t="s">
        <v>87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45350</v>
      </c>
      <c r="B32" s="6" t="n">
        <v>-49.35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45377</v>
      </c>
      <c r="B33" s="6" t="n">
        <v>-268.63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45419</v>
      </c>
      <c r="B34" s="6" t="n">
        <v>-433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45446</v>
      </c>
      <c r="B35" s="6" t="n">
        <v>-311.6</v>
      </c>
      <c r="C35" s="16" t="s">
        <v>98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45482</v>
      </c>
      <c r="B36" s="6" t="n">
        <v>-202.08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45482</v>
      </c>
      <c r="B37" s="6" t="n">
        <v>-263.04</v>
      </c>
      <c r="C37" s="16" t="s">
        <v>100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45484</v>
      </c>
      <c r="B38" s="6" t="n">
        <v>-13</v>
      </c>
      <c r="C38" s="16" t="s">
        <v>101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45484</v>
      </c>
      <c r="B39" s="6" t="n">
        <v>-256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45489</v>
      </c>
      <c r="B40" s="6" t="n">
        <v>-304</v>
      </c>
      <c r="C40" s="16" t="s">
        <v>103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45507</v>
      </c>
      <c r="B41" s="6" t="n">
        <v>-92.2</v>
      </c>
      <c r="C41" s="16" t="s">
        <v>87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45532</v>
      </c>
      <c r="B42" s="6" t="n">
        <v>-49.35</v>
      </c>
      <c r="C42" s="16" t="s">
        <v>88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45557</v>
      </c>
      <c r="B43" s="6" t="n">
        <v>-102</v>
      </c>
      <c r="C43" s="16" t="s">
        <v>104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45562</v>
      </c>
      <c r="B44" s="6" t="n">
        <v>-105.2</v>
      </c>
      <c r="C44" s="16" t="s">
        <v>105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45573</v>
      </c>
      <c r="B45" s="6" t="n">
        <v>-398.4</v>
      </c>
      <c r="C45" s="16" t="s">
        <v>106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45576</v>
      </c>
      <c r="B46" s="6" t="n">
        <v>-216.5</v>
      </c>
      <c r="C46" s="16" t="s">
        <v>107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45643</v>
      </c>
      <c r="B47" s="6" t="n">
        <v>-447</v>
      </c>
      <c r="C47" s="16" t="s">
        <v>108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45648</v>
      </c>
      <c r="B48" s="6" t="n">
        <v>-110</v>
      </c>
      <c r="C48" s="16" t="s">
        <v>109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45665</v>
      </c>
      <c r="B49" s="6" t="n">
        <v>-181.68</v>
      </c>
      <c r="C49" s="16" t="s">
        <v>110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45667</v>
      </c>
      <c r="B50" s="6" t="n">
        <v>-253.76</v>
      </c>
      <c r="C50" s="16" t="s">
        <v>111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45689</v>
      </c>
      <c r="B51" s="6" t="n">
        <v>-92.2</v>
      </c>
      <c r="C51" s="16" t="s">
        <v>87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45714</v>
      </c>
      <c r="B52" s="6" t="n">
        <v>-49.35</v>
      </c>
      <c r="C52" s="16" t="s">
        <v>88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45775</v>
      </c>
      <c r="B53" s="6" t="n">
        <v>-284.55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45810</v>
      </c>
      <c r="B54" s="6" t="n">
        <v>-450.32</v>
      </c>
      <c r="C54" s="16" t="s">
        <v>113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45811</v>
      </c>
      <c r="B55" s="6" t="n">
        <v>-471</v>
      </c>
      <c r="C55" s="16" t="s">
        <v>114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45817</v>
      </c>
      <c r="B56" s="6" t="n">
        <v>-338.13</v>
      </c>
      <c r="C56" s="16" t="s">
        <v>115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45817</v>
      </c>
      <c r="B57" s="6" t="n">
        <v>-76</v>
      </c>
      <c r="C57" s="16" t="s">
        <v>116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45845</v>
      </c>
      <c r="B58" s="6" t="n">
        <v>-304</v>
      </c>
      <c r="C58" s="16" t="s">
        <v>103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-102.44</v>
      </c>
      <c r="C59" s="16" t="s">
        <v>117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45871</v>
      </c>
      <c r="B60" s="6" t="n">
        <v>-92.2</v>
      </c>
      <c r="C60" s="16" t="s">
        <v>87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45882</v>
      </c>
      <c r="B61" s="6" t="n">
        <v>-47.2</v>
      </c>
      <c r="C61" s="16" t="s">
        <v>118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45896</v>
      </c>
      <c r="B62" s="6" t="n">
        <v>-49.35</v>
      </c>
      <c r="C62" s="16" t="s">
        <v>88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45931</v>
      </c>
      <c r="B63" s="6" t="n">
        <v>-238</v>
      </c>
      <c r="C63" s="16" t="s">
        <v>119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45936</v>
      </c>
      <c r="B64" s="6" t="n">
        <v>-216.5</v>
      </c>
      <c r="C64" s="16" t="s">
        <v>107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45944</v>
      </c>
      <c r="B65" s="6" t="n">
        <v>-150.2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46033</v>
      </c>
      <c r="B66" s="6" t="n">
        <v>-84.56</v>
      </c>
      <c r="C66" s="16" t="s">
        <v>121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46034</v>
      </c>
      <c r="B67" s="6" t="n">
        <v>-80.48</v>
      </c>
      <c r="C67" s="16" t="s">
        <v>122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46034</v>
      </c>
      <c r="B68" s="6" t="n">
        <v>-345</v>
      </c>
      <c r="C68" s="16" t="s">
        <v>123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46053</v>
      </c>
      <c r="B69" s="6" t="n">
        <v>-92.2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2" t="n">
        <v>46078</v>
      </c>
      <c r="B70" s="5" t="n">
        <v>-48122.05</v>
      </c>
      <c r="C70" s="14" t="s">
        <v>124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/>
      <c r="B71" s="9" t="s">
        <f>=XIRR(B2:B70,A2:A70)</f>
      </c>
      <c r="C71" s="16" t="s">
        <v>125</v>
      </c>
      <c r="D71" s="16"/>
      <c r="E71" s="16"/>
      <c r="F71" s="7"/>
      <c r="G71" s="2" t="s">
        <v>126</v>
      </c>
      <c r="H71" s="6" t="s">
        <f>=SUM(I2:H70)/365</f>
      </c>
    </row>
    <row collapsed="false" customFormat="false" customHeight="false" hidden="false" ht="12.1" outlineLevel="0" r="72">
      <c r="A72" s="13"/>
      <c r="B72" s="5" t="s">
        <f>=-SUM(B2:B70)</f>
      </c>
      <c r="C72" s="16" t="s">
        <v>127</v>
      </c>
      <c r="D72" s="16"/>
      <c r="E72" s="16"/>
      <c r="F72" s="7"/>
      <c r="G72" s="14" t="s">
        <v>128</v>
      </c>
      <c r="H72" s="9" t="s">
        <f>=B72/H71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  <c r="AK1" s="0"/>
      <c r="AL1" s="4" t="s">
        <v>56</v>
      </c>
      <c r="AM1" s="0"/>
      <c r="AN1" s="0"/>
      <c r="AO1" s="4" t="s">
        <v>61</v>
      </c>
      <c r="AP1" s="0"/>
      <c r="AQ1" s="0"/>
      <c r="AR1" s="4" t="s">
        <v>66</v>
      </c>
      <c r="AS1" s="0"/>
    </row>
    <row collapsed="false" customFormat="false" customHeight="false" hidden="false" ht="12.1" outlineLevel="0" r="2">
      <c r="A2" s="11" t="n">
        <v>44938</v>
      </c>
      <c r="B2" s="6" t="n">
        <v>4186.44</v>
      </c>
      <c r="C2" s="0" t="s">
        <v>129</v>
      </c>
      <c r="D2" s="11" t="n">
        <v>44971</v>
      </c>
      <c r="E2" s="6" t="n">
        <v>6665.62</v>
      </c>
      <c r="F2" s="0" t="s">
        <v>129</v>
      </c>
      <c r="G2" s="11" t="n">
        <v>44889</v>
      </c>
      <c r="H2" s="6" t="n">
        <v>1468.78</v>
      </c>
      <c r="I2" s="0" t="s">
        <v>129</v>
      </c>
      <c r="J2" s="11" t="n">
        <v>44960</v>
      </c>
      <c r="K2" s="6" t="n">
        <v>3907.75</v>
      </c>
      <c r="L2" s="0" t="s">
        <v>129</v>
      </c>
      <c r="M2" s="11" t="n">
        <v>45085</v>
      </c>
      <c r="N2" s="6" t="n">
        <v>3324.54</v>
      </c>
      <c r="O2" s="0" t="s">
        <v>129</v>
      </c>
      <c r="P2" s="11" t="n">
        <v>44904</v>
      </c>
      <c r="Q2" s="6" t="n">
        <v>975.52</v>
      </c>
      <c r="R2" s="0" t="s">
        <v>129</v>
      </c>
      <c r="S2" s="11" t="n">
        <v>44922</v>
      </c>
      <c r="T2" s="6" t="n">
        <v>1775.17</v>
      </c>
      <c r="U2" s="0" t="s">
        <v>129</v>
      </c>
      <c r="V2" s="11" t="n">
        <v>44904</v>
      </c>
      <c r="W2" s="6" t="n">
        <v>2351.03</v>
      </c>
      <c r="X2" s="0" t="s">
        <v>129</v>
      </c>
      <c r="Y2" s="11" t="n">
        <v>44816</v>
      </c>
      <c r="Z2" s="6" t="n">
        <v>164.41</v>
      </c>
      <c r="AA2" s="0" t="s">
        <v>129</v>
      </c>
      <c r="AB2" s="11" t="n">
        <v>44922</v>
      </c>
      <c r="AC2" s="6" t="n">
        <v>1118.38</v>
      </c>
      <c r="AD2" s="0" t="s">
        <v>129</v>
      </c>
      <c r="AE2" s="11" t="n">
        <v>45085</v>
      </c>
      <c r="AF2" s="6" t="n">
        <v>666.4</v>
      </c>
      <c r="AG2" s="0" t="s">
        <v>129</v>
      </c>
      <c r="AH2" s="11" t="n">
        <v>44867</v>
      </c>
      <c r="AI2" s="6" t="n">
        <v>686.85</v>
      </c>
      <c r="AJ2" s="0" t="s">
        <v>129</v>
      </c>
      <c r="AK2" s="11" t="n">
        <v>44886</v>
      </c>
      <c r="AL2" s="6" t="n">
        <v>165.25</v>
      </c>
      <c r="AM2" s="0" t="s">
        <v>129</v>
      </c>
      <c r="AN2" s="11" t="n">
        <v>45100</v>
      </c>
      <c r="AO2" s="6" t="s">
        <f>=1058.93</f>
      </c>
      <c r="AP2" s="0" t="s">
        <v>129</v>
      </c>
      <c r="AQ2" s="11" t="n">
        <v>45100</v>
      </c>
      <c r="AR2" s="6" t="s">
        <f>=1071.52</f>
      </c>
      <c r="AS2" s="0" t="s">
        <v>129</v>
      </c>
    </row>
    <row collapsed="false" customFormat="false" customHeight="false" hidden="false" ht="12.1" outlineLevel="0" r="3">
      <c r="A3" s="11" t="n">
        <v>44957</v>
      </c>
      <c r="B3" s="6" t="n">
        <v>3086.9</v>
      </c>
      <c r="C3" s="0" t="s">
        <v>129</v>
      </c>
      <c r="D3" s="11" t="n">
        <v>45118</v>
      </c>
      <c r="E3" s="6" t="n">
        <v>-230</v>
      </c>
      <c r="F3" s="0" t="s">
        <v>86</v>
      </c>
      <c r="G3" s="11" t="n">
        <v>44904</v>
      </c>
      <c r="H3" s="6" t="n">
        <v>362.71</v>
      </c>
      <c r="I3" s="0" t="s">
        <v>129</v>
      </c>
      <c r="J3" s="11" t="n">
        <v>45277</v>
      </c>
      <c r="K3" s="6" t="n">
        <v>-389</v>
      </c>
      <c r="L3" s="0" t="s">
        <v>92</v>
      </c>
      <c r="M3" s="11" t="n">
        <v>45098</v>
      </c>
      <c r="N3" s="6" t="n">
        <v>1706</v>
      </c>
      <c r="O3" s="0" t="s">
        <v>129</v>
      </c>
      <c r="P3" s="11" t="n">
        <v>44960</v>
      </c>
      <c r="Q3" s="6" t="n">
        <v>700.15</v>
      </c>
      <c r="R3" s="0" t="s">
        <v>129</v>
      </c>
      <c r="S3" s="11" t="n">
        <v>44960</v>
      </c>
      <c r="T3" s="6" t="n">
        <v>1025.55</v>
      </c>
      <c r="U3" s="0" t="s">
        <v>129</v>
      </c>
      <c r="V3" s="11" t="n">
        <v>45106</v>
      </c>
      <c r="W3" s="6" t="n">
        <v>-297.9</v>
      </c>
      <c r="X3" s="0" t="s">
        <v>83</v>
      </c>
      <c r="Y3" s="11" t="n">
        <v>44938</v>
      </c>
      <c r="Z3" s="6" t="n">
        <v>121.61</v>
      </c>
      <c r="AA3" s="0" t="s">
        <v>129</v>
      </c>
      <c r="AB3" s="11" t="n">
        <v>45261</v>
      </c>
      <c r="AC3" s="6" t="n">
        <v>-94.93</v>
      </c>
      <c r="AD3" s="0" t="s">
        <v>91</v>
      </c>
      <c r="AE3" s="11" t="n">
        <v>46078</v>
      </c>
      <c r="AF3" s="8" t="s">
        <f>=-Портфель!J13</f>
      </c>
      <c r="AG3" s="0" t="s">
        <v>130</v>
      </c>
      <c r="AH3" s="11" t="n">
        <v>46078</v>
      </c>
      <c r="AI3" s="8" t="s">
        <f>=-Портфель!J14</f>
      </c>
      <c r="AJ3" s="0" t="s">
        <v>130</v>
      </c>
      <c r="AK3" s="11" t="n">
        <v>44904</v>
      </c>
      <c r="AL3" s="6" t="n">
        <v>174.52</v>
      </c>
      <c r="AM3" s="0" t="s">
        <v>129</v>
      </c>
      <c r="AN3" s="11" t="n">
        <v>45100</v>
      </c>
      <c r="AO3" s="6" t="s">
        <f>=1059.03</f>
      </c>
      <c r="AP3" s="0" t="s">
        <v>129</v>
      </c>
      <c r="AQ3" s="11" t="n">
        <v>45168</v>
      </c>
      <c r="AR3" s="6" t="s">
        <f>=-49.35</f>
      </c>
      <c r="AS3" s="0" t="s">
        <v>88</v>
      </c>
    </row>
    <row collapsed="false" customFormat="false" customHeight="false" hidden="false" ht="12.1" outlineLevel="0" r="4">
      <c r="A4" s="11" t="n">
        <v>45209</v>
      </c>
      <c r="B4" s="6" t="n">
        <v>-210.5</v>
      </c>
      <c r="C4" s="0" t="s">
        <v>89</v>
      </c>
      <c r="D4" s="11" t="n">
        <v>45285</v>
      </c>
      <c r="E4" s="6" t="n">
        <v>-253</v>
      </c>
      <c r="F4" s="0" t="s">
        <v>93</v>
      </c>
      <c r="G4" s="11" t="n">
        <v>44904</v>
      </c>
      <c r="H4" s="6" t="n">
        <v>363.09</v>
      </c>
      <c r="I4" s="0" t="s">
        <v>129</v>
      </c>
      <c r="J4" s="11" t="n">
        <v>45419</v>
      </c>
      <c r="K4" s="6" t="n">
        <v>-433</v>
      </c>
      <c r="L4" s="0" t="s">
        <v>97</v>
      </c>
      <c r="M4" s="11" t="n">
        <v>46078</v>
      </c>
      <c r="N4" s="8" t="s">
        <f>=-Портфель!J6</f>
      </c>
      <c r="O4" s="0" t="s">
        <v>130</v>
      </c>
      <c r="P4" s="11" t="n">
        <v>44970</v>
      </c>
      <c r="Q4" s="6" t="n">
        <v>2115.78</v>
      </c>
      <c r="R4" s="0" t="s">
        <v>129</v>
      </c>
      <c r="S4" s="11" t="n">
        <v>45118</v>
      </c>
      <c r="T4" s="6" t="n">
        <v>-124.76</v>
      </c>
      <c r="U4" s="0" t="s">
        <v>84</v>
      </c>
      <c r="V4" s="11" t="n">
        <v>45489</v>
      </c>
      <c r="W4" s="6" t="n">
        <v>-304</v>
      </c>
      <c r="X4" s="0" t="s">
        <v>103</v>
      </c>
      <c r="Y4" s="11" t="n">
        <v>44971</v>
      </c>
      <c r="Z4" s="6" t="n">
        <v>313.58</v>
      </c>
      <c r="AA4" s="0" t="s">
        <v>129</v>
      </c>
      <c r="AB4" s="11" t="n">
        <v>45562</v>
      </c>
      <c r="AC4" s="6" t="n">
        <v>-105.2</v>
      </c>
      <c r="AD4" s="0" t="s">
        <v>105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46078</v>
      </c>
      <c r="AL4" s="8" t="s">
        <f>=-Портфель!J15</f>
      </c>
      <c r="AM4" s="0" t="s">
        <v>130</v>
      </c>
      <c r="AN4" s="11" t="n">
        <v>45143</v>
      </c>
      <c r="AO4" s="6" t="s">
        <f>=-92.2</f>
      </c>
      <c r="AP4" s="0" t="s">
        <v>87</v>
      </c>
      <c r="AQ4" s="11" t="n">
        <v>45350</v>
      </c>
      <c r="AR4" s="6" t="s">
        <f>=-49.35</f>
      </c>
      <c r="AS4" s="0" t="s">
        <v>88</v>
      </c>
    </row>
    <row collapsed="false" customFormat="false" customHeight="false" hidden="false" ht="12.1" outlineLevel="0" r="5">
      <c r="A5" s="11" t="n">
        <v>45377</v>
      </c>
      <c r="B5" s="6" t="n">
        <v>-268.63</v>
      </c>
      <c r="C5" s="0" t="s">
        <v>96</v>
      </c>
      <c r="D5" s="11" t="n">
        <v>45484</v>
      </c>
      <c r="E5" s="6" t="n">
        <v>-13</v>
      </c>
      <c r="F5" s="0" t="s">
        <v>101</v>
      </c>
      <c r="G5" s="11" t="n">
        <v>44938</v>
      </c>
      <c r="H5" s="6" t="n">
        <v>691.73</v>
      </c>
      <c r="I5" s="0" t="s">
        <v>129</v>
      </c>
      <c r="J5" s="11" t="n">
        <v>45643</v>
      </c>
      <c r="K5" s="6" t="n">
        <v>-447</v>
      </c>
      <c r="L5" s="0" t="s">
        <v>108</v>
      </c>
      <c r="M5" s="0"/>
      <c r="N5" s="10" t="s">
        <f>=XIRR(N2:N4,M2:M4)</f>
      </c>
      <c r="O5" s="0"/>
      <c r="P5" s="11" t="n">
        <v>45446</v>
      </c>
      <c r="Q5" s="6" t="n">
        <v>-311.6</v>
      </c>
      <c r="R5" s="0" t="s">
        <v>98</v>
      </c>
      <c r="S5" s="11" t="n">
        <v>45302</v>
      </c>
      <c r="T5" s="6" t="n">
        <v>-214.16</v>
      </c>
      <c r="U5" s="0" t="s">
        <v>95</v>
      </c>
      <c r="V5" s="11" t="n">
        <v>45845</v>
      </c>
      <c r="W5" s="6" t="n">
        <v>-304</v>
      </c>
      <c r="X5" s="0" t="s">
        <v>103</v>
      </c>
      <c r="Y5" s="11" t="n">
        <v>45093</v>
      </c>
      <c r="Z5" s="6" t="n">
        <v>319.47</v>
      </c>
      <c r="AA5" s="0" t="s">
        <v>129</v>
      </c>
      <c r="AB5" s="11" t="n">
        <v>45882</v>
      </c>
      <c r="AC5" s="6" t="n">
        <v>-47.2</v>
      </c>
      <c r="AD5" s="0" t="s">
        <v>118</v>
      </c>
      <c r="AE5" s="0"/>
      <c r="AF5" s="8" t="s">
        <f>=-SUM(AF2:AF3)</f>
      </c>
      <c r="AG5" s="0" t="s">
        <v>131</v>
      </c>
      <c r="AH5" s="0"/>
      <c r="AI5" s="8" t="s">
        <f>=-SUM(AI2:AI3)</f>
      </c>
      <c r="AJ5" s="0" t="s">
        <v>131</v>
      </c>
      <c r="AK5" s="0"/>
      <c r="AL5" s="10" t="s">
        <f>=XIRR(AL2:AL4,AK2:AK4)</f>
      </c>
      <c r="AM5" s="0"/>
      <c r="AN5" s="11" t="n">
        <v>45325</v>
      </c>
      <c r="AO5" s="6" t="s">
        <f>=-92.2</f>
      </c>
      <c r="AP5" s="0" t="s">
        <v>87</v>
      </c>
      <c r="AQ5" s="11" t="n">
        <v>45532</v>
      </c>
      <c r="AR5" s="6" t="s">
        <f>=-49.35</f>
      </c>
      <c r="AS5" s="0" t="s">
        <v>88</v>
      </c>
    </row>
    <row collapsed="false" customFormat="false" customHeight="false" hidden="false" ht="12.1" outlineLevel="0" r="6">
      <c r="A6" s="11" t="n">
        <v>45576</v>
      </c>
      <c r="B6" s="6" t="n">
        <v>-216.5</v>
      </c>
      <c r="C6" s="0" t="s">
        <v>107</v>
      </c>
      <c r="D6" s="11" t="n">
        <v>45484</v>
      </c>
      <c r="E6" s="6" t="n">
        <v>-256</v>
      </c>
      <c r="F6" s="0" t="s">
        <v>102</v>
      </c>
      <c r="G6" s="11" t="n">
        <v>44960</v>
      </c>
      <c r="H6" s="6" t="n">
        <v>979.25</v>
      </c>
      <c r="I6" s="0" t="s">
        <v>129</v>
      </c>
      <c r="J6" s="11" t="n">
        <v>45811</v>
      </c>
      <c r="K6" s="6" t="n">
        <v>-471</v>
      </c>
      <c r="L6" s="0" t="s">
        <v>114</v>
      </c>
      <c r="M6" s="0"/>
      <c r="N6" s="8" t="s">
        <f>=-SUM(N2:N4)</f>
      </c>
      <c r="O6" s="0" t="s">
        <v>131</v>
      </c>
      <c r="P6" s="11" t="n">
        <v>45817</v>
      </c>
      <c r="Q6" s="6" t="n">
        <v>-338.13</v>
      </c>
      <c r="R6" s="0" t="s">
        <v>115</v>
      </c>
      <c r="S6" s="11" t="n">
        <v>45482</v>
      </c>
      <c r="T6" s="6" t="n">
        <v>-202.08</v>
      </c>
      <c r="U6" s="0" t="s">
        <v>99</v>
      </c>
      <c r="V6" s="11" t="n">
        <v>46078</v>
      </c>
      <c r="W6" s="8" t="s">
        <f>=-Портфель!J9</f>
      </c>
      <c r="X6" s="0" t="s">
        <v>130</v>
      </c>
      <c r="Y6" s="11" t="n">
        <v>45098</v>
      </c>
      <c r="Z6" s="6" t="n">
        <v>174.4</v>
      </c>
      <c r="AA6" s="0" t="s">
        <v>129</v>
      </c>
      <c r="AB6" s="11" t="n">
        <v>46078</v>
      </c>
      <c r="AC6" s="8" t="s">
        <f>=-Портфель!J11</f>
      </c>
      <c r="AD6" s="0" t="s">
        <v>130</v>
      </c>
      <c r="AE6" s="0"/>
      <c r="AF6" s="0"/>
      <c r="AG6" s="0"/>
      <c r="AH6" s="0"/>
      <c r="AI6" s="0"/>
      <c r="AJ6" s="0"/>
      <c r="AK6" s="0"/>
      <c r="AL6" s="8" t="s">
        <f>=-SUM(AL2:AL4)</f>
      </c>
      <c r="AM6" s="0" t="s">
        <v>131</v>
      </c>
      <c r="AN6" s="11" t="n">
        <v>45507</v>
      </c>
      <c r="AO6" s="6" t="s">
        <f>=-92.2</f>
      </c>
      <c r="AP6" s="0" t="s">
        <v>87</v>
      </c>
      <c r="AQ6" s="11" t="n">
        <v>45714</v>
      </c>
      <c r="AR6" s="6" t="s">
        <f>=-49.35</f>
      </c>
      <c r="AS6" s="0" t="s">
        <v>88</v>
      </c>
    </row>
    <row collapsed="false" customFormat="false" customHeight="false" hidden="false" ht="12.1" outlineLevel="0" r="7">
      <c r="A7" s="11" t="n">
        <v>45775</v>
      </c>
      <c r="B7" s="6" t="n">
        <v>-284.55</v>
      </c>
      <c r="C7" s="0" t="s">
        <v>112</v>
      </c>
      <c r="D7" s="11" t="n">
        <v>45557</v>
      </c>
      <c r="E7" s="6" t="n">
        <v>-102</v>
      </c>
      <c r="F7" s="0" t="s">
        <v>104</v>
      </c>
      <c r="G7" s="11" t="n">
        <v>45098</v>
      </c>
      <c r="H7" s="6" t="n">
        <v>504.71</v>
      </c>
      <c r="I7" s="0" t="s">
        <v>129</v>
      </c>
      <c r="J7" s="11" t="n">
        <v>46034</v>
      </c>
      <c r="K7" s="6" t="n">
        <v>-345</v>
      </c>
      <c r="L7" s="0" t="s">
        <v>123</v>
      </c>
      <c r="M7" s="0"/>
      <c r="N7" s="0"/>
      <c r="O7" s="0"/>
      <c r="P7" s="11" t="n">
        <v>46078</v>
      </c>
      <c r="Q7" s="8" t="s">
        <f>=-Портфель!J7</f>
      </c>
      <c r="R7" s="0" t="s">
        <v>130</v>
      </c>
      <c r="S7" s="11" t="n">
        <v>45667</v>
      </c>
      <c r="T7" s="6" t="n">
        <v>-253.76</v>
      </c>
      <c r="U7" s="0" t="s">
        <v>111</v>
      </c>
      <c r="V7" s="0"/>
      <c r="W7" s="10" t="s">
        <f>=XIRR(W2:W6,V2:V6)</f>
      </c>
      <c r="X7" s="0"/>
      <c r="Y7" s="11" t="n">
        <v>46078</v>
      </c>
      <c r="Z7" s="8" t="s">
        <f>=-Портфель!J10</f>
      </c>
      <c r="AA7" s="0" t="s">
        <v>130</v>
      </c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45689</v>
      </c>
      <c r="AO7" s="6" t="s">
        <f>=-92.2</f>
      </c>
      <c r="AP7" s="0" t="s">
        <v>87</v>
      </c>
      <c r="AQ7" s="11" t="n">
        <v>45896</v>
      </c>
      <c r="AR7" s="6" t="s">
        <f>=-49.35</f>
      </c>
      <c r="AS7" s="0" t="s">
        <v>88</v>
      </c>
    </row>
    <row collapsed="false" customFormat="false" customHeight="false" hidden="false" ht="12.1" outlineLevel="0" r="8">
      <c r="A8" s="11" t="n">
        <v>45936</v>
      </c>
      <c r="B8" s="6" t="n">
        <v>-216.5</v>
      </c>
      <c r="C8" s="0" t="s">
        <v>107</v>
      </c>
      <c r="D8" s="11" t="n">
        <v>45648</v>
      </c>
      <c r="E8" s="6" t="n">
        <v>-110</v>
      </c>
      <c r="F8" s="0" t="s">
        <v>109</v>
      </c>
      <c r="G8" s="11" t="n">
        <v>45118</v>
      </c>
      <c r="H8" s="6" t="n">
        <v>-289.52</v>
      </c>
      <c r="I8" s="0" t="s">
        <v>85</v>
      </c>
      <c r="J8" s="11" t="n">
        <v>46078</v>
      </c>
      <c r="K8" s="8" t="s">
        <f>=-Портфель!J5</f>
      </c>
      <c r="L8" s="0" t="s">
        <v>130</v>
      </c>
      <c r="M8" s="0"/>
      <c r="N8" s="0"/>
      <c r="O8" s="0"/>
      <c r="P8" s="0"/>
      <c r="Q8" s="10" t="s">
        <f>=XIRR(Q2:Q7,P2:P7)</f>
      </c>
      <c r="R8" s="0"/>
      <c r="S8" s="11" t="n">
        <v>45858</v>
      </c>
      <c r="T8" s="6" t="n">
        <v>-102.44</v>
      </c>
      <c r="U8" s="0" t="s">
        <v>117</v>
      </c>
      <c r="V8" s="0"/>
      <c r="W8" s="8" t="s">
        <f>=-SUM(W2:W6)</f>
      </c>
      <c r="X8" s="0" t="s">
        <v>131</v>
      </c>
      <c r="Y8" s="0"/>
      <c r="Z8" s="10" t="s">
        <f>=XIRR(Z2:Z7,Y2:Y7)</f>
      </c>
      <c r="AA8" s="0"/>
      <c r="AB8" s="0"/>
      <c r="AC8" s="8" t="s">
        <f>=-SUM(AC2:AC6)</f>
      </c>
      <c r="AD8" s="0" t="s">
        <v>131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45871</v>
      </c>
      <c r="AO8" s="6" t="s">
        <f>=-92.2</f>
      </c>
      <c r="AP8" s="0" t="s">
        <v>87</v>
      </c>
      <c r="AQ8" s="11" t="n">
        <v>46078</v>
      </c>
      <c r="AR8" s="8" t="s">
        <f>=-Портфель!J18</f>
      </c>
      <c r="AS8" s="0" t="s">
        <v>130</v>
      </c>
    </row>
    <row collapsed="false" customFormat="false" customHeight="false" hidden="false" ht="12.1" outlineLevel="0" r="9">
      <c r="A9" s="11" t="n">
        <v>46078</v>
      </c>
      <c r="B9" s="8" t="s">
        <f>=-Портфель!J2</f>
      </c>
      <c r="C9" s="0" t="s">
        <v>130</v>
      </c>
      <c r="D9" s="11" t="n">
        <v>45817</v>
      </c>
      <c r="E9" s="6" t="n">
        <v>-76</v>
      </c>
      <c r="F9" s="0" t="s">
        <v>116</v>
      </c>
      <c r="G9" s="11" t="n">
        <v>45210</v>
      </c>
      <c r="H9" s="6" t="n">
        <v>-287.48</v>
      </c>
      <c r="I9" s="0" t="s">
        <v>90</v>
      </c>
      <c r="J9" s="0"/>
      <c r="K9" s="10" t="s">
        <f>=XIRR(K2:K8,J2:J8)</f>
      </c>
      <c r="L9" s="0"/>
      <c r="M9" s="0"/>
      <c r="N9" s="0"/>
      <c r="O9" s="0"/>
      <c r="P9" s="0"/>
      <c r="Q9" s="8" t="s">
        <f>=-SUM(Q2:Q7)</f>
      </c>
      <c r="R9" s="0" t="s">
        <v>131</v>
      </c>
      <c r="S9" s="11" t="n">
        <v>46034</v>
      </c>
      <c r="T9" s="6" t="n">
        <v>-80.48</v>
      </c>
      <c r="U9" s="0" t="s">
        <v>122</v>
      </c>
      <c r="V9" s="0"/>
      <c r="W9" s="0"/>
      <c r="X9" s="0"/>
      <c r="Y9" s="0"/>
      <c r="Z9" s="8" t="s">
        <f>=-SUM(Z2:Z7)</f>
      </c>
      <c r="AA9" s="0" t="s">
        <v>131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46053</v>
      </c>
      <c r="AO9" s="6" t="s">
        <f>=-92.2</f>
      </c>
      <c r="AP9" s="0" t="s">
        <v>87</v>
      </c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45931</v>
      </c>
      <c r="E10" s="6" t="n">
        <v>-238</v>
      </c>
      <c r="F10" s="0" t="s">
        <v>119</v>
      </c>
      <c r="G10" s="11" t="n">
        <v>45300</v>
      </c>
      <c r="H10" s="6" t="n">
        <v>-367.04</v>
      </c>
      <c r="I10" s="0" t="s">
        <v>94</v>
      </c>
      <c r="J10" s="0"/>
      <c r="K10" s="8" t="s">
        <f>=-SUM(K2:K8)</f>
      </c>
      <c r="L10" s="0" t="s">
        <v>131</v>
      </c>
      <c r="M10" s="0"/>
      <c r="N10" s="0"/>
      <c r="O10" s="0"/>
      <c r="P10" s="0"/>
      <c r="Q10" s="0"/>
      <c r="R10" s="0"/>
      <c r="S10" s="11" t="n">
        <v>46078</v>
      </c>
      <c r="T10" s="8" t="s">
        <f>=-Портфель!J8</f>
      </c>
      <c r="U10" s="0" t="s">
        <v>130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46078</v>
      </c>
      <c r="AO10" s="8" t="s">
        <f>=-Портфель!J17</f>
      </c>
      <c r="AP10" s="0" t="s">
        <v>130</v>
      </c>
      <c r="AQ10" s="0"/>
      <c r="AR10" s="8" t="s">
        <f>=-SUM(AR2:AR8)</f>
      </c>
      <c r="AS10" s="0" t="s">
        <v>131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131</v>
      </c>
      <c r="D11" s="11" t="n">
        <v>46078</v>
      </c>
      <c r="E11" s="8" t="s">
        <f>=-Портфель!J3</f>
      </c>
      <c r="F11" s="0" t="s">
        <v>130</v>
      </c>
      <c r="G11" s="11" t="n">
        <v>45482</v>
      </c>
      <c r="H11" s="6" t="n">
        <v>-263.04</v>
      </c>
      <c r="I11" s="0" t="s">
        <v>100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10" t="s">
        <f>=XIRR(AO2:AO10,AN2:AN10)</f>
      </c>
      <c r="AP11" s="0"/>
    </row>
    <row collapsed="false" customFormat="false" customHeight="false" hidden="false" ht="12.1" outlineLevel="0" r="12">
      <c r="A12" s="0"/>
      <c r="B12" s="0"/>
      <c r="C12" s="0"/>
      <c r="D12" s="0"/>
      <c r="E12" s="10" t="s">
        <f>=XIRR(E2:E11,D2:D11)</f>
      </c>
      <c r="F12" s="0"/>
      <c r="G12" s="11" t="n">
        <v>45573</v>
      </c>
      <c r="H12" s="6" t="n">
        <v>-398.4</v>
      </c>
      <c r="I12" s="0" t="s">
        <v>106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131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8" t="s">
        <f>=-SUM(AO2:AO10)</f>
      </c>
      <c r="AP12" s="0" t="s">
        <v>131</v>
      </c>
    </row>
    <row collapsed="false" customFormat="false" customHeight="false" hidden="false" ht="12.1" outlineLevel="0" r="13">
      <c r="A13" s="0"/>
      <c r="B13" s="0"/>
      <c r="C13" s="0"/>
      <c r="D13" s="0"/>
      <c r="E13" s="8" t="s">
        <f>=-SUM(E2:E11)</f>
      </c>
      <c r="F13" s="0" t="s">
        <v>131</v>
      </c>
      <c r="G13" s="11" t="n">
        <v>45665</v>
      </c>
      <c r="H13" s="6" t="n">
        <v>-181.68</v>
      </c>
      <c r="I13" s="0" t="s">
        <v>110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45810</v>
      </c>
      <c r="H14" s="6" t="n">
        <v>-450.32</v>
      </c>
      <c r="I14" s="0" t="s">
        <v>113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45944</v>
      </c>
      <c r="H15" s="6" t="n">
        <v>-150.2</v>
      </c>
      <c r="I15" s="0" t="s">
        <v>120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46033</v>
      </c>
      <c r="H16" s="6" t="n">
        <v>-84.56</v>
      </c>
      <c r="I16" s="0" t="s">
        <v>121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46078</v>
      </c>
      <c r="H17" s="8" t="s">
        <f>=-Портфель!J4</f>
      </c>
      <c r="I17" s="0" t="s">
        <v>130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10" t="s">
        <f>=XIRR(H2:H17,G2:G17)</f>
      </c>
      <c r="I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8" t="s">
        <f>=-SUM(H2:H17)</f>
      </c>
      <c r="I19" s="0" t="s">
        <v>131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132</v>
      </c>
      <c r="C1" s="0"/>
      <c r="D1" s="0"/>
      <c r="E1" s="4" t="s">
        <v>133</v>
      </c>
      <c r="F1" s="0"/>
      <c r="G1" s="0"/>
      <c r="H1" s="4" t="s">
        <v>134</v>
      </c>
      <c r="I1" s="0"/>
      <c r="J1" s="0"/>
      <c r="K1" s="4" t="s">
        <v>135</v>
      </c>
      <c r="L1" s="0"/>
      <c r="M1" s="0"/>
      <c r="N1" s="4" t="s">
        <v>136</v>
      </c>
      <c r="O1" s="0"/>
      <c r="P1" s="0"/>
      <c r="Q1" s="4" t="s">
        <v>137</v>
      </c>
      <c r="R1" s="0"/>
      <c r="S1" s="0"/>
      <c r="T1" s="4" t="s">
        <v>138</v>
      </c>
      <c r="U1" s="0"/>
      <c r="V1" s="0"/>
      <c r="W1" s="4" t="s">
        <v>139</v>
      </c>
      <c r="X1" s="0"/>
      <c r="Y1" s="0"/>
      <c r="Z1" s="4" t="s">
        <v>140</v>
      </c>
      <c r="AA1" s="0"/>
      <c r="AB1" s="0"/>
      <c r="AC1" s="4" t="s">
        <v>141</v>
      </c>
      <c r="AD1" s="0"/>
    </row>
    <row collapsed="false" customFormat="false" customHeight="false" hidden="false" ht="12.1" outlineLevel="0" r="2">
      <c r="A2" s="11" t="n">
        <v>44852</v>
      </c>
      <c r="B2" s="6" t="n">
        <v>1877.60736</v>
      </c>
      <c r="C2" s="0" t="s">
        <v>129</v>
      </c>
      <c r="D2" s="11" t="n">
        <v>44873</v>
      </c>
      <c r="E2" s="6" t="n">
        <v>1694.419489</v>
      </c>
      <c r="F2" s="0" t="s">
        <v>129</v>
      </c>
      <c r="G2" s="11" t="n">
        <v>44879</v>
      </c>
      <c r="H2" s="6" t="n">
        <v>216.78444</v>
      </c>
      <c r="I2" s="0" t="s">
        <v>129</v>
      </c>
      <c r="J2" s="11" t="n">
        <v>44889</v>
      </c>
      <c r="K2" s="6" t="n">
        <v>310.92</v>
      </c>
      <c r="L2" s="0" t="s">
        <v>129</v>
      </c>
      <c r="M2" s="11" t="n">
        <v>44952</v>
      </c>
      <c r="N2" s="6" t="n">
        <v>421.26</v>
      </c>
      <c r="O2" s="0" t="s">
        <v>129</v>
      </c>
      <c r="P2" s="11" t="n">
        <v>44957</v>
      </c>
      <c r="Q2" s="6" t="n">
        <v>1863.45</v>
      </c>
      <c r="R2" s="0" t="s">
        <v>129</v>
      </c>
      <c r="S2" s="11" t="n">
        <v>44960</v>
      </c>
      <c r="T2" s="6" t="n">
        <v>3368.45</v>
      </c>
      <c r="U2" s="0" t="s">
        <v>129</v>
      </c>
      <c r="V2" s="11" t="n">
        <v>44973</v>
      </c>
      <c r="W2" s="6" t="n">
        <v>1419.54</v>
      </c>
      <c r="X2" s="0" t="s">
        <v>129</v>
      </c>
      <c r="Y2" s="11" t="n">
        <v>44973</v>
      </c>
      <c r="Z2" s="6" t="n">
        <v>1575.02</v>
      </c>
      <c r="AA2" s="0" t="s">
        <v>129</v>
      </c>
      <c r="AB2" s="11" t="n">
        <v>44996</v>
      </c>
      <c r="AC2" s="6" t="n">
        <v>831.54957</v>
      </c>
      <c r="AD2" s="0" t="s">
        <v>129</v>
      </c>
    </row>
    <row collapsed="false" customFormat="false" customHeight="false" hidden="false" ht="12.1" outlineLevel="0" r="3">
      <c r="A3" s="11" t="n">
        <v>45048</v>
      </c>
      <c r="B3" s="6" t="n">
        <v>-32.43</v>
      </c>
      <c r="C3" s="0" t="s">
        <v>142</v>
      </c>
      <c r="D3" s="11" t="n">
        <v>45048</v>
      </c>
      <c r="E3" s="6" t="n">
        <v>-25.01</v>
      </c>
      <c r="F3" s="0" t="s">
        <v>142</v>
      </c>
      <c r="G3" s="11" t="n">
        <v>44977</v>
      </c>
      <c r="H3" s="6" t="n">
        <v>-296.044848</v>
      </c>
      <c r="I3" s="0" t="s">
        <v>142</v>
      </c>
      <c r="J3" s="11" t="n">
        <v>44904</v>
      </c>
      <c r="K3" s="6" t="n">
        <v>317.95</v>
      </c>
      <c r="L3" s="0" t="s">
        <v>129</v>
      </c>
      <c r="M3" s="11" t="n">
        <v>45082</v>
      </c>
      <c r="N3" s="6" t="n">
        <v>-424.05</v>
      </c>
      <c r="O3" s="0" t="s">
        <v>142</v>
      </c>
      <c r="P3" s="11" t="n">
        <v>45082</v>
      </c>
      <c r="Q3" s="6" t="n">
        <v>-1980.9</v>
      </c>
      <c r="R3" s="0" t="s">
        <v>142</v>
      </c>
      <c r="S3" s="11" t="n">
        <v>45082</v>
      </c>
      <c r="T3" s="6" t="n">
        <v>-3188</v>
      </c>
      <c r="U3" s="0" t="s">
        <v>142</v>
      </c>
      <c r="V3" s="11" t="n">
        <v>45098</v>
      </c>
      <c r="W3" s="6" t="n">
        <v>-2154.1</v>
      </c>
      <c r="X3" s="0" t="s">
        <v>142</v>
      </c>
      <c r="Y3" s="11" t="n">
        <v>45002</v>
      </c>
      <c r="Z3" s="6" t="n">
        <v>-1872.5</v>
      </c>
      <c r="AA3" s="0" t="s">
        <v>142</v>
      </c>
      <c r="AB3" s="11" t="n">
        <v>45048</v>
      </c>
      <c r="AC3" s="6" t="n">
        <v>-9.71</v>
      </c>
      <c r="AD3" s="0" t="s">
        <v>142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45081</v>
      </c>
      <c r="K4" s="6" t="n">
        <v>-824.82</v>
      </c>
      <c r="L4" s="0" t="s">
        <v>142</v>
      </c>
      <c r="M4" s="0"/>
      <c r="N4" s="10" t="s">
        <f>=XIRR(N2:N3,M2:M3)</f>
      </c>
      <c r="O4" s="0"/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</row>
    <row collapsed="false" customFormat="false" customHeight="false" hidden="false" ht="12.1" outlineLevel="0" r="5">
      <c r="A5" s="0"/>
      <c r="B5" s="8" t="s">
        <f>=-SUM(B2:B3)</f>
      </c>
      <c r="C5" s="0" t="s">
        <v>131</v>
      </c>
      <c r="D5" s="0"/>
      <c r="E5" s="8" t="s">
        <f>=-SUM(E2:E3)</f>
      </c>
      <c r="F5" s="0" t="s">
        <v>131</v>
      </c>
      <c r="G5" s="0"/>
      <c r="H5" s="8" t="s">
        <f>=-SUM(H2:H3)</f>
      </c>
      <c r="I5" s="0" t="s">
        <v>131</v>
      </c>
      <c r="J5" s="0"/>
      <c r="K5" s="10" t="s">
        <f>=XIRR(K2:K4,J2:J4)</f>
      </c>
      <c r="L5" s="0"/>
      <c r="M5" s="0"/>
      <c r="N5" s="8" t="s">
        <f>=-SUM(N2:N3)</f>
      </c>
      <c r="O5" s="0" t="s">
        <v>131</v>
      </c>
      <c r="P5" s="0"/>
      <c r="Q5" s="8" t="s">
        <f>=-SUM(Q2:Q3)</f>
      </c>
      <c r="R5" s="0" t="s">
        <v>131</v>
      </c>
      <c r="S5" s="0"/>
      <c r="T5" s="8" t="s">
        <f>=-SUM(T2:T3)</f>
      </c>
      <c r="U5" s="0" t="s">
        <v>131</v>
      </c>
      <c r="V5" s="0"/>
      <c r="W5" s="8" t="s">
        <f>=-SUM(W2:W3)</f>
      </c>
      <c r="X5" s="0" t="s">
        <v>131</v>
      </c>
      <c r="Y5" s="0"/>
      <c r="Z5" s="8" t="s">
        <f>=-SUM(Z2:Z3)</f>
      </c>
      <c r="AA5" s="0" t="s">
        <v>131</v>
      </c>
      <c r="AB5" s="0"/>
      <c r="AC5" s="8" t="s">
        <f>=-SUM(AC2:AC3)</f>
      </c>
      <c r="AD5" s="0" t="s">
        <v>131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f>=-SUM(K2:K4)</f>
      </c>
      <c r="L6" s="0" t="s">
        <v>131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143</v>
      </c>
      <c r="C1" s="0"/>
      <c r="D1" s="0"/>
      <c r="E1" s="3" t="s">
        <v>144</v>
      </c>
      <c r="F1" s="0"/>
      <c r="G1" s="0"/>
      <c r="H1" s="3" t="s">
        <v>145</v>
      </c>
      <c r="I1" s="0"/>
      <c r="J1" s="0"/>
      <c r="K1" s="3" t="s">
        <v>146</v>
      </c>
      <c r="L1" s="0"/>
      <c r="M1" s="0"/>
      <c r="N1" s="3" t="s">
        <v>147</v>
      </c>
      <c r="O1" s="0"/>
      <c r="P1" s="0"/>
      <c r="Q1" s="3" t="s">
        <v>148</v>
      </c>
      <c r="R1" s="0"/>
      <c r="S1" s="0"/>
      <c r="T1" s="3" t="s">
        <v>149</v>
      </c>
      <c r="U1" s="0"/>
      <c r="V1" s="0"/>
      <c r="W1" s="3" t="s">
        <v>150</v>
      </c>
      <c r="X1" s="0"/>
      <c r="Y1" s="0"/>
      <c r="Z1" s="3" t="s">
        <v>151</v>
      </c>
      <c r="AA1" s="0"/>
      <c r="AB1" s="0"/>
      <c r="AC1" s="3" t="s">
        <v>152</v>
      </c>
      <c r="AD1" s="0"/>
      <c r="AE1" s="0"/>
      <c r="AF1" s="3" t="s">
        <v>153</v>
      </c>
      <c r="AG1" s="0"/>
      <c r="AH1" s="0"/>
      <c r="AI1" s="3" t="s">
        <v>154</v>
      </c>
      <c r="AJ1" s="0"/>
      <c r="AK1" s="0"/>
      <c r="AL1" s="3" t="s">
        <v>155</v>
      </c>
      <c r="AM1" s="0"/>
      <c r="AN1" s="0"/>
      <c r="AO1" s="3" t="s">
        <v>156</v>
      </c>
      <c r="AP1" s="0"/>
      <c r="AQ1" s="0"/>
      <c r="AR1" s="3" t="s">
        <v>157</v>
      </c>
      <c r="AS1" s="0"/>
    </row>
    <row collapsed="false" customFormat="false" customHeight="false" hidden="false" ht="12.1" outlineLevel="0" r="2">
      <c r="A2" s="11" t="n">
        <v>44938</v>
      </c>
      <c r="B2" s="6" t="n">
        <v>4</v>
      </c>
      <c r="C2" s="6" t="n">
        <v>4186.44</v>
      </c>
      <c r="D2" s="11" t="n">
        <v>44971</v>
      </c>
      <c r="E2" s="6" t="n">
        <v>1</v>
      </c>
      <c r="F2" s="6" t="n">
        <v>6665.62</v>
      </c>
      <c r="G2" s="11" t="n">
        <v>44889</v>
      </c>
      <c r="H2" s="6" t="n">
        <v>4</v>
      </c>
      <c r="I2" s="6" t="n">
        <v>1468.78</v>
      </c>
      <c r="J2" s="11" t="n">
        <v>44960</v>
      </c>
      <c r="K2" s="6" t="n">
        <v>1</v>
      </c>
      <c r="L2" s="6" t="n">
        <v>3907.75</v>
      </c>
      <c r="M2" s="11" t="n">
        <v>45085</v>
      </c>
      <c r="N2" s="6" t="n">
        <v>20</v>
      </c>
      <c r="O2" s="6" t="n">
        <v>3324.54</v>
      </c>
      <c r="P2" s="11" t="n">
        <v>44904</v>
      </c>
      <c r="Q2" s="6" t="n">
        <v>300</v>
      </c>
      <c r="R2" s="6" t="n">
        <v>975.52</v>
      </c>
      <c r="S2" s="11" t="n">
        <v>44922</v>
      </c>
      <c r="T2" s="6" t="n">
        <v>5</v>
      </c>
      <c r="U2" s="6" t="n">
        <v>1775.17</v>
      </c>
      <c r="V2" s="11" t="n">
        <v>44904</v>
      </c>
      <c r="W2" s="6" t="n">
        <v>10</v>
      </c>
      <c r="X2" s="6" t="n">
        <v>2351.03</v>
      </c>
      <c r="Y2" s="11" t="n">
        <v>44816</v>
      </c>
      <c r="Z2" s="6" t="n">
        <v>1</v>
      </c>
      <c r="AA2" s="6" t="n">
        <v>164.41</v>
      </c>
      <c r="AB2" s="11" t="n">
        <v>44922</v>
      </c>
      <c r="AC2" s="6" t="n">
        <v>20</v>
      </c>
      <c r="AD2" s="6" t="n">
        <v>1118.38</v>
      </c>
      <c r="AE2" s="11" t="n">
        <v>45085</v>
      </c>
      <c r="AF2" s="6" t="n">
        <v>98</v>
      </c>
      <c r="AG2" s="6" t="n">
        <v>666.4</v>
      </c>
      <c r="AH2" s="11" t="n">
        <v>44867</v>
      </c>
      <c r="AI2" s="6" t="n">
        <v>107</v>
      </c>
      <c r="AJ2" s="6" t="n">
        <v>686.85</v>
      </c>
      <c r="AK2" s="11" t="n">
        <v>44886</v>
      </c>
      <c r="AL2" s="6" t="n">
        <v>14</v>
      </c>
      <c r="AM2" s="6" t="n">
        <v>165.25</v>
      </c>
      <c r="AN2" s="11" t="n">
        <v>45100</v>
      </c>
      <c r="AO2" s="6" t="n">
        <v>1</v>
      </c>
      <c r="AP2" s="6" t="n">
        <v>1059.03</v>
      </c>
      <c r="AQ2" s="11" t="n">
        <v>45100</v>
      </c>
      <c r="AR2" s="6" t="n">
        <v>1</v>
      </c>
      <c r="AS2" s="6" t="n">
        <v>1071.52</v>
      </c>
    </row>
    <row collapsed="false" customFormat="false" customHeight="false" hidden="false" ht="12.1" outlineLevel="0" r="3">
      <c r="A3" s="11" t="n">
        <v>44957</v>
      </c>
      <c r="B3" s="6" t="n">
        <v>3</v>
      </c>
      <c r="C3" s="6" t="n">
        <v>3086.9</v>
      </c>
      <c r="D3" s="0"/>
      <c r="E3" s="5" t="s">
        <f>=SUM(F2:F2)/SUM(E2:E2)</f>
      </c>
      <c r="F3" s="0" t="s">
        <v>11</v>
      </c>
      <c r="G3" s="11" t="n">
        <v>44904</v>
      </c>
      <c r="H3" s="6" t="n">
        <v>1</v>
      </c>
      <c r="I3" s="6" t="n">
        <v>363.09</v>
      </c>
      <c r="J3" s="0"/>
      <c r="K3" s="5" t="s">
        <f>=SUM(L2:L2)/SUM(K2:K2)</f>
      </c>
      <c r="L3" s="0" t="s">
        <v>11</v>
      </c>
      <c r="M3" s="11" t="n">
        <v>45098</v>
      </c>
      <c r="N3" s="6" t="n">
        <v>10</v>
      </c>
      <c r="O3" s="6" t="n">
        <v>1706</v>
      </c>
      <c r="P3" s="11" t="n">
        <v>44960</v>
      </c>
      <c r="Q3" s="6" t="n">
        <v>200</v>
      </c>
      <c r="R3" s="6" t="n">
        <v>700.15</v>
      </c>
      <c r="S3" s="11" t="n">
        <v>44960</v>
      </c>
      <c r="T3" s="6" t="n">
        <v>3</v>
      </c>
      <c r="U3" s="6" t="n">
        <v>1025.55</v>
      </c>
      <c r="V3" s="0"/>
      <c r="W3" s="5" t="s">
        <f>=SUM(X2:X2)/SUM(W2:W2)</f>
      </c>
      <c r="X3" s="0" t="s">
        <v>11</v>
      </c>
      <c r="Y3" s="11" t="n">
        <v>44938</v>
      </c>
      <c r="Z3" s="6" t="n">
        <v>1</v>
      </c>
      <c r="AA3" s="6" t="n">
        <v>121.61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44904</v>
      </c>
      <c r="AL3" s="6" t="n">
        <v>15</v>
      </c>
      <c r="AM3" s="6" t="n">
        <v>174.52</v>
      </c>
      <c r="AN3" s="11" t="n">
        <v>45100</v>
      </c>
      <c r="AO3" s="6" t="n">
        <v>1</v>
      </c>
      <c r="AP3" s="6" t="n">
        <v>1058.93</v>
      </c>
      <c r="AQ3" s="0"/>
      <c r="AR3" s="5" t="s">
        <f>=SUM(AS2:AS2)/SUM(AR2:AR2)</f>
      </c>
      <c r="AS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6685</v>
      </c>
      <c r="F4" s="0" t="s">
        <v>158</v>
      </c>
      <c r="G4" s="11" t="n">
        <v>44904</v>
      </c>
      <c r="H4" s="6" t="n">
        <v>1</v>
      </c>
      <c r="I4" s="6" t="n">
        <v>362.71</v>
      </c>
      <c r="J4" s="0"/>
      <c r="K4" s="6" t="n">
        <v>5182.5</v>
      </c>
      <c r="L4" s="0" t="s">
        <v>158</v>
      </c>
      <c r="M4" s="0"/>
      <c r="N4" s="5" t="s">
        <f>=SUM(O2:O3)/SUM(N2:N3)</f>
      </c>
      <c r="O4" s="0" t="s">
        <v>11</v>
      </c>
      <c r="P4" s="11" t="n">
        <v>44970</v>
      </c>
      <c r="Q4" s="6" t="n">
        <v>600</v>
      </c>
      <c r="R4" s="6" t="n">
        <v>2115.78</v>
      </c>
      <c r="S4" s="0"/>
      <c r="T4" s="5" t="s">
        <f>=SUM(U2:U3)/SUM(T2:T3)</f>
      </c>
      <c r="U4" s="0" t="s">
        <v>11</v>
      </c>
      <c r="V4" s="0"/>
      <c r="W4" s="6" t="n">
        <v>233.15</v>
      </c>
      <c r="X4" s="0" t="s">
        <v>158</v>
      </c>
      <c r="Y4" s="11" t="n">
        <v>44971</v>
      </c>
      <c r="Z4" s="6" t="n">
        <v>2</v>
      </c>
      <c r="AA4" s="6" t="n">
        <v>313.58</v>
      </c>
      <c r="AB4" s="0"/>
      <c r="AC4" s="6" t="n">
        <v>64.08</v>
      </c>
      <c r="AD4" s="0" t="s">
        <v>158</v>
      </c>
      <c r="AE4" s="0"/>
      <c r="AF4" s="6" t="n">
        <v>10.44</v>
      </c>
      <c r="AG4" s="0" t="s">
        <v>158</v>
      </c>
      <c r="AH4" s="0"/>
      <c r="AI4" s="6" t="n">
        <v>7.842</v>
      </c>
      <c r="AJ4" s="0" t="s">
        <v>158</v>
      </c>
      <c r="AK4" s="0"/>
      <c r="AL4" s="5" t="s">
        <f>=SUM(AM2:AM3)/SUM(AL2:AL3)</f>
      </c>
      <c r="AM4" s="0" t="s">
        <v>11</v>
      </c>
      <c r="AN4" s="0"/>
      <c r="AO4" s="5" t="s">
        <f>=SUM(AP2:AP3)/SUM(AO2:AO3)</f>
      </c>
      <c r="AP4" s="0" t="s">
        <v>11</v>
      </c>
      <c r="AQ4" s="0"/>
      <c r="AR4" s="6" t="n">
        <v>99.69</v>
      </c>
      <c r="AS4" s="0" t="s">
        <v>158</v>
      </c>
    </row>
    <row collapsed="false" customFormat="false" customHeight="false" hidden="false" ht="12.1" outlineLevel="0" r="5">
      <c r="A5" s="0"/>
      <c r="B5" s="6" t="n">
        <v>1188.4</v>
      </c>
      <c r="C5" s="0" t="s">
        <v>158</v>
      </c>
      <c r="D5" s="0"/>
      <c r="E5" s="6" t="n">
        <v>1</v>
      </c>
      <c r="F5" s="0" t="s">
        <v>159</v>
      </c>
      <c r="G5" s="11" t="n">
        <v>44938</v>
      </c>
      <c r="H5" s="6" t="n">
        <v>2</v>
      </c>
      <c r="I5" s="6" t="n">
        <v>691.73</v>
      </c>
      <c r="J5" s="0"/>
      <c r="K5" s="6" t="n">
        <v>1</v>
      </c>
      <c r="L5" s="0" t="s">
        <v>159</v>
      </c>
      <c r="M5" s="0"/>
      <c r="N5" s="6" t="n">
        <v>126.75</v>
      </c>
      <c r="O5" s="0" t="s">
        <v>158</v>
      </c>
      <c r="P5" s="0"/>
      <c r="Q5" s="5" t="s">
        <f>=SUM(R2:R4)/SUM(Q2:Q4)</f>
      </c>
      <c r="R5" s="0" t="s">
        <v>11</v>
      </c>
      <c r="S5" s="0"/>
      <c r="T5" s="6" t="n">
        <v>391.25</v>
      </c>
      <c r="U5" s="0" t="s">
        <v>158</v>
      </c>
      <c r="V5" s="0"/>
      <c r="W5" s="6" t="n">
        <v>10</v>
      </c>
      <c r="X5" s="0" t="s">
        <v>159</v>
      </c>
      <c r="Y5" s="11" t="n">
        <v>45093</v>
      </c>
      <c r="Z5" s="6" t="n">
        <v>2</v>
      </c>
      <c r="AA5" s="6" t="n">
        <v>319.47</v>
      </c>
      <c r="AB5" s="0"/>
      <c r="AC5" s="6" t="n">
        <v>20</v>
      </c>
      <c r="AD5" s="0" t="s">
        <v>159</v>
      </c>
      <c r="AE5" s="0"/>
      <c r="AF5" s="6" t="n">
        <v>98</v>
      </c>
      <c r="AG5" s="0" t="s">
        <v>159</v>
      </c>
      <c r="AH5" s="0"/>
      <c r="AI5" s="6" t="n">
        <v>107</v>
      </c>
      <c r="AJ5" s="0" t="s">
        <v>159</v>
      </c>
      <c r="AK5" s="0"/>
      <c r="AL5" s="6" t="n">
        <v>18.82</v>
      </c>
      <c r="AM5" s="0" t="s">
        <v>158</v>
      </c>
      <c r="AN5" s="0"/>
      <c r="AO5" s="6" t="n">
        <v>94.72</v>
      </c>
      <c r="AP5" s="0" t="s">
        <v>158</v>
      </c>
      <c r="AQ5" s="0"/>
      <c r="AR5" s="6" t="n">
        <v>1</v>
      </c>
      <c r="AS5" s="0" t="s">
        <v>159</v>
      </c>
    </row>
    <row collapsed="false" customFormat="false" customHeight="false" hidden="false" ht="12.1" outlineLevel="0" r="6">
      <c r="A6" s="0"/>
      <c r="B6" s="6" t="n">
        <v>7</v>
      </c>
      <c r="C6" s="0" t="s">
        <v>159</v>
      </c>
      <c r="D6" s="0"/>
      <c r="E6" s="5" t="s">
        <f>=E5*(ABS(E4)-ABS(E3))</f>
      </c>
      <c r="F6" s="0" t="s">
        <v>160</v>
      </c>
      <c r="G6" s="11" t="n">
        <v>44960</v>
      </c>
      <c r="H6" s="6" t="n">
        <v>3</v>
      </c>
      <c r="I6" s="6" t="n">
        <v>979.25</v>
      </c>
      <c r="J6" s="0"/>
      <c r="K6" s="5" t="s">
        <f>=K5*(ABS(K4)-ABS(K3))</f>
      </c>
      <c r="L6" s="0" t="s">
        <v>160</v>
      </c>
      <c r="M6" s="0"/>
      <c r="N6" s="6" t="n">
        <v>30</v>
      </c>
      <c r="O6" s="0" t="s">
        <v>159</v>
      </c>
      <c r="P6" s="0"/>
      <c r="Q6" s="6" t="n">
        <v>3.322</v>
      </c>
      <c r="R6" s="0" t="s">
        <v>158</v>
      </c>
      <c r="S6" s="0"/>
      <c r="T6" s="6" t="n">
        <v>8</v>
      </c>
      <c r="U6" s="0" t="s">
        <v>159</v>
      </c>
      <c r="V6" s="0"/>
      <c r="W6" s="5" t="s">
        <f>=W5*(ABS(W4)-ABS(W3))</f>
      </c>
      <c r="X6" s="0" t="s">
        <v>160</v>
      </c>
      <c r="Y6" s="11" t="n">
        <v>45098</v>
      </c>
      <c r="Z6" s="6" t="n">
        <v>1</v>
      </c>
      <c r="AA6" s="6" t="n">
        <v>174.4</v>
      </c>
      <c r="AB6" s="0"/>
      <c r="AC6" s="5" t="s">
        <f>=AC5*(ABS(AC4)-ABS(AC3))</f>
      </c>
      <c r="AD6" s="0" t="s">
        <v>160</v>
      </c>
      <c r="AE6" s="0"/>
      <c r="AF6" s="5" t="s">
        <f>=AF5*(ABS(AF4)-ABS(AF3))</f>
      </c>
      <c r="AG6" s="0" t="s">
        <v>160</v>
      </c>
      <c r="AH6" s="0"/>
      <c r="AI6" s="5" t="s">
        <f>=AI5*(ABS(AI4)-ABS(AI3))</f>
      </c>
      <c r="AJ6" s="0" t="s">
        <v>160</v>
      </c>
      <c r="AK6" s="0"/>
      <c r="AL6" s="6" t="n">
        <v>29</v>
      </c>
      <c r="AM6" s="0" t="s">
        <v>159</v>
      </c>
      <c r="AN6" s="0"/>
      <c r="AO6" s="6" t="n">
        <v>2</v>
      </c>
      <c r="AP6" s="0" t="s">
        <v>159</v>
      </c>
      <c r="AQ6" s="0"/>
      <c r="AR6" s="6" t="s">
        <f>=Портфель!G18*Портфель!$Q$13</f>
      </c>
      <c r="AS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160</v>
      </c>
      <c r="D7" s="0"/>
      <c r="E7" s="0"/>
      <c r="F7" s="0"/>
      <c r="G7" s="11" t="n">
        <v>45098</v>
      </c>
      <c r="H7" s="6" t="n">
        <v>1</v>
      </c>
      <c r="I7" s="6" t="n">
        <v>504.71</v>
      </c>
      <c r="J7" s="0"/>
      <c r="K7" s="0"/>
      <c r="L7" s="0"/>
      <c r="M7" s="0"/>
      <c r="N7" s="5" t="s">
        <f>=N6*(ABS(N5)-ABS(N4))</f>
      </c>
      <c r="O7" s="0" t="s">
        <v>160</v>
      </c>
      <c r="P7" s="0"/>
      <c r="Q7" s="6" t="n">
        <v>1100</v>
      </c>
      <c r="R7" s="0" t="s">
        <v>159</v>
      </c>
      <c r="S7" s="0"/>
      <c r="T7" s="5" t="s">
        <f>=T6*(ABS(T5)-ABS(T4))</f>
      </c>
      <c r="U7" s="0" t="s">
        <v>160</v>
      </c>
      <c r="V7" s="0"/>
      <c r="W7" s="0"/>
      <c r="X7" s="0"/>
      <c r="Y7" s="0"/>
      <c r="Z7" s="5" t="s">
        <f>=SUM(AA2:AA6)/SUM(Z2:Z6)</f>
      </c>
      <c r="AA7" s="0" t="s">
        <v>11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160</v>
      </c>
      <c r="AN7" s="0"/>
      <c r="AO7" s="6" t="s">
        <f>=Портфель!G17*Портфель!$Q$13</f>
      </c>
      <c r="AP7" s="0" t="s">
        <v>6</v>
      </c>
      <c r="AQ7" s="0"/>
      <c r="AR7" s="6" t="s">
        <f>=Портфель!H18*Портфель!$Q$13</f>
      </c>
      <c r="AS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5" t="s">
        <f>=SUM(I2:I7)/SUM(H2:H7)</f>
      </c>
      <c r="I8" s="0" t="s">
        <v>11</v>
      </c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160</v>
      </c>
      <c r="S8" s="0"/>
      <c r="T8" s="0"/>
      <c r="U8" s="0"/>
      <c r="V8" s="0"/>
      <c r="W8" s="0"/>
      <c r="X8" s="0"/>
      <c r="Y8" s="0"/>
      <c r="Z8" s="6" t="n">
        <v>254.6</v>
      </c>
      <c r="AA8" s="0" t="s">
        <v>158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6" t="s">
        <f>=Портфель!H17*Портфель!$Q$13</f>
      </c>
      <c r="AP8" s="0" t="s">
        <v>7</v>
      </c>
      <c r="AQ8" s="0"/>
      <c r="AR8" s="5" t="s">
        <f>=AR5*(AR6*AR4/100-AR3+AR7)</f>
      </c>
      <c r="AS8" s="0" t="s">
        <v>160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6" t="n">
        <v>542.2</v>
      </c>
      <c r="I9" s="0" t="s">
        <v>158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6" t="n">
        <v>7</v>
      </c>
      <c r="AA9" s="0" t="s">
        <v>159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=AO6*(AO7*AO5/100-AO4+AO8)</f>
      </c>
      <c r="AP9" s="0" t="s">
        <v>160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6" t="n">
        <v>12</v>
      </c>
      <c r="I10" s="0" t="s">
        <v>159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5" t="s">
        <f>=Z9*(ABS(Z8)-ABS(Z7))</f>
      </c>
      <c r="AA10" s="0" t="s">
        <v>160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5" t="s">
        <f>=H10*(ABS(H9)-ABS(H8))</f>
      </c>
      <c r="I11" s="0" t="s">
        <v>160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74</v>
      </c>
      <c r="B1" s="18" t="s">
        <v>0</v>
      </c>
      <c r="C1" s="18" t="s">
        <v>2</v>
      </c>
      <c r="D1" s="18" t="s">
        <v>161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162</v>
      </c>
      <c r="L1" s="18" t="s">
        <v>163</v>
      </c>
      <c r="M1" s="18" t="s">
        <v>65</v>
      </c>
      <c r="N1" s="18" t="s">
        <v>19</v>
      </c>
      <c r="O1" s="18" t="s">
        <v>164</v>
      </c>
    </row>
    <row collapsed="false" customFormat="false" customHeight="false" hidden="false" ht="12.1" outlineLevel="0" r="2">
      <c r="A2" s="21" t="n">
        <v>44806.791666667</v>
      </c>
      <c r="B2" s="22" t="s">
        <v>165</v>
      </c>
      <c r="C2" s="22" t="s">
        <v>81</v>
      </c>
      <c r="D2" s="22" t="s">
        <v>165</v>
      </c>
      <c r="E2" s="22" t="s">
        <v>165</v>
      </c>
      <c r="F2" s="22" t="s">
        <v>19</v>
      </c>
      <c r="G2" s="23" t="n">
        <v>1</v>
      </c>
      <c r="H2" s="24" t="n">
        <v>2884.11</v>
      </c>
      <c r="I2" s="24" t="n">
        <v>2884.11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44816.791666667</v>
      </c>
      <c r="B3" s="16" t="s">
        <v>42</v>
      </c>
      <c r="C3" s="16" t="s">
        <v>166</v>
      </c>
      <c r="D3" s="16" t="s">
        <v>129</v>
      </c>
      <c r="E3" s="16" t="s">
        <v>17</v>
      </c>
      <c r="F3" s="16" t="s">
        <v>19</v>
      </c>
      <c r="G3" s="7" t="n">
        <v>1</v>
      </c>
      <c r="H3" s="6" t="n">
        <v>164</v>
      </c>
      <c r="I3" s="6" t="n">
        <v>-164</v>
      </c>
      <c r="J3" s="6" t="n">
        <v>0</v>
      </c>
      <c r="K3" s="6" t="n">
        <v>-0.41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44852.488194444</v>
      </c>
      <c r="B4" s="16" t="s">
        <v>132</v>
      </c>
      <c r="C4" s="16" t="s">
        <v>167</v>
      </c>
      <c r="D4" s="16" t="s">
        <v>129</v>
      </c>
      <c r="E4" s="16" t="s">
        <v>17</v>
      </c>
      <c r="F4" s="16" t="s">
        <v>65</v>
      </c>
      <c r="G4" s="7" t="n">
        <v>4.96</v>
      </c>
      <c r="H4" s="6" t="n">
        <v>6.13</v>
      </c>
      <c r="I4" s="6" t="n">
        <v>-30.4</v>
      </c>
      <c r="J4" s="6" t="n">
        <v>0</v>
      </c>
      <c r="K4" s="6" t="n">
        <v>0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44867.791666667</v>
      </c>
      <c r="B5" s="16" t="s">
        <v>53</v>
      </c>
      <c r="C5" s="16" t="s">
        <v>168</v>
      </c>
      <c r="D5" s="16" t="s">
        <v>129</v>
      </c>
      <c r="E5" s="16" t="s">
        <v>51</v>
      </c>
      <c r="F5" s="16" t="s">
        <v>19</v>
      </c>
      <c r="G5" s="7" t="n">
        <v>107</v>
      </c>
      <c r="H5" s="6" t="n">
        <v>6.403</v>
      </c>
      <c r="I5" s="6" t="n">
        <v>-685.12</v>
      </c>
      <c r="J5" s="6" t="n">
        <v>0</v>
      </c>
      <c r="K5" s="6" t="n">
        <v>-1.73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44873.488194444</v>
      </c>
      <c r="B6" s="16" t="s">
        <v>133</v>
      </c>
      <c r="C6" s="16" t="s">
        <v>169</v>
      </c>
      <c r="D6" s="16" t="s">
        <v>129</v>
      </c>
      <c r="E6" s="16" t="s">
        <v>17</v>
      </c>
      <c r="F6" s="16" t="s">
        <v>65</v>
      </c>
      <c r="G6" s="7" t="n">
        <v>1.14</v>
      </c>
      <c r="H6" s="6" t="n">
        <v>24.27</v>
      </c>
      <c r="I6" s="6" t="n">
        <v>-27.67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44879.488194444</v>
      </c>
      <c r="B7" s="16" t="s">
        <v>134</v>
      </c>
      <c r="C7" s="16" t="s">
        <v>170</v>
      </c>
      <c r="D7" s="16" t="s">
        <v>129</v>
      </c>
      <c r="E7" s="16" t="s">
        <v>17</v>
      </c>
      <c r="F7" s="16" t="s">
        <v>65</v>
      </c>
      <c r="G7" s="7" t="n">
        <v>10.15</v>
      </c>
      <c r="H7" s="6" t="n">
        <v>0.355</v>
      </c>
      <c r="I7" s="6" t="n">
        <v>-3.6</v>
      </c>
      <c r="J7" s="6" t="n">
        <v>0</v>
      </c>
      <c r="K7" s="6" t="n">
        <v>0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44886.791666667</v>
      </c>
      <c r="B8" s="16" t="s">
        <v>56</v>
      </c>
      <c r="C8" s="16" t="s">
        <v>171</v>
      </c>
      <c r="D8" s="16" t="s">
        <v>129</v>
      </c>
      <c r="E8" s="16" t="s">
        <v>51</v>
      </c>
      <c r="F8" s="16" t="s">
        <v>19</v>
      </c>
      <c r="G8" s="7" t="n">
        <v>14</v>
      </c>
      <c r="H8" s="6" t="n">
        <v>11.774</v>
      </c>
      <c r="I8" s="6" t="n">
        <v>-164.84</v>
      </c>
      <c r="J8" s="6" t="n">
        <v>0</v>
      </c>
      <c r="K8" s="6" t="n">
        <v>-0.41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44889.791666667</v>
      </c>
      <c r="B9" s="16" t="s">
        <v>135</v>
      </c>
      <c r="C9" s="16" t="s">
        <v>172</v>
      </c>
      <c r="D9" s="16" t="s">
        <v>129</v>
      </c>
      <c r="E9" s="16" t="s">
        <v>17</v>
      </c>
      <c r="F9" s="16" t="s">
        <v>19</v>
      </c>
      <c r="G9" s="7" t="n">
        <v>10</v>
      </c>
      <c r="H9" s="6" t="n">
        <v>30.999</v>
      </c>
      <c r="I9" s="6" t="n">
        <v>-309.99</v>
      </c>
      <c r="J9" s="6" t="n">
        <v>0</v>
      </c>
      <c r="K9" s="6" t="n">
        <v>-0.93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44889.791666667</v>
      </c>
      <c r="B10" s="16" t="s">
        <v>24</v>
      </c>
      <c r="C10" s="16" t="s">
        <v>173</v>
      </c>
      <c r="D10" s="16" t="s">
        <v>129</v>
      </c>
      <c r="E10" s="16" t="s">
        <v>17</v>
      </c>
      <c r="F10" s="16" t="s">
        <v>19</v>
      </c>
      <c r="G10" s="7" t="n">
        <v>4</v>
      </c>
      <c r="H10" s="6" t="n">
        <v>366.0975</v>
      </c>
      <c r="I10" s="6" t="n">
        <v>-1464.39</v>
      </c>
      <c r="J10" s="6" t="n">
        <v>0</v>
      </c>
      <c r="K10" s="6" t="n">
        <v>-4.39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44904.65</v>
      </c>
      <c r="B11" s="22" t="s">
        <v>165</v>
      </c>
      <c r="C11" s="22" t="s">
        <v>81</v>
      </c>
      <c r="D11" s="22" t="s">
        <v>165</v>
      </c>
      <c r="E11" s="22" t="s">
        <v>165</v>
      </c>
      <c r="F11" s="22" t="s">
        <v>19</v>
      </c>
      <c r="G11" s="23" t="n">
        <v>1</v>
      </c>
      <c r="H11" s="24" t="n">
        <v>4538</v>
      </c>
      <c r="I11" s="24" t="n">
        <v>4538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44904.65</v>
      </c>
      <c r="B12" s="16" t="s">
        <v>33</v>
      </c>
      <c r="C12" s="16" t="s">
        <v>174</v>
      </c>
      <c r="D12" s="16" t="s">
        <v>129</v>
      </c>
      <c r="E12" s="16" t="s">
        <v>17</v>
      </c>
      <c r="F12" s="16" t="s">
        <v>19</v>
      </c>
      <c r="G12" s="7" t="n">
        <v>300</v>
      </c>
      <c r="H12" s="6" t="n">
        <v>3.242</v>
      </c>
      <c r="I12" s="6" t="n">
        <v>-972.6</v>
      </c>
      <c r="J12" s="6" t="n">
        <v>0</v>
      </c>
      <c r="K12" s="6" t="n">
        <v>-2.92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44904.65</v>
      </c>
      <c r="B13" s="16" t="s">
        <v>39</v>
      </c>
      <c r="C13" s="16" t="s">
        <v>175</v>
      </c>
      <c r="D13" s="16" t="s">
        <v>129</v>
      </c>
      <c r="E13" s="16" t="s">
        <v>17</v>
      </c>
      <c r="F13" s="16" t="s">
        <v>19</v>
      </c>
      <c r="G13" s="7" t="n">
        <v>10</v>
      </c>
      <c r="H13" s="6" t="n">
        <v>234.4</v>
      </c>
      <c r="I13" s="6" t="n">
        <v>-2344</v>
      </c>
      <c r="J13" s="6" t="n">
        <v>0</v>
      </c>
      <c r="K13" s="6" t="n">
        <v>-7.03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44904.65</v>
      </c>
      <c r="B14" s="16" t="s">
        <v>24</v>
      </c>
      <c r="C14" s="16" t="s">
        <v>173</v>
      </c>
      <c r="D14" s="16" t="s">
        <v>129</v>
      </c>
      <c r="E14" s="16" t="s">
        <v>17</v>
      </c>
      <c r="F14" s="16" t="s">
        <v>19</v>
      </c>
      <c r="G14" s="7" t="n">
        <v>1</v>
      </c>
      <c r="H14" s="6" t="n">
        <v>362</v>
      </c>
      <c r="I14" s="6" t="n">
        <v>-362</v>
      </c>
      <c r="J14" s="6" t="n">
        <v>0</v>
      </c>
      <c r="K14" s="6" t="n">
        <v>-1.09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44904.65</v>
      </c>
      <c r="B15" s="16" t="s">
        <v>135</v>
      </c>
      <c r="C15" s="16" t="s">
        <v>172</v>
      </c>
      <c r="D15" s="16" t="s">
        <v>129</v>
      </c>
      <c r="E15" s="16" t="s">
        <v>17</v>
      </c>
      <c r="F15" s="16" t="s">
        <v>19</v>
      </c>
      <c r="G15" s="7" t="n">
        <v>10</v>
      </c>
      <c r="H15" s="6" t="n">
        <v>31.7</v>
      </c>
      <c r="I15" s="6" t="n">
        <v>-317</v>
      </c>
      <c r="J15" s="6" t="n">
        <v>0</v>
      </c>
      <c r="K15" s="6" t="n">
        <v>-0.95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44904.65</v>
      </c>
      <c r="B16" s="16" t="s">
        <v>24</v>
      </c>
      <c r="C16" s="16" t="s">
        <v>173</v>
      </c>
      <c r="D16" s="16" t="s">
        <v>129</v>
      </c>
      <c r="E16" s="16" t="s">
        <v>17</v>
      </c>
      <c r="F16" s="16" t="s">
        <v>19</v>
      </c>
      <c r="G16" s="7" t="n">
        <v>1</v>
      </c>
      <c r="H16" s="6" t="n">
        <v>361.8</v>
      </c>
      <c r="I16" s="6" t="n">
        <v>-361.8</v>
      </c>
      <c r="J16" s="6" t="n">
        <v>0</v>
      </c>
      <c r="K16" s="6" t="n">
        <v>-0.91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44904.65</v>
      </c>
      <c r="B17" s="16" t="s">
        <v>56</v>
      </c>
      <c r="C17" s="16" t="s">
        <v>171</v>
      </c>
      <c r="D17" s="16" t="s">
        <v>129</v>
      </c>
      <c r="E17" s="16" t="s">
        <v>51</v>
      </c>
      <c r="F17" s="16" t="s">
        <v>19</v>
      </c>
      <c r="G17" s="7" t="n">
        <v>15</v>
      </c>
      <c r="H17" s="6" t="n">
        <v>11.605</v>
      </c>
      <c r="I17" s="6" t="n">
        <v>-174.08</v>
      </c>
      <c r="J17" s="6" t="n">
        <v>0</v>
      </c>
      <c r="K17" s="6" t="n">
        <v>-0.44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1" t="n">
        <v>44922.559027778</v>
      </c>
      <c r="B18" s="22" t="s">
        <v>165</v>
      </c>
      <c r="C18" s="22" t="s">
        <v>81</v>
      </c>
      <c r="D18" s="22" t="s">
        <v>165</v>
      </c>
      <c r="E18" s="22" t="s">
        <v>165</v>
      </c>
      <c r="F18" s="22" t="s">
        <v>19</v>
      </c>
      <c r="G18" s="23" t="n">
        <v>1</v>
      </c>
      <c r="H18" s="24" t="n">
        <v>2900</v>
      </c>
      <c r="I18" s="24" t="n">
        <v>2900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44922.559027778</v>
      </c>
      <c r="B19" s="16" t="s">
        <v>36</v>
      </c>
      <c r="C19" s="16" t="s">
        <v>176</v>
      </c>
      <c r="D19" s="16" t="s">
        <v>129</v>
      </c>
      <c r="E19" s="16" t="s">
        <v>17</v>
      </c>
      <c r="F19" s="16" t="s">
        <v>19</v>
      </c>
      <c r="G19" s="7" t="n">
        <v>5</v>
      </c>
      <c r="H19" s="6" t="n">
        <v>354.15</v>
      </c>
      <c r="I19" s="6" t="n">
        <v>-1770.75</v>
      </c>
      <c r="J19" s="6" t="n">
        <v>0</v>
      </c>
      <c r="K19" s="6" t="n">
        <v>-4.42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44922.559027778</v>
      </c>
      <c r="B20" s="16" t="s">
        <v>45</v>
      </c>
      <c r="C20" s="16" t="s">
        <v>177</v>
      </c>
      <c r="D20" s="16" t="s">
        <v>129</v>
      </c>
      <c r="E20" s="16" t="s">
        <v>17</v>
      </c>
      <c r="F20" s="16" t="s">
        <v>19</v>
      </c>
      <c r="G20" s="7" t="n">
        <v>20</v>
      </c>
      <c r="H20" s="6" t="n">
        <v>55.78</v>
      </c>
      <c r="I20" s="6" t="n">
        <v>-1115.6</v>
      </c>
      <c r="J20" s="6" t="n">
        <v>0</v>
      </c>
      <c r="K20" s="6" t="n">
        <v>-2.78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44923.422916667</v>
      </c>
      <c r="B21" s="22" t="s">
        <v>165</v>
      </c>
      <c r="C21" s="22" t="s">
        <v>81</v>
      </c>
      <c r="D21" s="22" t="s">
        <v>165</v>
      </c>
      <c r="E21" s="22" t="s">
        <v>165</v>
      </c>
      <c r="F21" s="22" t="s">
        <v>19</v>
      </c>
      <c r="G21" s="23" t="n">
        <v>1</v>
      </c>
      <c r="H21" s="24" t="n">
        <v>430</v>
      </c>
      <c r="I21" s="24" t="n">
        <v>430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44938.644444444</v>
      </c>
      <c r="B22" s="22" t="s">
        <v>165</v>
      </c>
      <c r="C22" s="22" t="s">
        <v>81</v>
      </c>
      <c r="D22" s="22" t="s">
        <v>165</v>
      </c>
      <c r="E22" s="22" t="s">
        <v>165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44938.644444444</v>
      </c>
      <c r="B23" s="16" t="s">
        <v>42</v>
      </c>
      <c r="C23" s="16" t="s">
        <v>166</v>
      </c>
      <c r="D23" s="16" t="s">
        <v>129</v>
      </c>
      <c r="E23" s="16" t="s">
        <v>17</v>
      </c>
      <c r="F23" s="16" t="s">
        <v>19</v>
      </c>
      <c r="G23" s="7" t="n">
        <v>1</v>
      </c>
      <c r="H23" s="6" t="n">
        <v>121.3</v>
      </c>
      <c r="I23" s="6" t="n">
        <v>-121.3</v>
      </c>
      <c r="J23" s="6" t="n">
        <v>0</v>
      </c>
      <c r="K23" s="6" t="n">
        <v>-0.31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44938.644444444</v>
      </c>
      <c r="B24" s="16" t="s">
        <v>24</v>
      </c>
      <c r="C24" s="16" t="s">
        <v>173</v>
      </c>
      <c r="D24" s="16" t="s">
        <v>129</v>
      </c>
      <c r="E24" s="16" t="s">
        <v>17</v>
      </c>
      <c r="F24" s="16" t="s">
        <v>19</v>
      </c>
      <c r="G24" s="7" t="n">
        <v>2</v>
      </c>
      <c r="H24" s="6" t="n">
        <v>345</v>
      </c>
      <c r="I24" s="6" t="n">
        <v>-690</v>
      </c>
      <c r="J24" s="6" t="n">
        <v>0</v>
      </c>
      <c r="K24" s="6" t="n">
        <v>-1.73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44938.644444444</v>
      </c>
      <c r="B25" s="16" t="s">
        <v>16</v>
      </c>
      <c r="C25" s="16" t="s">
        <v>178</v>
      </c>
      <c r="D25" s="16" t="s">
        <v>129</v>
      </c>
      <c r="E25" s="16" t="s">
        <v>17</v>
      </c>
      <c r="F25" s="16" t="s">
        <v>19</v>
      </c>
      <c r="G25" s="7" t="n">
        <v>4</v>
      </c>
      <c r="H25" s="6" t="n">
        <v>1044</v>
      </c>
      <c r="I25" s="6" t="n">
        <v>-4176</v>
      </c>
      <c r="J25" s="6" t="n">
        <v>0</v>
      </c>
      <c r="K25" s="6" t="n">
        <v>-10.44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44952.464583333</v>
      </c>
      <c r="B26" s="16" t="s">
        <v>136</v>
      </c>
      <c r="C26" s="16" t="s">
        <v>179</v>
      </c>
      <c r="D26" s="16" t="s">
        <v>129</v>
      </c>
      <c r="E26" s="16" t="s">
        <v>51</v>
      </c>
      <c r="F26" s="16" t="s">
        <v>19</v>
      </c>
      <c r="G26" s="7" t="n">
        <v>342</v>
      </c>
      <c r="H26" s="6" t="n">
        <v>1.2109</v>
      </c>
      <c r="I26" s="6" t="n">
        <v>-421.26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44957.617361111</v>
      </c>
      <c r="B27" s="22" t="s">
        <v>165</v>
      </c>
      <c r="C27" s="22" t="s">
        <v>81</v>
      </c>
      <c r="D27" s="22" t="s">
        <v>165</v>
      </c>
      <c r="E27" s="22" t="s">
        <v>165</v>
      </c>
      <c r="F27" s="22" t="s">
        <v>19</v>
      </c>
      <c r="G27" s="23" t="n">
        <v>1</v>
      </c>
      <c r="H27" s="24" t="n">
        <v>5000</v>
      </c>
      <c r="I27" s="24" t="n">
        <v>5000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44957.617361111</v>
      </c>
      <c r="B28" s="16" t="s">
        <v>137</v>
      </c>
      <c r="C28" s="16" t="s">
        <v>180</v>
      </c>
      <c r="D28" s="16" t="s">
        <v>129</v>
      </c>
      <c r="E28" s="16" t="s">
        <v>17</v>
      </c>
      <c r="F28" s="16" t="s">
        <v>19</v>
      </c>
      <c r="G28" s="7" t="n">
        <v>30</v>
      </c>
      <c r="H28" s="6" t="n">
        <v>61.96</v>
      </c>
      <c r="I28" s="6" t="n">
        <v>-1858.8</v>
      </c>
      <c r="J28" s="6" t="n">
        <v>0</v>
      </c>
      <c r="K28" s="6" t="n">
        <v>-4.65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44957.617361111</v>
      </c>
      <c r="B29" s="16" t="s">
        <v>16</v>
      </c>
      <c r="C29" s="16" t="s">
        <v>178</v>
      </c>
      <c r="D29" s="16" t="s">
        <v>129</v>
      </c>
      <c r="E29" s="16" t="s">
        <v>17</v>
      </c>
      <c r="F29" s="16" t="s">
        <v>19</v>
      </c>
      <c r="G29" s="7" t="n">
        <v>3</v>
      </c>
      <c r="H29" s="6" t="n">
        <v>1026.4</v>
      </c>
      <c r="I29" s="6" t="n">
        <v>-3079.2</v>
      </c>
      <c r="J29" s="6" t="n">
        <v>0</v>
      </c>
      <c r="K29" s="6" t="n">
        <v>-7.7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1" t="n">
        <v>44960.665972222</v>
      </c>
      <c r="B30" s="22" t="s">
        <v>165</v>
      </c>
      <c r="C30" s="22" t="s">
        <v>81</v>
      </c>
      <c r="D30" s="22" t="s">
        <v>165</v>
      </c>
      <c r="E30" s="22" t="s">
        <v>165</v>
      </c>
      <c r="F30" s="22" t="s">
        <v>19</v>
      </c>
      <c r="G30" s="23" t="n">
        <v>1</v>
      </c>
      <c r="H30" s="24" t="n">
        <v>10000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0" t="n">
        <v>44960.665972222</v>
      </c>
      <c r="B31" s="16" t="s">
        <v>27</v>
      </c>
      <c r="C31" s="16" t="s">
        <v>181</v>
      </c>
      <c r="D31" s="16" t="s">
        <v>129</v>
      </c>
      <c r="E31" s="16" t="s">
        <v>17</v>
      </c>
      <c r="F31" s="16" t="s">
        <v>19</v>
      </c>
      <c r="G31" s="7" t="n">
        <v>1</v>
      </c>
      <c r="H31" s="6" t="n">
        <v>3898</v>
      </c>
      <c r="I31" s="6" t="n">
        <v>-3898</v>
      </c>
      <c r="J31" s="6" t="n">
        <v>0</v>
      </c>
      <c r="K31" s="6" t="n">
        <v>-9.75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44960.665972222</v>
      </c>
      <c r="B32" s="16" t="s">
        <v>138</v>
      </c>
      <c r="C32" s="16" t="s">
        <v>182</v>
      </c>
      <c r="D32" s="16" t="s">
        <v>129</v>
      </c>
      <c r="E32" s="16" t="s">
        <v>17</v>
      </c>
      <c r="F32" s="16" t="s">
        <v>19</v>
      </c>
      <c r="G32" s="7" t="n">
        <v>80</v>
      </c>
      <c r="H32" s="6" t="n">
        <v>42</v>
      </c>
      <c r="I32" s="6" t="n">
        <v>-3360</v>
      </c>
      <c r="J32" s="6" t="n">
        <v>0</v>
      </c>
      <c r="K32" s="6" t="n">
        <v>-8.45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44960.665972222</v>
      </c>
      <c r="B33" s="16" t="s">
        <v>24</v>
      </c>
      <c r="C33" s="16" t="s">
        <v>173</v>
      </c>
      <c r="D33" s="16" t="s">
        <v>129</v>
      </c>
      <c r="E33" s="16" t="s">
        <v>17</v>
      </c>
      <c r="F33" s="16" t="s">
        <v>19</v>
      </c>
      <c r="G33" s="7" t="n">
        <v>3</v>
      </c>
      <c r="H33" s="6" t="n">
        <v>325.6</v>
      </c>
      <c r="I33" s="6" t="n">
        <v>-976.8</v>
      </c>
      <c r="J33" s="6" t="n">
        <v>0</v>
      </c>
      <c r="K33" s="6" t="n">
        <v>-2.45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44960.665972222</v>
      </c>
      <c r="B34" s="16" t="s">
        <v>33</v>
      </c>
      <c r="C34" s="16" t="s">
        <v>174</v>
      </c>
      <c r="D34" s="16" t="s">
        <v>129</v>
      </c>
      <c r="E34" s="16" t="s">
        <v>17</v>
      </c>
      <c r="F34" s="16" t="s">
        <v>19</v>
      </c>
      <c r="G34" s="7" t="n">
        <v>200</v>
      </c>
      <c r="H34" s="6" t="n">
        <v>3.492</v>
      </c>
      <c r="I34" s="6" t="n">
        <v>-698.4</v>
      </c>
      <c r="J34" s="6" t="n">
        <v>0</v>
      </c>
      <c r="K34" s="6" t="n">
        <v>-1.75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44960.665972222</v>
      </c>
      <c r="B35" s="16" t="s">
        <v>36</v>
      </c>
      <c r="C35" s="16" t="s">
        <v>176</v>
      </c>
      <c r="D35" s="16" t="s">
        <v>129</v>
      </c>
      <c r="E35" s="16" t="s">
        <v>17</v>
      </c>
      <c r="F35" s="16" t="s">
        <v>19</v>
      </c>
      <c r="G35" s="7" t="n">
        <v>3</v>
      </c>
      <c r="H35" s="6" t="n">
        <v>341</v>
      </c>
      <c r="I35" s="6" t="n">
        <v>-1023</v>
      </c>
      <c r="J35" s="6" t="n">
        <v>0</v>
      </c>
      <c r="K35" s="6" t="n">
        <v>-2.55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44970.448611111</v>
      </c>
      <c r="B36" s="22" t="s">
        <v>165</v>
      </c>
      <c r="C36" s="22" t="s">
        <v>81</v>
      </c>
      <c r="D36" s="22" t="s">
        <v>165</v>
      </c>
      <c r="E36" s="22" t="s">
        <v>165</v>
      </c>
      <c r="F36" s="22" t="s">
        <v>19</v>
      </c>
      <c r="G36" s="23" t="n">
        <v>1</v>
      </c>
      <c r="H36" s="24" t="n">
        <v>2120</v>
      </c>
      <c r="I36" s="24" t="n">
        <v>2120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44970.448611111</v>
      </c>
      <c r="B37" s="16" t="s">
        <v>33</v>
      </c>
      <c r="C37" s="16" t="s">
        <v>174</v>
      </c>
      <c r="D37" s="16" t="s">
        <v>129</v>
      </c>
      <c r="E37" s="16" t="s">
        <v>17</v>
      </c>
      <c r="F37" s="16" t="s">
        <v>19</v>
      </c>
      <c r="G37" s="7" t="n">
        <v>600</v>
      </c>
      <c r="H37" s="6" t="n">
        <v>3.5175</v>
      </c>
      <c r="I37" s="6" t="n">
        <v>-2110.5</v>
      </c>
      <c r="J37" s="6" t="n">
        <v>0</v>
      </c>
      <c r="K37" s="6" t="n">
        <v>0</v>
      </c>
      <c r="L37" s="6" t="n">
        <v>-5.28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1" t="n">
        <v>44971.482638889</v>
      </c>
      <c r="B38" s="22" t="s">
        <v>165</v>
      </c>
      <c r="C38" s="22" t="s">
        <v>81</v>
      </c>
      <c r="D38" s="22" t="s">
        <v>165</v>
      </c>
      <c r="E38" s="22" t="s">
        <v>165</v>
      </c>
      <c r="F38" s="22" t="s">
        <v>65</v>
      </c>
      <c r="G38" s="23" t="n">
        <v>1</v>
      </c>
      <c r="H38" s="24" t="n">
        <v>142.84</v>
      </c>
      <c r="I38" s="24" t="n">
        <v>142.84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4"/>
      <c r="O38" s="22"/>
    </row>
    <row collapsed="false" customFormat="false" customHeight="false" hidden="false" ht="12.1" outlineLevel="0" r="39">
      <c r="A39" s="21" t="n">
        <v>44971.482638889</v>
      </c>
      <c r="B39" s="22" t="s">
        <v>165</v>
      </c>
      <c r="C39" s="22" t="s">
        <v>81</v>
      </c>
      <c r="D39" s="22" t="s">
        <v>165</v>
      </c>
      <c r="E39" s="22" t="s">
        <v>165</v>
      </c>
      <c r="F39" s="22" t="s">
        <v>65</v>
      </c>
      <c r="G39" s="23" t="n">
        <v>1</v>
      </c>
      <c r="H39" s="24" t="n">
        <v>62</v>
      </c>
      <c r="I39" s="24" t="n">
        <v>62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44971.69375</v>
      </c>
      <c r="B40" s="22" t="s">
        <v>165</v>
      </c>
      <c r="C40" s="22" t="s">
        <v>81</v>
      </c>
      <c r="D40" s="22" t="s">
        <v>165</v>
      </c>
      <c r="E40" s="22" t="s">
        <v>165</v>
      </c>
      <c r="F40" s="22" t="s">
        <v>19</v>
      </c>
      <c r="G40" s="23" t="n">
        <v>1</v>
      </c>
      <c r="H40" s="24" t="n">
        <v>7000</v>
      </c>
      <c r="I40" s="24" t="n">
        <v>7000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0" t="n">
        <v>44971.69375</v>
      </c>
      <c r="B41" s="16" t="s">
        <v>21</v>
      </c>
      <c r="C41" s="16" t="s">
        <v>183</v>
      </c>
      <c r="D41" s="16" t="s">
        <v>129</v>
      </c>
      <c r="E41" s="16" t="s">
        <v>17</v>
      </c>
      <c r="F41" s="16" t="s">
        <v>19</v>
      </c>
      <c r="G41" s="7" t="n">
        <v>1</v>
      </c>
      <c r="H41" s="6" t="n">
        <v>6649</v>
      </c>
      <c r="I41" s="6" t="n">
        <v>-6649</v>
      </c>
      <c r="J41" s="6" t="n">
        <v>0</v>
      </c>
      <c r="K41" s="6" t="n">
        <v>-16.62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44971.69375</v>
      </c>
      <c r="B42" s="16" t="s">
        <v>42</v>
      </c>
      <c r="C42" s="16" t="s">
        <v>166</v>
      </c>
      <c r="D42" s="16" t="s">
        <v>129</v>
      </c>
      <c r="E42" s="16" t="s">
        <v>17</v>
      </c>
      <c r="F42" s="16" t="s">
        <v>19</v>
      </c>
      <c r="G42" s="7" t="n">
        <v>2</v>
      </c>
      <c r="H42" s="6" t="n">
        <v>156.4</v>
      </c>
      <c r="I42" s="6" t="n">
        <v>-312.8</v>
      </c>
      <c r="J42" s="6" t="n">
        <v>0</v>
      </c>
      <c r="K42" s="6" t="n">
        <v>-0.78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44973.440277778</v>
      </c>
      <c r="B43" s="22" t="s">
        <v>165</v>
      </c>
      <c r="C43" s="22" t="s">
        <v>81</v>
      </c>
      <c r="D43" s="22" t="s">
        <v>165</v>
      </c>
      <c r="E43" s="22" t="s">
        <v>165</v>
      </c>
      <c r="F43" s="22" t="s">
        <v>19</v>
      </c>
      <c r="G43" s="23" t="n">
        <v>1</v>
      </c>
      <c r="H43" s="24" t="n">
        <v>3000</v>
      </c>
      <c r="I43" s="24" t="n">
        <v>3000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44973.440277778</v>
      </c>
      <c r="B44" s="16" t="s">
        <v>140</v>
      </c>
      <c r="C44" s="16" t="s">
        <v>184</v>
      </c>
      <c r="D44" s="16" t="s">
        <v>129</v>
      </c>
      <c r="E44" s="16" t="s">
        <v>17</v>
      </c>
      <c r="F44" s="16" t="s">
        <v>19</v>
      </c>
      <c r="G44" s="7" t="n">
        <v>10</v>
      </c>
      <c r="H44" s="6" t="n">
        <v>157.11</v>
      </c>
      <c r="I44" s="6" t="n">
        <v>-1571.1</v>
      </c>
      <c r="J44" s="6" t="n">
        <v>0</v>
      </c>
      <c r="K44" s="6" t="n">
        <v>-3.92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44973.440277778</v>
      </c>
      <c r="B45" s="16" t="s">
        <v>139</v>
      </c>
      <c r="C45" s="16" t="s">
        <v>185</v>
      </c>
      <c r="D45" s="16" t="s">
        <v>129</v>
      </c>
      <c r="E45" s="16" t="s">
        <v>17</v>
      </c>
      <c r="F45" s="16" t="s">
        <v>19</v>
      </c>
      <c r="G45" s="7" t="n">
        <v>12</v>
      </c>
      <c r="H45" s="6" t="n">
        <v>118</v>
      </c>
      <c r="I45" s="6" t="n">
        <v>-1416</v>
      </c>
      <c r="J45" s="6" t="n">
        <v>0</v>
      </c>
      <c r="K45" s="6" t="n">
        <v>-3.54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44977.463888889</v>
      </c>
      <c r="B46" s="26" t="s">
        <v>134</v>
      </c>
      <c r="C46" s="26" t="s">
        <v>170</v>
      </c>
      <c r="D46" s="26" t="s">
        <v>142</v>
      </c>
      <c r="E46" s="26" t="s">
        <v>17</v>
      </c>
      <c r="F46" s="26" t="s">
        <v>65</v>
      </c>
      <c r="G46" s="27" t="n">
        <v>-10.15</v>
      </c>
      <c r="H46" s="28" t="n">
        <v>0.39059234</v>
      </c>
      <c r="I46" s="28" t="n">
        <v>3.96</v>
      </c>
      <c r="J46" s="28" t="n">
        <v>0</v>
      </c>
      <c r="K46" s="28" t="n">
        <v>0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0" t="n">
        <v>44996.48125</v>
      </c>
      <c r="B47" s="16" t="s">
        <v>141</v>
      </c>
      <c r="C47" s="16" t="s">
        <v>186</v>
      </c>
      <c r="D47" s="16" t="s">
        <v>129</v>
      </c>
      <c r="E47" s="16" t="s">
        <v>187</v>
      </c>
      <c r="F47" s="16" t="s">
        <v>65</v>
      </c>
      <c r="G47" s="7" t="n">
        <v>10.33</v>
      </c>
      <c r="H47" s="6" t="n">
        <v>1.06</v>
      </c>
      <c r="I47" s="6" t="n">
        <v>-10.95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5" t="n">
        <v>45002.628472222</v>
      </c>
      <c r="B48" s="26" t="s">
        <v>140</v>
      </c>
      <c r="C48" s="26" t="s">
        <v>184</v>
      </c>
      <c r="D48" s="26" t="s">
        <v>142</v>
      </c>
      <c r="E48" s="26" t="s">
        <v>17</v>
      </c>
      <c r="F48" s="26" t="s">
        <v>19</v>
      </c>
      <c r="G48" s="27" t="n">
        <v>-10</v>
      </c>
      <c r="H48" s="28" t="n">
        <v>187.8</v>
      </c>
      <c r="I48" s="28" t="n">
        <v>1878</v>
      </c>
      <c r="J48" s="28" t="n">
        <v>0</v>
      </c>
      <c r="K48" s="28" t="n">
        <v>-5.5</v>
      </c>
      <c r="L48" s="28" t="n">
        <v>0</v>
      </c>
      <c r="M48" s="28"/>
      <c r="N48" s="6" t="s">
        <f>=I48+J48+K48+L48</f>
      </c>
      <c r="O48" s="26"/>
    </row>
    <row collapsed="false" customFormat="false" customHeight="false" hidden="false" ht="12.1" outlineLevel="0" r="49">
      <c r="A49" s="29" t="n">
        <v>45006.492361111</v>
      </c>
      <c r="B49" s="30" t="s">
        <v>188</v>
      </c>
      <c r="C49" s="30" t="s">
        <v>82</v>
      </c>
      <c r="D49" s="30" t="s">
        <v>188</v>
      </c>
      <c r="E49" s="30" t="s">
        <v>188</v>
      </c>
      <c r="F49" s="30" t="s">
        <v>65</v>
      </c>
      <c r="G49" s="31" t="n">
        <v>1</v>
      </c>
      <c r="H49" s="32" t="n">
        <v>-135</v>
      </c>
      <c r="I49" s="32" t="n">
        <v>-135</v>
      </c>
      <c r="J49" s="32" t="n">
        <v>0</v>
      </c>
      <c r="K49" s="32" t="n">
        <v>0</v>
      </c>
      <c r="L49" s="32" t="n">
        <v>0</v>
      </c>
      <c r="M49" s="6" t="s">
        <f>=I49+J49+K49+L49</f>
      </c>
      <c r="N49" s="32"/>
      <c r="O49" s="30"/>
    </row>
    <row collapsed="false" customFormat="false" customHeight="false" hidden="false" ht="12.1" outlineLevel="0" r="50">
      <c r="A50" s="29" t="n">
        <v>45006.492361111</v>
      </c>
      <c r="B50" s="30" t="s">
        <v>188</v>
      </c>
      <c r="C50" s="30" t="s">
        <v>82</v>
      </c>
      <c r="D50" s="30" t="s">
        <v>188</v>
      </c>
      <c r="E50" s="30" t="s">
        <v>188</v>
      </c>
      <c r="F50" s="30" t="s">
        <v>19</v>
      </c>
      <c r="G50" s="31" t="n">
        <v>1</v>
      </c>
      <c r="H50" s="32" t="n">
        <v>-1880</v>
      </c>
      <c r="I50" s="32" t="n">
        <v>-1880</v>
      </c>
      <c r="J50" s="32" t="n">
        <v>0</v>
      </c>
      <c r="K50" s="32" t="n">
        <v>0</v>
      </c>
      <c r="L50" s="32" t="n">
        <v>0</v>
      </c>
      <c r="M50" s="32"/>
      <c r="N50" s="6" t="s">
        <f>=I50+J50+K50+L50</f>
      </c>
      <c r="O50" s="30"/>
    </row>
    <row collapsed="false" customFormat="false" customHeight="false" hidden="false" ht="12.1" outlineLevel="0" r="51">
      <c r="A51" s="25" t="n">
        <v>45048.591666667</v>
      </c>
      <c r="B51" s="26" t="s">
        <v>132</v>
      </c>
      <c r="C51" s="26" t="s">
        <v>167</v>
      </c>
      <c r="D51" s="26" t="s">
        <v>142</v>
      </c>
      <c r="E51" s="26" t="s">
        <v>17</v>
      </c>
      <c r="F51" s="26" t="s">
        <v>19</v>
      </c>
      <c r="G51" s="27" t="n">
        <v>-4.96</v>
      </c>
      <c r="H51" s="28" t="n">
        <v>5.6987303</v>
      </c>
      <c r="I51" s="28" t="n">
        <v>32.43</v>
      </c>
      <c r="J51" s="28" t="n">
        <v>0</v>
      </c>
      <c r="K51" s="28" t="n">
        <v>0</v>
      </c>
      <c r="L51" s="28" t="n">
        <v>0</v>
      </c>
      <c r="M51" s="28"/>
      <c r="N51" s="6" t="s">
        <f>=I51+J51+K51+L51</f>
      </c>
      <c r="O51" s="26"/>
    </row>
    <row collapsed="false" customFormat="false" customHeight="false" hidden="false" ht="12.1" outlineLevel="0" r="52">
      <c r="A52" s="25" t="n">
        <v>45048.591666667</v>
      </c>
      <c r="B52" s="26" t="s">
        <v>133</v>
      </c>
      <c r="C52" s="26" t="s">
        <v>169</v>
      </c>
      <c r="D52" s="26" t="s">
        <v>142</v>
      </c>
      <c r="E52" s="26" t="s">
        <v>17</v>
      </c>
      <c r="F52" s="26" t="s">
        <v>19</v>
      </c>
      <c r="G52" s="27" t="n">
        <v>-1.14</v>
      </c>
      <c r="H52" s="28" t="n">
        <v>21.94</v>
      </c>
      <c r="I52" s="28" t="n">
        <v>25.01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25" t="n">
        <v>45048.591666667</v>
      </c>
      <c r="B53" s="26" t="s">
        <v>141</v>
      </c>
      <c r="C53" s="26" t="s">
        <v>186</v>
      </c>
      <c r="D53" s="26" t="s">
        <v>142</v>
      </c>
      <c r="E53" s="26" t="s">
        <v>187</v>
      </c>
      <c r="F53" s="26" t="s">
        <v>19</v>
      </c>
      <c r="G53" s="27" t="n">
        <v>-10.33</v>
      </c>
      <c r="H53" s="28" t="n">
        <v>0.94</v>
      </c>
      <c r="I53" s="28" t="n">
        <v>9.71</v>
      </c>
      <c r="J53" s="28" t="n">
        <v>0</v>
      </c>
      <c r="K53" s="28" t="n">
        <v>0</v>
      </c>
      <c r="L53" s="28" t="n">
        <v>0</v>
      </c>
      <c r="M53" s="28"/>
      <c r="N53" s="6" t="s">
        <f>=I53+J53+K53+L53</f>
      </c>
      <c r="O53" s="26"/>
    </row>
    <row collapsed="false" customFormat="false" customHeight="false" hidden="false" ht="12.1" outlineLevel="0" r="54">
      <c r="A54" s="25" t="n">
        <v>45081.599305556</v>
      </c>
      <c r="B54" s="26" t="s">
        <v>135</v>
      </c>
      <c r="C54" s="26" t="s">
        <v>172</v>
      </c>
      <c r="D54" s="26" t="s">
        <v>142</v>
      </c>
      <c r="E54" s="26" t="s">
        <v>17</v>
      </c>
      <c r="F54" s="26" t="s">
        <v>19</v>
      </c>
      <c r="G54" s="27" t="n">
        <v>-20</v>
      </c>
      <c r="H54" s="28" t="n">
        <v>41.365</v>
      </c>
      <c r="I54" s="28" t="n">
        <v>827.3</v>
      </c>
      <c r="J54" s="28" t="n">
        <v>0</v>
      </c>
      <c r="K54" s="28" t="n">
        <v>-2.48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45082.456944444</v>
      </c>
      <c r="B55" s="26" t="s">
        <v>137</v>
      </c>
      <c r="C55" s="26" t="s">
        <v>180</v>
      </c>
      <c r="D55" s="26" t="s">
        <v>142</v>
      </c>
      <c r="E55" s="26" t="s">
        <v>17</v>
      </c>
      <c r="F55" s="26" t="s">
        <v>19</v>
      </c>
      <c r="G55" s="27" t="n">
        <v>-30</v>
      </c>
      <c r="H55" s="28" t="n">
        <v>66.03</v>
      </c>
      <c r="I55" s="28" t="n">
        <v>1980.9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45082.456944444</v>
      </c>
      <c r="B56" s="26" t="s">
        <v>138</v>
      </c>
      <c r="C56" s="26" t="s">
        <v>182</v>
      </c>
      <c r="D56" s="26" t="s">
        <v>142</v>
      </c>
      <c r="E56" s="26" t="s">
        <v>17</v>
      </c>
      <c r="F56" s="26" t="s">
        <v>19</v>
      </c>
      <c r="G56" s="27" t="n">
        <v>-80</v>
      </c>
      <c r="H56" s="28" t="n">
        <v>39.85</v>
      </c>
      <c r="I56" s="28" t="n">
        <v>3188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45082.839583333</v>
      </c>
      <c r="B57" s="26" t="s">
        <v>136</v>
      </c>
      <c r="C57" s="26" t="s">
        <v>179</v>
      </c>
      <c r="D57" s="26" t="s">
        <v>142</v>
      </c>
      <c r="E57" s="26" t="s">
        <v>51</v>
      </c>
      <c r="F57" s="26" t="s">
        <v>19</v>
      </c>
      <c r="G57" s="27" t="n">
        <v>-342</v>
      </c>
      <c r="H57" s="28" t="n">
        <v>1.2399</v>
      </c>
      <c r="I57" s="28" t="n">
        <v>424.05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0" t="n">
        <v>45085.66875</v>
      </c>
      <c r="B58" s="16" t="s">
        <v>30</v>
      </c>
      <c r="C58" s="16" t="s">
        <v>189</v>
      </c>
      <c r="D58" s="16" t="s">
        <v>129</v>
      </c>
      <c r="E58" s="16" t="s">
        <v>17</v>
      </c>
      <c r="F58" s="16" t="s">
        <v>19</v>
      </c>
      <c r="G58" s="7" t="n">
        <v>20</v>
      </c>
      <c r="H58" s="6" t="n">
        <v>165.73</v>
      </c>
      <c r="I58" s="6" t="n">
        <v>-3314.6</v>
      </c>
      <c r="J58" s="6" t="n">
        <v>0</v>
      </c>
      <c r="K58" s="6" t="n">
        <v>-9.94</v>
      </c>
      <c r="L58" s="6" t="n">
        <v>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45085.66875</v>
      </c>
      <c r="B59" s="16" t="s">
        <v>50</v>
      </c>
      <c r="C59" s="16" t="s">
        <v>190</v>
      </c>
      <c r="D59" s="16" t="s">
        <v>129</v>
      </c>
      <c r="E59" s="16" t="s">
        <v>51</v>
      </c>
      <c r="F59" s="16" t="s">
        <v>19</v>
      </c>
      <c r="G59" s="7" t="n">
        <v>98</v>
      </c>
      <c r="H59" s="6" t="n">
        <v>6.8</v>
      </c>
      <c r="I59" s="6" t="n">
        <v>-666.4</v>
      </c>
      <c r="J59" s="6" t="n">
        <v>0</v>
      </c>
      <c r="K59" s="6" t="n">
        <v>0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45093.677777778</v>
      </c>
      <c r="B60" s="16" t="s">
        <v>42</v>
      </c>
      <c r="C60" s="16" t="s">
        <v>166</v>
      </c>
      <c r="D60" s="16" t="s">
        <v>129</v>
      </c>
      <c r="E60" s="16" t="s">
        <v>17</v>
      </c>
      <c r="F60" s="16" t="s">
        <v>19</v>
      </c>
      <c r="G60" s="7" t="n">
        <v>2</v>
      </c>
      <c r="H60" s="6" t="n">
        <v>159.5</v>
      </c>
      <c r="I60" s="6" t="n">
        <v>-319</v>
      </c>
      <c r="J60" s="6" t="n">
        <v>0</v>
      </c>
      <c r="K60" s="6" t="n">
        <v>-0.47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9" t="n">
        <v>45098.579166667</v>
      </c>
      <c r="B61" s="30" t="s">
        <v>188</v>
      </c>
      <c r="C61" s="30" t="s">
        <v>82</v>
      </c>
      <c r="D61" s="30" t="s">
        <v>188</v>
      </c>
      <c r="E61" s="30" t="s">
        <v>188</v>
      </c>
      <c r="F61" s="30" t="s">
        <v>19</v>
      </c>
      <c r="G61" s="31" t="n">
        <v>1</v>
      </c>
      <c r="H61" s="32" t="n">
        <v>-2000</v>
      </c>
      <c r="I61" s="32" t="n">
        <v>-2000</v>
      </c>
      <c r="J61" s="32" t="n">
        <v>0</v>
      </c>
      <c r="K61" s="32" t="n">
        <v>0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5" t="n">
        <v>45098.579166667</v>
      </c>
      <c r="B62" s="26" t="s">
        <v>139</v>
      </c>
      <c r="C62" s="26" t="s">
        <v>185</v>
      </c>
      <c r="D62" s="26" t="s">
        <v>142</v>
      </c>
      <c r="E62" s="26" t="s">
        <v>17</v>
      </c>
      <c r="F62" s="26" t="s">
        <v>19</v>
      </c>
      <c r="G62" s="27" t="n">
        <v>-12</v>
      </c>
      <c r="H62" s="28" t="n">
        <v>180.05</v>
      </c>
      <c r="I62" s="28" t="n">
        <v>2160.6</v>
      </c>
      <c r="J62" s="28" t="n">
        <v>0</v>
      </c>
      <c r="K62" s="28" t="n">
        <v>-6.5</v>
      </c>
      <c r="L62" s="28" t="n">
        <v>0</v>
      </c>
      <c r="M62" s="28"/>
      <c r="N62" s="6" t="s">
        <f>=I62+J62+K62+L62</f>
      </c>
      <c r="O62" s="26"/>
    </row>
    <row collapsed="false" customFormat="false" customHeight="false" hidden="false" ht="12.1" outlineLevel="0" r="63">
      <c r="A63" s="20" t="n">
        <v>45098.579166667</v>
      </c>
      <c r="B63" s="16" t="s">
        <v>30</v>
      </c>
      <c r="C63" s="16" t="s">
        <v>189</v>
      </c>
      <c r="D63" s="16" t="s">
        <v>129</v>
      </c>
      <c r="E63" s="16" t="s">
        <v>17</v>
      </c>
      <c r="F63" s="16" t="s">
        <v>19</v>
      </c>
      <c r="G63" s="7" t="n">
        <v>10</v>
      </c>
      <c r="H63" s="6" t="n">
        <v>170.09</v>
      </c>
      <c r="I63" s="6" t="n">
        <v>-1700.9</v>
      </c>
      <c r="J63" s="6" t="n">
        <v>0</v>
      </c>
      <c r="K63" s="6" t="n">
        <v>-5.1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45098.579166667</v>
      </c>
      <c r="B64" s="16" t="s">
        <v>24</v>
      </c>
      <c r="C64" s="16" t="s">
        <v>173</v>
      </c>
      <c r="D64" s="16" t="s">
        <v>129</v>
      </c>
      <c r="E64" s="16" t="s">
        <v>17</v>
      </c>
      <c r="F64" s="16" t="s">
        <v>19</v>
      </c>
      <c r="G64" s="7" t="n">
        <v>1</v>
      </c>
      <c r="H64" s="6" t="n">
        <v>503.2</v>
      </c>
      <c r="I64" s="6" t="n">
        <v>-503.2</v>
      </c>
      <c r="J64" s="6" t="n">
        <v>0</v>
      </c>
      <c r="K64" s="6" t="n">
        <v>-1.51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45098.579166667</v>
      </c>
      <c r="B65" s="16" t="s">
        <v>42</v>
      </c>
      <c r="C65" s="16" t="s">
        <v>166</v>
      </c>
      <c r="D65" s="16" t="s">
        <v>129</v>
      </c>
      <c r="E65" s="16" t="s">
        <v>17</v>
      </c>
      <c r="F65" s="16" t="s">
        <v>19</v>
      </c>
      <c r="G65" s="7" t="n">
        <v>1</v>
      </c>
      <c r="H65" s="6" t="n">
        <v>173.4</v>
      </c>
      <c r="I65" s="6" t="n">
        <v>-173.4</v>
      </c>
      <c r="J65" s="6" t="n">
        <v>0</v>
      </c>
      <c r="K65" s="6" t="n">
        <v>-1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1" t="n">
        <v>45100.565972222</v>
      </c>
      <c r="B66" s="22" t="s">
        <v>165</v>
      </c>
      <c r="C66" s="22" t="s">
        <v>81</v>
      </c>
      <c r="D66" s="22" t="s">
        <v>165</v>
      </c>
      <c r="E66" s="22" t="s">
        <v>165</v>
      </c>
      <c r="F66" s="22" t="s">
        <v>19</v>
      </c>
      <c r="G66" s="23" t="n">
        <v>1</v>
      </c>
      <c r="H66" s="24" t="n">
        <v>3100</v>
      </c>
      <c r="I66" s="24" t="n">
        <v>3100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0" t="n">
        <v>45100.565972222</v>
      </c>
      <c r="B67" s="16" t="s">
        <v>66</v>
      </c>
      <c r="C67" s="16" t="s">
        <v>191</v>
      </c>
      <c r="D67" s="16" t="s">
        <v>129</v>
      </c>
      <c r="E67" s="16" t="s">
        <v>62</v>
      </c>
      <c r="F67" s="16" t="s">
        <v>19</v>
      </c>
      <c r="G67" s="7" t="n">
        <v>1</v>
      </c>
      <c r="H67" s="6" t="n">
        <v>103.53</v>
      </c>
      <c r="I67" s="6" t="n">
        <v>-1035.3</v>
      </c>
      <c r="J67" s="6" t="n">
        <v>-36.22</v>
      </c>
      <c r="K67" s="6" t="n">
        <v>0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45100.565972222</v>
      </c>
      <c r="B68" s="16" t="s">
        <v>61</v>
      </c>
      <c r="C68" s="16" t="s">
        <v>192</v>
      </c>
      <c r="D68" s="16" t="s">
        <v>129</v>
      </c>
      <c r="E68" s="16" t="s">
        <v>62</v>
      </c>
      <c r="F68" s="16" t="s">
        <v>19</v>
      </c>
      <c r="G68" s="7" t="n">
        <v>1</v>
      </c>
      <c r="H68" s="6" t="n">
        <v>101.76</v>
      </c>
      <c r="I68" s="6" t="n">
        <v>-1017.6</v>
      </c>
      <c r="J68" s="6" t="n">
        <v>-41.43</v>
      </c>
      <c r="K68" s="6" t="n">
        <v>0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45100.565972222</v>
      </c>
      <c r="B69" s="16" t="s">
        <v>61</v>
      </c>
      <c r="C69" s="16" t="s">
        <v>192</v>
      </c>
      <c r="D69" s="16" t="s">
        <v>129</v>
      </c>
      <c r="E69" s="16" t="s">
        <v>62</v>
      </c>
      <c r="F69" s="16" t="s">
        <v>19</v>
      </c>
      <c r="G69" s="7" t="n">
        <v>1</v>
      </c>
      <c r="H69" s="6" t="n">
        <v>101.75</v>
      </c>
      <c r="I69" s="6" t="n">
        <v>-1017.5</v>
      </c>
      <c r="J69" s="6" t="n">
        <v>-41.43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193</v>
      </c>
      <c r="M70" s="5" t="s">
        <f>=SUM(M2:M69)</f>
      </c>
      <c r="N70" s="5" t="s">
        <f>=SUM(N2:N69)</f>
      </c>
      <c r="O70" s="4"/>
    </row>
  </sheetData>
  <autoFilter ref="A1:O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74</v>
      </c>
      <c r="B1" s="34" t="s">
        <v>194</v>
      </c>
      <c r="C1" s="34" t="s">
        <v>0</v>
      </c>
      <c r="D1" s="34" t="s">
        <v>2</v>
      </c>
      <c r="E1" s="34" t="s">
        <v>195</v>
      </c>
      <c r="F1" s="34" t="s">
        <v>3</v>
      </c>
      <c r="G1" s="34" t="s">
        <v>196</v>
      </c>
      <c r="H1" s="34" t="s">
        <v>197</v>
      </c>
      <c r="I1" s="34" t="s">
        <v>198</v>
      </c>
      <c r="J1" s="34" t="s">
        <v>199</v>
      </c>
      <c r="K1" s="34" t="s">
        <v>200</v>
      </c>
      <c r="L1" s="34" t="s">
        <v>201</v>
      </c>
      <c r="M1" s="34" t="s">
        <v>202</v>
      </c>
      <c r="N1" s="34" t="s">
        <v>203</v>
      </c>
    </row>
    <row collapsed="false" customFormat="false" customHeight="false" hidden="false" ht="12.1" outlineLevel="0" r="2">
      <c r="A2" s="33" t="n">
        <v>45106</v>
      </c>
      <c r="B2" s="16" t="s">
        <v>204</v>
      </c>
      <c r="C2" s="16" t="s">
        <v>39</v>
      </c>
      <c r="D2" s="16" t="s">
        <v>40</v>
      </c>
      <c r="E2" s="7" t="n">
        <v>10</v>
      </c>
      <c r="F2" s="16" t="s">
        <v>19</v>
      </c>
      <c r="G2" s="6" t="n">
        <v>34.29</v>
      </c>
      <c r="H2" s="6" t="n">
        <v>303.5</v>
      </c>
      <c r="I2" s="6" t="n">
        <v>235.1</v>
      </c>
      <c r="J2" s="6" t="n">
        <v>45</v>
      </c>
      <c r="K2" s="6" t="n">
        <v>342.9</v>
      </c>
      <c r="L2" s="6" t="n">
        <v>297.9</v>
      </c>
      <c r="M2" s="6" t="n">
        <v>12.67</v>
      </c>
      <c r="N2" s="6" t="n">
        <v>9.82</v>
      </c>
    </row>
    <row collapsed="false" customFormat="false" customHeight="false" hidden="false" ht="12.1" outlineLevel="0" r="3">
      <c r="A3" s="33" t="n">
        <v>45118</v>
      </c>
      <c r="B3" s="16" t="s">
        <v>204</v>
      </c>
      <c r="C3" s="16" t="s">
        <v>21</v>
      </c>
      <c r="D3" s="16" t="s">
        <v>22</v>
      </c>
      <c r="E3" s="7" t="n">
        <v>1</v>
      </c>
      <c r="F3" s="16" t="s">
        <v>19</v>
      </c>
      <c r="G3" s="6" t="n">
        <v>264</v>
      </c>
      <c r="H3" s="6" t="n">
        <v>7278</v>
      </c>
      <c r="I3" s="6" t="n">
        <v>6665.62</v>
      </c>
      <c r="J3" s="6" t="n">
        <v>34</v>
      </c>
      <c r="K3" s="6" t="n">
        <v>264</v>
      </c>
      <c r="L3" s="6" t="n">
        <v>230</v>
      </c>
      <c r="M3" s="6" t="n">
        <v>3.45</v>
      </c>
      <c r="N3" s="6" t="n">
        <v>3.16</v>
      </c>
    </row>
    <row collapsed="false" customFormat="false" customHeight="false" hidden="false" ht="12.1" outlineLevel="0" r="4">
      <c r="A4" s="33" t="n">
        <v>45118</v>
      </c>
      <c r="B4" s="16" t="s">
        <v>204</v>
      </c>
      <c r="C4" s="16" t="s">
        <v>36</v>
      </c>
      <c r="D4" s="16" t="s">
        <v>37</v>
      </c>
      <c r="E4" s="7" t="n">
        <v>8</v>
      </c>
      <c r="F4" s="16" t="s">
        <v>19</v>
      </c>
      <c r="G4" s="6" t="n">
        <v>17.97</v>
      </c>
      <c r="H4" s="6" t="n">
        <v>478.8</v>
      </c>
      <c r="I4" s="6" t="n">
        <v>350.09</v>
      </c>
      <c r="J4" s="6" t="n">
        <v>19</v>
      </c>
      <c r="K4" s="6" t="n">
        <v>143.76</v>
      </c>
      <c r="L4" s="6" t="n">
        <v>124.76</v>
      </c>
      <c r="M4" s="6" t="n">
        <v>4.45</v>
      </c>
      <c r="N4" s="6" t="n">
        <v>3.26</v>
      </c>
    </row>
    <row collapsed="false" customFormat="false" customHeight="false" hidden="false" ht="12.1" outlineLevel="0" r="5">
      <c r="A5" s="33" t="n">
        <v>45118</v>
      </c>
      <c r="B5" s="16" t="s">
        <v>204</v>
      </c>
      <c r="C5" s="16" t="s">
        <v>24</v>
      </c>
      <c r="D5" s="16" t="s">
        <v>25</v>
      </c>
      <c r="E5" s="7" t="n">
        <v>12</v>
      </c>
      <c r="F5" s="16" t="s">
        <v>19</v>
      </c>
      <c r="G5" s="6" t="n">
        <v>27.71</v>
      </c>
      <c r="H5" s="6" t="n">
        <v>490.7</v>
      </c>
      <c r="I5" s="6" t="n">
        <v>364.19</v>
      </c>
      <c r="J5" s="6" t="n">
        <v>43</v>
      </c>
      <c r="K5" s="6" t="n">
        <v>332.52</v>
      </c>
      <c r="L5" s="6" t="n">
        <v>289.52</v>
      </c>
      <c r="M5" s="6" t="n">
        <v>6.62</v>
      </c>
      <c r="N5" s="6" t="n">
        <v>4.92</v>
      </c>
    </row>
    <row collapsed="false" customFormat="false" customHeight="false" hidden="false" ht="12.1" outlineLevel="0" r="6">
      <c r="A6" s="33" t="n">
        <v>45209</v>
      </c>
      <c r="B6" s="16" t="s">
        <v>204</v>
      </c>
      <c r="C6" s="16" t="s">
        <v>16</v>
      </c>
      <c r="D6" s="16" t="s">
        <v>18</v>
      </c>
      <c r="E6" s="7" t="n">
        <v>7</v>
      </c>
      <c r="F6" s="16" t="s">
        <v>19</v>
      </c>
      <c r="G6" s="6" t="n">
        <v>34.5</v>
      </c>
      <c r="H6" s="6" t="n">
        <v>1717.4</v>
      </c>
      <c r="I6" s="6" t="n">
        <v>1039.05</v>
      </c>
      <c r="J6" s="6" t="n">
        <v>31</v>
      </c>
      <c r="K6" s="6" t="n">
        <v>241.5</v>
      </c>
      <c r="L6" s="6" t="n">
        <v>210.5</v>
      </c>
      <c r="M6" s="6" t="n">
        <v>2.89</v>
      </c>
      <c r="N6" s="6" t="n">
        <v>1.75</v>
      </c>
    </row>
    <row collapsed="false" customFormat="false" customHeight="false" hidden="false" ht="12.1" outlineLevel="0" r="7">
      <c r="A7" s="33" t="n">
        <v>45210</v>
      </c>
      <c r="B7" s="16" t="s">
        <v>204</v>
      </c>
      <c r="C7" s="16" t="s">
        <v>24</v>
      </c>
      <c r="D7" s="16" t="s">
        <v>25</v>
      </c>
      <c r="E7" s="7" t="n">
        <v>12</v>
      </c>
      <c r="F7" s="16" t="s">
        <v>19</v>
      </c>
      <c r="G7" s="6" t="n">
        <v>27.54</v>
      </c>
      <c r="H7" s="6" t="n">
        <v>618.8</v>
      </c>
      <c r="I7" s="6" t="n">
        <v>364.19</v>
      </c>
      <c r="J7" s="6" t="n">
        <v>43</v>
      </c>
      <c r="K7" s="6" t="n">
        <v>330.48</v>
      </c>
      <c r="L7" s="6" t="n">
        <v>287.48</v>
      </c>
      <c r="M7" s="6" t="n">
        <v>6.58</v>
      </c>
      <c r="N7" s="6" t="n">
        <v>3.87</v>
      </c>
    </row>
    <row collapsed="false" customFormat="false" customHeight="false" hidden="false" ht="12.1" outlineLevel="0" r="8">
      <c r="A8" s="33" t="n">
        <v>45261</v>
      </c>
      <c r="B8" s="16" t="s">
        <v>204</v>
      </c>
      <c r="C8" s="16" t="s">
        <v>45</v>
      </c>
      <c r="D8" s="16" t="s">
        <v>46</v>
      </c>
      <c r="E8" s="7" t="n">
        <v>20</v>
      </c>
      <c r="F8" s="16" t="s">
        <v>19</v>
      </c>
      <c r="G8" s="6" t="n">
        <v>5.4465</v>
      </c>
      <c r="H8" s="6" t="n">
        <v>74.82</v>
      </c>
      <c r="I8" s="6" t="n">
        <v>55.92</v>
      </c>
      <c r="J8" s="6" t="n">
        <v>14</v>
      </c>
      <c r="K8" s="6" t="n">
        <v>108.93</v>
      </c>
      <c r="L8" s="6" t="n">
        <v>94.93</v>
      </c>
      <c r="M8" s="6" t="n">
        <v>8.49</v>
      </c>
      <c r="N8" s="6" t="n">
        <v>6.34</v>
      </c>
    </row>
    <row collapsed="false" customFormat="false" customHeight="false" hidden="false" ht="12.1" outlineLevel="0" r="9">
      <c r="A9" s="33" t="n">
        <v>45277</v>
      </c>
      <c r="B9" s="16" t="s">
        <v>204</v>
      </c>
      <c r="C9" s="16" t="s">
        <v>27</v>
      </c>
      <c r="D9" s="16" t="s">
        <v>28</v>
      </c>
      <c r="E9" s="7" t="n">
        <v>1</v>
      </c>
      <c r="F9" s="16" t="s">
        <v>19</v>
      </c>
      <c r="G9" s="6" t="n">
        <v>447</v>
      </c>
      <c r="H9" s="6" t="n">
        <v>6560</v>
      </c>
      <c r="I9" s="6" t="n">
        <v>3907.75</v>
      </c>
      <c r="J9" s="6" t="n">
        <v>58</v>
      </c>
      <c r="K9" s="6" t="n">
        <v>447</v>
      </c>
      <c r="L9" s="6" t="n">
        <v>389</v>
      </c>
      <c r="M9" s="6" t="n">
        <v>9.95</v>
      </c>
      <c r="N9" s="6" t="n">
        <v>5.93</v>
      </c>
    </row>
    <row collapsed="false" customFormat="false" customHeight="false" hidden="false" ht="12.1" outlineLevel="0" r="10">
      <c r="A10" s="33" t="n">
        <v>45285</v>
      </c>
      <c r="B10" s="16" t="s">
        <v>204</v>
      </c>
      <c r="C10" s="16" t="s">
        <v>21</v>
      </c>
      <c r="D10" s="16" t="s">
        <v>22</v>
      </c>
      <c r="E10" s="7" t="n">
        <v>1</v>
      </c>
      <c r="F10" s="16" t="s">
        <v>19</v>
      </c>
      <c r="G10" s="6" t="n">
        <v>291</v>
      </c>
      <c r="H10" s="6" t="n">
        <v>6668</v>
      </c>
      <c r="I10" s="6" t="n">
        <v>6665.62</v>
      </c>
      <c r="J10" s="6" t="n">
        <v>38</v>
      </c>
      <c r="K10" s="6" t="n">
        <v>291</v>
      </c>
      <c r="L10" s="6" t="n">
        <v>253</v>
      </c>
      <c r="M10" s="6" t="n">
        <v>3.8</v>
      </c>
      <c r="N10" s="6" t="n">
        <v>3.79</v>
      </c>
    </row>
    <row collapsed="false" customFormat="false" customHeight="false" hidden="false" ht="12.1" outlineLevel="0" r="11">
      <c r="A11" s="33" t="n">
        <v>45300</v>
      </c>
      <c r="B11" s="16" t="s">
        <v>204</v>
      </c>
      <c r="C11" s="16" t="s">
        <v>24</v>
      </c>
      <c r="D11" s="16" t="s">
        <v>25</v>
      </c>
      <c r="E11" s="7" t="n">
        <v>12</v>
      </c>
      <c r="F11" s="16" t="s">
        <v>19</v>
      </c>
      <c r="G11" s="6" t="n">
        <v>35.17</v>
      </c>
      <c r="H11" s="6" t="n">
        <v>686.7</v>
      </c>
      <c r="I11" s="6" t="n">
        <v>364.19</v>
      </c>
      <c r="J11" s="6" t="n">
        <v>55</v>
      </c>
      <c r="K11" s="6" t="n">
        <v>422.04</v>
      </c>
      <c r="L11" s="6" t="n">
        <v>367.04</v>
      </c>
      <c r="M11" s="6" t="n">
        <v>8.4</v>
      </c>
      <c r="N11" s="6" t="n">
        <v>4.45</v>
      </c>
    </row>
    <row collapsed="false" customFormat="false" customHeight="false" hidden="false" ht="12.1" outlineLevel="0" r="12">
      <c r="A12" s="33" t="n">
        <v>45302</v>
      </c>
      <c r="B12" s="16" t="s">
        <v>204</v>
      </c>
      <c r="C12" s="16" t="s">
        <v>36</v>
      </c>
      <c r="D12" s="16" t="s">
        <v>37</v>
      </c>
      <c r="E12" s="7" t="n">
        <v>8</v>
      </c>
      <c r="F12" s="16" t="s">
        <v>19</v>
      </c>
      <c r="G12" s="6" t="n">
        <v>30.77</v>
      </c>
      <c r="H12" s="6" t="n">
        <v>579.6</v>
      </c>
      <c r="I12" s="6" t="n">
        <v>350.09</v>
      </c>
      <c r="J12" s="6" t="n">
        <v>32</v>
      </c>
      <c r="K12" s="6" t="n">
        <v>246.16</v>
      </c>
      <c r="L12" s="6" t="n">
        <v>214.16</v>
      </c>
      <c r="M12" s="6" t="n">
        <v>7.65</v>
      </c>
      <c r="N12" s="6" t="n">
        <v>4.62</v>
      </c>
    </row>
    <row collapsed="false" customFormat="false" customHeight="false" hidden="false" ht="12.1" outlineLevel="0" r="13">
      <c r="A13" s="33" t="n">
        <v>45377</v>
      </c>
      <c r="B13" s="16" t="s">
        <v>204</v>
      </c>
      <c r="C13" s="16" t="s">
        <v>16</v>
      </c>
      <c r="D13" s="16" t="s">
        <v>18</v>
      </c>
      <c r="E13" s="7" t="n">
        <v>7</v>
      </c>
      <c r="F13" s="16" t="s">
        <v>19</v>
      </c>
      <c r="G13" s="6" t="n">
        <v>44.09</v>
      </c>
      <c r="H13" s="6" t="n">
        <v>1316.8</v>
      </c>
      <c r="I13" s="6" t="n">
        <v>1039.05</v>
      </c>
      <c r="J13" s="6" t="n">
        <v>40</v>
      </c>
      <c r="K13" s="6" t="n">
        <v>308.63</v>
      </c>
      <c r="L13" s="6" t="n">
        <v>268.63</v>
      </c>
      <c r="M13" s="6" t="n">
        <v>3.69</v>
      </c>
      <c r="N13" s="6" t="n">
        <v>2.91</v>
      </c>
    </row>
    <row collapsed="false" customFormat="false" customHeight="false" hidden="false" ht="12.1" outlineLevel="0" r="14">
      <c r="A14" s="33" t="n">
        <v>45419</v>
      </c>
      <c r="B14" s="16" t="s">
        <v>204</v>
      </c>
      <c r="C14" s="16" t="s">
        <v>27</v>
      </c>
      <c r="D14" s="16" t="s">
        <v>28</v>
      </c>
      <c r="E14" s="7" t="n">
        <v>1</v>
      </c>
      <c r="F14" s="16" t="s">
        <v>19</v>
      </c>
      <c r="G14" s="6" t="n">
        <v>498</v>
      </c>
      <c r="H14" s="6" t="n">
        <v>7722.5</v>
      </c>
      <c r="I14" s="6" t="n">
        <v>3907.75</v>
      </c>
      <c r="J14" s="6" t="n">
        <v>65</v>
      </c>
      <c r="K14" s="6" t="n">
        <v>498</v>
      </c>
      <c r="L14" s="6" t="n">
        <v>433</v>
      </c>
      <c r="M14" s="6" t="n">
        <v>11.08</v>
      </c>
      <c r="N14" s="6" t="n">
        <v>5.61</v>
      </c>
    </row>
    <row collapsed="false" customFormat="false" customHeight="false" hidden="false" ht="12.1" outlineLevel="0" r="15">
      <c r="A15" s="33" t="n">
        <v>45446</v>
      </c>
      <c r="B15" s="16" t="s">
        <v>204</v>
      </c>
      <c r="C15" s="16" t="s">
        <v>33</v>
      </c>
      <c r="D15" s="16" t="s">
        <v>34</v>
      </c>
      <c r="E15" s="7" t="n">
        <v>1100</v>
      </c>
      <c r="F15" s="16" t="s">
        <v>19</v>
      </c>
      <c r="G15" s="6" t="n">
        <v>0.326</v>
      </c>
      <c r="H15" s="6" t="n">
        <v>3.794</v>
      </c>
      <c r="I15" s="6" t="n">
        <v>3.45</v>
      </c>
      <c r="J15" s="6" t="n">
        <v>47</v>
      </c>
      <c r="K15" s="6" t="n">
        <v>358.5992</v>
      </c>
      <c r="L15" s="6" t="n">
        <v>311.6</v>
      </c>
      <c r="M15" s="6" t="n">
        <v>8.22</v>
      </c>
      <c r="N15" s="6" t="n">
        <v>7.47</v>
      </c>
    </row>
    <row collapsed="false" customFormat="false" customHeight="false" hidden="false" ht="12.1" outlineLevel="0" r="16">
      <c r="A16" s="33" t="n">
        <v>45482</v>
      </c>
      <c r="B16" s="16" t="s">
        <v>204</v>
      </c>
      <c r="C16" s="16" t="s">
        <v>36</v>
      </c>
      <c r="D16" s="16" t="s">
        <v>37</v>
      </c>
      <c r="E16" s="7" t="n">
        <v>8</v>
      </c>
      <c r="F16" s="16" t="s">
        <v>19</v>
      </c>
      <c r="G16" s="6" t="n">
        <v>29.01</v>
      </c>
      <c r="H16" s="6" t="n">
        <v>524.6</v>
      </c>
      <c r="I16" s="6" t="n">
        <v>350.09</v>
      </c>
      <c r="J16" s="6" t="n">
        <v>30</v>
      </c>
      <c r="K16" s="6" t="n">
        <v>232.08</v>
      </c>
      <c r="L16" s="6" t="n">
        <v>202.08</v>
      </c>
      <c r="M16" s="6" t="n">
        <v>7.22</v>
      </c>
      <c r="N16" s="6" t="n">
        <v>4.82</v>
      </c>
    </row>
    <row collapsed="false" customFormat="false" customHeight="false" hidden="false" ht="12.1" outlineLevel="0" r="17">
      <c r="A17" s="33" t="n">
        <v>45482</v>
      </c>
      <c r="B17" s="16" t="s">
        <v>204</v>
      </c>
      <c r="C17" s="16" t="s">
        <v>24</v>
      </c>
      <c r="D17" s="16" t="s">
        <v>25</v>
      </c>
      <c r="E17" s="7" t="n">
        <v>12</v>
      </c>
      <c r="F17" s="16" t="s">
        <v>19</v>
      </c>
      <c r="G17" s="6" t="n">
        <v>25.17</v>
      </c>
      <c r="H17" s="6" t="n">
        <v>660.5</v>
      </c>
      <c r="I17" s="6" t="n">
        <v>364.19</v>
      </c>
      <c r="J17" s="6" t="n">
        <v>39</v>
      </c>
      <c r="K17" s="6" t="n">
        <v>302.04</v>
      </c>
      <c r="L17" s="6" t="n">
        <v>263.04</v>
      </c>
      <c r="M17" s="6" t="n">
        <v>6.02</v>
      </c>
      <c r="N17" s="6" t="n">
        <v>3.32</v>
      </c>
    </row>
    <row collapsed="false" customFormat="false" customHeight="false" hidden="false" ht="12.1" outlineLevel="0" r="18">
      <c r="A18" s="33" t="n">
        <v>45484</v>
      </c>
      <c r="B18" s="16" t="s">
        <v>204</v>
      </c>
      <c r="C18" s="16" t="s">
        <v>21</v>
      </c>
      <c r="D18" s="16" t="s">
        <v>22</v>
      </c>
      <c r="E18" s="7" t="n">
        <v>1</v>
      </c>
      <c r="F18" s="16" t="s">
        <v>19</v>
      </c>
      <c r="G18" s="6" t="n">
        <v>15</v>
      </c>
      <c r="H18" s="6" t="n">
        <v>5657</v>
      </c>
      <c r="I18" s="6" t="n">
        <v>6665.62</v>
      </c>
      <c r="J18" s="6" t="n">
        <v>2</v>
      </c>
      <c r="K18" s="6" t="n">
        <v>15</v>
      </c>
      <c r="L18" s="6" t="n">
        <v>13</v>
      </c>
      <c r="M18" s="6" t="n">
        <v>0.2</v>
      </c>
      <c r="N18" s="6" t="n">
        <v>0.23</v>
      </c>
    </row>
    <row collapsed="false" customFormat="false" customHeight="false" hidden="false" ht="12.1" outlineLevel="0" r="19">
      <c r="A19" s="33" t="n">
        <v>45484</v>
      </c>
      <c r="B19" s="16" t="s">
        <v>204</v>
      </c>
      <c r="C19" s="16" t="s">
        <v>21</v>
      </c>
      <c r="D19" s="16" t="s">
        <v>22</v>
      </c>
      <c r="E19" s="7" t="n">
        <v>1</v>
      </c>
      <c r="F19" s="16" t="s">
        <v>19</v>
      </c>
      <c r="G19" s="6" t="n">
        <v>294</v>
      </c>
      <c r="H19" s="6" t="n">
        <v>5657</v>
      </c>
      <c r="I19" s="6" t="n">
        <v>6665.62</v>
      </c>
      <c r="J19" s="6" t="n">
        <v>38</v>
      </c>
      <c r="K19" s="6" t="n">
        <v>294</v>
      </c>
      <c r="L19" s="6" t="n">
        <v>256</v>
      </c>
      <c r="M19" s="6" t="n">
        <v>3.84</v>
      </c>
      <c r="N19" s="6" t="n">
        <v>4.53</v>
      </c>
    </row>
    <row collapsed="false" customFormat="false" customHeight="false" hidden="false" ht="12.1" outlineLevel="0" r="20">
      <c r="A20" s="33" t="n">
        <v>45489</v>
      </c>
      <c r="B20" s="16" t="s">
        <v>204</v>
      </c>
      <c r="C20" s="16" t="s">
        <v>39</v>
      </c>
      <c r="D20" s="16" t="s">
        <v>40</v>
      </c>
      <c r="E20" s="7" t="n">
        <v>10</v>
      </c>
      <c r="F20" s="16" t="s">
        <v>19</v>
      </c>
      <c r="G20" s="6" t="n">
        <v>35</v>
      </c>
      <c r="H20" s="6" t="n">
        <v>220.85</v>
      </c>
      <c r="I20" s="6" t="n">
        <v>235.1</v>
      </c>
      <c r="J20" s="6" t="n">
        <v>46</v>
      </c>
      <c r="K20" s="6" t="n">
        <v>350</v>
      </c>
      <c r="L20" s="6" t="n">
        <v>304</v>
      </c>
      <c r="M20" s="6" t="n">
        <v>12.93</v>
      </c>
      <c r="N20" s="6" t="n">
        <v>13.76</v>
      </c>
    </row>
    <row collapsed="false" customFormat="false" customHeight="false" hidden="false" ht="12.1" outlineLevel="0" r="21">
      <c r="A21" s="33" t="n">
        <v>45557</v>
      </c>
      <c r="B21" s="16" t="s">
        <v>204</v>
      </c>
      <c r="C21" s="16" t="s">
        <v>21</v>
      </c>
      <c r="D21" s="16" t="s">
        <v>22</v>
      </c>
      <c r="E21" s="7" t="n">
        <v>1</v>
      </c>
      <c r="F21" s="16" t="s">
        <v>19</v>
      </c>
      <c r="G21" s="6" t="n">
        <v>117</v>
      </c>
      <c r="H21" s="6" t="n">
        <v>5140</v>
      </c>
      <c r="I21" s="6" t="n">
        <v>6665.62</v>
      </c>
      <c r="J21" s="6" t="n">
        <v>15</v>
      </c>
      <c r="K21" s="6" t="n">
        <v>117</v>
      </c>
      <c r="L21" s="6" t="n">
        <v>102</v>
      </c>
      <c r="M21" s="6" t="n">
        <v>1.53</v>
      </c>
      <c r="N21" s="6" t="n">
        <v>1.98</v>
      </c>
    </row>
    <row collapsed="false" customFormat="false" customHeight="false" hidden="false" ht="12.1" outlineLevel="0" r="22">
      <c r="A22" s="33" t="n">
        <v>45562</v>
      </c>
      <c r="B22" s="16" t="s">
        <v>204</v>
      </c>
      <c r="C22" s="16" t="s">
        <v>45</v>
      </c>
      <c r="D22" s="16" t="s">
        <v>46</v>
      </c>
      <c r="E22" s="7" t="n">
        <v>20</v>
      </c>
      <c r="F22" s="16" t="s">
        <v>19</v>
      </c>
      <c r="G22" s="6" t="n">
        <v>6.06</v>
      </c>
      <c r="H22" s="6" t="n">
        <v>76.67</v>
      </c>
      <c r="I22" s="6" t="n">
        <v>55.92</v>
      </c>
      <c r="J22" s="6" t="n">
        <v>16</v>
      </c>
      <c r="K22" s="6" t="n">
        <v>121.2</v>
      </c>
      <c r="L22" s="6" t="n">
        <v>105.2</v>
      </c>
      <c r="M22" s="6" t="n">
        <v>9.41</v>
      </c>
      <c r="N22" s="6" t="n">
        <v>6.86</v>
      </c>
    </row>
    <row collapsed="false" customFormat="false" customHeight="false" hidden="false" ht="12.1" outlineLevel="0" r="23">
      <c r="A23" s="33" t="n">
        <v>45573</v>
      </c>
      <c r="B23" s="16" t="s">
        <v>204</v>
      </c>
      <c r="C23" s="16" t="s">
        <v>24</v>
      </c>
      <c r="D23" s="16" t="s">
        <v>25</v>
      </c>
      <c r="E23" s="7" t="n">
        <v>12</v>
      </c>
      <c r="F23" s="16" t="s">
        <v>19</v>
      </c>
      <c r="G23" s="6" t="n">
        <v>38.2</v>
      </c>
      <c r="H23" s="6" t="n">
        <v>622.6</v>
      </c>
      <c r="I23" s="6" t="n">
        <v>364.19</v>
      </c>
      <c r="J23" s="6" t="n">
        <v>60</v>
      </c>
      <c r="K23" s="6" t="n">
        <v>458.4</v>
      </c>
      <c r="L23" s="6" t="n">
        <v>398.4</v>
      </c>
      <c r="M23" s="6" t="n">
        <v>9.12</v>
      </c>
      <c r="N23" s="6" t="n">
        <v>5.33</v>
      </c>
    </row>
    <row collapsed="false" customFormat="false" customHeight="false" hidden="false" ht="12.1" outlineLevel="0" r="24">
      <c r="A24" s="33" t="n">
        <v>45576</v>
      </c>
      <c r="B24" s="16" t="s">
        <v>204</v>
      </c>
      <c r="C24" s="16" t="s">
        <v>16</v>
      </c>
      <c r="D24" s="16" t="s">
        <v>18</v>
      </c>
      <c r="E24" s="7" t="n">
        <v>7</v>
      </c>
      <c r="F24" s="16" t="s">
        <v>19</v>
      </c>
      <c r="G24" s="6" t="n">
        <v>35.5</v>
      </c>
      <c r="H24" s="6" t="n">
        <v>957.8</v>
      </c>
      <c r="I24" s="6" t="n">
        <v>1039.05</v>
      </c>
      <c r="J24" s="6" t="n">
        <v>32</v>
      </c>
      <c r="K24" s="6" t="n">
        <v>248.5</v>
      </c>
      <c r="L24" s="6" t="n">
        <v>216.5</v>
      </c>
      <c r="M24" s="6" t="n">
        <v>2.98</v>
      </c>
      <c r="N24" s="6" t="n">
        <v>3.23</v>
      </c>
    </row>
    <row collapsed="false" customFormat="false" customHeight="false" hidden="false" ht="12.1" outlineLevel="0" r="25">
      <c r="A25" s="33" t="n">
        <v>45643</v>
      </c>
      <c r="B25" s="16" t="s">
        <v>204</v>
      </c>
      <c r="C25" s="16" t="s">
        <v>27</v>
      </c>
      <c r="D25" s="16" t="s">
        <v>28</v>
      </c>
      <c r="E25" s="7" t="n">
        <v>1</v>
      </c>
      <c r="F25" s="16" t="s">
        <v>19</v>
      </c>
      <c r="G25" s="6" t="n">
        <v>514</v>
      </c>
      <c r="H25" s="6" t="n">
        <v>6290.5</v>
      </c>
      <c r="I25" s="6" t="n">
        <v>3907.75</v>
      </c>
      <c r="J25" s="6" t="n">
        <v>67</v>
      </c>
      <c r="K25" s="6" t="n">
        <v>514</v>
      </c>
      <c r="L25" s="6" t="n">
        <v>447</v>
      </c>
      <c r="M25" s="6" t="n">
        <v>11.44</v>
      </c>
      <c r="N25" s="6" t="n">
        <v>7.11</v>
      </c>
    </row>
    <row collapsed="false" customFormat="false" customHeight="false" hidden="false" ht="12.1" outlineLevel="0" r="26">
      <c r="A26" s="33" t="n">
        <v>45648</v>
      </c>
      <c r="B26" s="16" t="s">
        <v>204</v>
      </c>
      <c r="C26" s="16" t="s">
        <v>21</v>
      </c>
      <c r="D26" s="16" t="s">
        <v>22</v>
      </c>
      <c r="E26" s="7" t="n">
        <v>1</v>
      </c>
      <c r="F26" s="16" t="s">
        <v>19</v>
      </c>
      <c r="G26" s="6" t="n">
        <v>126</v>
      </c>
      <c r="H26" s="6" t="n">
        <v>5814</v>
      </c>
      <c r="I26" s="6" t="n">
        <v>6665.62</v>
      </c>
      <c r="J26" s="6" t="n">
        <v>16</v>
      </c>
      <c r="K26" s="6" t="n">
        <v>126</v>
      </c>
      <c r="L26" s="6" t="n">
        <v>110</v>
      </c>
      <c r="M26" s="6" t="n">
        <v>1.65</v>
      </c>
      <c r="N26" s="6" t="n">
        <v>1.89</v>
      </c>
    </row>
    <row collapsed="false" customFormat="false" customHeight="false" hidden="false" ht="12.1" outlineLevel="0" r="27">
      <c r="A27" s="33" t="n">
        <v>45665</v>
      </c>
      <c r="B27" s="16" t="s">
        <v>204</v>
      </c>
      <c r="C27" s="16" t="s">
        <v>24</v>
      </c>
      <c r="D27" s="16" t="s">
        <v>25</v>
      </c>
      <c r="E27" s="7" t="n">
        <v>12</v>
      </c>
      <c r="F27" s="16" t="s">
        <v>19</v>
      </c>
      <c r="G27" s="6" t="n">
        <v>17.39</v>
      </c>
      <c r="H27" s="6" t="n">
        <v>654.7</v>
      </c>
      <c r="I27" s="6" t="n">
        <v>364.19</v>
      </c>
      <c r="J27" s="6" t="n">
        <v>27</v>
      </c>
      <c r="K27" s="6" t="n">
        <v>208.68</v>
      </c>
      <c r="L27" s="6" t="n">
        <v>181.68</v>
      </c>
      <c r="M27" s="6" t="n">
        <v>4.16</v>
      </c>
      <c r="N27" s="6" t="n">
        <v>2.31</v>
      </c>
    </row>
    <row collapsed="false" customFormat="false" customHeight="false" hidden="false" ht="12.1" outlineLevel="0" r="28">
      <c r="A28" s="33" t="n">
        <v>45667</v>
      </c>
      <c r="B28" s="16" t="s">
        <v>204</v>
      </c>
      <c r="C28" s="16" t="s">
        <v>36</v>
      </c>
      <c r="D28" s="16" t="s">
        <v>37</v>
      </c>
      <c r="E28" s="7" t="n">
        <v>8</v>
      </c>
      <c r="F28" s="16" t="s">
        <v>19</v>
      </c>
      <c r="G28" s="6" t="n">
        <v>36.47</v>
      </c>
      <c r="H28" s="6" t="n">
        <v>562.95</v>
      </c>
      <c r="I28" s="6" t="n">
        <v>350.09</v>
      </c>
      <c r="J28" s="6" t="n">
        <v>38</v>
      </c>
      <c r="K28" s="6" t="n">
        <v>291.76</v>
      </c>
      <c r="L28" s="6" t="n">
        <v>253.76</v>
      </c>
      <c r="M28" s="6" t="n">
        <v>9.06</v>
      </c>
      <c r="N28" s="6" t="n">
        <v>5.63</v>
      </c>
    </row>
    <row collapsed="false" customFormat="false" customHeight="false" hidden="false" ht="12.1" outlineLevel="0" r="29">
      <c r="A29" s="33" t="n">
        <v>45775</v>
      </c>
      <c r="B29" s="16" t="s">
        <v>204</v>
      </c>
      <c r="C29" s="16" t="s">
        <v>16</v>
      </c>
      <c r="D29" s="16" t="s">
        <v>18</v>
      </c>
      <c r="E29" s="7" t="n">
        <v>7</v>
      </c>
      <c r="F29" s="16" t="s">
        <v>19</v>
      </c>
      <c r="G29" s="6" t="n">
        <v>46.65</v>
      </c>
      <c r="H29" s="6" t="n">
        <v>1266.2</v>
      </c>
      <c r="I29" s="6" t="n">
        <v>1039.05</v>
      </c>
      <c r="J29" s="6" t="n">
        <v>42</v>
      </c>
      <c r="K29" s="6" t="n">
        <v>326.55</v>
      </c>
      <c r="L29" s="6" t="n">
        <v>284.55</v>
      </c>
      <c r="M29" s="6" t="n">
        <v>3.91</v>
      </c>
      <c r="N29" s="6" t="n">
        <v>3.21</v>
      </c>
    </row>
    <row collapsed="false" customFormat="false" customHeight="false" hidden="false" ht="12.1" outlineLevel="0" r="30">
      <c r="A30" s="33" t="n">
        <v>45810</v>
      </c>
      <c r="B30" s="16" t="s">
        <v>204</v>
      </c>
      <c r="C30" s="16" t="s">
        <v>24</v>
      </c>
      <c r="D30" s="16" t="s">
        <v>25</v>
      </c>
      <c r="E30" s="7" t="n">
        <v>12</v>
      </c>
      <c r="F30" s="16" t="s">
        <v>19</v>
      </c>
      <c r="G30" s="6" t="n">
        <v>43.11</v>
      </c>
      <c r="H30" s="6" t="n">
        <v>656.5</v>
      </c>
      <c r="I30" s="6" t="n">
        <v>364.19</v>
      </c>
      <c r="J30" s="6" t="n">
        <v>67</v>
      </c>
      <c r="K30" s="6" t="n">
        <v>517.32</v>
      </c>
      <c r="L30" s="6" t="n">
        <v>450.32</v>
      </c>
      <c r="M30" s="6" t="n">
        <v>10.3</v>
      </c>
      <c r="N30" s="6" t="n">
        <v>5.72</v>
      </c>
    </row>
    <row collapsed="false" customFormat="false" customHeight="false" hidden="false" ht="12.1" outlineLevel="0" r="31">
      <c r="A31" s="33" t="n">
        <v>45811</v>
      </c>
      <c r="B31" s="16" t="s">
        <v>204</v>
      </c>
      <c r="C31" s="16" t="s">
        <v>27</v>
      </c>
      <c r="D31" s="16" t="s">
        <v>28</v>
      </c>
      <c r="E31" s="7" t="n">
        <v>1</v>
      </c>
      <c r="F31" s="16" t="s">
        <v>19</v>
      </c>
      <c r="G31" s="6" t="n">
        <v>541</v>
      </c>
      <c r="H31" s="6" t="n">
        <v>6473</v>
      </c>
      <c r="I31" s="6" t="n">
        <v>3907.75</v>
      </c>
      <c r="J31" s="6" t="n">
        <v>70</v>
      </c>
      <c r="K31" s="6" t="n">
        <v>541</v>
      </c>
      <c r="L31" s="6" t="n">
        <v>471</v>
      </c>
      <c r="M31" s="6" t="n">
        <v>12.05</v>
      </c>
      <c r="N31" s="6" t="n">
        <v>7.28</v>
      </c>
    </row>
    <row collapsed="false" customFormat="false" customHeight="false" hidden="false" ht="12.1" outlineLevel="0" r="32">
      <c r="A32" s="33" t="n">
        <v>45817</v>
      </c>
      <c r="B32" s="16" t="s">
        <v>204</v>
      </c>
      <c r="C32" s="16" t="s">
        <v>33</v>
      </c>
      <c r="D32" s="16" t="s">
        <v>34</v>
      </c>
      <c r="E32" s="7" t="n">
        <v>1100</v>
      </c>
      <c r="F32" s="16" t="s">
        <v>19</v>
      </c>
      <c r="G32" s="6" t="n">
        <v>0.3538</v>
      </c>
      <c r="H32" s="6" t="n">
        <v>3.276</v>
      </c>
      <c r="I32" s="6" t="n">
        <v>3.45</v>
      </c>
      <c r="J32" s="6" t="n">
        <v>51</v>
      </c>
      <c r="K32" s="6" t="n">
        <v>389.1322</v>
      </c>
      <c r="L32" s="6" t="n">
        <v>338.13</v>
      </c>
      <c r="M32" s="6" t="n">
        <v>8.92</v>
      </c>
      <c r="N32" s="6" t="n">
        <v>9.38</v>
      </c>
    </row>
    <row collapsed="false" customFormat="false" customHeight="false" hidden="false" ht="12.1" outlineLevel="0" r="33">
      <c r="A33" s="33" t="n">
        <v>45817</v>
      </c>
      <c r="B33" s="16" t="s">
        <v>204</v>
      </c>
      <c r="C33" s="16" t="s">
        <v>21</v>
      </c>
      <c r="D33" s="16" t="s">
        <v>22</v>
      </c>
      <c r="E33" s="7" t="n">
        <v>1</v>
      </c>
      <c r="F33" s="16" t="s">
        <v>19</v>
      </c>
      <c r="G33" s="6" t="n">
        <v>87</v>
      </c>
      <c r="H33" s="6" t="n">
        <v>6223</v>
      </c>
      <c r="I33" s="6" t="n">
        <v>6665.62</v>
      </c>
      <c r="J33" s="6" t="n">
        <v>11</v>
      </c>
      <c r="K33" s="6" t="n">
        <v>87</v>
      </c>
      <c r="L33" s="6" t="n">
        <v>76</v>
      </c>
      <c r="M33" s="6" t="n">
        <v>1.14</v>
      </c>
      <c r="N33" s="6" t="n">
        <v>1.22</v>
      </c>
    </row>
    <row collapsed="false" customFormat="false" customHeight="false" hidden="false" ht="12.1" outlineLevel="0" r="34">
      <c r="A34" s="33" t="n">
        <v>45845</v>
      </c>
      <c r="B34" s="16" t="s">
        <v>204</v>
      </c>
      <c r="C34" s="16" t="s">
        <v>39</v>
      </c>
      <c r="D34" s="16" t="s">
        <v>40</v>
      </c>
      <c r="E34" s="7" t="n">
        <v>10</v>
      </c>
      <c r="F34" s="16" t="s">
        <v>19</v>
      </c>
      <c r="G34" s="6" t="n">
        <v>35</v>
      </c>
      <c r="H34" s="6" t="n">
        <v>193.8</v>
      </c>
      <c r="I34" s="6" t="n">
        <v>235.1</v>
      </c>
      <c r="J34" s="6" t="n">
        <v>46</v>
      </c>
      <c r="K34" s="6" t="n">
        <v>350</v>
      </c>
      <c r="L34" s="6" t="n">
        <v>304</v>
      </c>
      <c r="M34" s="6" t="n">
        <v>12.93</v>
      </c>
      <c r="N34" s="6" t="n">
        <v>15.69</v>
      </c>
    </row>
    <row collapsed="false" customFormat="false" customHeight="false" hidden="false" ht="12.1" outlineLevel="0" r="35">
      <c r="A35" s="33" t="n">
        <v>45858</v>
      </c>
      <c r="B35" s="16" t="s">
        <v>204</v>
      </c>
      <c r="C35" s="16" t="s">
        <v>36</v>
      </c>
      <c r="D35" s="16" t="s">
        <v>37</v>
      </c>
      <c r="E35" s="7" t="n">
        <v>8</v>
      </c>
      <c r="F35" s="16" t="s">
        <v>19</v>
      </c>
      <c r="G35" s="6" t="n">
        <v>14.68</v>
      </c>
      <c r="H35" s="6" t="n">
        <v>418.25</v>
      </c>
      <c r="I35" s="6" t="n">
        <v>350.09</v>
      </c>
      <c r="J35" s="6" t="n">
        <v>15</v>
      </c>
      <c r="K35" s="6" t="n">
        <v>117.44</v>
      </c>
      <c r="L35" s="6" t="n">
        <v>102.44</v>
      </c>
      <c r="M35" s="6" t="n">
        <v>3.66</v>
      </c>
      <c r="N35" s="6" t="n">
        <v>3.06</v>
      </c>
    </row>
    <row collapsed="false" customFormat="false" customHeight="false" hidden="false" ht="12.1" outlineLevel="0" r="36">
      <c r="A36" s="33" t="n">
        <v>45882</v>
      </c>
      <c r="B36" s="16" t="s">
        <v>204</v>
      </c>
      <c r="C36" s="16" t="s">
        <v>45</v>
      </c>
      <c r="D36" s="16" t="s">
        <v>46</v>
      </c>
      <c r="E36" s="7" t="n">
        <v>20</v>
      </c>
      <c r="F36" s="16" t="s">
        <v>19</v>
      </c>
      <c r="G36" s="6" t="n">
        <v>2.71</v>
      </c>
      <c r="H36" s="6" t="n">
        <v>69.5</v>
      </c>
      <c r="I36" s="6" t="n">
        <v>55.92</v>
      </c>
      <c r="J36" s="6" t="n">
        <v>7</v>
      </c>
      <c r="K36" s="6" t="n">
        <v>54.2</v>
      </c>
      <c r="L36" s="6" t="n">
        <v>47.2</v>
      </c>
      <c r="M36" s="6" t="n">
        <v>4.22</v>
      </c>
      <c r="N36" s="6" t="n">
        <v>3.4</v>
      </c>
    </row>
    <row collapsed="false" customFormat="false" customHeight="false" hidden="false" ht="12.1" outlineLevel="0" r="37">
      <c r="A37" s="33" t="n">
        <v>45931</v>
      </c>
      <c r="B37" s="16" t="s">
        <v>204</v>
      </c>
      <c r="C37" s="16" t="s">
        <v>21</v>
      </c>
      <c r="D37" s="16" t="s">
        <v>22</v>
      </c>
      <c r="E37" s="7" t="n">
        <v>1</v>
      </c>
      <c r="F37" s="16" t="s">
        <v>19</v>
      </c>
      <c r="G37" s="6" t="n">
        <v>273</v>
      </c>
      <c r="H37" s="6" t="n">
        <v>6883</v>
      </c>
      <c r="I37" s="6" t="n">
        <v>6665.62</v>
      </c>
      <c r="J37" s="6" t="n">
        <v>35</v>
      </c>
      <c r="K37" s="6" t="n">
        <v>273</v>
      </c>
      <c r="L37" s="6" t="n">
        <v>238</v>
      </c>
      <c r="M37" s="6" t="n">
        <v>3.57</v>
      </c>
      <c r="N37" s="6" t="n">
        <v>3.46</v>
      </c>
    </row>
    <row collapsed="false" customFormat="false" customHeight="false" hidden="false" ht="12.1" outlineLevel="0" r="38">
      <c r="A38" s="33" t="n">
        <v>45936</v>
      </c>
      <c r="B38" s="16" t="s">
        <v>204</v>
      </c>
      <c r="C38" s="16" t="s">
        <v>16</v>
      </c>
      <c r="D38" s="16" t="s">
        <v>18</v>
      </c>
      <c r="E38" s="7" t="n">
        <v>7</v>
      </c>
      <c r="F38" s="16" t="s">
        <v>19</v>
      </c>
      <c r="G38" s="6" t="n">
        <v>35.5</v>
      </c>
      <c r="H38" s="6" t="n">
        <v>1083.2</v>
      </c>
      <c r="I38" s="6" t="n">
        <v>1039.05</v>
      </c>
      <c r="J38" s="6" t="n">
        <v>32</v>
      </c>
      <c r="K38" s="6" t="n">
        <v>248.5</v>
      </c>
      <c r="L38" s="6" t="n">
        <v>216.5</v>
      </c>
      <c r="M38" s="6" t="n">
        <v>2.98</v>
      </c>
      <c r="N38" s="6" t="n">
        <v>2.86</v>
      </c>
    </row>
    <row collapsed="false" customFormat="false" customHeight="false" hidden="false" ht="12.1" outlineLevel="0" r="39">
      <c r="A39" s="33" t="n">
        <v>45944</v>
      </c>
      <c r="B39" s="16" t="s">
        <v>204</v>
      </c>
      <c r="C39" s="16" t="s">
        <v>24</v>
      </c>
      <c r="D39" s="16" t="s">
        <v>25</v>
      </c>
      <c r="E39" s="7" t="n">
        <v>12</v>
      </c>
      <c r="F39" s="16" t="s">
        <v>19</v>
      </c>
      <c r="G39" s="6" t="n">
        <v>14.35</v>
      </c>
      <c r="H39" s="6" t="n">
        <v>557.5</v>
      </c>
      <c r="I39" s="6" t="n">
        <v>364.19</v>
      </c>
      <c r="J39" s="6" t="n">
        <v>22</v>
      </c>
      <c r="K39" s="6" t="n">
        <v>172.2</v>
      </c>
      <c r="L39" s="6" t="n">
        <v>150.2</v>
      </c>
      <c r="M39" s="6" t="n">
        <v>3.44</v>
      </c>
      <c r="N39" s="6" t="n">
        <v>2.25</v>
      </c>
    </row>
    <row collapsed="false" customFormat="false" customHeight="false" hidden="false" ht="12.1" outlineLevel="0" r="40">
      <c r="A40" s="33" t="n">
        <v>46033</v>
      </c>
      <c r="B40" s="16" t="s">
        <v>204</v>
      </c>
      <c r="C40" s="16" t="s">
        <v>24</v>
      </c>
      <c r="D40" s="16" t="s">
        <v>25</v>
      </c>
      <c r="E40" s="7" t="n">
        <v>12</v>
      </c>
      <c r="F40" s="16" t="s">
        <v>19</v>
      </c>
      <c r="G40" s="6" t="n">
        <v>8.13</v>
      </c>
      <c r="H40" s="6" t="n">
        <v>562.4</v>
      </c>
      <c r="I40" s="6" t="n">
        <v>364.19</v>
      </c>
      <c r="J40" s="6" t="n">
        <v>13</v>
      </c>
      <c r="K40" s="6" t="n">
        <v>97.56</v>
      </c>
      <c r="L40" s="6" t="n">
        <v>84.56</v>
      </c>
      <c r="M40" s="6" t="n">
        <v>1.93</v>
      </c>
      <c r="N40" s="6" t="n">
        <v>1.25</v>
      </c>
    </row>
    <row collapsed="false" customFormat="false" customHeight="false" hidden="false" ht="12.1" outlineLevel="0" r="41">
      <c r="A41" s="33" t="n">
        <v>46034</v>
      </c>
      <c r="B41" s="16" t="s">
        <v>204</v>
      </c>
      <c r="C41" s="16" t="s">
        <v>36</v>
      </c>
      <c r="D41" s="16" t="s">
        <v>37</v>
      </c>
      <c r="E41" s="7" t="n">
        <v>8</v>
      </c>
      <c r="F41" s="16" t="s">
        <v>19</v>
      </c>
      <c r="G41" s="6" t="n">
        <v>11.56</v>
      </c>
      <c r="H41" s="6" t="n">
        <v>392.05</v>
      </c>
      <c r="I41" s="6" t="n">
        <v>350.09</v>
      </c>
      <c r="J41" s="6" t="n">
        <v>12</v>
      </c>
      <c r="K41" s="6" t="n">
        <v>92.48</v>
      </c>
      <c r="L41" s="6" t="n">
        <v>80.48</v>
      </c>
      <c r="M41" s="6" t="n">
        <v>2.87</v>
      </c>
      <c r="N41" s="6" t="n">
        <v>2.57</v>
      </c>
    </row>
    <row collapsed="false" customFormat="false" customHeight="false" hidden="false" ht="12.1" outlineLevel="0" r="42">
      <c r="A42" s="33" t="n">
        <v>46034</v>
      </c>
      <c r="B42" s="16" t="s">
        <v>204</v>
      </c>
      <c r="C42" s="16" t="s">
        <v>27</v>
      </c>
      <c r="D42" s="16" t="s">
        <v>28</v>
      </c>
      <c r="E42" s="7" t="n">
        <v>1</v>
      </c>
      <c r="F42" s="16" t="s">
        <v>19</v>
      </c>
      <c r="G42" s="6" t="n">
        <v>397</v>
      </c>
      <c r="H42" s="6" t="n">
        <v>5393</v>
      </c>
      <c r="I42" s="6" t="n">
        <v>3907.75</v>
      </c>
      <c r="J42" s="6" t="n">
        <v>52</v>
      </c>
      <c r="K42" s="6" t="n">
        <v>397</v>
      </c>
      <c r="L42" s="6" t="n">
        <v>345</v>
      </c>
      <c r="M42" s="6" t="n">
        <v>8.83</v>
      </c>
      <c r="N42" s="6" t="n">
        <v>6.4</v>
      </c>
    </row>
    <row collapsed="false" customFormat="false" customHeight="false" hidden="false" ht="12.1" outlineLevel="0" r="43">
      <c r="A43" s="33"/>
      <c r="B43" s="16"/>
      <c r="C43" s="16"/>
      <c r="D43" s="16"/>
      <c r="E43" s="7"/>
      <c r="F43" s="16"/>
      <c r="G43" s="6"/>
      <c r="H43" s="6"/>
      <c r="I43" s="6"/>
      <c r="J43" s="6"/>
      <c r="K43" s="6"/>
      <c r="L43" s="6"/>
      <c r="M43" s="6"/>
      <c r="N43" s="6"/>
    </row>
    <row collapsed="false" customFormat="false" customHeight="false" hidden="false" ht="12.1" outlineLevel="0" r="44">
      <c r="A44" s="33" t="n">
        <v>44936</v>
      </c>
      <c r="B44" s="16" t="s">
        <v>204</v>
      </c>
      <c r="C44" s="16" t="s">
        <v>24</v>
      </c>
      <c r="D44" s="16" t="s">
        <v>25</v>
      </c>
      <c r="E44" s="7" t="n">
        <v>6</v>
      </c>
      <c r="F44" s="16" t="s">
        <v>19</v>
      </c>
      <c r="G44" s="6" t="n">
        <v>6.86</v>
      </c>
      <c r="H44" s="6" t="n">
        <v>345.7</v>
      </c>
      <c r="I44" s="6" t="n">
        <v>365.76</v>
      </c>
      <c r="J44" s="6" t="n">
        <v>5</v>
      </c>
      <c r="K44" s="6" t="n">
        <v>41.16</v>
      </c>
      <c r="L44" s="6" t="n">
        <v>36.16</v>
      </c>
      <c r="M44" s="6" t="n">
        <v>1.65</v>
      </c>
      <c r="N44" s="6" t="n">
        <v>1.74</v>
      </c>
    </row>
    <row collapsed="false" customFormat="false" customHeight="false" hidden="false" ht="12.1" outlineLevel="0" r="45">
      <c r="A45" s="33" t="n">
        <v>44938</v>
      </c>
      <c r="B45" s="16" t="s">
        <v>204</v>
      </c>
      <c r="C45" s="16" t="s">
        <v>36</v>
      </c>
      <c r="D45" s="16" t="s">
        <v>37</v>
      </c>
      <c r="E45" s="7" t="n">
        <v>5</v>
      </c>
      <c r="F45" s="16" t="s">
        <v>19</v>
      </c>
      <c r="G45" s="6" t="n">
        <v>20.39</v>
      </c>
      <c r="H45" s="6" t="n">
        <v>346.85</v>
      </c>
      <c r="I45" s="6" t="n">
        <v>355.03</v>
      </c>
      <c r="J45" s="6" t="n">
        <v>13</v>
      </c>
      <c r="K45" s="6" t="n">
        <v>101.95</v>
      </c>
      <c r="L45" s="6" t="n">
        <v>88.95</v>
      </c>
      <c r="M45" s="6" t="n">
        <v>5.01</v>
      </c>
      <c r="N45" s="6" t="n">
        <v>5.13</v>
      </c>
    </row>
    <row collapsed="false" customFormat="false" customHeight="false" hidden="false" ht="12.1" outlineLevel="0" r="46">
      <c r="A46" s="33" t="n">
        <v>45020</v>
      </c>
      <c r="B46" s="16" t="s">
        <v>204</v>
      </c>
      <c r="C46" s="16" t="s">
        <v>21</v>
      </c>
      <c r="D46" s="16" t="s">
        <v>22</v>
      </c>
      <c r="E46" s="7" t="n">
        <v>1</v>
      </c>
      <c r="F46" s="16" t="s">
        <v>19</v>
      </c>
      <c r="G46" s="6" t="n">
        <v>465</v>
      </c>
      <c r="H46" s="6" t="n">
        <v>7301</v>
      </c>
      <c r="I46" s="6" t="n">
        <v>6665.62</v>
      </c>
      <c r="J46" s="6" t="n">
        <v>60</v>
      </c>
      <c r="K46" s="6" t="n">
        <v>465</v>
      </c>
      <c r="L46" s="6" t="n">
        <v>405</v>
      </c>
      <c r="M46" s="6" t="n">
        <v>6.08</v>
      </c>
      <c r="N46" s="6" t="n">
        <v>5.55</v>
      </c>
    </row>
    <row collapsed="false" customFormat="false" customHeight="false" hidden="false" ht="12.1" outlineLevel="0" r="47">
      <c r="A47" s="33" t="n">
        <v>45049</v>
      </c>
      <c r="B47" s="16" t="s">
        <v>204</v>
      </c>
      <c r="C47" s="16" t="s">
        <v>16</v>
      </c>
      <c r="D47" s="16" t="s">
        <v>18</v>
      </c>
      <c r="E47" s="7" t="n">
        <v>7</v>
      </c>
      <c r="F47" s="16" t="s">
        <v>19</v>
      </c>
      <c r="G47" s="6" t="n">
        <v>60.58</v>
      </c>
      <c r="H47" s="6" t="n">
        <v>1223.8</v>
      </c>
      <c r="I47" s="6" t="n">
        <v>1039.05</v>
      </c>
      <c r="J47" s="6" t="n">
        <v>55</v>
      </c>
      <c r="K47" s="6" t="n">
        <v>424.06</v>
      </c>
      <c r="L47" s="6" t="n">
        <v>369.06</v>
      </c>
      <c r="M47" s="6" t="n">
        <v>5.07</v>
      </c>
      <c r="N47" s="6" t="n">
        <v>4.31</v>
      </c>
    </row>
    <row collapsed="false" customFormat="false" customHeight="false" hidden="false" ht="12.1" outlineLevel="0" r="48">
      <c r="A48" s="33" t="n">
        <v>45076</v>
      </c>
      <c r="B48" s="16" t="s">
        <v>204</v>
      </c>
      <c r="C48" s="16" t="s">
        <v>33</v>
      </c>
      <c r="D48" s="16" t="s">
        <v>34</v>
      </c>
      <c r="E48" s="7" t="n">
        <v>1100</v>
      </c>
      <c r="F48" s="16" t="s">
        <v>19</v>
      </c>
      <c r="G48" s="6" t="n">
        <v>0.2837</v>
      </c>
      <c r="H48" s="6" t="n">
        <v>4.1225</v>
      </c>
      <c r="I48" s="6" t="n">
        <v>3.45</v>
      </c>
      <c r="J48" s="6" t="n">
        <v>41</v>
      </c>
      <c r="K48" s="6" t="n">
        <v>312.0208</v>
      </c>
      <c r="L48" s="6" t="n">
        <v>271.02</v>
      </c>
      <c r="M48" s="6" t="n">
        <v>7.15</v>
      </c>
      <c r="N48" s="6" t="n">
        <v>5.98</v>
      </c>
    </row>
    <row collapsed="false" customFormat="false" customHeight="false" hidden="false" ht="12.1" outlineLevel="0" r="49">
      <c r="A49" s="33" t="n">
        <v>45082</v>
      </c>
      <c r="B49" s="16" t="s">
        <v>204</v>
      </c>
      <c r="C49" s="16" t="s">
        <v>27</v>
      </c>
      <c r="D49" s="16" t="s">
        <v>28</v>
      </c>
      <c r="E49" s="7" t="n">
        <v>1</v>
      </c>
      <c r="F49" s="16" t="s">
        <v>19</v>
      </c>
      <c r="G49" s="6" t="n">
        <v>438</v>
      </c>
      <c r="H49" s="6" t="n">
        <v>5166.5</v>
      </c>
      <c r="I49" s="6" t="n">
        <v>3907.75</v>
      </c>
      <c r="J49" s="6" t="n">
        <v>57</v>
      </c>
      <c r="K49" s="6" t="n">
        <v>438</v>
      </c>
      <c r="L49" s="6" t="n">
        <v>381</v>
      </c>
      <c r="M49" s="6" t="n">
        <v>9.75</v>
      </c>
      <c r="N49" s="6" t="n">
        <v>7.37</v>
      </c>
    </row>
  </sheetData>
  <autoFilter ref="A1:N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74</v>
      </c>
      <c r="B1" s="34" t="s">
        <v>194</v>
      </c>
      <c r="C1" s="34" t="s">
        <v>0</v>
      </c>
      <c r="D1" s="34" t="s">
        <v>2</v>
      </c>
      <c r="E1" s="34" t="s">
        <v>6</v>
      </c>
      <c r="F1" s="34" t="s">
        <v>195</v>
      </c>
      <c r="G1" s="34" t="s">
        <v>205</v>
      </c>
      <c r="H1" s="34" t="s">
        <v>199</v>
      </c>
      <c r="I1" s="34" t="s">
        <v>200</v>
      </c>
      <c r="J1" s="34" t="s">
        <v>201</v>
      </c>
    </row>
    <row collapsed="false" customFormat="false" customHeight="false" hidden="false" ht="12.1" outlineLevel="0" r="2">
      <c r="A2" s="35" t="n">
        <v>45142</v>
      </c>
      <c r="B2" s="16" t="s">
        <v>204</v>
      </c>
      <c r="C2" s="16" t="s">
        <v>61</v>
      </c>
      <c r="D2" s="16" t="s">
        <v>63</v>
      </c>
      <c r="E2" s="6" t="n">
        <v>1000</v>
      </c>
      <c r="F2" s="7" t="n">
        <v>2</v>
      </c>
      <c r="G2" s="6" t="n">
        <v>53.1</v>
      </c>
      <c r="H2" s="6" t="n">
        <v>14</v>
      </c>
      <c r="I2" s="6" t="n">
        <v>106.2</v>
      </c>
      <c r="J2" s="6" t="n">
        <v>92.2</v>
      </c>
    </row>
    <row collapsed="false" customFormat="false" customHeight="false" hidden="false" ht="12.1" outlineLevel="0" r="3">
      <c r="A3" s="35" t="n">
        <v>45167</v>
      </c>
      <c r="B3" s="16" t="s">
        <v>204</v>
      </c>
      <c r="C3" s="16" t="s">
        <v>66</v>
      </c>
      <c r="D3" s="16" t="s">
        <v>67</v>
      </c>
      <c r="E3" s="6" t="n">
        <v>1000</v>
      </c>
      <c r="F3" s="7" t="n">
        <v>1</v>
      </c>
      <c r="G3" s="6" t="n">
        <v>56.35</v>
      </c>
      <c r="H3" s="6" t="n">
        <v>7</v>
      </c>
      <c r="I3" s="6" t="n">
        <v>56.35</v>
      </c>
      <c r="J3" s="6" t="n">
        <v>49.35</v>
      </c>
    </row>
    <row collapsed="false" customFormat="false" customHeight="false" hidden="false" ht="12.1" outlineLevel="0" r="4">
      <c r="A4" s="35" t="n">
        <v>45324</v>
      </c>
      <c r="B4" s="16" t="s">
        <v>204</v>
      </c>
      <c r="C4" s="16" t="s">
        <v>61</v>
      </c>
      <c r="D4" s="16" t="s">
        <v>63</v>
      </c>
      <c r="E4" s="6" t="n">
        <v>1000</v>
      </c>
      <c r="F4" s="7" t="n">
        <v>2</v>
      </c>
      <c r="G4" s="6" t="n">
        <v>53.1</v>
      </c>
      <c r="H4" s="6" t="n">
        <v>14</v>
      </c>
      <c r="I4" s="6" t="n">
        <v>106.2</v>
      </c>
      <c r="J4" s="6" t="n">
        <v>92.2</v>
      </c>
    </row>
    <row collapsed="false" customFormat="false" customHeight="false" hidden="false" ht="12.1" outlineLevel="0" r="5">
      <c r="A5" s="35" t="n">
        <v>45349</v>
      </c>
      <c r="B5" s="16" t="s">
        <v>204</v>
      </c>
      <c r="C5" s="16" t="s">
        <v>66</v>
      </c>
      <c r="D5" s="16" t="s">
        <v>67</v>
      </c>
      <c r="E5" s="6" t="n">
        <v>1000</v>
      </c>
      <c r="F5" s="7" t="n">
        <v>1</v>
      </c>
      <c r="G5" s="6" t="n">
        <v>56.35</v>
      </c>
      <c r="H5" s="6" t="n">
        <v>7</v>
      </c>
      <c r="I5" s="6" t="n">
        <v>56.35</v>
      </c>
      <c r="J5" s="6" t="n">
        <v>49.35</v>
      </c>
    </row>
    <row collapsed="false" customFormat="false" customHeight="false" hidden="false" ht="12.1" outlineLevel="0" r="6">
      <c r="A6" s="35" t="n">
        <v>45506</v>
      </c>
      <c r="B6" s="16" t="s">
        <v>204</v>
      </c>
      <c r="C6" s="16" t="s">
        <v>61</v>
      </c>
      <c r="D6" s="16" t="s">
        <v>63</v>
      </c>
      <c r="E6" s="6" t="n">
        <v>1000</v>
      </c>
      <c r="F6" s="7" t="n">
        <v>2</v>
      </c>
      <c r="G6" s="6" t="n">
        <v>53.1</v>
      </c>
      <c r="H6" s="6" t="n">
        <v>14</v>
      </c>
      <c r="I6" s="6" t="n">
        <v>106.2</v>
      </c>
      <c r="J6" s="6" t="n">
        <v>92.2</v>
      </c>
    </row>
    <row collapsed="false" customFormat="false" customHeight="false" hidden="false" ht="12.1" outlineLevel="0" r="7">
      <c r="A7" s="35" t="n">
        <v>45531</v>
      </c>
      <c r="B7" s="16" t="s">
        <v>204</v>
      </c>
      <c r="C7" s="16" t="s">
        <v>66</v>
      </c>
      <c r="D7" s="16" t="s">
        <v>67</v>
      </c>
      <c r="E7" s="6" t="n">
        <v>1000</v>
      </c>
      <c r="F7" s="7" t="n">
        <v>1</v>
      </c>
      <c r="G7" s="6" t="n">
        <v>56.35</v>
      </c>
      <c r="H7" s="6" t="n">
        <v>7</v>
      </c>
      <c r="I7" s="6" t="n">
        <v>56.35</v>
      </c>
      <c r="J7" s="6" t="n">
        <v>49.35</v>
      </c>
    </row>
    <row collapsed="false" customFormat="false" customHeight="false" hidden="false" ht="12.1" outlineLevel="0" r="8">
      <c r="A8" s="35" t="n">
        <v>45688</v>
      </c>
      <c r="B8" s="16" t="s">
        <v>204</v>
      </c>
      <c r="C8" s="16" t="s">
        <v>61</v>
      </c>
      <c r="D8" s="16" t="s">
        <v>63</v>
      </c>
      <c r="E8" s="6" t="n">
        <v>1000</v>
      </c>
      <c r="F8" s="7" t="n">
        <v>2</v>
      </c>
      <c r="G8" s="6" t="n">
        <v>53.1</v>
      </c>
      <c r="H8" s="6" t="n">
        <v>14</v>
      </c>
      <c r="I8" s="6" t="n">
        <v>106.2</v>
      </c>
      <c r="J8" s="6" t="n">
        <v>92.2</v>
      </c>
    </row>
    <row collapsed="false" customFormat="false" customHeight="false" hidden="false" ht="12.1" outlineLevel="0" r="9">
      <c r="A9" s="35" t="n">
        <v>45713</v>
      </c>
      <c r="B9" s="16" t="s">
        <v>204</v>
      </c>
      <c r="C9" s="16" t="s">
        <v>66</v>
      </c>
      <c r="D9" s="16" t="s">
        <v>67</v>
      </c>
      <c r="E9" s="6" t="n">
        <v>1000</v>
      </c>
      <c r="F9" s="7" t="n">
        <v>1</v>
      </c>
      <c r="G9" s="6" t="n">
        <v>56.35</v>
      </c>
      <c r="H9" s="6" t="n">
        <v>7</v>
      </c>
      <c r="I9" s="6" t="n">
        <v>56.35</v>
      </c>
      <c r="J9" s="6" t="n">
        <v>49.35</v>
      </c>
    </row>
    <row collapsed="false" customFormat="false" customHeight="false" hidden="false" ht="12.1" outlineLevel="0" r="10">
      <c r="A10" s="35" t="n">
        <v>45870</v>
      </c>
      <c r="B10" s="16" t="s">
        <v>204</v>
      </c>
      <c r="C10" s="16" t="s">
        <v>61</v>
      </c>
      <c r="D10" s="16" t="s">
        <v>63</v>
      </c>
      <c r="E10" s="6" t="n">
        <v>1000</v>
      </c>
      <c r="F10" s="7" t="n">
        <v>2</v>
      </c>
      <c r="G10" s="6" t="n">
        <v>53.1</v>
      </c>
      <c r="H10" s="6" t="n">
        <v>14</v>
      </c>
      <c r="I10" s="6" t="n">
        <v>106.2</v>
      </c>
      <c r="J10" s="6" t="n">
        <v>92.2</v>
      </c>
    </row>
    <row collapsed="false" customFormat="false" customHeight="false" hidden="false" ht="12.1" outlineLevel="0" r="11">
      <c r="A11" s="35" t="n">
        <v>45895</v>
      </c>
      <c r="B11" s="16" t="s">
        <v>204</v>
      </c>
      <c r="C11" s="16" t="s">
        <v>66</v>
      </c>
      <c r="D11" s="16" t="s">
        <v>67</v>
      </c>
      <c r="E11" s="6" t="n">
        <v>1000</v>
      </c>
      <c r="F11" s="7" t="n">
        <v>1</v>
      </c>
      <c r="G11" s="6" t="n">
        <v>56.35</v>
      </c>
      <c r="H11" s="6" t="n">
        <v>7</v>
      </c>
      <c r="I11" s="6" t="n">
        <v>56.35</v>
      </c>
      <c r="J11" s="6" t="n">
        <v>49.35</v>
      </c>
    </row>
    <row collapsed="false" customFormat="false" customHeight="false" hidden="false" ht="12.1" outlineLevel="0" r="12">
      <c r="A12" s="35" t="n">
        <v>46052</v>
      </c>
      <c r="B12" s="16" t="s">
        <v>204</v>
      </c>
      <c r="C12" s="16" t="s">
        <v>61</v>
      </c>
      <c r="D12" s="16" t="s">
        <v>63</v>
      </c>
      <c r="E12" s="6" t="n">
        <v>1000</v>
      </c>
      <c r="F12" s="7" t="n">
        <v>2</v>
      </c>
      <c r="G12" s="6" t="n">
        <v>53.1</v>
      </c>
      <c r="H12" s="6" t="n">
        <v>14</v>
      </c>
      <c r="I12" s="6" t="n">
        <v>106.2</v>
      </c>
      <c r="J12" s="6" t="n">
        <v>92.2</v>
      </c>
    </row>
    <row collapsed="false" customFormat="false" customHeight="false" hidden="false" ht="12.1" outlineLevel="0" r="13">
      <c r="A13" s="35"/>
      <c r="B13" s="16"/>
      <c r="C13" s="16"/>
      <c r="D13" s="16"/>
      <c r="E13" s="6"/>
      <c r="F13" s="7"/>
      <c r="G13" s="6"/>
      <c r="H13" s="6"/>
      <c r="I13" s="6"/>
      <c r="J13" s="6"/>
    </row>
    <row collapsed="false" customFormat="false" customHeight="false" hidden="false" ht="12.1" outlineLevel="0" r="14">
      <c r="A14" s="35" t="n">
        <v>46077</v>
      </c>
      <c r="B14" s="16" t="s">
        <v>204</v>
      </c>
      <c r="C14" s="16" t="s">
        <v>66</v>
      </c>
      <c r="D14" s="16" t="s">
        <v>67</v>
      </c>
      <c r="E14" s="6" t="n">
        <v>1000</v>
      </c>
      <c r="F14" s="7" t="n">
        <v>1</v>
      </c>
      <c r="G14" s="6" t="n">
        <v>56.35</v>
      </c>
      <c r="H14" s="6" t="n">
        <v>7</v>
      </c>
      <c r="I14" s="6" t="n">
        <v>56.35</v>
      </c>
      <c r="J14" s="6" t="n">
        <v>49.35</v>
      </c>
    </row>
    <row collapsed="false" customFormat="false" customHeight="false" hidden="false" ht="12.1" outlineLevel="0" r="15">
      <c r="A15" s="35" t="n">
        <v>46234</v>
      </c>
      <c r="B15" s="16" t="s">
        <v>204</v>
      </c>
      <c r="C15" s="16" t="s">
        <v>61</v>
      </c>
      <c r="D15" s="16" t="s">
        <v>63</v>
      </c>
      <c r="E15" s="6" t="n">
        <v>1000</v>
      </c>
      <c r="F15" s="7" t="n">
        <v>2</v>
      </c>
      <c r="G15" s="6" t="n">
        <v>53.1</v>
      </c>
      <c r="H15" s="6" t="n">
        <v>14</v>
      </c>
      <c r="I15" s="6" t="n">
        <v>106.2</v>
      </c>
      <c r="J15" s="6" t="n">
        <v>92.2</v>
      </c>
    </row>
    <row collapsed="false" customFormat="false" customHeight="false" hidden="false" ht="12.1" outlineLevel="0" r="16">
      <c r="A16" s="35" t="n">
        <v>46416</v>
      </c>
      <c r="B16" s="16" t="s">
        <v>204</v>
      </c>
      <c r="C16" s="16" t="s">
        <v>61</v>
      </c>
      <c r="D16" s="16" t="s">
        <v>63</v>
      </c>
      <c r="E16" s="6" t="n">
        <v>1000</v>
      </c>
      <c r="F16" s="7" t="n">
        <v>2</v>
      </c>
      <c r="G16" s="6" t="n">
        <v>53.1</v>
      </c>
      <c r="H16" s="6" t="n">
        <v>14</v>
      </c>
      <c r="I16" s="6" t="n">
        <v>106.2</v>
      </c>
      <c r="J16" s="6" t="n">
        <v>92.2</v>
      </c>
    </row>
    <row collapsed="false" customFormat="false" customHeight="false" hidden="false" ht="12.1" outlineLevel="0" r="17">
      <c r="A17" s="35" t="n">
        <v>46568</v>
      </c>
      <c r="B17" s="16" t="s">
        <v>204</v>
      </c>
      <c r="C17" s="16" t="s">
        <v>61</v>
      </c>
      <c r="D17" s="16" t="s">
        <v>63</v>
      </c>
      <c r="E17" s="6" t="n">
        <v>1000</v>
      </c>
      <c r="F17" s="7" t="n">
        <v>2</v>
      </c>
      <c r="G17" s="6" t="n">
        <v>44.35</v>
      </c>
      <c r="H17" s="6" t="n">
        <v>12</v>
      </c>
      <c r="I17" s="6" t="n">
        <v>88.7</v>
      </c>
      <c r="J17" s="6" t="n">
        <v>76.7</v>
      </c>
    </row>
  </sheetData>
  <autoFilter ref="A1:J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74</v>
      </c>
      <c r="B1" s="34" t="s">
        <v>194</v>
      </c>
      <c r="C1" s="34" t="s">
        <v>0</v>
      </c>
      <c r="D1" s="34" t="s">
        <v>2</v>
      </c>
      <c r="E1" s="34" t="s">
        <v>195</v>
      </c>
      <c r="F1" s="34" t="s">
        <v>206</v>
      </c>
      <c r="G1" s="34" t="s">
        <v>207</v>
      </c>
      <c r="H1" s="34" t="s">
        <v>78</v>
      </c>
      <c r="I1" s="34" t="s">
        <v>208</v>
      </c>
      <c r="J1" s="34" t="s">
        <v>209</v>
      </c>
      <c r="K1" s="34" t="s">
        <v>210</v>
      </c>
      <c r="L1" s="34" t="s">
        <v>211</v>
      </c>
      <c r="M1" s="34" t="s">
        <v>212</v>
      </c>
      <c r="N1" s="34" t="s">
        <v>213</v>
      </c>
      <c r="O1" s="34" t="s">
        <v>214</v>
      </c>
    </row>
    <row collapsed="false" customFormat="false" customHeight="false" hidden="false" ht="12.1" outlineLevel="0" r="2">
      <c r="A2" s="36" t="n">
        <v>44938</v>
      </c>
      <c r="B2" s="16" t="s">
        <v>204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1140</v>
      </c>
      <c r="J2" s="17" t="n">
        <v>1046.61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44957</v>
      </c>
      <c r="B3" s="16" t="s">
        <v>204</v>
      </c>
      <c r="C3" s="16" t="s">
        <v>16</v>
      </c>
      <c r="D3" s="16" t="s">
        <v>18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1121</v>
      </c>
      <c r="J3" s="17" t="n">
        <v>1028.9666666667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44971</v>
      </c>
      <c r="B4" s="16" t="s">
        <v>204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1107</v>
      </c>
      <c r="J4" s="17" t="n">
        <v>6665.62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44889</v>
      </c>
      <c r="B5" s="16" t="s">
        <v>204</v>
      </c>
      <c r="C5" s="16" t="s">
        <v>24</v>
      </c>
      <c r="D5" s="16" t="s">
        <v>25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1189</v>
      </c>
      <c r="J5" s="17" t="n">
        <v>367.195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44904</v>
      </c>
      <c r="B6" s="16" t="s">
        <v>204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1174</v>
      </c>
      <c r="J6" s="17" t="n">
        <v>363.09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44904</v>
      </c>
      <c r="B7" s="16" t="s">
        <v>204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1174</v>
      </c>
      <c r="J7" s="17" t="n">
        <v>362.71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44938</v>
      </c>
      <c r="B8" s="16" t="s">
        <v>204</v>
      </c>
      <c r="C8" s="16" t="s">
        <v>24</v>
      </c>
      <c r="D8" s="16" t="s">
        <v>25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1140</v>
      </c>
      <c r="J8" s="17" t="n">
        <v>345.865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44960</v>
      </c>
      <c r="B9" s="16" t="s">
        <v>204</v>
      </c>
      <c r="C9" s="16" t="s">
        <v>24</v>
      </c>
      <c r="D9" s="16" t="s">
        <v>25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1118</v>
      </c>
      <c r="J9" s="17" t="n">
        <v>326.41666666667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45098</v>
      </c>
      <c r="B10" s="16" t="s">
        <v>204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980</v>
      </c>
      <c r="J10" s="17" t="n">
        <v>504.71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44960</v>
      </c>
      <c r="B11" s="16" t="s">
        <v>204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1118</v>
      </c>
      <c r="J11" s="17" t="n">
        <v>3907.75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45085</v>
      </c>
      <c r="B12" s="16" t="s">
        <v>204</v>
      </c>
      <c r="C12" s="16" t="s">
        <v>30</v>
      </c>
      <c r="D12" s="16" t="s">
        <v>31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993</v>
      </c>
      <c r="J12" s="17" t="n">
        <v>166.227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45098</v>
      </c>
      <c r="B13" s="16" t="s">
        <v>204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980</v>
      </c>
      <c r="J13" s="17" t="n">
        <v>170.6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44904</v>
      </c>
      <c r="B14" s="16" t="s">
        <v>204</v>
      </c>
      <c r="C14" s="16" t="s">
        <v>33</v>
      </c>
      <c r="D14" s="16" t="s">
        <v>34</v>
      </c>
      <c r="E14" s="17" t="n">
        <v>300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1174</v>
      </c>
      <c r="J14" s="17" t="n">
        <v>3.2517333333333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44960</v>
      </c>
      <c r="B15" s="16" t="s">
        <v>204</v>
      </c>
      <c r="C15" s="16" t="s">
        <v>33</v>
      </c>
      <c r="D15" s="16" t="s">
        <v>34</v>
      </c>
      <c r="E15" s="17" t="n">
        <v>200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1118</v>
      </c>
      <c r="J15" s="17" t="n">
        <v>3.50075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44970</v>
      </c>
      <c r="B16" s="16" t="s">
        <v>204</v>
      </c>
      <c r="C16" s="16" t="s">
        <v>33</v>
      </c>
      <c r="D16" s="16" t="s">
        <v>34</v>
      </c>
      <c r="E16" s="17" t="n">
        <v>600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1108</v>
      </c>
      <c r="J16" s="17" t="n">
        <v>3.5263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44922</v>
      </c>
      <c r="B17" s="16" t="s">
        <v>204</v>
      </c>
      <c r="C17" s="16" t="s">
        <v>36</v>
      </c>
      <c r="D17" s="16" t="s">
        <v>37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1156</v>
      </c>
      <c r="J17" s="17" t="n">
        <v>355.034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44960</v>
      </c>
      <c r="B18" s="16" t="s">
        <v>204</v>
      </c>
      <c r="C18" s="16" t="s">
        <v>36</v>
      </c>
      <c r="D18" s="16" t="s">
        <v>37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1118</v>
      </c>
      <c r="J18" s="17" t="n">
        <v>341.85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44904</v>
      </c>
      <c r="B19" s="16" t="s">
        <v>204</v>
      </c>
      <c r="C19" s="16" t="s">
        <v>39</v>
      </c>
      <c r="D19" s="16" t="s">
        <v>40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1174</v>
      </c>
      <c r="J19" s="17" t="n">
        <v>235.103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44816</v>
      </c>
      <c r="B20" s="16" t="s">
        <v>204</v>
      </c>
      <c r="C20" s="16" t="s">
        <v>42</v>
      </c>
      <c r="D20" s="16" t="s">
        <v>43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1262</v>
      </c>
      <c r="J20" s="17" t="n">
        <v>164.41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44938</v>
      </c>
      <c r="B21" s="16" t="s">
        <v>204</v>
      </c>
      <c r="C21" s="16" t="s">
        <v>42</v>
      </c>
      <c r="D21" s="16" t="s">
        <v>43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1140</v>
      </c>
      <c r="J21" s="17" t="n">
        <v>121.61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44971</v>
      </c>
      <c r="B22" s="16" t="s">
        <v>204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1107</v>
      </c>
      <c r="J22" s="17" t="n">
        <v>156.79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45093</v>
      </c>
      <c r="B23" s="16" t="s">
        <v>204</v>
      </c>
      <c r="C23" s="16" t="s">
        <v>42</v>
      </c>
      <c r="D23" s="16" t="s">
        <v>43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985</v>
      </c>
      <c r="J23" s="17" t="n">
        <v>159.735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45098</v>
      </c>
      <c r="B24" s="16" t="s">
        <v>204</v>
      </c>
      <c r="C24" s="16" t="s">
        <v>42</v>
      </c>
      <c r="D24" s="16" t="s">
        <v>43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980</v>
      </c>
      <c r="J24" s="17" t="n">
        <v>174.4</v>
      </c>
      <c r="K24" s="6" t="s">
        <f>=Портфель!F10*Портфель!$Q$13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44922</v>
      </c>
      <c r="B25" s="16" t="s">
        <v>204</v>
      </c>
      <c r="C25" s="16" t="s">
        <v>45</v>
      </c>
      <c r="D25" s="16" t="s">
        <v>46</v>
      </c>
      <c r="E25" s="17" t="n">
        <v>20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1156</v>
      </c>
      <c r="J25" s="17" t="n">
        <v>55.919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45085</v>
      </c>
      <c r="B26" s="16" t="s">
        <v>204</v>
      </c>
      <c r="C26" s="16" t="s">
        <v>50</v>
      </c>
      <c r="D26" s="16" t="s">
        <v>52</v>
      </c>
      <c r="E26" s="17" t="n">
        <v>98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993</v>
      </c>
      <c r="J26" s="17" t="n">
        <v>6.8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44867</v>
      </c>
      <c r="B27" s="16" t="s">
        <v>204</v>
      </c>
      <c r="C27" s="16" t="s">
        <v>53</v>
      </c>
      <c r="D27" s="16" t="s">
        <v>54</v>
      </c>
      <c r="E27" s="17" t="n">
        <v>107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1211</v>
      </c>
      <c r="J27" s="17" t="n">
        <v>6.4191588785047</v>
      </c>
      <c r="K27" s="6" t="s">
        <f>=Портфель!F14*Портфель!$Q$13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44886</v>
      </c>
      <c r="B28" s="16" t="s">
        <v>204</v>
      </c>
      <c r="C28" s="16" t="s">
        <v>56</v>
      </c>
      <c r="D28" s="16" t="s">
        <v>57</v>
      </c>
      <c r="E28" s="17" t="n">
        <v>14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1192</v>
      </c>
      <c r="J28" s="17" t="n">
        <v>11.803571428571</v>
      </c>
      <c r="K28" s="6" t="s">
        <f>=Портфель!F15*Портфель!$Q$13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44904</v>
      </c>
      <c r="B29" s="16" t="s">
        <v>204</v>
      </c>
      <c r="C29" s="16" t="s">
        <v>56</v>
      </c>
      <c r="D29" s="16" t="s">
        <v>57</v>
      </c>
      <c r="E29" s="17" t="n">
        <v>15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1174</v>
      </c>
      <c r="J29" s="17" t="n">
        <v>11.634666666667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45100</v>
      </c>
      <c r="B30" s="16" t="s">
        <v>204</v>
      </c>
      <c r="C30" s="16" t="s">
        <v>61</v>
      </c>
      <c r="D30" s="16" t="s">
        <v>63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978</v>
      </c>
      <c r="J30" s="17" t="n">
        <v>1059.03</v>
      </c>
      <c r="K30" s="6" t="s">
        <f>=Портфель!F17*Портфель!G17/100*Портфель!$Q$13+Портфель!H17*Портфель!$Q$13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45100</v>
      </c>
      <c r="B31" s="16" t="s">
        <v>204</v>
      </c>
      <c r="C31" s="16" t="s">
        <v>61</v>
      </c>
      <c r="D31" s="16" t="s">
        <v>63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978</v>
      </c>
      <c r="J31" s="17" t="n">
        <v>1058.93</v>
      </c>
      <c r="K31" s="6" t="s">
        <f>=Портфель!F17*Портфель!G17/100*Портфель!$Q$13+Портфель!H17*Портфель!$Q$13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45100</v>
      </c>
      <c r="B32" s="16" t="s">
        <v>204</v>
      </c>
      <c r="C32" s="16" t="s">
        <v>66</v>
      </c>
      <c r="D32" s="16" t="s">
        <v>67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978</v>
      </c>
      <c r="J32" s="17" t="n">
        <v>1071.52</v>
      </c>
      <c r="K32" s="6" t="s">
        <f>=Портфель!F18*Портфель!G18/100*Портфель!$Q$13+Портфель!H18*Портфель!$Q$13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/>
      <c r="B33" s="16"/>
      <c r="C33" s="16"/>
      <c r="D33" s="16"/>
      <c r="E33" s="17"/>
      <c r="F33" s="7"/>
      <c r="G33" s="17"/>
      <c r="H33" s="16"/>
      <c r="I33" s="7"/>
      <c r="J33" s="17"/>
      <c r="K33" s="4" t="s">
        <v>73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2026-02-25T07:36:37.00Z</dcterms:created>
  <dc:creator>izi-invest.ru</dc:creator>
  <cp:revision>0</cp:revision>
</cp:coreProperties>
</file>