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windowHeight="8192" windowWidth="16384" xWindow="0" yWindow="0"/>
  </bookViews>
  <sheets>
    <sheet name="Портфель" sheetId="1" state="visible" r:id="rId2"/>
    <sheet name="XIRR" sheetId="2" state="visible" r:id="rId3"/>
    <sheet name="Доходность откр." sheetId="3" state="visible" r:id="rId4"/>
    <sheet name="Доходность закр." sheetId="4" state="visible" r:id="rId5"/>
    <sheet name="Доход" sheetId="5" state="visible" r:id="rId6"/>
    <sheet name="Сделки" sheetId="6" state="visible" r:id="rId7"/>
    <sheet name="Дивиденды" sheetId="7" state="visible" r:id="rId8"/>
    <sheet name="Купоны" sheetId="8" state="visible" r:id="rId9"/>
    <sheet name="Возраст" sheetId="9" state="visible" r:id="rId10"/>
    <sheet name="FIFO" sheetId="10" state="visible" r:id="rId11"/>
  </sheets>
  <calcPr iterateCount="100" refMode="A1" iterate="false" iterateDelta="0.001"/>
</workbook>
</file>

<file path=xl/sharedStrings.xml><?xml version="1.0" encoding="utf-8"?>
<sst xmlns="http://schemas.openxmlformats.org/spreadsheetml/2006/main" count="1253" uniqueCount="235">
  <si>
    <t>Тикер</t>
  </si>
  <si>
    <t>Тип</t>
  </si>
  <si>
    <t>Название</t>
  </si>
  <si>
    <t>Валюта</t>
  </si>
  <si>
    <t>Количество</t>
  </si>
  <si>
    <t>Цена</t>
  </si>
  <si>
    <t>Номинал</t>
  </si>
  <si>
    <t>НКД</t>
  </si>
  <si>
    <t>Погашение</t>
  </si>
  <si>
    <t>Сумма</t>
  </si>
  <si>
    <t>Доходность</t>
  </si>
  <si>
    <t>Средняя цена</t>
  </si>
  <si>
    <t>Доля</t>
  </si>
  <si>
    <t>Имя</t>
  </si>
  <si>
    <t>Курс к рублю</t>
  </si>
  <si>
    <t>Курс к RUR</t>
  </si>
  <si>
    <t>TATN</t>
  </si>
  <si>
    <t>share</t>
  </si>
  <si>
    <t>Татнфт 3ао</t>
  </si>
  <si>
    <t>RUR</t>
  </si>
  <si>
    <t>AMD</t>
  </si>
  <si>
    <t>NVTK</t>
  </si>
  <si>
    <t>Новатэк ао</t>
  </si>
  <si>
    <t>BYN</t>
  </si>
  <si>
    <t>LKOH</t>
  </si>
  <si>
    <t>ЛУКОЙЛ</t>
  </si>
  <si>
    <t>CAD</t>
  </si>
  <si>
    <t>PHOR</t>
  </si>
  <si>
    <t>ФосАгро ао</t>
  </si>
  <si>
    <t>CHF</t>
  </si>
  <si>
    <t>GAZP</t>
  </si>
  <si>
    <t>ГАЗПРОМ ао</t>
  </si>
  <si>
    <t>CNY</t>
  </si>
  <si>
    <t>ROSN</t>
  </si>
  <si>
    <t>Роснефть</t>
  </si>
  <si>
    <t>EUR</t>
  </si>
  <si>
    <t>IRAO</t>
  </si>
  <si>
    <t>ИнтерРАОао</t>
  </si>
  <si>
    <t>GBP</t>
  </si>
  <si>
    <t>MTSS</t>
  </si>
  <si>
    <t>МТС-ао</t>
  </si>
  <si>
    <t>GLD</t>
  </si>
  <si>
    <t>SPBE</t>
  </si>
  <si>
    <t>СПБ Биржа</t>
  </si>
  <si>
    <t>HKD</t>
  </si>
  <si>
    <t>RTKM</t>
  </si>
  <si>
    <t>Ростел -ао</t>
  </si>
  <si>
    <t>JPY</t>
  </si>
  <si>
    <t>Сумма по акциям:</t>
  </si>
  <si>
    <t>KZT</t>
  </si>
  <si>
    <t>TRUR</t>
  </si>
  <si>
    <t>etf</t>
  </si>
  <si>
    <t>TRUR ETF</t>
  </si>
  <si>
    <t>FMRU</t>
  </si>
  <si>
    <t>FMRU ETF</t>
  </si>
  <si>
    <t>SLV</t>
  </si>
  <si>
    <t>SBMX</t>
  </si>
  <si>
    <t>SBMX ETF</t>
  </si>
  <si>
    <t>TRY</t>
  </si>
  <si>
    <t>Сумма по фондам:</t>
  </si>
  <si>
    <t>UAH</t>
  </si>
  <si>
    <t>RU000A104XR2</t>
  </si>
  <si>
    <t>bond</t>
  </si>
  <si>
    <t>Автодор3Р2</t>
  </si>
  <si>
    <t>2027-07-01</t>
  </si>
  <si>
    <t>USD</t>
  </si>
  <si>
    <t>RU000A1005L6</t>
  </si>
  <si>
    <t>Система1P9</t>
  </si>
  <si>
    <t>2029-02-21</t>
  </si>
  <si>
    <t>Сумма по облигациям:</t>
  </si>
  <si>
    <t>Рубль</t>
  </si>
  <si>
    <t>Доллар</t>
  </si>
  <si>
    <t>Сумма по валютам:</t>
  </si>
  <si>
    <t>Сумма:</t>
  </si>
  <si>
    <t>Дата</t>
  </si>
  <si>
    <t>Примечание</t>
  </si>
  <si>
    <t>.</t>
  </si>
  <si>
    <t>..</t>
  </si>
  <si>
    <t>d</t>
  </si>
  <si>
    <t>s</t>
  </si>
  <si>
    <t>ds</t>
  </si>
  <si>
    <t>Ввод ДС</t>
  </si>
  <si>
    <t>Вывод ДС</t>
  </si>
  <si>
    <t>Дивиденд по MTSS - МТС-ао 10шт. по 34.29 RUR - налог 45 RUR (данные из БД)</t>
  </si>
  <si>
    <t>Дивиденд по TATN - Татнфт 3ао 12шт. по 27.71 RUR - налог 43 RUR (данные из БД)</t>
  </si>
  <si>
    <t>Дивиденд по ROSN - Роснефть 8шт. по 17.97 RUR - налог 19 RUR (данные из БД)</t>
  </si>
  <si>
    <t>Дивиденд по PHOR - ФосАгро ао 1шт. по 264 RUR - налог 34 RUR (данные из БД)</t>
  </si>
  <si>
    <t>Купон по RU000A104XR2 - Автодор3Р2 2шт. по 53.1 RUR - налог 14 RUR (данные из БД)</t>
  </si>
  <si>
    <t>Купон по RU000A1005L6 - Система1P9 1шт. по 56.35 RUR - налог 7 RUR (данные из БД)</t>
  </si>
  <si>
    <t>Дивиденд по NVTK - Новатэк ао 7шт. по 34.5 RUR - налог 31 RUR (данные из БД)</t>
  </si>
  <si>
    <t>Дивиденд по TATN - Татнфт 3ао 12шт. по 27.54 RUR - налог 43 RUR (данные из БД)</t>
  </si>
  <si>
    <t>Дивиденд по RTKM - Ростел -ао 20шт. по 5.45 RUR - налог 14 RUR (данные из БД)</t>
  </si>
  <si>
    <t>Дивиденд по LKOH - ЛУКОЙЛ 1шт. по 447 RUR - налог 58 RUR (данные из БД)</t>
  </si>
  <si>
    <t>Дивиденд по PHOR - ФосАгро ао 1шт. по 291 RUR - налог 38 RUR (данные из БД)</t>
  </si>
  <si>
    <t>Дивиденд по TATN - Татнфт 3ао 12шт. по 35.17 RUR - налог 55 RUR (данные из БД)</t>
  </si>
  <si>
    <t>Дивиденд по ROSN - Роснефть 8шт. по 30.77 RUR - налог 32 RUR (данные из БД)</t>
  </si>
  <si>
    <t>Дивиденд по NVTK - Новатэк ао 7шт. по 44.09 RUR - налог 40 RUR (данные из БД)</t>
  </si>
  <si>
    <t>Дивиденд по LKOH - ЛУКОЙЛ 1шт. по 498 RUR - налог 65 RUR (данные из БД)</t>
  </si>
  <si>
    <t>Дивиденд по IRAO - ИнтерРАОао 1100шт. по 0.33 RUR - налог 47 RUR (данные из БД)</t>
  </si>
  <si>
    <t>Дивиденд по TATN - Татнфт 3ао 12шт. по 25.17 RUR - налог 39 RUR (данные из БД)</t>
  </si>
  <si>
    <t>Дивиденд по ROSN - Роснефть 8шт. по 29.01 RUR - налог 30 RUR (данные из БД)</t>
  </si>
  <si>
    <t>Дивиденд по PHOR - ФосАгро ао 1шт. по 15 RUR - налог 2 RUR (данные из БД)</t>
  </si>
  <si>
    <t>Дивиденд по PHOR - ФосАгро ао 1шт. по 294 RUR - налог 38 RUR (данные из БД)</t>
  </si>
  <si>
    <t>Дивиденд по MTSS - МТС-ао 10шт. по 35 RUR - налог 46 RUR (данные из БД)</t>
  </si>
  <si>
    <t>Дивиденд по PHOR - ФосАгро ао 1шт. по 117 RUR - налог 15 RUR (данные из БД)</t>
  </si>
  <si>
    <t>Дивиденд по RTKM - Ростел -ао 20шт. по 6.06 RUR - налог 16 RUR (данные из БД)</t>
  </si>
  <si>
    <t>Дивиденд по TATN - Татнфт 3ао 12шт. по 38.2 RUR - налог 60 RUR (данные из БД)</t>
  </si>
  <si>
    <t>Дивиденд по NVTK - Новатэк ао 7шт. по 35.5 RUR - налог 32 RUR (данные из БД)</t>
  </si>
  <si>
    <t>Дивиденд по LKOH - ЛУКОЙЛ 1шт. по 514 RUR - налог 67 RUR (данные из БД)</t>
  </si>
  <si>
    <t>Дивиденд по PHOR - ФосАгро ао 1шт. по 126 RUR - налог 16 RUR (данные из БД)</t>
  </si>
  <si>
    <t>Дивиденд по TATN - Татнфт 3ао 12шт. по 17.39 RUR - налог 27 RUR (данные из БД)</t>
  </si>
  <si>
    <t>Дивиденд по ROSN - Роснефть 8шт. по 36.47 RUR - налог 38 RUR (данные из БД)</t>
  </si>
  <si>
    <t>Дивиденд по NVTK - Новатэк ао 7шт. по 46.65 RUR - налог 42 RUR (данные из БД)</t>
  </si>
  <si>
    <t>Дивиденд по TATN - Татнфт 3ао 12шт. по 43.11 RUR - налог 67 RUR (данные из БД)</t>
  </si>
  <si>
    <t>Дивиденд по LKOH - ЛУКОЙЛ 1шт. по 541 RUR - налог 70 RUR (данные из БД)</t>
  </si>
  <si>
    <t>Дивиденд по IRAO - ИнтерРАОао 1100шт. по 0.35 RUR - налог 51 RUR (данные из БД)</t>
  </si>
  <si>
    <t>Дивиденд по PHOR - ФосАгро ао 1шт. по 87 RUR - налог 11 RUR (данные из БД)</t>
  </si>
  <si>
    <t>Дивиденд по ROSN - Роснефть 8шт. по 14.68 RUR - налог 15 RUR (данные из БД)</t>
  </si>
  <si>
    <t>Дивиденд по RTKM - Ростел -ао 20шт. по 2.71 RUR - налог 7 RUR (данные из БД)</t>
  </si>
  <si>
    <t>Дивиденд по PHOR - ФосАгро ао 1шт. по 273 RUR - налог 35 RUR (данные из БД)</t>
  </si>
  <si>
    <t>Дивиденд по TATN - Татнфт 3ао 12шт. по 14.35 RUR - налог 22 RUR (данные из БД)</t>
  </si>
  <si>
    <t>Дивиденд по TATN - Татнфт 3ао 12шт. по 8.13 RUR - налог 13 RUR (данные из БД)</t>
  </si>
  <si>
    <t>Дивиденд по ROSN - Роснефть 8шт. по 11.56 RUR - налог 12 RUR (данные из БД)</t>
  </si>
  <si>
    <t>Дивиденд по LKOH - ЛУКОЙЛ 1шт. по 397 RUR - налог 52 RUR (данные из БД)</t>
  </si>
  <si>
    <t>Дивиденд по NVTK - Новатэк ао 7шт. по 47.23 RUR - налог 43 RUR (данные из БД)</t>
  </si>
  <si>
    <t>Дивиденд по LKOH - ЛУКОЙЛ 1шт. по 278 RUR - налог 36 RUR (данные из БД)</t>
  </si>
  <si>
    <t>Дивиденд по IRAO - ИнтерРАОао 1100шт. по 0.32 RUR - налог 46 RUR (данные из БД)</t>
  </si>
  <si>
    <t>Дивиденд по ROSN - Роснефть 8шт. по 2.27 RUR - налог 2 RUR (данные из БД)</t>
  </si>
  <si>
    <t>Дивиденд по TATN - Татнфт 3ао 12шт. по 11.61 RUR - налог 18 RUR (данные из БД)</t>
  </si>
  <si>
    <t>Купон по RU000A1005L6 - Система1P9 1шт. по 87.26 RUR - налог 11 RUR (данные из БД)</t>
  </si>
  <si>
    <t>Баланс сейчас</t>
  </si>
  <si>
    <t>XIRR</t>
  </si>
  <si>
    <t>Сред.взвеш.сумм.</t>
  </si>
  <si>
    <t>Полный доход, RUR</t>
  </si>
  <si>
    <t>Сред.год.дох.</t>
  </si>
  <si>
    <t>buy</t>
  </si>
  <si>
    <t>Стоимость сейчас</t>
  </si>
  <si>
    <t>Полный доход</t>
  </si>
  <si>
    <t>DOT-USD</t>
  </si>
  <si>
    <t>SOL-USD</t>
  </si>
  <si>
    <t>XRP-USD</t>
  </si>
  <si>
    <t>MAGN</t>
  </si>
  <si>
    <t>LQDT</t>
  </si>
  <si>
    <t>ALRS</t>
  </si>
  <si>
    <t>RUAL</t>
  </si>
  <si>
    <t>SBER</t>
  </si>
  <si>
    <t>MTLR</t>
  </si>
  <si>
    <t>MATIC</t>
  </si>
  <si>
    <t>sell</t>
  </si>
  <si>
    <t>TATN
Татнфт 3ао</t>
  </si>
  <si>
    <t>NVTK
Новатэк ао</t>
  </si>
  <si>
    <t>LKOH
ЛУКОЙЛ</t>
  </si>
  <si>
    <t>PHOR
ФосАгро ао</t>
  </si>
  <si>
    <t>GAZP
ГАЗПРОМ ао</t>
  </si>
  <si>
    <t>ROSN
Роснефть</t>
  </si>
  <si>
    <t>IRAO
ИнтерРАОао</t>
  </si>
  <si>
    <t>MTSS
МТС-ао</t>
  </si>
  <si>
    <t>SPBE
СПБ Биржа</t>
  </si>
  <si>
    <t>RTKM
Ростел -ао</t>
  </si>
  <si>
    <t>TRUR
TRUR ETF</t>
  </si>
  <si>
    <t>FMRU
FMRU ETF</t>
  </si>
  <si>
    <t>SBMX
SBMX ETF</t>
  </si>
  <si>
    <t>RU000A104XR2
Автодор3Р2</t>
  </si>
  <si>
    <t>RU000A1005L6
Система1P9</t>
  </si>
  <si>
    <t>Текущая цена</t>
  </si>
  <si>
    <t>Остаток</t>
  </si>
  <si>
    <t>Доход</t>
  </si>
  <si>
    <t>Операция</t>
  </si>
  <si>
    <t>Комиссия банка</t>
  </si>
  <si>
    <t>Комиссия ТС</t>
  </si>
  <si>
    <t>Комментарий</t>
  </si>
  <si>
    <t>input</t>
  </si>
  <si>
    <t>СПБ Биржа ао</t>
  </si>
  <si>
    <t>Polkadot USD</t>
  </si>
  <si>
    <t>БПИФ Див Аристократы РФ</t>
  </si>
  <si>
    <t>Solana USD</t>
  </si>
  <si>
    <t>XRP</t>
  </si>
  <si>
    <t>БПИФ Первая Топ Рос. акций</t>
  </si>
  <si>
    <t>"Магнитогорск.мет.комб" ПАО ао</t>
  </si>
  <si>
    <t>ПАО "Татнефть" ао</t>
  </si>
  <si>
    <t>"Интер РАО" ПАО ао</t>
  </si>
  <si>
    <t>Мобильные ТелеСистемы ПАО ао</t>
  </si>
  <si>
    <t>ПАО НК Роснефть</t>
  </si>
  <si>
    <t>Ростелеком (ПАО) ао.</t>
  </si>
  <si>
    <t>ПАО "НОВАТЭК" ао</t>
  </si>
  <si>
    <t>БПИФ Ликвидность УК ВИМ</t>
  </si>
  <si>
    <t>АЛРОСА ПАО ао</t>
  </si>
  <si>
    <t>НК ЛУКОЙЛ (ПАО) - ао</t>
  </si>
  <si>
    <t>РУСАЛ ОК МКПАО ао</t>
  </si>
  <si>
    <t>ФосАгро ПАО ао</t>
  </si>
  <si>
    <t>Сбербанк России ПАО ао</t>
  </si>
  <si>
    <t>Мечел ПАО ао</t>
  </si>
  <si>
    <t>Пользовательская бумага</t>
  </si>
  <si>
    <t>custom</t>
  </si>
  <si>
    <t>output</t>
  </si>
  <si>
    <t>"Газпром" (ПАО) ао</t>
  </si>
  <si>
    <t>БПИФ ТИНЬКОФФ ВЕЧНЫЙ ПОРТФ РУБ</t>
  </si>
  <si>
    <t>АФК Система БО 001P-09</t>
  </si>
  <si>
    <t>Автодор ГК БО-003Р-02</t>
  </si>
  <si>
    <t>Остаток:</t>
  </si>
  <si>
    <t>Портфель</t>
  </si>
  <si>
    <t>Кол.</t>
  </si>
  <si>
    <t>Дивиденд</t>
  </si>
  <si>
    <t>Цена отсечки</t>
  </si>
  <si>
    <t>Цена покупки</t>
  </si>
  <si>
    <t>Налог</t>
  </si>
  <si>
    <t>Сумма 
до налога</t>
  </si>
  <si>
    <t>Сумма 
после налога</t>
  </si>
  <si>
    <t>Доходность к 
цене отсечки</t>
  </si>
  <si>
    <t>Доходность к 
цене покупки</t>
  </si>
  <si>
    <t>Инвест Хиппи</t>
  </si>
  <si>
    <t>Купон</t>
  </si>
  <si>
    <t>Y</t>
  </si>
  <si>
    <t>m</t>
  </si>
  <si>
    <t>Всего дней</t>
  </si>
  <si>
    <t>Цена покупки с НКД и комиссией</t>
  </si>
  <si>
    <t>Цена сейчас с НКД</t>
  </si>
  <si>
    <t>Сумма при продаже</t>
  </si>
  <si>
    <t>Прибыль</t>
  </si>
  <si>
    <t>Налог при продаже</t>
  </si>
  <si>
    <t>Сегодня</t>
  </si>
  <si>
    <t>Покупка</t>
  </si>
  <si>
    <t>Продажа</t>
  </si>
  <si>
    <t>Цена продажи</t>
  </si>
  <si>
    <t>Результат</t>
  </si>
  <si>
    <t>Доходность сделки</t>
  </si>
  <si>
    <t>Срок</t>
  </si>
  <si>
    <t>Доходность годовых</t>
  </si>
  <si>
    <t>ММК</t>
  </si>
  <si>
    <t>LQDT ETF</t>
  </si>
  <si>
    <t>АЛРОСА ао</t>
  </si>
  <si>
    <t>РУСАЛ ао</t>
  </si>
  <si>
    <t>Сбербанк</t>
  </si>
  <si>
    <t>Мечел ао</t>
  </si>
  <si>
    <t>Polygon</t>
  </si>
</sst>
</file>

<file path=xl/styles.xml><?xml version="1.0" encoding="utf-8"?>
<styleSheet xmlns="http://schemas.openxmlformats.org/spreadsheetml/2006/main">
  <numFmts count="14">
    <numFmt numFmtId="164" formatCode="GENERAL"/>
    <numFmt numFmtId="165" formatCode="#,##0.00"/>
    <numFmt numFmtId="166" formatCode="0"/>
    <numFmt numFmtId="167" formatCode="0.00%"/>
    <numFmt numFmtId="168" formatCode="YYYY\-MM\-DD"/>
    <numFmt numFmtId="169" formatCode="YYYY\-MM\-DD"/>
    <numFmt numFmtId="170" formatCode="0.00"/>
    <numFmt numFmtId="171" formatCode="YYYY\-MM\-DD"/>
    <numFmt numFmtId="172" formatCode="YYYY\-MM\-DD"/>
    <numFmt numFmtId="173" formatCode="YYYY\-MM\-DD"/>
    <numFmt numFmtId="174" formatCode="YYYY\-MM\-DD"/>
    <numFmt numFmtId="175" formatCode="YYYY\-MM\-DD"/>
    <numFmt numFmtId="176" formatCode="YYYY\-MM\-DD"/>
    <numFmt numFmtId="177" formatCode="YYYY\-MM\-DD"/>
  </numFmts>
  <fonts count="3">
    <font>
      <sz val="11"/>
      <name val="Calibri"/>
      <charset val="0"/>
      <scheme val="minor"/>
      <family val="0"/>
    </font>
    <font>
      <b/>
      <sz val="11"/>
      <name val="Calibri"/>
      <charset val="0"/>
      <scheme val="minor"/>
      <family val="0"/>
    </font>
    <font>
      <color rgb="FF2C6DD4"/>
      <sz val="11"/>
      <name val="Calibri"/>
      <charset val="0"/>
      <scheme val="minor"/>
      <family val="0"/>
    </font>
  </fonts>
  <fills count="7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DAE6F5FF"/>
      </patternFill>
    </fill>
    <fill>
      <patternFill patternType="solid">
        <fgColor rgb="FFF2FFF9"/>
      </patternFill>
    </fill>
    <fill>
      <patternFill patternType="solid">
        <fgColor rgb="FFFFF0F8"/>
      </patternFill>
    </fill>
    <fill>
      <patternFill patternType="solid">
        <fgColor rgb="FFFFEDD3"/>
      </patternFill>
    </fill>
  </fills>
  <borders count="2">
    <border diagonalDown="false" diagonalUp="false"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43"/>
    <xf applyAlignment="false" applyBorder="false" applyFont="true" applyProtection="false" borderId="0" fillId="0" fontId="0" numFmtId="41"/>
    <xf applyAlignment="false" applyBorder="false" applyFont="true" applyProtection="false" borderId="0" fillId="0" fontId="0" numFmtId="44"/>
    <xf applyAlignment="false" applyBorder="false" applyFont="true" applyProtection="false" borderId="0" fillId="0" fontId="0" numFmtId="42"/>
    <xf applyAlignment="false" applyBorder="false" applyFont="true" applyProtection="false" borderId="0" fillId="0" fontId="0" numFmtId="9"/>
  </cellStyleXfs>
  <cellXfs count="39">
    <xf applyAlignment="false" applyBorder="false" applyFont="true" applyProtection="false" borderId="0" fillId="0" fontId="0" numFmtId="164"/>
    <xf applyAlignment="false" applyBorder="false" applyFont="true" applyProtection="false" borderId="0" fillId="1" fontId="0" numFmtId="164"/>
    <xf applyAlignment="true" applyBorder="false" applyFont="true" applyProtection="false" borderId="1" fillId="0" fontId="0" numFmtId="164">
      <alignment wrapText="1"/>
    </xf>
    <xf applyAlignment="true" applyBorder="false" applyFont="true" applyProtection="false" borderId="1" fillId="0" fontId="1" numFmtId="164">
      <alignment wrapText="1"/>
    </xf>
    <xf applyAlignment="false" applyBorder="false" applyFont="true" applyProtection="false" borderId="1" fillId="0" fontId="1" numFmtId="164"/>
    <xf applyAlignment="false" applyBorder="false" applyFont="true" applyProtection="false" borderId="1" fillId="2" fontId="1" numFmtId="165"/>
    <xf applyAlignment="false" applyBorder="false" applyFont="true" applyProtection="false" borderId="1" fillId="0" fontId="0" numFmtId="165"/>
    <xf applyAlignment="false" applyBorder="false" applyFont="true" applyProtection="false" borderId="1" fillId="0" fontId="0" numFmtId="166"/>
    <xf applyAlignment="false" applyBorder="false" applyFont="true" applyProtection="false" borderId="1" fillId="0" fontId="1" numFmtId="165"/>
    <xf applyAlignment="false" applyBorder="false" applyFont="true" applyProtection="false" borderId="1" fillId="0" fontId="1" numFmtId="167"/>
    <xf applyAlignment="false" applyBorder="false" applyFont="true" applyProtection="false" borderId="1" fillId="2" fontId="1" numFmtId="167"/>
    <xf applyAlignment="false" applyBorder="false" applyFont="true" applyProtection="false" borderId="1" fillId="0" fontId="1" numFmtId="168"/>
    <xf applyAlignment="false" applyBorder="false" applyFont="true" applyProtection="false" borderId="1" fillId="2" fontId="1" numFmtId="169"/>
    <xf applyAlignment="false" applyBorder="false" applyFont="true" applyProtection="false" borderId="1" fillId="0" fontId="0" numFmtId="169"/>
    <xf applyAlignment="false" applyBorder="false" applyFont="true" applyProtection="false" borderId="1" fillId="2" fontId="1" numFmtId="164"/>
    <xf applyAlignment="false" applyBorder="false" applyFont="true" applyProtection="false" borderId="1" fillId="0" fontId="2" numFmtId="164"/>
    <xf applyAlignment="false" applyBorder="false" applyFont="true" applyProtection="false" borderId="1" fillId="0" fontId="0" numFmtId="164"/>
    <xf applyAlignment="false" applyBorder="false" applyFont="true" applyProtection="false" borderId="1" fillId="0" fontId="0" numFmtId="170"/>
    <xf applyAlignment="false" applyBorder="false" applyFont="true" applyProtection="false" borderId="1" fillId="3" fontId="1" numFmtId="164"/>
    <xf applyAlignment="false" applyBorder="false" applyFont="true" applyProtection="false" borderId="1" fillId="0" fontId="0" numFmtId="171"/>
    <xf applyAlignment="false" applyBorder="false" applyFont="true" applyProtection="false" borderId="1" fillId="0" fontId="0" numFmtId="172"/>
    <xf applyAlignment="false" applyBorder="false" applyFont="true" applyProtection="false" borderId="1" fillId="4" fontId="0" numFmtId="172"/>
    <xf applyAlignment="false" applyBorder="false" applyFont="true" applyProtection="false" borderId="1" fillId="4" fontId="0" numFmtId="164"/>
    <xf applyAlignment="false" applyBorder="false" applyFont="true" applyProtection="false" borderId="1" fillId="4" fontId="0" numFmtId="166"/>
    <xf applyAlignment="false" applyBorder="false" applyFont="true" applyProtection="false" borderId="1" fillId="4" fontId="0" numFmtId="165"/>
    <xf applyAlignment="false" applyBorder="false" applyFont="true" applyProtection="false" borderId="1" fillId="5" fontId="0" numFmtId="172"/>
    <xf applyAlignment="false" applyBorder="false" applyFont="true" applyProtection="false" borderId="1" fillId="5" fontId="0" numFmtId="164"/>
    <xf applyAlignment="false" applyBorder="false" applyFont="true" applyProtection="false" borderId="1" fillId="5" fontId="0" numFmtId="166"/>
    <xf applyAlignment="false" applyBorder="false" applyFont="true" applyProtection="false" borderId="1" fillId="5" fontId="0" numFmtId="165"/>
    <xf applyAlignment="false" applyBorder="false" applyFont="true" applyProtection="false" borderId="1" fillId="6" fontId="0" numFmtId="172"/>
    <xf applyAlignment="false" applyBorder="false" applyFont="true" applyProtection="false" borderId="1" fillId="6" fontId="0" numFmtId="164"/>
    <xf applyAlignment="false" applyBorder="false" applyFont="true" applyProtection="false" borderId="1" fillId="6" fontId="0" numFmtId="166"/>
    <xf applyAlignment="false" applyBorder="false" applyFont="true" applyProtection="false" borderId="1" fillId="6" fontId="0" numFmtId="165"/>
    <xf applyAlignment="false" applyBorder="false" applyFont="true" applyProtection="false" borderId="1" fillId="0" fontId="0" numFmtId="173"/>
    <xf applyAlignment="true" applyBorder="false" applyFont="true" applyProtection="false" borderId="1" fillId="3" fontId="1" numFmtId="164">
      <alignment wrapText="1"/>
    </xf>
    <xf applyAlignment="false" applyBorder="false" applyFont="true" applyProtection="false" borderId="1" fillId="0" fontId="0" numFmtId="174"/>
    <xf applyAlignment="false" applyBorder="false" applyFont="true" applyProtection="false" borderId="1" fillId="0" fontId="0" numFmtId="175"/>
    <xf applyAlignment="false" applyBorder="false" applyFont="true" applyProtection="false" borderId="1" fillId="0" fontId="0" numFmtId="176"/>
    <xf applyAlignment="false" applyBorder="false" applyFont="true" applyProtection="false" borderId="1" fillId="0" fontId="0" numFmtId="177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
            Type="http://schemas.openxmlformats.org/officeDocument/2006/relationships/worksheet" Target="worksheets/sheet1.xml"/><Relationship Id="rId3" 
            Type="http://schemas.openxmlformats.org/officeDocument/2006/relationships/worksheet" Target="worksheets/sheet2.xml"/><Relationship Id="rId4" 
            Type="http://schemas.openxmlformats.org/officeDocument/2006/relationships/worksheet" Target="worksheets/sheet3.xml"/><Relationship Id="rId5" 
            Type="http://schemas.openxmlformats.org/officeDocument/2006/relationships/worksheet" Target="worksheets/sheet4.xml"/><Relationship Id="rId6" 
            Type="http://schemas.openxmlformats.org/officeDocument/2006/relationships/worksheet" Target="worksheets/sheet5.xml"/><Relationship Id="rId7" 
            Type="http://schemas.openxmlformats.org/officeDocument/2006/relationships/worksheet" Target="worksheets/sheet6.xml"/><Relationship Id="rId8" 
            Type="http://schemas.openxmlformats.org/officeDocument/2006/relationships/worksheet" Target="worksheets/sheet7.xml"/><Relationship Id="rId9" 
            Type="http://schemas.openxmlformats.org/officeDocument/2006/relationships/worksheet" Target="worksheets/sheet8.xml"/><Relationship Id="rId10" 
            Type="http://schemas.openxmlformats.org/officeDocument/2006/relationships/worksheet" Target="worksheets/sheet9.xml"/><Relationship Id="rId11" 
            Type="http://schemas.openxmlformats.org/officeDocument/2006/relationships/worksheet" Target="worksheets/sheet10.xml"/><Relationship Id="rId12" 
           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20" customWidth="1"/>
    <col min="2" max="2" width="10" customWidth="1"/>
    <col min="3" max="3" width="2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5" customWidth="1"/>
    <col min="10" max="10" width="15" customWidth="1"/>
    <col min="11" max="11" width="10" customWidth="1"/>
    <col min="12" max="12" width="15" customWidth="1"/>
    <col min="13" max="13" width="10" customWidth="1"/>
    <col min="14" max="14" width="10" customWidth="1"/>
    <col min="15" max="15" width="10" customWidth="1"/>
    <col min="16" max="16" width="10" customWidth="1"/>
    <col min="17" max="17" width="10" customWidth="1"/>
  </cols>
  <sheetData>
    <row collapsed="false" customFormat="false" customHeight="false" hidden="false" ht="12.1" outlineLevel="0" r="1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/>
      <c r="O1" s="18" t="s">
        <v>13</v>
      </c>
      <c r="P1" s="18" t="s">
        <v>14</v>
      </c>
      <c r="Q1" s="18" t="s">
        <v>15</v>
      </c>
    </row>
    <row collapsed="false" customFormat="false" customHeight="false" hidden="false" ht="12.1" outlineLevel="0" r="2">
      <c r="A2" s="16" t="s">
        <v>16</v>
      </c>
      <c r="B2" s="16" t="s">
        <v>17</v>
      </c>
      <c r="C2" s="16" t="s">
        <v>18</v>
      </c>
      <c r="D2" s="16" t="s">
        <v>19</v>
      </c>
      <c r="E2" s="7" t="n">
        <v>12</v>
      </c>
      <c r="F2" s="6" t="n">
        <v>634.8</v>
      </c>
      <c r="G2" s="17" t="n">
        <v>0</v>
      </c>
      <c r="H2" s="6" t="n">
        <v>0</v>
      </c>
      <c r="I2" s="16"/>
      <c r="J2" s="6" t="s">
        <f>=E2*F2*Портфель!$Q$13</f>
      </c>
      <c r="K2" s="9" t="n">
        <v>0.32</v>
      </c>
      <c r="L2" s="6" t="n">
        <v>364.19</v>
      </c>
      <c r="M2" s="17" t="n">
        <v>17.67</v>
      </c>
      <c r="N2" s="16"/>
      <c r="O2" s="16" t="s">
        <v>20</v>
      </c>
      <c r="P2" s="17" t="n">
        <v>0.2395</v>
      </c>
      <c r="Q2" s="6" t="s">
        <f>=P2/$P$13</f>
      </c>
    </row>
    <row collapsed="false" customFormat="false" customHeight="false" hidden="false" ht="12.1" outlineLevel="0" r="3">
      <c r="A3" s="16" t="s">
        <v>21</v>
      </c>
      <c r="B3" s="16" t="s">
        <v>17</v>
      </c>
      <c r="C3" s="16" t="s">
        <v>22</v>
      </c>
      <c r="D3" s="16" t="s">
        <v>19</v>
      </c>
      <c r="E3" s="7" t="n">
        <v>7</v>
      </c>
      <c r="F3" s="6" t="n">
        <v>1058.2</v>
      </c>
      <c r="G3" s="17" t="n">
        <v>0</v>
      </c>
      <c r="H3" s="6" t="n">
        <v>0</v>
      </c>
      <c r="I3" s="16"/>
      <c r="J3" s="6" t="s">
        <f>=E3*F3*Портфель!$Q$13</f>
      </c>
      <c r="K3" s="9" t="n">
        <v>0.0605</v>
      </c>
      <c r="L3" s="6" t="n">
        <v>1039.05</v>
      </c>
      <c r="M3" s="17" t="n">
        <v>17.18</v>
      </c>
      <c r="N3" s="16"/>
      <c r="O3" s="16" t="s">
        <v>23</v>
      </c>
      <c r="P3" s="17" t="n">
        <v>27.8875</v>
      </c>
      <c r="Q3" s="6" t="s">
        <f>=P3/$P$13</f>
      </c>
    </row>
    <row collapsed="false" customFormat="false" customHeight="false" hidden="false" ht="12.1" outlineLevel="0" r="4">
      <c r="A4" s="16" t="s">
        <v>24</v>
      </c>
      <c r="B4" s="16" t="s">
        <v>17</v>
      </c>
      <c r="C4" s="16" t="s">
        <v>25</v>
      </c>
      <c r="D4" s="16" t="s">
        <v>19</v>
      </c>
      <c r="E4" s="7" t="n">
        <v>1</v>
      </c>
      <c r="F4" s="6" t="n">
        <v>5633</v>
      </c>
      <c r="G4" s="17" t="n">
        <v>0</v>
      </c>
      <c r="H4" s="6" t="n">
        <v>0</v>
      </c>
      <c r="I4" s="16"/>
      <c r="J4" s="6" t="s">
        <f>=E4*F4*Портфель!$Q$13</f>
      </c>
      <c r="K4" s="9" t="n">
        <v>0.2594</v>
      </c>
      <c r="L4" s="6" t="n">
        <v>3907.75</v>
      </c>
      <c r="M4" s="17" t="n">
        <v>13.07</v>
      </c>
      <c r="N4" s="16"/>
      <c r="O4" s="16" t="s">
        <v>26</v>
      </c>
      <c r="P4" s="17" t="n">
        <v>59.873292708552</v>
      </c>
      <c r="Q4" s="6" t="s">
        <f>=P4/$P$13</f>
      </c>
    </row>
    <row collapsed="false" customFormat="false" customHeight="false" hidden="false" ht="12.1" outlineLevel="0" r="5">
      <c r="A5" s="16" t="s">
        <v>27</v>
      </c>
      <c r="B5" s="16" t="s">
        <v>17</v>
      </c>
      <c r="C5" s="16" t="s">
        <v>28</v>
      </c>
      <c r="D5" s="16" t="s">
        <v>19</v>
      </c>
      <c r="E5" s="7" t="n">
        <v>1</v>
      </c>
      <c r="F5" s="6" t="n">
        <v>5206</v>
      </c>
      <c r="G5" s="17" t="n">
        <v>0</v>
      </c>
      <c r="H5" s="6" t="n">
        <v>0</v>
      </c>
      <c r="I5" s="16"/>
      <c r="J5" s="6" t="s">
        <f>=E5*F5*Портфель!$Q$13</f>
      </c>
      <c r="K5" s="9" t="n">
        <v>-0.0085</v>
      </c>
      <c r="L5" s="6" t="n">
        <v>6665.62</v>
      </c>
      <c r="M5" s="17" t="n">
        <v>12.08</v>
      </c>
      <c r="N5" s="16"/>
      <c r="O5" s="16" t="s">
        <v>29</v>
      </c>
      <c r="P5" s="17" t="n">
        <v>102.5937</v>
      </c>
      <c r="Q5" s="6" t="s">
        <f>=P5/$P$13</f>
      </c>
    </row>
    <row collapsed="false" customFormat="false" customHeight="false" hidden="false" ht="12.1" outlineLevel="0" r="6">
      <c r="A6" s="16" t="s">
        <v>30</v>
      </c>
      <c r="B6" s="16" t="s">
        <v>17</v>
      </c>
      <c r="C6" s="16" t="s">
        <v>31</v>
      </c>
      <c r="D6" s="16" t="s">
        <v>19</v>
      </c>
      <c r="E6" s="7" t="n">
        <v>30</v>
      </c>
      <c r="F6" s="6" t="n">
        <v>96.11</v>
      </c>
      <c r="G6" s="17" t="n">
        <v>0</v>
      </c>
      <c r="H6" s="6" t="n">
        <v>0</v>
      </c>
      <c r="I6" s="16"/>
      <c r="J6" s="6" t="s">
        <f>=E6*F6*Портфель!$Q$13</f>
      </c>
      <c r="K6" s="9" t="n">
        <v>-0.1541</v>
      </c>
      <c r="L6" s="6" t="n">
        <v>167.68</v>
      </c>
      <c r="M6" s="17" t="n">
        <v>6.69</v>
      </c>
      <c r="N6" s="16"/>
      <c r="O6" s="16" t="s">
        <v>32</v>
      </c>
      <c r="P6" s="17" t="n">
        <v>12.7516</v>
      </c>
      <c r="Q6" s="6" t="s">
        <f>=P6/$P$13</f>
      </c>
    </row>
    <row collapsed="false" customFormat="false" customHeight="false" hidden="false" ht="12.1" outlineLevel="0" r="7">
      <c r="A7" s="16" t="s">
        <v>33</v>
      </c>
      <c r="B7" s="16" t="s">
        <v>17</v>
      </c>
      <c r="C7" s="16" t="s">
        <v>34</v>
      </c>
      <c r="D7" s="16" t="s">
        <v>19</v>
      </c>
      <c r="E7" s="7" t="n">
        <v>8</v>
      </c>
      <c r="F7" s="6" t="n">
        <v>347</v>
      </c>
      <c r="G7" s="17" t="n">
        <v>0</v>
      </c>
      <c r="H7" s="6" t="n">
        <v>0</v>
      </c>
      <c r="I7" s="16"/>
      <c r="J7" s="6" t="s">
        <f>=E7*F7*Портфель!$Q$13</f>
      </c>
      <c r="K7" s="9" t="n">
        <v>0.0991</v>
      </c>
      <c r="L7" s="6" t="n">
        <v>350.09</v>
      </c>
      <c r="M7" s="17" t="n">
        <v>6.44</v>
      </c>
      <c r="N7" s="16"/>
      <c r="O7" s="16" t="s">
        <v>35</v>
      </c>
      <c r="P7" s="17" t="n">
        <v>96.3287</v>
      </c>
      <c r="Q7" s="6" t="s">
        <f>=P7/$P$13</f>
      </c>
    </row>
    <row collapsed="false" customFormat="false" customHeight="false" hidden="false" ht="12.1" outlineLevel="0" r="8">
      <c r="A8" s="16" t="s">
        <v>36</v>
      </c>
      <c r="B8" s="16" t="s">
        <v>17</v>
      </c>
      <c r="C8" s="16" t="s">
        <v>37</v>
      </c>
      <c r="D8" s="16" t="s">
        <v>19</v>
      </c>
      <c r="E8" s="7" t="n">
        <v>1100</v>
      </c>
      <c r="F8" s="6" t="n">
        <v>2.3745</v>
      </c>
      <c r="G8" s="17" t="n">
        <v>0</v>
      </c>
      <c r="H8" s="6" t="n">
        <v>0</v>
      </c>
      <c r="I8" s="16"/>
      <c r="J8" s="6" t="s">
        <f>=E8*F8*Портфель!$Q$13</f>
      </c>
      <c r="K8" s="9" t="n">
        <v>-0.0179</v>
      </c>
      <c r="L8" s="6" t="n">
        <v>3.45</v>
      </c>
      <c r="M8" s="17" t="n">
        <v>6.06</v>
      </c>
      <c r="N8" s="16"/>
      <c r="O8" s="16" t="s">
        <v>38</v>
      </c>
      <c r="P8" s="17" t="n">
        <v>113.5104</v>
      </c>
      <c r="Q8" s="6" t="s">
        <f>=P8/$P$13</f>
      </c>
    </row>
    <row collapsed="false" customFormat="false" customHeight="false" hidden="false" ht="12.1" outlineLevel="0" r="9">
      <c r="A9" s="16" t="s">
        <v>39</v>
      </c>
      <c r="B9" s="16" t="s">
        <v>17</v>
      </c>
      <c r="C9" s="16" t="s">
        <v>40</v>
      </c>
      <c r="D9" s="16" t="s">
        <v>19</v>
      </c>
      <c r="E9" s="7" t="n">
        <v>10</v>
      </c>
      <c r="F9" s="6" t="n">
        <v>166.7</v>
      </c>
      <c r="G9" s="17" t="n">
        <v>0</v>
      </c>
      <c r="H9" s="6" t="n">
        <v>0</v>
      </c>
      <c r="I9" s="16"/>
      <c r="J9" s="6" t="s">
        <f>=E9*F9*Портфель!$Q$13</f>
      </c>
      <c r="K9" s="9" t="n">
        <v>0.0683</v>
      </c>
      <c r="L9" s="6" t="n">
        <v>235.1</v>
      </c>
      <c r="M9" s="17" t="n">
        <v>3.87</v>
      </c>
      <c r="N9" s="16"/>
      <c r="O9" s="16" t="s">
        <v>41</v>
      </c>
      <c r="P9" s="17" t="n">
        <v>11244</v>
      </c>
      <c r="Q9" s="6" t="s">
        <f>=P9/$P$13</f>
      </c>
    </row>
    <row collapsed="false" customFormat="false" customHeight="false" hidden="false" ht="12.1" outlineLevel="0" r="10">
      <c r="A10" s="16" t="s">
        <v>42</v>
      </c>
      <c r="B10" s="16" t="s">
        <v>17</v>
      </c>
      <c r="C10" s="16" t="s">
        <v>43</v>
      </c>
      <c r="D10" s="16" t="s">
        <v>19</v>
      </c>
      <c r="E10" s="7" t="n">
        <v>7</v>
      </c>
      <c r="F10" s="6" t="n">
        <v>154.6</v>
      </c>
      <c r="G10" s="17" t="n">
        <v>0</v>
      </c>
      <c r="H10" s="6" t="n">
        <v>0</v>
      </c>
      <c r="I10" s="16"/>
      <c r="J10" s="6" t="s">
        <f>=E10*F10*Портфель!$Q$13</f>
      </c>
      <c r="K10" s="9" t="n">
        <v>-0.0029</v>
      </c>
      <c r="L10" s="6" t="n">
        <v>156.21</v>
      </c>
      <c r="M10" s="17" t="n">
        <v>2.51</v>
      </c>
      <c r="N10" s="16"/>
      <c r="O10" s="16" t="s">
        <v>44</v>
      </c>
      <c r="P10" s="17" t="n">
        <v>10.369</v>
      </c>
      <c r="Q10" s="6" t="s">
        <f>=P10/$P$13</f>
      </c>
    </row>
    <row collapsed="false" customFormat="false" customHeight="false" hidden="false" ht="12.1" outlineLevel="0" r="11">
      <c r="A11" s="16" t="s">
        <v>45</v>
      </c>
      <c r="B11" s="16" t="s">
        <v>17</v>
      </c>
      <c r="C11" s="16" t="s">
        <v>46</v>
      </c>
      <c r="D11" s="16" t="s">
        <v>19</v>
      </c>
      <c r="E11" s="7" t="n">
        <v>20</v>
      </c>
      <c r="F11" s="6" t="n">
        <v>40</v>
      </c>
      <c r="G11" s="17" t="n">
        <v>0</v>
      </c>
      <c r="H11" s="6" t="n">
        <v>0</v>
      </c>
      <c r="I11" s="16"/>
      <c r="J11" s="6" t="s">
        <f>=E11*F11*Портфель!$Q$13</f>
      </c>
      <c r="K11" s="9" t="n">
        <v>-0.0065</v>
      </c>
      <c r="L11" s="6" t="n">
        <v>55.92</v>
      </c>
      <c r="M11" s="17" t="n">
        <v>1.86</v>
      </c>
      <c r="N11" s="16"/>
      <c r="O11" s="16" t="s">
        <v>47</v>
      </c>
      <c r="P11" s="17" t="n">
        <v>0.44</v>
      </c>
      <c r="Q11" s="6" t="s">
        <f>=P11/$P$13</f>
      </c>
    </row>
    <row collapsed="false" customFormat="false" customHeight="false" hidden="false" ht="12.1" outlineLevel="0" r="12">
      <c r="A12" s="16"/>
      <c r="B12" s="16"/>
      <c r="C12" s="16"/>
      <c r="D12" s="16"/>
      <c r="E12" s="7"/>
      <c r="F12" s="6"/>
      <c r="G12" s="4"/>
      <c r="H12" s="4" t="s">
        <v>48</v>
      </c>
      <c r="I12" s="4"/>
      <c r="J12" s="5" t="s">
        <f>=SUM(J2:J11)</f>
      </c>
      <c r="K12" s="4"/>
      <c r="L12" s="4"/>
      <c r="M12" s="10" t="s">
        <f>=J12/J23</f>
      </c>
      <c r="N12" s="16"/>
      <c r="O12" s="16" t="s">
        <v>49</v>
      </c>
      <c r="P12" s="17" t="n">
        <v>0.1971</v>
      </c>
      <c r="Q12" s="6" t="s">
        <f>=P12/$P$13</f>
      </c>
    </row>
    <row collapsed="false" customFormat="false" customHeight="false" hidden="false" ht="12.1" outlineLevel="0" r="13">
      <c r="A13" s="16" t="s">
        <v>50</v>
      </c>
      <c r="B13" s="16" t="s">
        <v>51</v>
      </c>
      <c r="C13" s="16" t="s">
        <v>52</v>
      </c>
      <c r="D13" s="16" t="s">
        <v>19</v>
      </c>
      <c r="E13" s="7" t="n">
        <v>98</v>
      </c>
      <c r="F13" s="6" t="n">
        <v>9.89</v>
      </c>
      <c r="G13" s="17" t="n">
        <v>0</v>
      </c>
      <c r="H13" s="6" t="n">
        <v>0</v>
      </c>
      <c r="I13" s="16"/>
      <c r="J13" s="6" t="s">
        <f>=E13*F13*Портфель!$Q$13</f>
      </c>
      <c r="K13" s="9" t="n">
        <v>0.1361</v>
      </c>
      <c r="L13" s="6" t="n">
        <v>6.8</v>
      </c>
      <c r="M13" s="17" t="n">
        <v>2.25</v>
      </c>
      <c r="N13" s="16"/>
      <c r="O13" s="16" t="s">
        <v>19</v>
      </c>
      <c r="P13" s="17" t="n">
        <v>1</v>
      </c>
      <c r="Q13" s="6" t="s">
        <f>=P13/$P$13</f>
      </c>
    </row>
    <row collapsed="false" customFormat="false" customHeight="false" hidden="false" ht="12.1" outlineLevel="0" r="14">
      <c r="A14" s="16" t="s">
        <v>53</v>
      </c>
      <c r="B14" s="16" t="s">
        <v>51</v>
      </c>
      <c r="C14" s="16" t="s">
        <v>54</v>
      </c>
      <c r="D14" s="16" t="s">
        <v>19</v>
      </c>
      <c r="E14" s="7" t="n">
        <v>107</v>
      </c>
      <c r="F14" s="6" t="n">
        <v>7.842</v>
      </c>
      <c r="G14" s="17" t="n">
        <v>0</v>
      </c>
      <c r="H14" s="6" t="n">
        <v>0</v>
      </c>
      <c r="I14" s="16"/>
      <c r="J14" s="6" t="s">
        <f>=E14*F14*Портфель!$Q$13</f>
      </c>
      <c r="K14" s="9" t="n">
        <v>0.0563</v>
      </c>
      <c r="L14" s="6" t="n">
        <v>6.42</v>
      </c>
      <c r="M14" s="17" t="n">
        <v>1.95</v>
      </c>
      <c r="N14" s="16"/>
      <c r="O14" s="16" t="s">
        <v>55</v>
      </c>
      <c r="P14" s="17" t="n">
        <v>159.1</v>
      </c>
      <c r="Q14" s="6" t="s">
        <f>=P14/$P$13</f>
      </c>
    </row>
    <row collapsed="false" customFormat="false" customHeight="false" hidden="false" ht="12.1" outlineLevel="0" r="15">
      <c r="A15" s="16" t="s">
        <v>56</v>
      </c>
      <c r="B15" s="16" t="s">
        <v>51</v>
      </c>
      <c r="C15" s="16" t="s">
        <v>57</v>
      </c>
      <c r="D15" s="16" t="s">
        <v>19</v>
      </c>
      <c r="E15" s="7" t="n">
        <v>29</v>
      </c>
      <c r="F15" s="6" t="n">
        <v>16.51</v>
      </c>
      <c r="G15" s="17" t="n">
        <v>0</v>
      </c>
      <c r="H15" s="6" t="n">
        <v>0</v>
      </c>
      <c r="I15" s="16"/>
      <c r="J15" s="6" t="s">
        <f>=E15*F15*Портфель!$Q$13</f>
      </c>
      <c r="K15" s="9" t="n">
        <v>0.093</v>
      </c>
      <c r="L15" s="6" t="n">
        <v>11.72</v>
      </c>
      <c r="M15" s="17" t="n">
        <v>1.11</v>
      </c>
      <c r="N15" s="16"/>
      <c r="O15" s="16" t="s">
        <v>58</v>
      </c>
      <c r="P15" s="17" t="n">
        <v>1.743</v>
      </c>
      <c r="Q15" s="6" t="s">
        <f>=P15/$P$13</f>
      </c>
    </row>
    <row collapsed="false" customFormat="false" customHeight="false" hidden="false" ht="12.1" outlineLevel="0" r="16">
      <c r="A16" s="16"/>
      <c r="B16" s="16"/>
      <c r="C16" s="16"/>
      <c r="D16" s="16"/>
      <c r="E16" s="7"/>
      <c r="F16" s="6"/>
      <c r="G16" s="4"/>
      <c r="H16" s="4" t="s">
        <v>59</v>
      </c>
      <c r="I16" s="4"/>
      <c r="J16" s="5" t="s">
        <f>=SUM(J13:J15)</f>
      </c>
      <c r="K16" s="4"/>
      <c r="L16" s="4"/>
      <c r="M16" s="10" t="s">
        <f>=J16/J23</f>
      </c>
      <c r="N16" s="16"/>
      <c r="O16" s="16" t="s">
        <v>60</v>
      </c>
      <c r="P16" s="17" t="n">
        <v>2.11125</v>
      </c>
      <c r="Q16" s="6" t="s">
        <f>=P16/$P$13</f>
      </c>
    </row>
    <row collapsed="false" customFormat="false" customHeight="false" hidden="false" ht="12.1" outlineLevel="0" r="17">
      <c r="A17" s="16" t="s">
        <v>61</v>
      </c>
      <c r="B17" s="16" t="s">
        <v>62</v>
      </c>
      <c r="C17" s="16" t="s">
        <v>63</v>
      </c>
      <c r="D17" s="16" t="s">
        <v>19</v>
      </c>
      <c r="E17" s="7" t="n">
        <v>2</v>
      </c>
      <c r="F17" s="6" t="n">
        <v>97</v>
      </c>
      <c r="G17" s="17" t="n">
        <v>1000</v>
      </c>
      <c r="H17" s="6" t="n">
        <v>20.13</v>
      </c>
      <c r="I17" s="16" t="s">
        <v>64</v>
      </c>
      <c r="J17" s="6" t="s">
        <f>=E17*((F17/100*G17)*Портфель!$Q$13 + H17*Портфель!$Q$13) </f>
      </c>
      <c r="K17" s="9" t="n">
        <v>0.0783</v>
      </c>
      <c r="L17" s="6" t="n">
        <v>1058.98</v>
      </c>
      <c r="M17" s="17" t="n">
        <v>4.59</v>
      </c>
      <c r="N17" s="16"/>
      <c r="O17" s="16" t="s">
        <v>65</v>
      </c>
      <c r="P17" s="17" t="n">
        <v>85.4811</v>
      </c>
      <c r="Q17" s="6" t="s">
        <f>=P17/$P$13</f>
      </c>
    </row>
    <row collapsed="false" customFormat="false" customHeight="false" hidden="false" ht="12.1" outlineLevel="0" r="18">
      <c r="A18" s="16" t="s">
        <v>66</v>
      </c>
      <c r="B18" s="16" t="s">
        <v>62</v>
      </c>
      <c r="C18" s="16" t="s">
        <v>67</v>
      </c>
      <c r="D18" s="16" t="s">
        <v>19</v>
      </c>
      <c r="E18" s="7" t="n">
        <v>1</v>
      </c>
      <c r="F18" s="6" t="n">
        <v>99</v>
      </c>
      <c r="G18" s="17" t="n">
        <v>1000</v>
      </c>
      <c r="H18" s="6" t="n">
        <v>21.1</v>
      </c>
      <c r="I18" s="16" t="s">
        <v>68</v>
      </c>
      <c r="J18" s="6" t="s">
        <f>=E18*((F18/100*G18)*Портфель!$Q$13 + H18*Портфель!$Q$13) </f>
      </c>
      <c r="K18" s="9" t="n">
        <v>0.0936</v>
      </c>
      <c r="L18" s="6" t="n">
        <v>1071.52</v>
      </c>
      <c r="M18" s="17" t="n">
        <v>2.35</v>
      </c>
      <c r="N18" s="16"/>
      <c r="O18" s="16"/>
      <c r="P18" s="17"/>
      <c r="Q18" s="17"/>
    </row>
    <row collapsed="false" customFormat="false" customHeight="false" hidden="false" ht="12.1" outlineLevel="0" r="19">
      <c r="A19" s="16"/>
      <c r="B19" s="16"/>
      <c r="C19" s="16"/>
      <c r="D19" s="16"/>
      <c r="E19" s="7"/>
      <c r="F19" s="6"/>
      <c r="G19" s="4"/>
      <c r="H19" s="4" t="s">
        <v>69</v>
      </c>
      <c r="I19" s="4"/>
      <c r="J19" s="5" t="s">
        <f>=SUM(J17:J18)</f>
      </c>
      <c r="K19" s="4"/>
      <c r="L19" s="4"/>
      <c r="M19" s="10" t="s">
        <f>=J19/J23</f>
      </c>
      <c r="N19" s="16"/>
      <c r="O19" s="16"/>
      <c r="P19" s="17"/>
      <c r="Q19" s="17"/>
    </row>
    <row collapsed="false" customFormat="false" customHeight="false" hidden="false" ht="12.1" outlineLevel="0" r="20">
      <c r="A20" s="16" t="s">
        <v>19</v>
      </c>
      <c r="B20" s="16" t="s">
        <v>3</v>
      </c>
      <c r="C20" s="16" t="s">
        <v>70</v>
      </c>
      <c r="D20" s="16" t="s">
        <v>19</v>
      </c>
      <c r="E20" s="7" t="n">
        <v>41.97</v>
      </c>
      <c r="F20" s="6" t="n">
        <v>1</v>
      </c>
      <c r="G20" s="17" t="n">
        <v>0</v>
      </c>
      <c r="H20" s="6" t="n">
        <v>0</v>
      </c>
      <c r="I20" s="16"/>
      <c r="J20" s="6" t="s">
        <f>=E20*F20</f>
      </c>
      <c r="K20" s="17"/>
      <c r="L20" s="6"/>
      <c r="M20" s="17"/>
      <c r="N20" s="16"/>
      <c r="O20" s="16"/>
      <c r="P20" s="17"/>
      <c r="Q20" s="17"/>
    </row>
    <row collapsed="false" customFormat="false" customHeight="false" hidden="false" ht="12.1" outlineLevel="0" r="21">
      <c r="A21" s="16" t="s">
        <v>65</v>
      </c>
      <c r="B21" s="16" t="s">
        <v>3</v>
      </c>
      <c r="C21" s="16" t="s">
        <v>71</v>
      </c>
      <c r="D21" s="16" t="s">
        <v>19</v>
      </c>
      <c r="E21" s="7" t="n">
        <v>1.18</v>
      </c>
      <c r="F21" s="6" t="n">
        <v>85.4811</v>
      </c>
      <c r="G21" s="17" t="n">
        <v>0</v>
      </c>
      <c r="H21" s="6" t="n">
        <v>0</v>
      </c>
      <c r="I21" s="16"/>
      <c r="J21" s="6" t="s">
        <f>=E21*F21</f>
      </c>
      <c r="K21" s="17"/>
      <c r="L21" s="6"/>
      <c r="M21" s="17"/>
      <c r="N21" s="16"/>
      <c r="O21" s="16"/>
      <c r="P21" s="17"/>
      <c r="Q21" s="17"/>
    </row>
    <row collapsed="false" customFormat="false" customHeight="false" hidden="false" ht="12.1" outlineLevel="0" r="22">
      <c r="A22" s="16"/>
      <c r="B22" s="16"/>
      <c r="C22" s="16"/>
      <c r="D22" s="16"/>
      <c r="E22" s="7"/>
      <c r="F22" s="6"/>
      <c r="G22" s="4"/>
      <c r="H22" s="4" t="s">
        <v>72</v>
      </c>
      <c r="I22" s="4"/>
      <c r="J22" s="5" t="s">
        <f>=SUM(J20:J21)</f>
      </c>
      <c r="K22" s="4"/>
      <c r="L22" s="4"/>
      <c r="M22" s="10" t="s">
        <f>=J22/J23</f>
      </c>
      <c r="N22" s="16"/>
      <c r="O22" s="16"/>
      <c r="P22" s="17"/>
      <c r="Q22" s="17"/>
    </row>
    <row collapsed="false" customFormat="false" customHeight="false" hidden="false" ht="12.1" outlineLevel="0" r="23">
      <c r="A23" s="16"/>
      <c r="B23" s="16"/>
      <c r="C23" s="16"/>
      <c r="D23" s="16"/>
      <c r="E23" s="7"/>
      <c r="F23" s="6"/>
      <c r="G23" s="4"/>
      <c r="H23" s="4" t="s">
        <v>73</v>
      </c>
      <c r="I23" s="4"/>
      <c r="J23" s="5" t="s">
        <f>=J12+J16+J19+J22</f>
      </c>
      <c r="K23" s="17"/>
      <c r="L23" s="6"/>
      <c r="M23" s="17"/>
      <c r="N23" s="16"/>
      <c r="O23" s="16"/>
      <c r="P23" s="17"/>
      <c r="Q23" s="17"/>
    </row>
  </sheetData>
  <mergeCells>
    <mergeCell ref="H12:I12"/>
    <mergeCell ref="H16:I16"/>
    <mergeCell ref="H19:I19"/>
    <mergeCell ref="H22:I22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8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60" customWidth="1"/>
    <col min="4" max="4" width="10" customWidth="1"/>
    <col min="5" max="5" width="10" customWidth="1"/>
    <col min="6" max="6" width="10" customWidth="1"/>
    <col min="7" max="7" width="15" customWidth="1"/>
    <col min="8" max="8" width="15" customWidth="1"/>
  </cols>
  <sheetData>
    <row collapsed="false" customFormat="false" customHeight="false" hidden="false" ht="12.1" outlineLevel="0" r="1">
      <c r="A1" s="18" t="s">
        <v>74</v>
      </c>
      <c r="B1" s="18" t="s">
        <v>9</v>
      </c>
      <c r="C1" s="18" t="s">
        <v>75</v>
      </c>
      <c r="D1" s="18" t="s">
        <v>76</v>
      </c>
      <c r="E1" s="18" t="s">
        <v>77</v>
      </c>
      <c r="F1" s="18" t="s">
        <v>78</v>
      </c>
      <c r="G1" s="18" t="s">
        <v>79</v>
      </c>
      <c r="H1" s="18" t="s">
        <v>80</v>
      </c>
    </row>
    <row collapsed="false" customFormat="false" customHeight="false" hidden="false" ht="12.1" outlineLevel="0" r="2">
      <c r="A2" s="13" t="n">
        <v>44806.791666667</v>
      </c>
      <c r="B2" s="6" t="n">
        <v>2884.11</v>
      </c>
      <c r="C2" s="16" t="s">
        <v>81</v>
      </c>
      <c r="D2" s="16"/>
      <c r="E2" s="16"/>
      <c r="F2" s="7" t="n">
        <v>0</v>
      </c>
      <c r="G2" s="6" t="s">
        <f>=B2</f>
      </c>
      <c r="H2" s="6" t="n">
        <v>0</v>
      </c>
    </row>
    <row collapsed="false" customFormat="false" customHeight="false" hidden="false" ht="12.1" outlineLevel="0" r="3">
      <c r="A3" s="13" t="n">
        <v>44904.65</v>
      </c>
      <c r="B3" s="6" t="n">
        <v>4538</v>
      </c>
      <c r="C3" s="16" t="s">
        <v>81</v>
      </c>
      <c r="D3" s="16"/>
      <c r="E3" s="16"/>
      <c r="F3" s="6" t="s">
        <f>=A3-A2</f>
      </c>
      <c r="G3" s="6" t="s">
        <f>=B3+G2</f>
      </c>
      <c r="H3" s="6" t="s">
        <f>=F3*G2</f>
      </c>
    </row>
    <row collapsed="false" customFormat="false" customHeight="false" hidden="false" ht="12.1" outlineLevel="0" r="4">
      <c r="A4" s="13" t="n">
        <v>44922.559027778</v>
      </c>
      <c r="B4" s="6" t="n">
        <v>2900</v>
      </c>
      <c r="C4" s="16" t="s">
        <v>81</v>
      </c>
      <c r="D4" s="16"/>
      <c r="E4" s="16"/>
      <c r="F4" s="6" t="s">
        <f>=A4-A3</f>
      </c>
      <c r="G4" s="6" t="s">
        <f>=B4+G3</f>
      </c>
      <c r="H4" s="6" t="s">
        <f>=F4*G3</f>
      </c>
    </row>
    <row collapsed="false" customFormat="false" customHeight="false" hidden="false" ht="12.1" outlineLevel="0" r="5">
      <c r="A5" s="13" t="n">
        <v>44923.422916667</v>
      </c>
      <c r="B5" s="6" t="n">
        <v>430</v>
      </c>
      <c r="C5" s="16" t="s">
        <v>81</v>
      </c>
      <c r="D5" s="16"/>
      <c r="E5" s="16"/>
      <c r="F5" s="6" t="s">
        <f>=A5-A4</f>
      </c>
      <c r="G5" s="6" t="s">
        <f>=B5+G4</f>
      </c>
      <c r="H5" s="6" t="s">
        <f>=F5*G4</f>
      </c>
    </row>
    <row collapsed="false" customFormat="false" customHeight="false" hidden="false" ht="12.1" outlineLevel="0" r="6">
      <c r="A6" s="13" t="n">
        <v>44938.644444444</v>
      </c>
      <c r="B6" s="6" t="n">
        <v>5000</v>
      </c>
      <c r="C6" s="16" t="s">
        <v>81</v>
      </c>
      <c r="D6" s="16"/>
      <c r="E6" s="16"/>
      <c r="F6" s="6" t="s">
        <f>=A6-A5</f>
      </c>
      <c r="G6" s="6" t="s">
        <f>=B6+G5</f>
      </c>
      <c r="H6" s="6" t="s">
        <f>=F6*G5</f>
      </c>
    </row>
    <row collapsed="false" customFormat="false" customHeight="false" hidden="false" ht="12.1" outlineLevel="0" r="7">
      <c r="A7" s="13" t="n">
        <v>44957.617361111</v>
      </c>
      <c r="B7" s="6" t="n">
        <v>5000</v>
      </c>
      <c r="C7" s="16" t="s">
        <v>81</v>
      </c>
      <c r="D7" s="16"/>
      <c r="E7" s="16"/>
      <c r="F7" s="6" t="s">
        <f>=A7-A6</f>
      </c>
      <c r="G7" s="6" t="s">
        <f>=B7+G6</f>
      </c>
      <c r="H7" s="6" t="s">
        <f>=F7*G6</f>
      </c>
    </row>
    <row collapsed="false" customFormat="false" customHeight="false" hidden="false" ht="12.1" outlineLevel="0" r="8">
      <c r="A8" s="13" t="n">
        <v>44960.665972222</v>
      </c>
      <c r="B8" s="6" t="n">
        <v>10000</v>
      </c>
      <c r="C8" s="16" t="s">
        <v>81</v>
      </c>
      <c r="D8" s="16"/>
      <c r="E8" s="16"/>
      <c r="F8" s="6" t="s">
        <f>=A8-A7</f>
      </c>
      <c r="G8" s="6" t="s">
        <f>=B8+G7</f>
      </c>
      <c r="H8" s="6" t="s">
        <f>=F8*G7</f>
      </c>
    </row>
    <row collapsed="false" customFormat="false" customHeight="false" hidden="false" ht="12.1" outlineLevel="0" r="9">
      <c r="A9" s="13" t="n">
        <v>44970.448611111</v>
      </c>
      <c r="B9" s="6" t="n">
        <v>2120</v>
      </c>
      <c r="C9" s="16" t="s">
        <v>81</v>
      </c>
      <c r="D9" s="16"/>
      <c r="E9" s="16"/>
      <c r="F9" s="6" t="s">
        <f>=A9-A8</f>
      </c>
      <c r="G9" s="6" t="s">
        <f>=B9+G8</f>
      </c>
      <c r="H9" s="6" t="s">
        <f>=F9*G8</f>
      </c>
    </row>
    <row collapsed="false" customFormat="false" customHeight="false" hidden="false" ht="12.1" outlineLevel="0" r="10">
      <c r="A10" s="13" t="n">
        <v>44971.482638889</v>
      </c>
      <c r="B10" s="6" t="n">
        <v>10517.409188</v>
      </c>
      <c r="C10" s="16" t="s">
        <v>81</v>
      </c>
      <c r="D10" s="16"/>
      <c r="E10" s="16"/>
      <c r="F10" s="6" t="s">
        <f>=A10-A9</f>
      </c>
      <c r="G10" s="6" t="s">
        <f>=B10+G9</f>
      </c>
      <c r="H10" s="6" t="s">
        <f>=F10*G9</f>
      </c>
    </row>
    <row collapsed="false" customFormat="false" customHeight="false" hidden="false" ht="12.1" outlineLevel="0" r="11">
      <c r="A11" s="13" t="n">
        <v>44971.482638889</v>
      </c>
      <c r="B11" s="6" t="n">
        <v>4565.1034</v>
      </c>
      <c r="C11" s="16" t="s">
        <v>81</v>
      </c>
      <c r="D11" s="16"/>
      <c r="E11" s="16"/>
      <c r="F11" s="6" t="s">
        <f>=A11-A10</f>
      </c>
      <c r="G11" s="6" t="s">
        <f>=B11+G10</f>
      </c>
      <c r="H11" s="6" t="s">
        <f>=F11*G10</f>
      </c>
    </row>
    <row collapsed="false" customFormat="false" customHeight="false" hidden="false" ht="12.1" outlineLevel="0" r="12">
      <c r="A12" s="13" t="n">
        <v>44971.69375</v>
      </c>
      <c r="B12" s="6" t="n">
        <v>7000</v>
      </c>
      <c r="C12" s="16" t="s">
        <v>81</v>
      </c>
      <c r="D12" s="16"/>
      <c r="E12" s="16"/>
      <c r="F12" s="6" t="s">
        <f>=A12-A11</f>
      </c>
      <c r="G12" s="6" t="s">
        <f>=B12+G11</f>
      </c>
      <c r="H12" s="6" t="s">
        <f>=F12*G11</f>
      </c>
    </row>
    <row collapsed="false" customFormat="false" customHeight="false" hidden="false" ht="12.1" outlineLevel="0" r="13">
      <c r="A13" s="13" t="n">
        <v>44973.440277778</v>
      </c>
      <c r="B13" s="6" t="n">
        <v>3000</v>
      </c>
      <c r="C13" s="16" t="s">
        <v>81</v>
      </c>
      <c r="D13" s="16"/>
      <c r="E13" s="16"/>
      <c r="F13" s="6" t="s">
        <f>=A13-A12</f>
      </c>
      <c r="G13" s="6" t="s">
        <f>=B13+G12</f>
      </c>
      <c r="H13" s="6" t="s">
        <f>=F13*G12</f>
      </c>
    </row>
    <row collapsed="false" customFormat="false" customHeight="false" hidden="false" ht="12.1" outlineLevel="0" r="14">
      <c r="A14" s="13" t="n">
        <v>45006.492361111</v>
      </c>
      <c r="B14" s="6" t="n">
        <v>-10427.697</v>
      </c>
      <c r="C14" s="16" t="s">
        <v>82</v>
      </c>
      <c r="D14" s="16"/>
      <c r="E14" s="16"/>
      <c r="F14" s="6" t="s">
        <f>=A14-A13</f>
      </c>
      <c r="G14" s="6" t="s">
        <f>=B14+G13</f>
      </c>
      <c r="H14" s="6" t="s">
        <f>=F14*G13</f>
      </c>
    </row>
    <row collapsed="false" customFormat="false" customHeight="false" hidden="false" ht="12.1" outlineLevel="0" r="15">
      <c r="A15" s="13" t="n">
        <v>45006.492361111</v>
      </c>
      <c r="B15" s="6" t="n">
        <v>-1880</v>
      </c>
      <c r="C15" s="16" t="s">
        <v>82</v>
      </c>
      <c r="D15" s="16"/>
      <c r="E15" s="16"/>
      <c r="F15" s="6" t="s">
        <f>=A15-A14</f>
      </c>
      <c r="G15" s="6" t="s">
        <f>=B15+G14</f>
      </c>
      <c r="H15" s="6" t="s">
        <f>=F15*G14</f>
      </c>
    </row>
    <row collapsed="false" customFormat="false" customHeight="false" hidden="false" ht="12.1" outlineLevel="0" r="16">
      <c r="A16" s="13" t="n">
        <v>45098.579166667</v>
      </c>
      <c r="B16" s="6" t="n">
        <v>-2000</v>
      </c>
      <c r="C16" s="16" t="s">
        <v>82</v>
      </c>
      <c r="D16" s="16"/>
      <c r="E16" s="16"/>
      <c r="F16" s="6" t="s">
        <f>=A16-A15</f>
      </c>
      <c r="G16" s="6" t="s">
        <f>=B16+G15</f>
      </c>
      <c r="H16" s="6" t="s">
        <f>=F16*G15</f>
      </c>
    </row>
    <row collapsed="false" customFormat="false" customHeight="false" hidden="false" ht="12.1" outlineLevel="0" r="17">
      <c r="A17" s="13" t="n">
        <v>45100.565972222</v>
      </c>
      <c r="B17" s="6" t="n">
        <v>3100</v>
      </c>
      <c r="C17" s="16" t="s">
        <v>81</v>
      </c>
      <c r="D17" s="16"/>
      <c r="E17" s="16"/>
      <c r="F17" s="6" t="s">
        <f>=A17-A16</f>
      </c>
      <c r="G17" s="6" t="s">
        <f>=B17+G16</f>
      </c>
      <c r="H17" s="6" t="s">
        <f>=F17*G16</f>
      </c>
    </row>
    <row collapsed="false" customFormat="false" customHeight="false" hidden="false" ht="12.1" outlineLevel="0" r="18">
      <c r="A18" s="13" t="n">
        <v>45106</v>
      </c>
      <c r="B18" s="6" t="n">
        <v>-297.9</v>
      </c>
      <c r="C18" s="16" t="s">
        <v>83</v>
      </c>
      <c r="D18" s="16"/>
      <c r="E18" s="16"/>
      <c r="F18" s="6" t="s">
        <f>=A18-A17</f>
      </c>
      <c r="G18" s="6" t="s">
        <f>=B18+G17</f>
      </c>
      <c r="H18" s="6" t="s">
        <f>=F18*G17</f>
      </c>
    </row>
    <row collapsed="false" customFormat="false" customHeight="false" hidden="false" ht="12.1" outlineLevel="0" r="19">
      <c r="A19" s="13" t="n">
        <v>45118</v>
      </c>
      <c r="B19" s="6" t="n">
        <v>-289.52</v>
      </c>
      <c r="C19" s="16" t="s">
        <v>84</v>
      </c>
      <c r="D19" s="16"/>
      <c r="E19" s="16"/>
      <c r="F19" s="6" t="s">
        <f>=A19-A18</f>
      </c>
      <c r="G19" s="6" t="s">
        <f>=B19+G18</f>
      </c>
      <c r="H19" s="6" t="s">
        <f>=F19*G18</f>
      </c>
    </row>
    <row collapsed="false" customFormat="false" customHeight="false" hidden="false" ht="12.1" outlineLevel="0" r="20">
      <c r="A20" s="13" t="n">
        <v>45118</v>
      </c>
      <c r="B20" s="6" t="n">
        <v>-124.76</v>
      </c>
      <c r="C20" s="16" t="s">
        <v>85</v>
      </c>
      <c r="D20" s="16"/>
      <c r="E20" s="16"/>
      <c r="F20" s="6" t="s">
        <f>=A20-A19</f>
      </c>
      <c r="G20" s="6" t="s">
        <f>=B20+G19</f>
      </c>
      <c r="H20" s="6" t="s">
        <f>=F20*G19</f>
      </c>
    </row>
    <row collapsed="false" customFormat="false" customHeight="false" hidden="false" ht="12.1" outlineLevel="0" r="21">
      <c r="A21" s="13" t="n">
        <v>45118</v>
      </c>
      <c r="B21" s="6" t="n">
        <v>-230</v>
      </c>
      <c r="C21" s="16" t="s">
        <v>86</v>
      </c>
      <c r="D21" s="16"/>
      <c r="E21" s="16"/>
      <c r="F21" s="6" t="s">
        <f>=A21-A20</f>
      </c>
      <c r="G21" s="6" t="s">
        <f>=B21+G20</f>
      </c>
      <c r="H21" s="6" t="s">
        <f>=F21*G20</f>
      </c>
    </row>
    <row collapsed="false" customFormat="false" customHeight="false" hidden="false" ht="12.1" outlineLevel="0" r="22">
      <c r="A22" s="13" t="n">
        <v>45143</v>
      </c>
      <c r="B22" s="6" t="n">
        <v>-92.2</v>
      </c>
      <c r="C22" s="16" t="s">
        <v>87</v>
      </c>
      <c r="D22" s="16"/>
      <c r="E22" s="16"/>
      <c r="F22" s="6" t="s">
        <f>=A22-A21</f>
      </c>
      <c r="G22" s="6" t="s">
        <f>=B22+G21</f>
      </c>
      <c r="H22" s="6" t="s">
        <f>=F22*G21</f>
      </c>
    </row>
    <row collapsed="false" customFormat="false" customHeight="false" hidden="false" ht="12.1" outlineLevel="0" r="23">
      <c r="A23" s="13" t="n">
        <v>45168</v>
      </c>
      <c r="B23" s="6" t="n">
        <v>-49.35</v>
      </c>
      <c r="C23" s="16" t="s">
        <v>88</v>
      </c>
      <c r="D23" s="16"/>
      <c r="E23" s="16"/>
      <c r="F23" s="6" t="s">
        <f>=A23-A22</f>
      </c>
      <c r="G23" s="6" t="s">
        <f>=B23+G22</f>
      </c>
      <c r="H23" s="6" t="s">
        <f>=F23*G22</f>
      </c>
    </row>
    <row collapsed="false" customFormat="false" customHeight="false" hidden="false" ht="12.1" outlineLevel="0" r="24">
      <c r="A24" s="13" t="n">
        <v>45209</v>
      </c>
      <c r="B24" s="6" t="n">
        <v>-210.5</v>
      </c>
      <c r="C24" s="16" t="s">
        <v>89</v>
      </c>
      <c r="D24" s="16"/>
      <c r="E24" s="16"/>
      <c r="F24" s="6" t="s">
        <f>=A24-A23</f>
      </c>
      <c r="G24" s="6" t="s">
        <f>=B24+G23</f>
      </c>
      <c r="H24" s="6" t="s">
        <f>=F24*G23</f>
      </c>
    </row>
    <row collapsed="false" customFormat="false" customHeight="false" hidden="false" ht="12.1" outlineLevel="0" r="25">
      <c r="A25" s="13" t="n">
        <v>45210</v>
      </c>
      <c r="B25" s="6" t="n">
        <v>-287.48</v>
      </c>
      <c r="C25" s="16" t="s">
        <v>90</v>
      </c>
      <c r="D25" s="16"/>
      <c r="E25" s="16"/>
      <c r="F25" s="6" t="s">
        <f>=A25-A24</f>
      </c>
      <c r="G25" s="6" t="s">
        <f>=B25+G24</f>
      </c>
      <c r="H25" s="6" t="s">
        <f>=F25*G24</f>
      </c>
    </row>
    <row collapsed="false" customFormat="false" customHeight="false" hidden="false" ht="12.1" outlineLevel="0" r="26">
      <c r="A26" s="13" t="n">
        <v>45261</v>
      </c>
      <c r="B26" s="6" t="n">
        <v>-94.93</v>
      </c>
      <c r="C26" s="16" t="s">
        <v>91</v>
      </c>
      <c r="D26" s="16"/>
      <c r="E26" s="16"/>
      <c r="F26" s="6" t="s">
        <f>=A26-A25</f>
      </c>
      <c r="G26" s="6" t="s">
        <f>=B26+G25</f>
      </c>
      <c r="H26" s="6" t="s">
        <f>=F26*G25</f>
      </c>
    </row>
    <row collapsed="false" customFormat="false" customHeight="false" hidden="false" ht="12.1" outlineLevel="0" r="27">
      <c r="A27" s="13" t="n">
        <v>45277</v>
      </c>
      <c r="B27" s="6" t="n">
        <v>-389</v>
      </c>
      <c r="C27" s="16" t="s">
        <v>92</v>
      </c>
      <c r="D27" s="16"/>
      <c r="E27" s="16"/>
      <c r="F27" s="6" t="s">
        <f>=A27-A26</f>
      </c>
      <c r="G27" s="6" t="s">
        <f>=B27+G26</f>
      </c>
      <c r="H27" s="6" t="s">
        <f>=F27*G26</f>
      </c>
    </row>
    <row collapsed="false" customFormat="false" customHeight="false" hidden="false" ht="12.1" outlineLevel="0" r="28">
      <c r="A28" s="13" t="n">
        <v>45285</v>
      </c>
      <c r="B28" s="6" t="n">
        <v>-253</v>
      </c>
      <c r="C28" s="16" t="s">
        <v>93</v>
      </c>
      <c r="D28" s="16"/>
      <c r="E28" s="16"/>
      <c r="F28" s="6" t="s">
        <f>=A28-A27</f>
      </c>
      <c r="G28" s="6" t="s">
        <f>=B28+G27</f>
      </c>
      <c r="H28" s="6" t="s">
        <f>=F28*G27</f>
      </c>
    </row>
    <row collapsed="false" customFormat="false" customHeight="false" hidden="false" ht="12.1" outlineLevel="0" r="29">
      <c r="A29" s="13" t="n">
        <v>45300</v>
      </c>
      <c r="B29" s="6" t="n">
        <v>-367.04</v>
      </c>
      <c r="C29" s="16" t="s">
        <v>94</v>
      </c>
      <c r="D29" s="16"/>
      <c r="E29" s="16"/>
      <c r="F29" s="6" t="s">
        <f>=A29-A28</f>
      </c>
      <c r="G29" s="6" t="s">
        <f>=B29+G28</f>
      </c>
      <c r="H29" s="6" t="s">
        <f>=F29*G28</f>
      </c>
    </row>
    <row collapsed="false" customFormat="false" customHeight="false" hidden="false" ht="12.1" outlineLevel="0" r="30">
      <c r="A30" s="13" t="n">
        <v>45302</v>
      </c>
      <c r="B30" s="6" t="n">
        <v>-214.16</v>
      </c>
      <c r="C30" s="16" t="s">
        <v>95</v>
      </c>
      <c r="D30" s="16"/>
      <c r="E30" s="16"/>
      <c r="F30" s="6" t="s">
        <f>=A30-A29</f>
      </c>
      <c r="G30" s="6" t="s">
        <f>=B30+G29</f>
      </c>
      <c r="H30" s="6" t="s">
        <f>=F30*G29</f>
      </c>
    </row>
    <row collapsed="false" customFormat="false" customHeight="false" hidden="false" ht="12.1" outlineLevel="0" r="31">
      <c r="A31" s="13" t="n">
        <v>45325</v>
      </c>
      <c r="B31" s="6" t="n">
        <v>-92.2</v>
      </c>
      <c r="C31" s="16" t="s">
        <v>87</v>
      </c>
      <c r="D31" s="16"/>
      <c r="E31" s="16"/>
      <c r="F31" s="6" t="s">
        <f>=A31-A30</f>
      </c>
      <c r="G31" s="6" t="s">
        <f>=B31+G30</f>
      </c>
      <c r="H31" s="6" t="s">
        <f>=F31*G30</f>
      </c>
    </row>
    <row collapsed="false" customFormat="false" customHeight="false" hidden="false" ht="12.1" outlineLevel="0" r="32">
      <c r="A32" s="13" t="n">
        <v>45350</v>
      </c>
      <c r="B32" s="6" t="n">
        <v>-49.35</v>
      </c>
      <c r="C32" s="16" t="s">
        <v>88</v>
      </c>
      <c r="D32" s="16"/>
      <c r="E32" s="16"/>
      <c r="F32" s="6" t="s">
        <f>=A32-A31</f>
      </c>
      <c r="G32" s="6" t="s">
        <f>=B32+G31</f>
      </c>
      <c r="H32" s="6" t="s">
        <f>=F32*G31</f>
      </c>
    </row>
    <row collapsed="false" customFormat="false" customHeight="false" hidden="false" ht="12.1" outlineLevel="0" r="33">
      <c r="A33" s="13" t="n">
        <v>45377</v>
      </c>
      <c r="B33" s="6" t="n">
        <v>-268.63</v>
      </c>
      <c r="C33" s="16" t="s">
        <v>96</v>
      </c>
      <c r="D33" s="16"/>
      <c r="E33" s="16"/>
      <c r="F33" s="6" t="s">
        <f>=A33-A32</f>
      </c>
      <c r="G33" s="6" t="s">
        <f>=B33+G32</f>
      </c>
      <c r="H33" s="6" t="s">
        <f>=F33*G32</f>
      </c>
    </row>
    <row collapsed="false" customFormat="false" customHeight="false" hidden="false" ht="12.1" outlineLevel="0" r="34">
      <c r="A34" s="13" t="n">
        <v>45419</v>
      </c>
      <c r="B34" s="6" t="n">
        <v>-433</v>
      </c>
      <c r="C34" s="16" t="s">
        <v>97</v>
      </c>
      <c r="D34" s="16"/>
      <c r="E34" s="16"/>
      <c r="F34" s="6" t="s">
        <f>=A34-A33</f>
      </c>
      <c r="G34" s="6" t="s">
        <f>=B34+G33</f>
      </c>
      <c r="H34" s="6" t="s">
        <f>=F34*G33</f>
      </c>
    </row>
    <row collapsed="false" customFormat="false" customHeight="false" hidden="false" ht="12.1" outlineLevel="0" r="35">
      <c r="A35" s="13" t="n">
        <v>45446</v>
      </c>
      <c r="B35" s="6" t="n">
        <v>-311.6</v>
      </c>
      <c r="C35" s="16" t="s">
        <v>98</v>
      </c>
      <c r="D35" s="16"/>
      <c r="E35" s="16"/>
      <c r="F35" s="6" t="s">
        <f>=A35-A34</f>
      </c>
      <c r="G35" s="6" t="s">
        <f>=B35+G34</f>
      </c>
      <c r="H35" s="6" t="s">
        <f>=F35*G34</f>
      </c>
    </row>
    <row collapsed="false" customFormat="false" customHeight="false" hidden="false" ht="12.1" outlineLevel="0" r="36">
      <c r="A36" s="13" t="n">
        <v>45482</v>
      </c>
      <c r="B36" s="6" t="n">
        <v>-263.04</v>
      </c>
      <c r="C36" s="16" t="s">
        <v>99</v>
      </c>
      <c r="D36" s="16"/>
      <c r="E36" s="16"/>
      <c r="F36" s="6" t="s">
        <f>=A36-A35</f>
      </c>
      <c r="G36" s="6" t="s">
        <f>=B36+G35</f>
      </c>
      <c r="H36" s="6" t="s">
        <f>=F36*G35</f>
      </c>
    </row>
    <row collapsed="false" customFormat="false" customHeight="false" hidden="false" ht="12.1" outlineLevel="0" r="37">
      <c r="A37" s="13" t="n">
        <v>45482</v>
      </c>
      <c r="B37" s="6" t="n">
        <v>-202.08</v>
      </c>
      <c r="C37" s="16" t="s">
        <v>100</v>
      </c>
      <c r="D37" s="16"/>
      <c r="E37" s="16"/>
      <c r="F37" s="6" t="s">
        <f>=A37-A36</f>
      </c>
      <c r="G37" s="6" t="s">
        <f>=B37+G36</f>
      </c>
      <c r="H37" s="6" t="s">
        <f>=F37*G36</f>
      </c>
    </row>
    <row collapsed="false" customFormat="false" customHeight="false" hidden="false" ht="12.1" outlineLevel="0" r="38">
      <c r="A38" s="13" t="n">
        <v>45484</v>
      </c>
      <c r="B38" s="6" t="n">
        <v>-13</v>
      </c>
      <c r="C38" s="16" t="s">
        <v>101</v>
      </c>
      <c r="D38" s="16"/>
      <c r="E38" s="16"/>
      <c r="F38" s="6" t="s">
        <f>=A38-A37</f>
      </c>
      <c r="G38" s="6" t="s">
        <f>=B38+G37</f>
      </c>
      <c r="H38" s="6" t="s">
        <f>=F38*G37</f>
      </c>
    </row>
    <row collapsed="false" customFormat="false" customHeight="false" hidden="false" ht="12.1" outlineLevel="0" r="39">
      <c r="A39" s="13" t="n">
        <v>45484</v>
      </c>
      <c r="B39" s="6" t="n">
        <v>-256</v>
      </c>
      <c r="C39" s="16" t="s">
        <v>102</v>
      </c>
      <c r="D39" s="16"/>
      <c r="E39" s="16"/>
      <c r="F39" s="6" t="s">
        <f>=A39-A38</f>
      </c>
      <c r="G39" s="6" t="s">
        <f>=B39+G38</f>
      </c>
      <c r="H39" s="6" t="s">
        <f>=F39*G38</f>
      </c>
    </row>
    <row collapsed="false" customFormat="false" customHeight="false" hidden="false" ht="12.1" outlineLevel="0" r="40">
      <c r="A40" s="13" t="n">
        <v>45489</v>
      </c>
      <c r="B40" s="6" t="n">
        <v>-304</v>
      </c>
      <c r="C40" s="16" t="s">
        <v>103</v>
      </c>
      <c r="D40" s="16"/>
      <c r="E40" s="16"/>
      <c r="F40" s="6" t="s">
        <f>=A40-A39</f>
      </c>
      <c r="G40" s="6" t="s">
        <f>=B40+G39</f>
      </c>
      <c r="H40" s="6" t="s">
        <f>=F40*G39</f>
      </c>
    </row>
    <row collapsed="false" customFormat="false" customHeight="false" hidden="false" ht="12.1" outlineLevel="0" r="41">
      <c r="A41" s="13" t="n">
        <v>45507</v>
      </c>
      <c r="B41" s="6" t="n">
        <v>-92.2</v>
      </c>
      <c r="C41" s="16" t="s">
        <v>87</v>
      </c>
      <c r="D41" s="16"/>
      <c r="E41" s="16"/>
      <c r="F41" s="6" t="s">
        <f>=A41-A40</f>
      </c>
      <c r="G41" s="6" t="s">
        <f>=B41+G40</f>
      </c>
      <c r="H41" s="6" t="s">
        <f>=F41*G40</f>
      </c>
    </row>
    <row collapsed="false" customFormat="false" customHeight="false" hidden="false" ht="12.1" outlineLevel="0" r="42">
      <c r="A42" s="13" t="n">
        <v>45532</v>
      </c>
      <c r="B42" s="6" t="n">
        <v>-49.35</v>
      </c>
      <c r="C42" s="16" t="s">
        <v>88</v>
      </c>
      <c r="D42" s="16"/>
      <c r="E42" s="16"/>
      <c r="F42" s="6" t="s">
        <f>=A42-A41</f>
      </c>
      <c r="G42" s="6" t="s">
        <f>=B42+G41</f>
      </c>
      <c r="H42" s="6" t="s">
        <f>=F42*G41</f>
      </c>
    </row>
    <row collapsed="false" customFormat="false" customHeight="false" hidden="false" ht="12.1" outlineLevel="0" r="43">
      <c r="A43" s="13" t="n">
        <v>45557</v>
      </c>
      <c r="B43" s="6" t="n">
        <v>-102</v>
      </c>
      <c r="C43" s="16" t="s">
        <v>104</v>
      </c>
      <c r="D43" s="16"/>
      <c r="E43" s="16"/>
      <c r="F43" s="6" t="s">
        <f>=A43-A42</f>
      </c>
      <c r="G43" s="6" t="s">
        <f>=B43+G42</f>
      </c>
      <c r="H43" s="6" t="s">
        <f>=F43*G42</f>
      </c>
    </row>
    <row collapsed="false" customFormat="false" customHeight="false" hidden="false" ht="12.1" outlineLevel="0" r="44">
      <c r="A44" s="13" t="n">
        <v>45562</v>
      </c>
      <c r="B44" s="6" t="n">
        <v>-105.2</v>
      </c>
      <c r="C44" s="16" t="s">
        <v>105</v>
      </c>
      <c r="D44" s="16"/>
      <c r="E44" s="16"/>
      <c r="F44" s="6" t="s">
        <f>=A44-A43</f>
      </c>
      <c r="G44" s="6" t="s">
        <f>=B44+G43</f>
      </c>
      <c r="H44" s="6" t="s">
        <f>=F44*G43</f>
      </c>
    </row>
    <row collapsed="false" customFormat="false" customHeight="false" hidden="false" ht="12.1" outlineLevel="0" r="45">
      <c r="A45" s="13" t="n">
        <v>45573</v>
      </c>
      <c r="B45" s="6" t="n">
        <v>-398.4</v>
      </c>
      <c r="C45" s="16" t="s">
        <v>106</v>
      </c>
      <c r="D45" s="16"/>
      <c r="E45" s="16"/>
      <c r="F45" s="6" t="s">
        <f>=A45-A44</f>
      </c>
      <c r="G45" s="6" t="s">
        <f>=B45+G44</f>
      </c>
      <c r="H45" s="6" t="s">
        <f>=F45*G44</f>
      </c>
    </row>
    <row collapsed="false" customFormat="false" customHeight="false" hidden="false" ht="12.1" outlineLevel="0" r="46">
      <c r="A46" s="13" t="n">
        <v>45576</v>
      </c>
      <c r="B46" s="6" t="n">
        <v>-216.5</v>
      </c>
      <c r="C46" s="16" t="s">
        <v>107</v>
      </c>
      <c r="D46" s="16"/>
      <c r="E46" s="16"/>
      <c r="F46" s="6" t="s">
        <f>=A46-A45</f>
      </c>
      <c r="G46" s="6" t="s">
        <f>=B46+G45</f>
      </c>
      <c r="H46" s="6" t="s">
        <f>=F46*G45</f>
      </c>
    </row>
    <row collapsed="false" customFormat="false" customHeight="false" hidden="false" ht="12.1" outlineLevel="0" r="47">
      <c r="A47" s="13" t="n">
        <v>45643</v>
      </c>
      <c r="B47" s="6" t="n">
        <v>-447</v>
      </c>
      <c r="C47" s="16" t="s">
        <v>108</v>
      </c>
      <c r="D47" s="16"/>
      <c r="E47" s="16"/>
      <c r="F47" s="6" t="s">
        <f>=A47-A46</f>
      </c>
      <c r="G47" s="6" t="s">
        <f>=B47+G46</f>
      </c>
      <c r="H47" s="6" t="s">
        <f>=F47*G46</f>
      </c>
    </row>
    <row collapsed="false" customFormat="false" customHeight="false" hidden="false" ht="12.1" outlineLevel="0" r="48">
      <c r="A48" s="13" t="n">
        <v>45648</v>
      </c>
      <c r="B48" s="6" t="n">
        <v>-110</v>
      </c>
      <c r="C48" s="16" t="s">
        <v>109</v>
      </c>
      <c r="D48" s="16"/>
      <c r="E48" s="16"/>
      <c r="F48" s="6" t="s">
        <f>=A48-A47</f>
      </c>
      <c r="G48" s="6" t="s">
        <f>=B48+G47</f>
      </c>
      <c r="H48" s="6" t="s">
        <f>=F48*G47</f>
      </c>
    </row>
    <row collapsed="false" customFormat="false" customHeight="false" hidden="false" ht="12.1" outlineLevel="0" r="49">
      <c r="A49" s="13" t="n">
        <v>45665</v>
      </c>
      <c r="B49" s="6" t="n">
        <v>-181.68</v>
      </c>
      <c r="C49" s="16" t="s">
        <v>110</v>
      </c>
      <c r="D49" s="16"/>
      <c r="E49" s="16"/>
      <c r="F49" s="6" t="s">
        <f>=A49-A48</f>
      </c>
      <c r="G49" s="6" t="s">
        <f>=B49+G48</f>
      </c>
      <c r="H49" s="6" t="s">
        <f>=F49*G48</f>
      </c>
    </row>
    <row collapsed="false" customFormat="false" customHeight="false" hidden="false" ht="12.1" outlineLevel="0" r="50">
      <c r="A50" s="13" t="n">
        <v>45667</v>
      </c>
      <c r="B50" s="6" t="n">
        <v>-253.76</v>
      </c>
      <c r="C50" s="16" t="s">
        <v>111</v>
      </c>
      <c r="D50" s="16"/>
      <c r="E50" s="16"/>
      <c r="F50" s="6" t="s">
        <f>=A50-A49</f>
      </c>
      <c r="G50" s="6" t="s">
        <f>=B50+G49</f>
      </c>
      <c r="H50" s="6" t="s">
        <f>=F50*G49</f>
      </c>
    </row>
    <row collapsed="false" customFormat="false" customHeight="false" hidden="false" ht="12.1" outlineLevel="0" r="51">
      <c r="A51" s="13" t="n">
        <v>45689</v>
      </c>
      <c r="B51" s="6" t="n">
        <v>-92.2</v>
      </c>
      <c r="C51" s="16" t="s">
        <v>87</v>
      </c>
      <c r="D51" s="16"/>
      <c r="E51" s="16"/>
      <c r="F51" s="6" t="s">
        <f>=A51-A50</f>
      </c>
      <c r="G51" s="6" t="s">
        <f>=B51+G50</f>
      </c>
      <c r="H51" s="6" t="s">
        <f>=F51*G50</f>
      </c>
    </row>
    <row collapsed="false" customFormat="false" customHeight="false" hidden="false" ht="12.1" outlineLevel="0" r="52">
      <c r="A52" s="13" t="n">
        <v>45714</v>
      </c>
      <c r="B52" s="6" t="n">
        <v>-49.35</v>
      </c>
      <c r="C52" s="16" t="s">
        <v>88</v>
      </c>
      <c r="D52" s="16"/>
      <c r="E52" s="16"/>
      <c r="F52" s="6" t="s">
        <f>=A52-A51</f>
      </c>
      <c r="G52" s="6" t="s">
        <f>=B52+G51</f>
      </c>
      <c r="H52" s="6" t="s">
        <f>=F52*G51</f>
      </c>
    </row>
    <row collapsed="false" customFormat="false" customHeight="false" hidden="false" ht="12.1" outlineLevel="0" r="53">
      <c r="A53" s="13" t="n">
        <v>45775</v>
      </c>
      <c r="B53" s="6" t="n">
        <v>-284.55</v>
      </c>
      <c r="C53" s="16" t="s">
        <v>112</v>
      </c>
      <c r="D53" s="16"/>
      <c r="E53" s="16"/>
      <c r="F53" s="6" t="s">
        <f>=A53-A52</f>
      </c>
      <c r="G53" s="6" t="s">
        <f>=B53+G52</f>
      </c>
      <c r="H53" s="6" t="s">
        <f>=F53*G52</f>
      </c>
    </row>
    <row collapsed="false" customFormat="false" customHeight="false" hidden="false" ht="12.1" outlineLevel="0" r="54">
      <c r="A54" s="13" t="n">
        <v>45810</v>
      </c>
      <c r="B54" s="6" t="n">
        <v>-450.32</v>
      </c>
      <c r="C54" s="16" t="s">
        <v>113</v>
      </c>
      <c r="D54" s="16"/>
      <c r="E54" s="16"/>
      <c r="F54" s="6" t="s">
        <f>=A54-A53</f>
      </c>
      <c r="G54" s="6" t="s">
        <f>=B54+G53</f>
      </c>
      <c r="H54" s="6" t="s">
        <f>=F54*G53</f>
      </c>
    </row>
    <row collapsed="false" customFormat="false" customHeight="false" hidden="false" ht="12.1" outlineLevel="0" r="55">
      <c r="A55" s="13" t="n">
        <v>45811</v>
      </c>
      <c r="B55" s="6" t="n">
        <v>-471</v>
      </c>
      <c r="C55" s="16" t="s">
        <v>114</v>
      </c>
      <c r="D55" s="16"/>
      <c r="E55" s="16"/>
      <c r="F55" s="6" t="s">
        <f>=A55-A54</f>
      </c>
      <c r="G55" s="6" t="s">
        <f>=B55+G54</f>
      </c>
      <c r="H55" s="6" t="s">
        <f>=F55*G54</f>
      </c>
    </row>
    <row collapsed="false" customFormat="false" customHeight="false" hidden="false" ht="12.1" outlineLevel="0" r="56">
      <c r="A56" s="13" t="n">
        <v>45817</v>
      </c>
      <c r="B56" s="6" t="n">
        <v>-338.13</v>
      </c>
      <c r="C56" s="16" t="s">
        <v>115</v>
      </c>
      <c r="D56" s="16"/>
      <c r="E56" s="16"/>
      <c r="F56" s="6" t="s">
        <f>=A56-A55</f>
      </c>
      <c r="G56" s="6" t="s">
        <f>=B56+G55</f>
      </c>
      <c r="H56" s="6" t="s">
        <f>=F56*G55</f>
      </c>
    </row>
    <row collapsed="false" customFormat="false" customHeight="false" hidden="false" ht="12.1" outlineLevel="0" r="57">
      <c r="A57" s="13" t="n">
        <v>45817</v>
      </c>
      <c r="B57" s="6" t="n">
        <v>-76</v>
      </c>
      <c r="C57" s="16" t="s">
        <v>116</v>
      </c>
      <c r="D57" s="16"/>
      <c r="E57" s="16"/>
      <c r="F57" s="6" t="s">
        <f>=A57-A56</f>
      </c>
      <c r="G57" s="6" t="s">
        <f>=B57+G56</f>
      </c>
      <c r="H57" s="6" t="s">
        <f>=F57*G56</f>
      </c>
    </row>
    <row collapsed="false" customFormat="false" customHeight="false" hidden="false" ht="12.1" outlineLevel="0" r="58">
      <c r="A58" s="13" t="n">
        <v>45845</v>
      </c>
      <c r="B58" s="6" t="n">
        <v>-304</v>
      </c>
      <c r="C58" s="16" t="s">
        <v>103</v>
      </c>
      <c r="D58" s="16"/>
      <c r="E58" s="16"/>
      <c r="F58" s="6" t="s">
        <f>=A58-A57</f>
      </c>
      <c r="G58" s="6" t="s">
        <f>=B58+G57</f>
      </c>
      <c r="H58" s="6" t="s">
        <f>=F58*G57</f>
      </c>
    </row>
    <row collapsed="false" customFormat="false" customHeight="false" hidden="false" ht="12.1" outlineLevel="0" r="59">
      <c r="A59" s="13" t="n">
        <v>45858</v>
      </c>
      <c r="B59" s="6" t="n">
        <v>-102.44</v>
      </c>
      <c r="C59" s="16" t="s">
        <v>117</v>
      </c>
      <c r="D59" s="16"/>
      <c r="E59" s="16"/>
      <c r="F59" s="6" t="s">
        <f>=A59-A58</f>
      </c>
      <c r="G59" s="6" t="s">
        <f>=B59+G58</f>
      </c>
      <c r="H59" s="6" t="s">
        <f>=F59*G58</f>
      </c>
    </row>
    <row collapsed="false" customFormat="false" customHeight="false" hidden="false" ht="12.1" outlineLevel="0" r="60">
      <c r="A60" s="13" t="n">
        <v>45871</v>
      </c>
      <c r="B60" s="6" t="n">
        <v>-92.2</v>
      </c>
      <c r="C60" s="16" t="s">
        <v>87</v>
      </c>
      <c r="D60" s="16"/>
      <c r="E60" s="16"/>
      <c r="F60" s="6" t="s">
        <f>=A60-A59</f>
      </c>
      <c r="G60" s="6" t="s">
        <f>=B60+G59</f>
      </c>
      <c r="H60" s="6" t="s">
        <f>=F60*G59</f>
      </c>
    </row>
    <row collapsed="false" customFormat="false" customHeight="false" hidden="false" ht="12.1" outlineLevel="0" r="61">
      <c r="A61" s="13" t="n">
        <v>45882</v>
      </c>
      <c r="B61" s="6" t="n">
        <v>-47.2</v>
      </c>
      <c r="C61" s="16" t="s">
        <v>118</v>
      </c>
      <c r="D61" s="16"/>
      <c r="E61" s="16"/>
      <c r="F61" s="6" t="s">
        <f>=A61-A60</f>
      </c>
      <c r="G61" s="6" t="s">
        <f>=B61+G60</f>
      </c>
      <c r="H61" s="6" t="s">
        <f>=F61*G60</f>
      </c>
    </row>
    <row collapsed="false" customFormat="false" customHeight="false" hidden="false" ht="12.1" outlineLevel="0" r="62">
      <c r="A62" s="13" t="n">
        <v>45896</v>
      </c>
      <c r="B62" s="6" t="n">
        <v>-49.35</v>
      </c>
      <c r="C62" s="16" t="s">
        <v>88</v>
      </c>
      <c r="D62" s="16"/>
      <c r="E62" s="16"/>
      <c r="F62" s="6" t="s">
        <f>=A62-A61</f>
      </c>
      <c r="G62" s="6" t="s">
        <f>=B62+G61</f>
      </c>
      <c r="H62" s="6" t="s">
        <f>=F62*G61</f>
      </c>
    </row>
    <row collapsed="false" customFormat="false" customHeight="false" hidden="false" ht="12.1" outlineLevel="0" r="63">
      <c r="A63" s="13" t="n">
        <v>45931</v>
      </c>
      <c r="B63" s="6" t="n">
        <v>-238</v>
      </c>
      <c r="C63" s="16" t="s">
        <v>119</v>
      </c>
      <c r="D63" s="16"/>
      <c r="E63" s="16"/>
      <c r="F63" s="6" t="s">
        <f>=A63-A62</f>
      </c>
      <c r="G63" s="6" t="s">
        <f>=B63+G62</f>
      </c>
      <c r="H63" s="6" t="s">
        <f>=F63*G62</f>
      </c>
    </row>
    <row collapsed="false" customFormat="false" customHeight="false" hidden="false" ht="12.1" outlineLevel="0" r="64">
      <c r="A64" s="13" t="n">
        <v>45936</v>
      </c>
      <c r="B64" s="6" t="n">
        <v>-216.5</v>
      </c>
      <c r="C64" s="16" t="s">
        <v>107</v>
      </c>
      <c r="D64" s="16"/>
      <c r="E64" s="16"/>
      <c r="F64" s="6" t="s">
        <f>=A64-A63</f>
      </c>
      <c r="G64" s="6" t="s">
        <f>=B64+G63</f>
      </c>
      <c r="H64" s="6" t="s">
        <f>=F64*G63</f>
      </c>
    </row>
    <row collapsed="false" customFormat="false" customHeight="false" hidden="false" ht="12.1" outlineLevel="0" r="65">
      <c r="A65" s="13" t="n">
        <v>45944</v>
      </c>
      <c r="B65" s="6" t="n">
        <v>-150.2</v>
      </c>
      <c r="C65" s="16" t="s">
        <v>120</v>
      </c>
      <c r="D65" s="16"/>
      <c r="E65" s="16"/>
      <c r="F65" s="6" t="s">
        <f>=A65-A64</f>
      </c>
      <c r="G65" s="6" t="s">
        <f>=B65+G64</f>
      </c>
      <c r="H65" s="6" t="s">
        <f>=F65*G64</f>
      </c>
    </row>
    <row collapsed="false" customFormat="false" customHeight="false" hidden="false" ht="12.1" outlineLevel="0" r="66">
      <c r="A66" s="13" t="n">
        <v>46033</v>
      </c>
      <c r="B66" s="6" t="n">
        <v>-84.56</v>
      </c>
      <c r="C66" s="16" t="s">
        <v>121</v>
      </c>
      <c r="D66" s="16"/>
      <c r="E66" s="16"/>
      <c r="F66" s="6" t="s">
        <f>=A66-A65</f>
      </c>
      <c r="G66" s="6" t="s">
        <f>=B66+G65</f>
      </c>
      <c r="H66" s="6" t="s">
        <f>=F66*G65</f>
      </c>
    </row>
    <row collapsed="false" customFormat="false" customHeight="false" hidden="false" ht="12.1" outlineLevel="0" r="67">
      <c r="A67" s="13" t="n">
        <v>46034</v>
      </c>
      <c r="B67" s="6" t="n">
        <v>-80.48</v>
      </c>
      <c r="C67" s="16" t="s">
        <v>122</v>
      </c>
      <c r="D67" s="16"/>
      <c r="E67" s="16"/>
      <c r="F67" s="6" t="s">
        <f>=A67-A66</f>
      </c>
      <c r="G67" s="6" t="s">
        <f>=B67+G66</f>
      </c>
      <c r="H67" s="6" t="s">
        <f>=F67*G66</f>
      </c>
    </row>
    <row collapsed="false" customFormat="false" customHeight="false" hidden="false" ht="12.1" outlineLevel="0" r="68">
      <c r="A68" s="13" t="n">
        <v>46034</v>
      </c>
      <c r="B68" s="6" t="n">
        <v>-345</v>
      </c>
      <c r="C68" s="16" t="s">
        <v>123</v>
      </c>
      <c r="D68" s="16"/>
      <c r="E68" s="16"/>
      <c r="F68" s="6" t="s">
        <f>=A68-A67</f>
      </c>
      <c r="G68" s="6" t="s">
        <f>=B68+G67</f>
      </c>
      <c r="H68" s="6" t="s">
        <f>=F68*G67</f>
      </c>
    </row>
    <row collapsed="false" customFormat="false" customHeight="false" hidden="false" ht="12.1" outlineLevel="0" r="69">
      <c r="A69" s="13" t="n">
        <v>46053</v>
      </c>
      <c r="B69" s="6" t="n">
        <v>-92.2</v>
      </c>
      <c r="C69" s="16" t="s">
        <v>87</v>
      </c>
      <c r="D69" s="16"/>
      <c r="E69" s="16"/>
      <c r="F69" s="6" t="s">
        <f>=A69-A68</f>
      </c>
      <c r="G69" s="6" t="s">
        <f>=B69+G68</f>
      </c>
      <c r="H69" s="6" t="s">
        <f>=F69*G68</f>
      </c>
    </row>
    <row collapsed="false" customFormat="false" customHeight="false" hidden="false" ht="12.1" outlineLevel="0" r="70">
      <c r="A70" s="13" t="n">
        <v>46078</v>
      </c>
      <c r="B70" s="6" t="n">
        <v>-49.35</v>
      </c>
      <c r="C70" s="16" t="s">
        <v>88</v>
      </c>
      <c r="D70" s="16"/>
      <c r="E70" s="16"/>
      <c r="F70" s="6" t="s">
        <f>=A70-A69</f>
      </c>
      <c r="G70" s="6" t="s">
        <f>=B70+G69</f>
      </c>
      <c r="H70" s="6" t="s">
        <f>=F70*G69</f>
      </c>
    </row>
    <row collapsed="false" customFormat="false" customHeight="false" hidden="false" ht="12.1" outlineLevel="0" r="71">
      <c r="A71" s="13" t="n">
        <v>46125</v>
      </c>
      <c r="B71" s="6" t="n">
        <v>-287.61</v>
      </c>
      <c r="C71" s="16" t="s">
        <v>124</v>
      </c>
      <c r="D71" s="16"/>
      <c r="E71" s="16"/>
      <c r="F71" s="6" t="s">
        <f>=A71-A70</f>
      </c>
      <c r="G71" s="6" t="s">
        <f>=B71+G70</f>
      </c>
      <c r="H71" s="6" t="s">
        <f>=F71*G70</f>
      </c>
    </row>
    <row collapsed="false" customFormat="false" customHeight="false" hidden="false" ht="12.1" outlineLevel="0" r="72">
      <c r="A72" s="13" t="n">
        <v>46146</v>
      </c>
      <c r="B72" s="6" t="n">
        <v>-242</v>
      </c>
      <c r="C72" s="16" t="s">
        <v>125</v>
      </c>
      <c r="D72" s="16"/>
      <c r="E72" s="16"/>
      <c r="F72" s="6" t="s">
        <f>=A72-A71</f>
      </c>
      <c r="G72" s="6" t="s">
        <f>=B72+G71</f>
      </c>
      <c r="H72" s="6" t="s">
        <f>=F72*G71</f>
      </c>
    </row>
    <row collapsed="false" customFormat="false" customHeight="false" hidden="false" ht="12.1" outlineLevel="0" r="73">
      <c r="A73" s="13" t="n">
        <v>46182</v>
      </c>
      <c r="B73" s="6" t="n">
        <v>-307.57</v>
      </c>
      <c r="C73" s="16" t="s">
        <v>126</v>
      </c>
      <c r="D73" s="16"/>
      <c r="E73" s="16"/>
      <c r="F73" s="6" t="s">
        <f>=A73-A72</f>
      </c>
      <c r="G73" s="6" t="s">
        <f>=B73+G72</f>
      </c>
      <c r="H73" s="6" t="s">
        <f>=F73*G72</f>
      </c>
    </row>
    <row collapsed="false" customFormat="false" customHeight="false" hidden="false" ht="12.1" outlineLevel="0" r="74">
      <c r="A74" s="13" t="n">
        <v>46212</v>
      </c>
      <c r="B74" s="6" t="n">
        <v>-304</v>
      </c>
      <c r="C74" s="16" t="s">
        <v>103</v>
      </c>
      <c r="D74" s="16"/>
      <c r="E74" s="16"/>
      <c r="F74" s="6" t="s">
        <f>=A74-A73</f>
      </c>
      <c r="G74" s="6" t="s">
        <f>=B74+G73</f>
      </c>
      <c r="H74" s="6" t="s">
        <f>=F74*G73</f>
      </c>
    </row>
    <row collapsed="false" customFormat="false" customHeight="false" hidden="false" ht="12.1" outlineLevel="0" r="75">
      <c r="A75" s="13" t="n">
        <v>46212</v>
      </c>
      <c r="B75" s="6" t="n">
        <v>-16.16</v>
      </c>
      <c r="C75" s="16" t="s">
        <v>127</v>
      </c>
      <c r="D75" s="16"/>
      <c r="E75" s="16"/>
      <c r="F75" s="6" t="s">
        <f>=A75-A74</f>
      </c>
      <c r="G75" s="6" t="s">
        <f>=B75+G74</f>
      </c>
      <c r="H75" s="6" t="s">
        <f>=F75*G74</f>
      </c>
    </row>
    <row collapsed="false" customFormat="false" customHeight="false" hidden="false" ht="12.1" outlineLevel="0" r="76">
      <c r="A76" s="13" t="n">
        <v>46218</v>
      </c>
      <c r="B76" s="6" t="n">
        <v>-121.32</v>
      </c>
      <c r="C76" s="16" t="s">
        <v>128</v>
      </c>
      <c r="D76" s="16"/>
      <c r="E76" s="16"/>
      <c r="F76" s="6" t="s">
        <f>=A76-A75</f>
      </c>
      <c r="G76" s="6" t="s">
        <f>=B76+G75</f>
      </c>
      <c r="H76" s="6" t="s">
        <f>=F76*G75</f>
      </c>
    </row>
    <row collapsed="false" customFormat="false" customHeight="false" hidden="false" ht="12.1" outlineLevel="0" r="77">
      <c r="A77" s="13" t="n">
        <v>46223</v>
      </c>
      <c r="B77" s="6" t="n">
        <v>-47.2</v>
      </c>
      <c r="C77" s="16" t="s">
        <v>118</v>
      </c>
      <c r="D77" s="16"/>
      <c r="E77" s="16"/>
      <c r="F77" s="6" t="s">
        <f>=A77-A76</f>
      </c>
      <c r="G77" s="6" t="s">
        <f>=B77+G76</f>
      </c>
      <c r="H77" s="6" t="s">
        <f>=F77*G76</f>
      </c>
    </row>
    <row collapsed="false" customFormat="false" customHeight="false" hidden="false" ht="12.1" outlineLevel="0" r="78">
      <c r="A78" s="13" t="n">
        <v>46235</v>
      </c>
      <c r="B78" s="6" t="n">
        <v>-92.2</v>
      </c>
      <c r="C78" s="16" t="s">
        <v>87</v>
      </c>
      <c r="D78" s="16"/>
      <c r="E78" s="16"/>
      <c r="F78" s="6" t="s">
        <f>=A78-A77</f>
      </c>
      <c r="G78" s="6" t="s">
        <f>=B78+G77</f>
      </c>
      <c r="H78" s="6" t="s">
        <f>=F78*G77</f>
      </c>
    </row>
    <row collapsed="false" customFormat="false" customHeight="false" hidden="false" ht="12.1" outlineLevel="0" r="79">
      <c r="A79" s="13" t="n">
        <v>46260</v>
      </c>
      <c r="B79" s="6" t="n">
        <v>-76.26</v>
      </c>
      <c r="C79" s="16" t="s">
        <v>129</v>
      </c>
      <c r="D79" s="16"/>
      <c r="E79" s="16"/>
      <c r="F79" s="6" t="s">
        <f>=A79-A78</f>
      </c>
      <c r="G79" s="6" t="s">
        <f>=B79+G78</f>
      </c>
      <c r="H79" s="6" t="s">
        <f>=F79*G78</f>
      </c>
    </row>
    <row collapsed="false" customFormat="false" customHeight="false" hidden="false" ht="12.1" outlineLevel="0" r="80">
      <c r="A80" s="12" t="n">
        <v>46303.999988426</v>
      </c>
      <c r="B80" s="5" t="n">
        <v>-43105.75</v>
      </c>
      <c r="C80" s="14" t="s">
        <v>130</v>
      </c>
      <c r="D80" s="16"/>
      <c r="E80" s="16"/>
      <c r="F80" s="6" t="s">
        <f>=A80-A79</f>
      </c>
      <c r="G80" s="6" t="s">
        <f>=B80+G79</f>
      </c>
      <c r="H80" s="6" t="s">
        <f>=F80*G79</f>
      </c>
    </row>
    <row collapsed="false" customFormat="false" customHeight="false" hidden="false" ht="12.1" outlineLevel="0" r="81">
      <c r="A81" s="13"/>
      <c r="B81" s="9" t="s">
        <f>=XIRR(B2:B80,A2:A80)</f>
      </c>
      <c r="C81" s="16" t="s">
        <v>131</v>
      </c>
      <c r="D81" s="16"/>
      <c r="E81" s="16"/>
      <c r="F81" s="7"/>
      <c r="G81" s="2" t="s">
        <v>132</v>
      </c>
      <c r="H81" s="6" t="s">
        <f>=SUM(I2:H80)/365</f>
      </c>
    </row>
    <row collapsed="false" customFormat="false" customHeight="false" hidden="false" ht="12.1" outlineLevel="0" r="82">
      <c r="A82" s="13"/>
      <c r="B82" s="5" t="s">
        <f>=-SUM(B2:B80)</f>
      </c>
      <c r="C82" s="16" t="s">
        <v>133</v>
      </c>
      <c r="D82" s="16"/>
      <c r="E82" s="16"/>
      <c r="F82" s="7"/>
      <c r="G82" s="14" t="s">
        <v>134</v>
      </c>
      <c r="H82" s="9" t="s">
        <f>=B82/H81</f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S2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16</v>
      </c>
      <c r="C1" s="0"/>
      <c r="D1" s="0"/>
      <c r="E1" s="4" t="s">
        <v>21</v>
      </c>
      <c r="F1" s="0"/>
      <c r="G1" s="0"/>
      <c r="H1" s="4" t="s">
        <v>24</v>
      </c>
      <c r="I1" s="0"/>
      <c r="J1" s="0"/>
      <c r="K1" s="4" t="s">
        <v>27</v>
      </c>
      <c r="L1" s="0"/>
      <c r="M1" s="0"/>
      <c r="N1" s="4" t="s">
        <v>30</v>
      </c>
      <c r="O1" s="0"/>
      <c r="P1" s="0"/>
      <c r="Q1" s="4" t="s">
        <v>33</v>
      </c>
      <c r="R1" s="0"/>
      <c r="S1" s="0"/>
      <c r="T1" s="4" t="s">
        <v>36</v>
      </c>
      <c r="U1" s="0"/>
      <c r="V1" s="0"/>
      <c r="W1" s="4" t="s">
        <v>39</v>
      </c>
      <c r="X1" s="0"/>
      <c r="Y1" s="0"/>
      <c r="Z1" s="4" t="s">
        <v>42</v>
      </c>
      <c r="AA1" s="0"/>
      <c r="AB1" s="0"/>
      <c r="AC1" s="4" t="s">
        <v>45</v>
      </c>
      <c r="AD1" s="0"/>
      <c r="AE1" s="0"/>
      <c r="AF1" s="4" t="s">
        <v>50</v>
      </c>
      <c r="AG1" s="0"/>
      <c r="AH1" s="0"/>
      <c r="AI1" s="4" t="s">
        <v>53</v>
      </c>
      <c r="AJ1" s="0"/>
      <c r="AK1" s="0"/>
      <c r="AL1" s="4" t="s">
        <v>56</v>
      </c>
      <c r="AM1" s="0"/>
      <c r="AN1" s="0"/>
      <c r="AO1" s="4" t="s">
        <v>61</v>
      </c>
      <c r="AP1" s="0"/>
      <c r="AQ1" s="0"/>
      <c r="AR1" s="4" t="s">
        <v>66</v>
      </c>
      <c r="AS1" s="0"/>
    </row>
    <row collapsed="false" customFormat="false" customHeight="false" hidden="false" ht="12.1" outlineLevel="0" r="2">
      <c r="A2" s="11" t="n">
        <v>44889</v>
      </c>
      <c r="B2" s="6" t="n">
        <v>1468.78</v>
      </c>
      <c r="C2" s="0" t="s">
        <v>135</v>
      </c>
      <c r="D2" s="11" t="n">
        <v>44938</v>
      </c>
      <c r="E2" s="6" t="n">
        <v>4186.44</v>
      </c>
      <c r="F2" s="0" t="s">
        <v>135</v>
      </c>
      <c r="G2" s="11" t="n">
        <v>44960</v>
      </c>
      <c r="H2" s="6" t="n">
        <v>3907.75</v>
      </c>
      <c r="I2" s="0" t="s">
        <v>135</v>
      </c>
      <c r="J2" s="11" t="n">
        <v>44971</v>
      </c>
      <c r="K2" s="6" t="n">
        <v>6665.62</v>
      </c>
      <c r="L2" s="0" t="s">
        <v>135</v>
      </c>
      <c r="M2" s="11" t="n">
        <v>45085</v>
      </c>
      <c r="N2" s="6" t="n">
        <v>3324.54</v>
      </c>
      <c r="O2" s="0" t="s">
        <v>135</v>
      </c>
      <c r="P2" s="11" t="n">
        <v>44922</v>
      </c>
      <c r="Q2" s="6" t="n">
        <v>1775.17</v>
      </c>
      <c r="R2" s="0" t="s">
        <v>135</v>
      </c>
      <c r="S2" s="11" t="n">
        <v>44904</v>
      </c>
      <c r="T2" s="6" t="n">
        <v>975.52</v>
      </c>
      <c r="U2" s="0" t="s">
        <v>135</v>
      </c>
      <c r="V2" s="11" t="n">
        <v>44904</v>
      </c>
      <c r="W2" s="6" t="n">
        <v>2351.03</v>
      </c>
      <c r="X2" s="0" t="s">
        <v>135</v>
      </c>
      <c r="Y2" s="11" t="n">
        <v>44816</v>
      </c>
      <c r="Z2" s="6" t="n">
        <v>164.41</v>
      </c>
      <c r="AA2" s="0" t="s">
        <v>135</v>
      </c>
      <c r="AB2" s="11" t="n">
        <v>44922</v>
      </c>
      <c r="AC2" s="6" t="n">
        <v>1118.38</v>
      </c>
      <c r="AD2" s="0" t="s">
        <v>135</v>
      </c>
      <c r="AE2" s="11" t="n">
        <v>45085</v>
      </c>
      <c r="AF2" s="6" t="n">
        <v>666.4</v>
      </c>
      <c r="AG2" s="0" t="s">
        <v>135</v>
      </c>
      <c r="AH2" s="11" t="n">
        <v>44867</v>
      </c>
      <c r="AI2" s="6" t="n">
        <v>686.85</v>
      </c>
      <c r="AJ2" s="0" t="s">
        <v>135</v>
      </c>
      <c r="AK2" s="11" t="n">
        <v>44886</v>
      </c>
      <c r="AL2" s="6" t="n">
        <v>165.25</v>
      </c>
      <c r="AM2" s="0" t="s">
        <v>135</v>
      </c>
      <c r="AN2" s="11" t="n">
        <v>45100</v>
      </c>
      <c r="AO2" s="6" t="s">
        <f>=1059.03</f>
      </c>
      <c r="AP2" s="0" t="s">
        <v>135</v>
      </c>
      <c r="AQ2" s="11" t="n">
        <v>45100</v>
      </c>
      <c r="AR2" s="6" t="s">
        <f>=1071.52</f>
      </c>
      <c r="AS2" s="0" t="s">
        <v>135</v>
      </c>
    </row>
    <row collapsed="false" customFormat="false" customHeight="false" hidden="false" ht="12.1" outlineLevel="0" r="3">
      <c r="A3" s="11" t="n">
        <v>44904</v>
      </c>
      <c r="B3" s="6" t="n">
        <v>363.09</v>
      </c>
      <c r="C3" s="0" t="s">
        <v>135</v>
      </c>
      <c r="D3" s="11" t="n">
        <v>44957</v>
      </c>
      <c r="E3" s="6" t="n">
        <v>3086.9</v>
      </c>
      <c r="F3" s="0" t="s">
        <v>135</v>
      </c>
      <c r="G3" s="11" t="n">
        <v>45277</v>
      </c>
      <c r="H3" s="6" t="n">
        <v>-389</v>
      </c>
      <c r="I3" s="0" t="s">
        <v>92</v>
      </c>
      <c r="J3" s="11" t="n">
        <v>45118</v>
      </c>
      <c r="K3" s="6" t="n">
        <v>-230</v>
      </c>
      <c r="L3" s="0" t="s">
        <v>86</v>
      </c>
      <c r="M3" s="11" t="n">
        <v>45098</v>
      </c>
      <c r="N3" s="6" t="n">
        <v>1706</v>
      </c>
      <c r="O3" s="0" t="s">
        <v>135</v>
      </c>
      <c r="P3" s="11" t="n">
        <v>44960</v>
      </c>
      <c r="Q3" s="6" t="n">
        <v>1025.55</v>
      </c>
      <c r="R3" s="0" t="s">
        <v>135</v>
      </c>
      <c r="S3" s="11" t="n">
        <v>44960</v>
      </c>
      <c r="T3" s="6" t="n">
        <v>700.15</v>
      </c>
      <c r="U3" s="0" t="s">
        <v>135</v>
      </c>
      <c r="V3" s="11" t="n">
        <v>45106</v>
      </c>
      <c r="W3" s="6" t="n">
        <v>-297.9</v>
      </c>
      <c r="X3" s="0" t="s">
        <v>83</v>
      </c>
      <c r="Y3" s="11" t="n">
        <v>44938</v>
      </c>
      <c r="Z3" s="6" t="n">
        <v>121.61</v>
      </c>
      <c r="AA3" s="0" t="s">
        <v>135</v>
      </c>
      <c r="AB3" s="11" t="n">
        <v>45261</v>
      </c>
      <c r="AC3" s="6" t="n">
        <v>-94.93</v>
      </c>
      <c r="AD3" s="0" t="s">
        <v>91</v>
      </c>
      <c r="AE3" s="11" t="n">
        <v>46303</v>
      </c>
      <c r="AF3" s="8" t="s">
        <f>=-Портфель!J13</f>
      </c>
      <c r="AG3" s="0" t="s">
        <v>136</v>
      </c>
      <c r="AH3" s="11" t="n">
        <v>46303</v>
      </c>
      <c r="AI3" s="8" t="s">
        <f>=-Портфель!J14</f>
      </c>
      <c r="AJ3" s="0" t="s">
        <v>136</v>
      </c>
      <c r="AK3" s="11" t="n">
        <v>44904</v>
      </c>
      <c r="AL3" s="6" t="n">
        <v>174.52</v>
      </c>
      <c r="AM3" s="0" t="s">
        <v>135</v>
      </c>
      <c r="AN3" s="11" t="n">
        <v>45100</v>
      </c>
      <c r="AO3" s="6" t="s">
        <f>=1058.93</f>
      </c>
      <c r="AP3" s="0" t="s">
        <v>135</v>
      </c>
      <c r="AQ3" s="11" t="n">
        <v>45168</v>
      </c>
      <c r="AR3" s="6" t="s">
        <f>=-49.35</f>
      </c>
      <c r="AS3" s="0" t="s">
        <v>88</v>
      </c>
    </row>
    <row collapsed="false" customFormat="false" customHeight="false" hidden="false" ht="12.1" outlineLevel="0" r="4">
      <c r="A4" s="11" t="n">
        <v>44904</v>
      </c>
      <c r="B4" s="6" t="n">
        <v>362.71</v>
      </c>
      <c r="C4" s="0" t="s">
        <v>135</v>
      </c>
      <c r="D4" s="11" t="n">
        <v>45209</v>
      </c>
      <c r="E4" s="6" t="n">
        <v>-210.5</v>
      </c>
      <c r="F4" s="0" t="s">
        <v>89</v>
      </c>
      <c r="G4" s="11" t="n">
        <v>45419</v>
      </c>
      <c r="H4" s="6" t="n">
        <v>-433</v>
      </c>
      <c r="I4" s="0" t="s">
        <v>97</v>
      </c>
      <c r="J4" s="11" t="n">
        <v>45285</v>
      </c>
      <c r="K4" s="6" t="n">
        <v>-253</v>
      </c>
      <c r="L4" s="0" t="s">
        <v>93</v>
      </c>
      <c r="M4" s="11" t="n">
        <v>46303</v>
      </c>
      <c r="N4" s="8" t="s">
        <f>=-Портфель!J6</f>
      </c>
      <c r="O4" s="0" t="s">
        <v>136</v>
      </c>
      <c r="P4" s="11" t="n">
        <v>45118</v>
      </c>
      <c r="Q4" s="6" t="n">
        <v>-124.76</v>
      </c>
      <c r="R4" s="0" t="s">
        <v>85</v>
      </c>
      <c r="S4" s="11" t="n">
        <v>44970</v>
      </c>
      <c r="T4" s="6" t="n">
        <v>2115.78</v>
      </c>
      <c r="U4" s="0" t="s">
        <v>135</v>
      </c>
      <c r="V4" s="11" t="n">
        <v>45489</v>
      </c>
      <c r="W4" s="6" t="n">
        <v>-304</v>
      </c>
      <c r="X4" s="0" t="s">
        <v>103</v>
      </c>
      <c r="Y4" s="11" t="n">
        <v>44971</v>
      </c>
      <c r="Z4" s="6" t="n">
        <v>313.58</v>
      </c>
      <c r="AA4" s="0" t="s">
        <v>135</v>
      </c>
      <c r="AB4" s="11" t="n">
        <v>45562</v>
      </c>
      <c r="AC4" s="6" t="n">
        <v>-105.2</v>
      </c>
      <c r="AD4" s="0" t="s">
        <v>105</v>
      </c>
      <c r="AE4" s="0"/>
      <c r="AF4" s="10" t="s">
        <f>=XIRR(AF2:AF3,AE2:AE3)</f>
      </c>
      <c r="AG4" s="0"/>
      <c r="AH4" s="0"/>
      <c r="AI4" s="10" t="s">
        <f>=XIRR(AI2:AI3,AH2:AH3)</f>
      </c>
      <c r="AJ4" s="0"/>
      <c r="AK4" s="11" t="n">
        <v>46303</v>
      </c>
      <c r="AL4" s="8" t="s">
        <f>=-Портфель!J15</f>
      </c>
      <c r="AM4" s="0" t="s">
        <v>136</v>
      </c>
      <c r="AN4" s="11" t="n">
        <v>45143</v>
      </c>
      <c r="AO4" s="6" t="s">
        <f>=-92.2</f>
      </c>
      <c r="AP4" s="0" t="s">
        <v>87</v>
      </c>
      <c r="AQ4" s="11" t="n">
        <v>45350</v>
      </c>
      <c r="AR4" s="6" t="s">
        <f>=-49.35</f>
      </c>
      <c r="AS4" s="0" t="s">
        <v>88</v>
      </c>
    </row>
    <row collapsed="false" customFormat="false" customHeight="false" hidden="false" ht="12.1" outlineLevel="0" r="5">
      <c r="A5" s="11" t="n">
        <v>44938</v>
      </c>
      <c r="B5" s="6" t="n">
        <v>691.73</v>
      </c>
      <c r="C5" s="0" t="s">
        <v>135</v>
      </c>
      <c r="D5" s="11" t="n">
        <v>45377</v>
      </c>
      <c r="E5" s="6" t="n">
        <v>-268.63</v>
      </c>
      <c r="F5" s="0" t="s">
        <v>96</v>
      </c>
      <c r="G5" s="11" t="n">
        <v>45643</v>
      </c>
      <c r="H5" s="6" t="n">
        <v>-447</v>
      </c>
      <c r="I5" s="0" t="s">
        <v>108</v>
      </c>
      <c r="J5" s="11" t="n">
        <v>45484</v>
      </c>
      <c r="K5" s="6" t="n">
        <v>-13</v>
      </c>
      <c r="L5" s="0" t="s">
        <v>101</v>
      </c>
      <c r="M5" s="0"/>
      <c r="N5" s="10" t="s">
        <f>=XIRR(N2:N4,M2:M4)</f>
      </c>
      <c r="O5" s="0"/>
      <c r="P5" s="11" t="n">
        <v>45302</v>
      </c>
      <c r="Q5" s="6" t="n">
        <v>-214.16</v>
      </c>
      <c r="R5" s="0" t="s">
        <v>95</v>
      </c>
      <c r="S5" s="11" t="n">
        <v>45446</v>
      </c>
      <c r="T5" s="6" t="n">
        <v>-311.6</v>
      </c>
      <c r="U5" s="0" t="s">
        <v>98</v>
      </c>
      <c r="V5" s="11" t="n">
        <v>45845</v>
      </c>
      <c r="W5" s="6" t="n">
        <v>-304</v>
      </c>
      <c r="X5" s="0" t="s">
        <v>103</v>
      </c>
      <c r="Y5" s="11" t="n">
        <v>45093</v>
      </c>
      <c r="Z5" s="6" t="n">
        <v>319.47</v>
      </c>
      <c r="AA5" s="0" t="s">
        <v>135</v>
      </c>
      <c r="AB5" s="11" t="n">
        <v>45882</v>
      </c>
      <c r="AC5" s="6" t="n">
        <v>-47.2</v>
      </c>
      <c r="AD5" s="0" t="s">
        <v>118</v>
      </c>
      <c r="AE5" s="0"/>
      <c r="AF5" s="8" t="s">
        <f>=-SUM(AF2:AF3)</f>
      </c>
      <c r="AG5" s="0" t="s">
        <v>137</v>
      </c>
      <c r="AH5" s="0"/>
      <c r="AI5" s="8" t="s">
        <f>=-SUM(AI2:AI3)</f>
      </c>
      <c r="AJ5" s="0" t="s">
        <v>137</v>
      </c>
      <c r="AK5" s="0"/>
      <c r="AL5" s="10" t="s">
        <f>=XIRR(AL2:AL4,AK2:AK4)</f>
      </c>
      <c r="AM5" s="0"/>
      <c r="AN5" s="11" t="n">
        <v>45325</v>
      </c>
      <c r="AO5" s="6" t="s">
        <f>=-92.2</f>
      </c>
      <c r="AP5" s="0" t="s">
        <v>87</v>
      </c>
      <c r="AQ5" s="11" t="n">
        <v>45532</v>
      </c>
      <c r="AR5" s="6" t="s">
        <f>=-49.35</f>
      </c>
      <c r="AS5" s="0" t="s">
        <v>88</v>
      </c>
    </row>
    <row collapsed="false" customFormat="false" customHeight="false" hidden="false" ht="12.1" outlineLevel="0" r="6">
      <c r="A6" s="11" t="n">
        <v>44960</v>
      </c>
      <c r="B6" s="6" t="n">
        <v>979.25</v>
      </c>
      <c r="C6" s="0" t="s">
        <v>135</v>
      </c>
      <c r="D6" s="11" t="n">
        <v>45576</v>
      </c>
      <c r="E6" s="6" t="n">
        <v>-216.5</v>
      </c>
      <c r="F6" s="0" t="s">
        <v>107</v>
      </c>
      <c r="G6" s="11" t="n">
        <v>45811</v>
      </c>
      <c r="H6" s="6" t="n">
        <v>-471</v>
      </c>
      <c r="I6" s="0" t="s">
        <v>114</v>
      </c>
      <c r="J6" s="11" t="n">
        <v>45484</v>
      </c>
      <c r="K6" s="6" t="n">
        <v>-256</v>
      </c>
      <c r="L6" s="0" t="s">
        <v>102</v>
      </c>
      <c r="M6" s="0"/>
      <c r="N6" s="8" t="s">
        <f>=-SUM(N2:N4)</f>
      </c>
      <c r="O6" s="0" t="s">
        <v>137</v>
      </c>
      <c r="P6" s="11" t="n">
        <v>45482</v>
      </c>
      <c r="Q6" s="6" t="n">
        <v>-202.08</v>
      </c>
      <c r="R6" s="0" t="s">
        <v>100</v>
      </c>
      <c r="S6" s="11" t="n">
        <v>45817</v>
      </c>
      <c r="T6" s="6" t="n">
        <v>-338.13</v>
      </c>
      <c r="U6" s="0" t="s">
        <v>115</v>
      </c>
      <c r="V6" s="11" t="n">
        <v>46212</v>
      </c>
      <c r="W6" s="6" t="n">
        <v>-304</v>
      </c>
      <c r="X6" s="0" t="s">
        <v>103</v>
      </c>
      <c r="Y6" s="11" t="n">
        <v>45098</v>
      </c>
      <c r="Z6" s="6" t="n">
        <v>174.4</v>
      </c>
      <c r="AA6" s="0" t="s">
        <v>135</v>
      </c>
      <c r="AB6" s="11" t="n">
        <v>46223</v>
      </c>
      <c r="AC6" s="6" t="n">
        <v>-47.2</v>
      </c>
      <c r="AD6" s="0" t="s">
        <v>118</v>
      </c>
      <c r="AE6" s="0"/>
      <c r="AF6" s="0"/>
      <c r="AG6" s="0"/>
      <c r="AH6" s="0"/>
      <c r="AI6" s="0"/>
      <c r="AJ6" s="0"/>
      <c r="AK6" s="0"/>
      <c r="AL6" s="8" t="s">
        <f>=-SUM(AL2:AL4)</f>
      </c>
      <c r="AM6" s="0" t="s">
        <v>137</v>
      </c>
      <c r="AN6" s="11" t="n">
        <v>45507</v>
      </c>
      <c r="AO6" s="6" t="s">
        <f>=-92.2</f>
      </c>
      <c r="AP6" s="0" t="s">
        <v>87</v>
      </c>
      <c r="AQ6" s="11" t="n">
        <v>45714</v>
      </c>
      <c r="AR6" s="6" t="s">
        <f>=-49.35</f>
      </c>
      <c r="AS6" s="0" t="s">
        <v>88</v>
      </c>
    </row>
    <row collapsed="false" customFormat="false" customHeight="false" hidden="false" ht="12.1" outlineLevel="0" r="7">
      <c r="A7" s="11" t="n">
        <v>45098</v>
      </c>
      <c r="B7" s="6" t="n">
        <v>504.71</v>
      </c>
      <c r="C7" s="0" t="s">
        <v>135</v>
      </c>
      <c r="D7" s="11" t="n">
        <v>45775</v>
      </c>
      <c r="E7" s="6" t="n">
        <v>-284.55</v>
      </c>
      <c r="F7" s="0" t="s">
        <v>112</v>
      </c>
      <c r="G7" s="11" t="n">
        <v>46034</v>
      </c>
      <c r="H7" s="6" t="n">
        <v>-345</v>
      </c>
      <c r="I7" s="0" t="s">
        <v>123</v>
      </c>
      <c r="J7" s="11" t="n">
        <v>45557</v>
      </c>
      <c r="K7" s="6" t="n">
        <v>-102</v>
      </c>
      <c r="L7" s="0" t="s">
        <v>104</v>
      </c>
      <c r="M7" s="0"/>
      <c r="N7" s="0"/>
      <c r="O7" s="0"/>
      <c r="P7" s="11" t="n">
        <v>45667</v>
      </c>
      <c r="Q7" s="6" t="n">
        <v>-253.76</v>
      </c>
      <c r="R7" s="0" t="s">
        <v>111</v>
      </c>
      <c r="S7" s="11" t="n">
        <v>46182</v>
      </c>
      <c r="T7" s="6" t="n">
        <v>-307.57</v>
      </c>
      <c r="U7" s="0" t="s">
        <v>126</v>
      </c>
      <c r="V7" s="11" t="n">
        <v>46303</v>
      </c>
      <c r="W7" s="8" t="s">
        <f>=-Портфель!J9</f>
      </c>
      <c r="X7" s="0" t="s">
        <v>136</v>
      </c>
      <c r="Y7" s="11" t="n">
        <v>46303</v>
      </c>
      <c r="Z7" s="8" t="s">
        <f>=-Портфель!J10</f>
      </c>
      <c r="AA7" s="0" t="s">
        <v>136</v>
      </c>
      <c r="AB7" s="11" t="n">
        <v>46303</v>
      </c>
      <c r="AC7" s="8" t="s">
        <f>=-Портфель!J11</f>
      </c>
      <c r="AD7" s="0" t="s">
        <v>136</v>
      </c>
      <c r="AE7" s="0"/>
      <c r="AF7" s="0"/>
      <c r="AG7" s="0"/>
      <c r="AH7" s="0"/>
      <c r="AI7" s="0"/>
      <c r="AJ7" s="0"/>
      <c r="AK7" s="0"/>
      <c r="AL7" s="0"/>
      <c r="AM7" s="0"/>
      <c r="AN7" s="11" t="n">
        <v>45689</v>
      </c>
      <c r="AO7" s="6" t="s">
        <f>=-92.2</f>
      </c>
      <c r="AP7" s="0" t="s">
        <v>87</v>
      </c>
      <c r="AQ7" s="11" t="n">
        <v>45896</v>
      </c>
      <c r="AR7" s="6" t="s">
        <f>=-49.35</f>
      </c>
      <c r="AS7" s="0" t="s">
        <v>88</v>
      </c>
    </row>
    <row collapsed="false" customFormat="false" customHeight="false" hidden="false" ht="12.1" outlineLevel="0" r="8">
      <c r="A8" s="11" t="n">
        <v>45118</v>
      </c>
      <c r="B8" s="6" t="n">
        <v>-289.52</v>
      </c>
      <c r="C8" s="0" t="s">
        <v>84</v>
      </c>
      <c r="D8" s="11" t="n">
        <v>45936</v>
      </c>
      <c r="E8" s="6" t="n">
        <v>-216.5</v>
      </c>
      <c r="F8" s="0" t="s">
        <v>107</v>
      </c>
      <c r="G8" s="11" t="n">
        <v>46146</v>
      </c>
      <c r="H8" s="6" t="n">
        <v>-242</v>
      </c>
      <c r="I8" s="0" t="s">
        <v>125</v>
      </c>
      <c r="J8" s="11" t="n">
        <v>45648</v>
      </c>
      <c r="K8" s="6" t="n">
        <v>-110</v>
      </c>
      <c r="L8" s="0" t="s">
        <v>109</v>
      </c>
      <c r="M8" s="0"/>
      <c r="N8" s="0"/>
      <c r="O8" s="0"/>
      <c r="P8" s="11" t="n">
        <v>45858</v>
      </c>
      <c r="Q8" s="6" t="n">
        <v>-102.44</v>
      </c>
      <c r="R8" s="0" t="s">
        <v>117</v>
      </c>
      <c r="S8" s="11" t="n">
        <v>46303</v>
      </c>
      <c r="T8" s="8" t="s">
        <f>=-Портфель!J8</f>
      </c>
      <c r="U8" s="0" t="s">
        <v>136</v>
      </c>
      <c r="V8" s="0"/>
      <c r="W8" s="10" t="s">
        <f>=XIRR(W2:W7,V2:V7)</f>
      </c>
      <c r="X8" s="0"/>
      <c r="Y8" s="0"/>
      <c r="Z8" s="10" t="s">
        <f>=XIRR(Z2:Z7,Y2:Y7)</f>
      </c>
      <c r="AA8" s="0"/>
      <c r="AB8" s="0"/>
      <c r="AC8" s="10" t="s">
        <f>=XIRR(AC2:AC7,AB2:AB7)</f>
      </c>
      <c r="AD8" s="0"/>
      <c r="AE8" s="0"/>
      <c r="AF8" s="0"/>
      <c r="AG8" s="0"/>
      <c r="AH8" s="0"/>
      <c r="AI8" s="0"/>
      <c r="AJ8" s="0"/>
      <c r="AK8" s="0"/>
      <c r="AL8" s="0"/>
      <c r="AM8" s="0"/>
      <c r="AN8" s="11" t="n">
        <v>45871</v>
      </c>
      <c r="AO8" s="6" t="s">
        <f>=-92.2</f>
      </c>
      <c r="AP8" s="0" t="s">
        <v>87</v>
      </c>
      <c r="AQ8" s="11" t="n">
        <v>46078</v>
      </c>
      <c r="AR8" s="6" t="s">
        <f>=-49.35</f>
      </c>
      <c r="AS8" s="0" t="s">
        <v>88</v>
      </c>
    </row>
    <row collapsed="false" customFormat="false" customHeight="false" hidden="false" ht="12.1" outlineLevel="0" r="9">
      <c r="A9" s="11" t="n">
        <v>45210</v>
      </c>
      <c r="B9" s="6" t="n">
        <v>-287.48</v>
      </c>
      <c r="C9" s="0" t="s">
        <v>90</v>
      </c>
      <c r="D9" s="11" t="n">
        <v>46125</v>
      </c>
      <c r="E9" s="6" t="n">
        <v>-287.61</v>
      </c>
      <c r="F9" s="0" t="s">
        <v>124</v>
      </c>
      <c r="G9" s="11" t="n">
        <v>46303</v>
      </c>
      <c r="H9" s="8" t="s">
        <f>=-Портфель!J4</f>
      </c>
      <c r="I9" s="0" t="s">
        <v>136</v>
      </c>
      <c r="J9" s="11" t="n">
        <v>45817</v>
      </c>
      <c r="K9" s="6" t="n">
        <v>-76</v>
      </c>
      <c r="L9" s="0" t="s">
        <v>116</v>
      </c>
      <c r="M9" s="0"/>
      <c r="N9" s="0"/>
      <c r="O9" s="0"/>
      <c r="P9" s="11" t="n">
        <v>46034</v>
      </c>
      <c r="Q9" s="6" t="n">
        <v>-80.48</v>
      </c>
      <c r="R9" s="0" t="s">
        <v>122</v>
      </c>
      <c r="S9" s="0"/>
      <c r="T9" s="10" t="s">
        <f>=XIRR(T2:T8,S2:S8)</f>
      </c>
      <c r="U9" s="0"/>
      <c r="V9" s="0"/>
      <c r="W9" s="8" t="s">
        <f>=-SUM(W2:W7)</f>
      </c>
      <c r="X9" s="0" t="s">
        <v>137</v>
      </c>
      <c r="Y9" s="0"/>
      <c r="Z9" s="8" t="s">
        <f>=-SUM(Z2:Z7)</f>
      </c>
      <c r="AA9" s="0" t="s">
        <v>137</v>
      </c>
      <c r="AB9" s="0"/>
      <c r="AC9" s="8" t="s">
        <f>=-SUM(AC2:AC7)</f>
      </c>
      <c r="AD9" s="0" t="s">
        <v>137</v>
      </c>
      <c r="AE9" s="0"/>
      <c r="AF9" s="0"/>
      <c r="AG9" s="0"/>
      <c r="AH9" s="0"/>
      <c r="AI9" s="0"/>
      <c r="AJ9" s="0"/>
      <c r="AK9" s="0"/>
      <c r="AL9" s="0"/>
      <c r="AM9" s="0"/>
      <c r="AN9" s="11" t="n">
        <v>46053</v>
      </c>
      <c r="AO9" s="6" t="s">
        <f>=-92.2</f>
      </c>
      <c r="AP9" s="0" t="s">
        <v>87</v>
      </c>
      <c r="AQ9" s="11" t="n">
        <v>46260</v>
      </c>
      <c r="AR9" s="6" t="s">
        <f>=-76.26</f>
      </c>
      <c r="AS9" s="0" t="s">
        <v>129</v>
      </c>
    </row>
    <row collapsed="false" customFormat="false" customHeight="false" hidden="false" ht="12.1" outlineLevel="0" r="10">
      <c r="A10" s="11" t="n">
        <v>45300</v>
      </c>
      <c r="B10" s="6" t="n">
        <v>-367.04</v>
      </c>
      <c r="C10" s="0" t="s">
        <v>94</v>
      </c>
      <c r="D10" s="11" t="n">
        <v>46303</v>
      </c>
      <c r="E10" s="8" t="s">
        <f>=-Портфель!J3</f>
      </c>
      <c r="F10" s="0" t="s">
        <v>136</v>
      </c>
      <c r="G10" s="0"/>
      <c r="H10" s="10" t="s">
        <f>=XIRR(H2:H9,G2:G9)</f>
      </c>
      <c r="I10" s="0"/>
      <c r="J10" s="11" t="n">
        <v>45931</v>
      </c>
      <c r="K10" s="6" t="n">
        <v>-238</v>
      </c>
      <c r="L10" s="0" t="s">
        <v>119</v>
      </c>
      <c r="M10" s="0"/>
      <c r="N10" s="0"/>
      <c r="O10" s="0"/>
      <c r="P10" s="11" t="n">
        <v>46212</v>
      </c>
      <c r="Q10" s="6" t="n">
        <v>-16.16</v>
      </c>
      <c r="R10" s="0" t="s">
        <v>127</v>
      </c>
      <c r="S10" s="0"/>
      <c r="T10" s="8" t="s">
        <f>=-SUM(T2:T8)</f>
      </c>
      <c r="U10" s="0" t="s">
        <v>137</v>
      </c>
      <c r="V10" s="0"/>
      <c r="W10" s="0"/>
      <c r="X10" s="0"/>
      <c r="Y10" s="0"/>
      <c r="Z10" s="0"/>
      <c r="AA10" s="0"/>
      <c r="AB10" s="0"/>
      <c r="AC10" s="0"/>
      <c r="AD10" s="0"/>
      <c r="AE10" s="0"/>
      <c r="AF10" s="0"/>
      <c r="AG10" s="0"/>
      <c r="AH10" s="0"/>
      <c r="AI10" s="0"/>
      <c r="AJ10" s="0"/>
      <c r="AK10" s="0"/>
      <c r="AL10" s="0"/>
      <c r="AM10" s="0"/>
      <c r="AN10" s="11" t="n">
        <v>46235</v>
      </c>
      <c r="AO10" s="6" t="s">
        <f>=-92.2</f>
      </c>
      <c r="AP10" s="0" t="s">
        <v>87</v>
      </c>
      <c r="AQ10" s="11" t="n">
        <v>46303</v>
      </c>
      <c r="AR10" s="8" t="s">
        <f>=-Портфель!J18</f>
      </c>
      <c r="AS10" s="0" t="s">
        <v>136</v>
      </c>
    </row>
    <row collapsed="false" customFormat="false" customHeight="false" hidden="false" ht="12.1" outlineLevel="0" r="11">
      <c r="A11" s="11" t="n">
        <v>45482</v>
      </c>
      <c r="B11" s="6" t="n">
        <v>-263.04</v>
      </c>
      <c r="C11" s="0" t="s">
        <v>99</v>
      </c>
      <c r="D11" s="0"/>
      <c r="E11" s="10" t="s">
        <f>=XIRR(E2:E10,D2:D10)</f>
      </c>
      <c r="F11" s="0"/>
      <c r="G11" s="0"/>
      <c r="H11" s="8" t="s">
        <f>=-SUM(H2:H9)</f>
      </c>
      <c r="I11" s="0" t="s">
        <v>137</v>
      </c>
      <c r="J11" s="11" t="n">
        <v>46303</v>
      </c>
      <c r="K11" s="8" t="s">
        <f>=-Портфель!J5</f>
      </c>
      <c r="L11" s="0" t="s">
        <v>136</v>
      </c>
      <c r="M11" s="0"/>
      <c r="N11" s="0"/>
      <c r="O11" s="0"/>
      <c r="P11" s="11" t="n">
        <v>46303</v>
      </c>
      <c r="Q11" s="8" t="s">
        <f>=-Портфель!J7</f>
      </c>
      <c r="R11" s="0" t="s">
        <v>136</v>
      </c>
      <c r="S11" s="0"/>
      <c r="T11" s="0"/>
      <c r="U11" s="0"/>
      <c r="V11" s="0"/>
      <c r="W11" s="0"/>
      <c r="X11" s="0"/>
      <c r="Y11" s="0"/>
      <c r="Z11" s="0"/>
      <c r="AA11" s="0"/>
      <c r="AB11" s="0"/>
      <c r="AC11" s="0"/>
      <c r="AD11" s="0"/>
      <c r="AE11" s="0"/>
      <c r="AF11" s="0"/>
      <c r="AG11" s="0"/>
      <c r="AH11" s="0"/>
      <c r="AI11" s="0"/>
      <c r="AJ11" s="0"/>
      <c r="AK11" s="0"/>
      <c r="AL11" s="0"/>
      <c r="AM11" s="0"/>
      <c r="AN11" s="11" t="n">
        <v>46303</v>
      </c>
      <c r="AO11" s="8" t="s">
        <f>=-Портфель!J17</f>
      </c>
      <c r="AP11" s="0" t="s">
        <v>136</v>
      </c>
      <c r="AQ11" s="0"/>
      <c r="AR11" s="10" t="s">
        <f>=XIRR(AR2:AR10,AQ2:AQ10)</f>
      </c>
      <c r="AS11" s="0"/>
    </row>
    <row collapsed="false" customFormat="false" customHeight="false" hidden="false" ht="12.1" outlineLevel="0" r="12">
      <c r="A12" s="11" t="n">
        <v>45573</v>
      </c>
      <c r="B12" s="6" t="n">
        <v>-398.4</v>
      </c>
      <c r="C12" s="0" t="s">
        <v>106</v>
      </c>
      <c r="D12" s="0"/>
      <c r="E12" s="8" t="s">
        <f>=-SUM(E2:E10)</f>
      </c>
      <c r="F12" s="0" t="s">
        <v>137</v>
      </c>
      <c r="G12" s="0"/>
      <c r="H12" s="0"/>
      <c r="I12" s="0"/>
      <c r="J12" s="0"/>
      <c r="K12" s="10" t="s">
        <f>=XIRR(K2:K11,J2:J11)</f>
      </c>
      <c r="L12" s="0"/>
      <c r="M12" s="0"/>
      <c r="N12" s="0"/>
      <c r="O12" s="0"/>
      <c r="P12" s="0"/>
      <c r="Q12" s="10" t="s">
        <f>=XIRR(Q2:Q11,P2:P11)</f>
      </c>
      <c r="R12" s="0"/>
      <c r="S12" s="0"/>
      <c r="T12" s="0"/>
      <c r="U12" s="0"/>
      <c r="V12" s="0"/>
      <c r="W12" s="0"/>
      <c r="X12" s="0"/>
      <c r="Y12" s="0"/>
      <c r="Z12" s="0"/>
      <c r="AA12" s="0"/>
      <c r="AB12" s="0"/>
      <c r="AC12" s="0"/>
      <c r="AD12" s="0"/>
      <c r="AE12" s="0"/>
      <c r="AF12" s="0"/>
      <c r="AG12" s="0"/>
      <c r="AH12" s="0"/>
      <c r="AI12" s="0"/>
      <c r="AJ12" s="0"/>
      <c r="AK12" s="0"/>
      <c r="AL12" s="0"/>
      <c r="AM12" s="0"/>
      <c r="AN12" s="0"/>
      <c r="AO12" s="10" t="s">
        <f>=XIRR(AO2:AO11,AN2:AN11)</f>
      </c>
      <c r="AP12" s="0"/>
      <c r="AQ12" s="0"/>
      <c r="AR12" s="8" t="s">
        <f>=-SUM(AR2:AR10)</f>
      </c>
      <c r="AS12" s="0" t="s">
        <v>137</v>
      </c>
    </row>
    <row collapsed="false" customFormat="false" customHeight="false" hidden="false" ht="12.1" outlineLevel="0" r="13">
      <c r="A13" s="11" t="n">
        <v>45665</v>
      </c>
      <c r="B13" s="6" t="n">
        <v>-181.68</v>
      </c>
      <c r="C13" s="0" t="s">
        <v>110</v>
      </c>
      <c r="D13" s="0"/>
      <c r="E13" s="0"/>
      <c r="F13" s="0"/>
      <c r="G13" s="0"/>
      <c r="H13" s="0"/>
      <c r="I13" s="0"/>
      <c r="J13" s="0"/>
      <c r="K13" s="8" t="s">
        <f>=-SUM(K2:K11)</f>
      </c>
      <c r="L13" s="0" t="s">
        <v>137</v>
      </c>
      <c r="M13" s="0"/>
      <c r="N13" s="0"/>
      <c r="O13" s="0"/>
      <c r="P13" s="0"/>
      <c r="Q13" s="8" t="s">
        <f>=-SUM(Q2:Q11)</f>
      </c>
      <c r="R13" s="0" t="s">
        <v>137</v>
      </c>
      <c r="S13" s="0"/>
      <c r="T13" s="0"/>
      <c r="U13" s="0"/>
      <c r="V13" s="0"/>
      <c r="W13" s="0"/>
      <c r="X13" s="0"/>
      <c r="Y13" s="0"/>
      <c r="Z13" s="0"/>
      <c r="AA13" s="0"/>
      <c r="AB13" s="0"/>
      <c r="AC13" s="0"/>
      <c r="AD13" s="0"/>
      <c r="AE13" s="0"/>
      <c r="AF13" s="0"/>
      <c r="AG13" s="0"/>
      <c r="AH13" s="0"/>
      <c r="AI13" s="0"/>
      <c r="AJ13" s="0"/>
      <c r="AK13" s="0"/>
      <c r="AL13" s="0"/>
      <c r="AM13" s="0"/>
      <c r="AN13" s="0"/>
      <c r="AO13" s="8" t="s">
        <f>=-SUM(AO2:AO11)</f>
      </c>
      <c r="AP13" s="0" t="s">
        <v>137</v>
      </c>
    </row>
    <row collapsed="false" customFormat="false" customHeight="false" hidden="false" ht="12.1" outlineLevel="0" r="14">
      <c r="A14" s="11" t="n">
        <v>45810</v>
      </c>
      <c r="B14" s="6" t="n">
        <v>-450.32</v>
      </c>
      <c r="C14" s="0" t="s">
        <v>113</v>
      </c>
    </row>
    <row collapsed="false" customFormat="false" customHeight="false" hidden="false" ht="12.1" outlineLevel="0" r="15">
      <c r="A15" s="11" t="n">
        <v>45944</v>
      </c>
      <c r="B15" s="6" t="n">
        <v>-150.2</v>
      </c>
      <c r="C15" s="0" t="s">
        <v>120</v>
      </c>
    </row>
    <row collapsed="false" customFormat="false" customHeight="false" hidden="false" ht="12.1" outlineLevel="0" r="16">
      <c r="A16" s="11" t="n">
        <v>46033</v>
      </c>
      <c r="B16" s="6" t="n">
        <v>-84.56</v>
      </c>
      <c r="C16" s="0" t="s">
        <v>121</v>
      </c>
    </row>
    <row collapsed="false" customFormat="false" customHeight="false" hidden="false" ht="12.1" outlineLevel="0" r="17">
      <c r="A17" s="11" t="n">
        <v>46218</v>
      </c>
      <c r="B17" s="6" t="n">
        <v>-121.32</v>
      </c>
      <c r="C17" s="0" t="s">
        <v>128</v>
      </c>
    </row>
    <row collapsed="false" customFormat="false" customHeight="false" hidden="false" ht="12.1" outlineLevel="0" r="18">
      <c r="A18" s="11" t="n">
        <v>46303</v>
      </c>
      <c r="B18" s="8" t="s">
        <f>=-Портфель!J2</f>
      </c>
      <c r="C18" s="0" t="s">
        <v>136</v>
      </c>
    </row>
    <row collapsed="false" customFormat="false" customHeight="false" hidden="false" ht="12.1" outlineLevel="0" r="19">
      <c r="A19" s="0"/>
      <c r="B19" s="10" t="s">
        <f>=XIRR(B2:B18,A2:A18)</f>
      </c>
      <c r="C19" s="0"/>
    </row>
    <row collapsed="false" customFormat="false" customHeight="false" hidden="false" ht="12.1" outlineLevel="0" r="20">
      <c r="A20" s="0"/>
      <c r="B20" s="8" t="s">
        <f>=-SUM(B2:B18)</f>
      </c>
      <c r="C20" s="0" t="s">
        <v>137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138</v>
      </c>
      <c r="C1" s="0"/>
      <c r="D1" s="0"/>
      <c r="E1" s="4" t="s">
        <v>139</v>
      </c>
      <c r="F1" s="0"/>
      <c r="G1" s="0"/>
      <c r="H1" s="4" t="s">
        <v>140</v>
      </c>
      <c r="I1" s="0"/>
      <c r="J1" s="0"/>
      <c r="K1" s="4" t="s">
        <v>141</v>
      </c>
      <c r="L1" s="0"/>
      <c r="M1" s="0"/>
      <c r="N1" s="4" t="s">
        <v>142</v>
      </c>
      <c r="O1" s="0"/>
      <c r="P1" s="0"/>
      <c r="Q1" s="4" t="s">
        <v>143</v>
      </c>
      <c r="R1" s="0"/>
      <c r="S1" s="0"/>
      <c r="T1" s="4" t="s">
        <v>144</v>
      </c>
      <c r="U1" s="0"/>
      <c r="V1" s="0"/>
      <c r="W1" s="4" t="s">
        <v>145</v>
      </c>
      <c r="X1" s="0"/>
      <c r="Y1" s="0"/>
      <c r="Z1" s="4" t="s">
        <v>146</v>
      </c>
      <c r="AA1" s="0"/>
      <c r="AB1" s="0"/>
      <c r="AC1" s="4" t="s">
        <v>147</v>
      </c>
      <c r="AD1" s="0"/>
    </row>
    <row collapsed="false" customFormat="false" customHeight="false" hidden="false" ht="12.1" outlineLevel="0" r="2">
      <c r="A2" s="11" t="n">
        <v>44852</v>
      </c>
      <c r="B2" s="6" t="n">
        <v>1877.60736</v>
      </c>
      <c r="C2" s="0" t="s">
        <v>135</v>
      </c>
      <c r="D2" s="11" t="n">
        <v>44873</v>
      </c>
      <c r="E2" s="6" t="n">
        <v>1694.419489</v>
      </c>
      <c r="F2" s="0" t="s">
        <v>135</v>
      </c>
      <c r="G2" s="11" t="n">
        <v>44879</v>
      </c>
      <c r="H2" s="6" t="n">
        <v>216.78444</v>
      </c>
      <c r="I2" s="0" t="s">
        <v>135</v>
      </c>
      <c r="J2" s="11" t="n">
        <v>44889</v>
      </c>
      <c r="K2" s="6" t="n">
        <v>310.92</v>
      </c>
      <c r="L2" s="0" t="s">
        <v>135</v>
      </c>
      <c r="M2" s="11" t="n">
        <v>44952</v>
      </c>
      <c r="N2" s="6" t="n">
        <v>421.26</v>
      </c>
      <c r="O2" s="0" t="s">
        <v>135</v>
      </c>
      <c r="P2" s="11" t="n">
        <v>44957</v>
      </c>
      <c r="Q2" s="6" t="n">
        <v>1863.45</v>
      </c>
      <c r="R2" s="0" t="s">
        <v>135</v>
      </c>
      <c r="S2" s="11" t="n">
        <v>44960</v>
      </c>
      <c r="T2" s="6" t="n">
        <v>3368.45</v>
      </c>
      <c r="U2" s="0" t="s">
        <v>135</v>
      </c>
      <c r="V2" s="11" t="n">
        <v>44973</v>
      </c>
      <c r="W2" s="6" t="n">
        <v>1575.02</v>
      </c>
      <c r="X2" s="0" t="s">
        <v>135</v>
      </c>
      <c r="Y2" s="11" t="n">
        <v>44973</v>
      </c>
      <c r="Z2" s="6" t="n">
        <v>1419.54</v>
      </c>
      <c r="AA2" s="0" t="s">
        <v>135</v>
      </c>
      <c r="AB2" s="11" t="n">
        <v>44996</v>
      </c>
      <c r="AC2" s="6" t="n">
        <v>831.54957</v>
      </c>
      <c r="AD2" s="0" t="s">
        <v>135</v>
      </c>
    </row>
    <row collapsed="false" customFormat="false" customHeight="false" hidden="false" ht="12.1" outlineLevel="0" r="3">
      <c r="A3" s="11" t="n">
        <v>45048</v>
      </c>
      <c r="B3" s="6" t="n">
        <v>-32.43</v>
      </c>
      <c r="C3" s="0" t="s">
        <v>148</v>
      </c>
      <c r="D3" s="11" t="n">
        <v>45048</v>
      </c>
      <c r="E3" s="6" t="n">
        <v>-25.01</v>
      </c>
      <c r="F3" s="0" t="s">
        <v>148</v>
      </c>
      <c r="G3" s="11" t="n">
        <v>44977</v>
      </c>
      <c r="H3" s="6" t="n">
        <v>-296.044848</v>
      </c>
      <c r="I3" s="0" t="s">
        <v>148</v>
      </c>
      <c r="J3" s="11" t="n">
        <v>44904</v>
      </c>
      <c r="K3" s="6" t="n">
        <v>317.95</v>
      </c>
      <c r="L3" s="0" t="s">
        <v>135</v>
      </c>
      <c r="M3" s="11" t="n">
        <v>45082</v>
      </c>
      <c r="N3" s="6" t="n">
        <v>-424.05</v>
      </c>
      <c r="O3" s="0" t="s">
        <v>148</v>
      </c>
      <c r="P3" s="11" t="n">
        <v>45082</v>
      </c>
      <c r="Q3" s="6" t="n">
        <v>-1980.9</v>
      </c>
      <c r="R3" s="0" t="s">
        <v>148</v>
      </c>
      <c r="S3" s="11" t="n">
        <v>45082</v>
      </c>
      <c r="T3" s="6" t="n">
        <v>-3188</v>
      </c>
      <c r="U3" s="0" t="s">
        <v>148</v>
      </c>
      <c r="V3" s="11" t="n">
        <v>45002</v>
      </c>
      <c r="W3" s="6" t="n">
        <v>-1872.5</v>
      </c>
      <c r="X3" s="0" t="s">
        <v>148</v>
      </c>
      <c r="Y3" s="11" t="n">
        <v>45098</v>
      </c>
      <c r="Z3" s="6" t="n">
        <v>-2154.1</v>
      </c>
      <c r="AA3" s="0" t="s">
        <v>148</v>
      </c>
      <c r="AB3" s="11" t="n">
        <v>45048</v>
      </c>
      <c r="AC3" s="6" t="n">
        <v>-9.71</v>
      </c>
      <c r="AD3" s="0" t="s">
        <v>148</v>
      </c>
    </row>
    <row collapsed="false" customFormat="false" customHeight="false" hidden="false" ht="12.1" outlineLevel="0" r="4">
      <c r="A4" s="0"/>
      <c r="B4" s="10" t="s">
        <f>=XIRR(B2:B3,A2:A3)</f>
      </c>
      <c r="C4" s="0"/>
      <c r="D4" s="0"/>
      <c r="E4" s="10" t="s">
        <f>=XIRR(E2:E3,D2:D3)</f>
      </c>
      <c r="F4" s="0"/>
      <c r="G4" s="0"/>
      <c r="H4" s="10" t="s">
        <f>=XIRR(H2:H3,G2:G3)</f>
      </c>
      <c r="I4" s="0"/>
      <c r="J4" s="11" t="n">
        <v>45081</v>
      </c>
      <c r="K4" s="6" t="n">
        <v>-824.82</v>
      </c>
      <c r="L4" s="0" t="s">
        <v>148</v>
      </c>
      <c r="M4" s="0"/>
      <c r="N4" s="10" t="s">
        <f>=XIRR(N2:N3,M2:M3)</f>
      </c>
      <c r="O4" s="0"/>
      <c r="P4" s="0"/>
      <c r="Q4" s="10" t="s">
        <f>=XIRR(Q2:Q3,P2:P3)</f>
      </c>
      <c r="R4" s="0"/>
      <c r="S4" s="0"/>
      <c r="T4" s="10" t="s">
        <f>=XIRR(T2:T3,S2:S3)</f>
      </c>
      <c r="U4" s="0"/>
      <c r="V4" s="0"/>
      <c r="W4" s="10" t="s">
        <f>=XIRR(W2:W3,V2:V3)</f>
      </c>
      <c r="X4" s="0"/>
      <c r="Y4" s="0"/>
      <c r="Z4" s="10" t="s">
        <f>=XIRR(Z2:Z3,Y2:Y3)</f>
      </c>
      <c r="AA4" s="0"/>
      <c r="AB4" s="0"/>
      <c r="AC4" s="10" t="s">
        <f>=XIRR(AC2:AC3,AB2:AB3)</f>
      </c>
      <c r="AD4" s="0"/>
    </row>
    <row collapsed="false" customFormat="false" customHeight="false" hidden="false" ht="12.1" outlineLevel="0" r="5">
      <c r="A5" s="0"/>
      <c r="B5" s="8" t="s">
        <f>=-SUM(B2:B3)</f>
      </c>
      <c r="C5" s="0" t="s">
        <v>137</v>
      </c>
      <c r="D5" s="0"/>
      <c r="E5" s="8" t="s">
        <f>=-SUM(E2:E3)</f>
      </c>
      <c r="F5" s="0" t="s">
        <v>137</v>
      </c>
      <c r="G5" s="0"/>
      <c r="H5" s="8" t="s">
        <f>=-SUM(H2:H3)</f>
      </c>
      <c r="I5" s="0" t="s">
        <v>137</v>
      </c>
      <c r="J5" s="0"/>
      <c r="K5" s="10" t="s">
        <f>=XIRR(K2:K4,J2:J4)</f>
      </c>
      <c r="L5" s="0"/>
      <c r="M5" s="0"/>
      <c r="N5" s="8" t="s">
        <f>=-SUM(N2:N3)</f>
      </c>
      <c r="O5" s="0" t="s">
        <v>137</v>
      </c>
      <c r="P5" s="0"/>
      <c r="Q5" s="8" t="s">
        <f>=-SUM(Q2:Q3)</f>
      </c>
      <c r="R5" s="0" t="s">
        <v>137</v>
      </c>
      <c r="S5" s="0"/>
      <c r="T5" s="8" t="s">
        <f>=-SUM(T2:T3)</f>
      </c>
      <c r="U5" s="0" t="s">
        <v>137</v>
      </c>
      <c r="V5" s="0"/>
      <c r="W5" s="8" t="s">
        <f>=-SUM(W2:W3)</f>
      </c>
      <c r="X5" s="0" t="s">
        <v>137</v>
      </c>
      <c r="Y5" s="0"/>
      <c r="Z5" s="8" t="s">
        <f>=-SUM(Z2:Z3)</f>
      </c>
      <c r="AA5" s="0" t="s">
        <v>137</v>
      </c>
      <c r="AB5" s="0"/>
      <c r="AC5" s="8" t="s">
        <f>=-SUM(AC2:AC3)</f>
      </c>
      <c r="AD5" s="0" t="s">
        <v>137</v>
      </c>
    </row>
    <row collapsed="false" customFormat="false" customHeight="false" hidden="false" ht="12.1" outlineLevel="0" r="6">
      <c r="A6" s="0"/>
      <c r="B6" s="0"/>
      <c r="C6" s="0"/>
      <c r="D6" s="0"/>
      <c r="E6" s="0"/>
      <c r="F6" s="0"/>
      <c r="G6" s="0"/>
      <c r="H6" s="0"/>
      <c r="I6" s="0"/>
      <c r="J6" s="0"/>
      <c r="K6" s="8" t="s">
        <f>=-SUM(K2:K4)</f>
      </c>
      <c r="L6" s="0" t="s">
        <v>137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S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3" t="s">
        <v>149</v>
      </c>
      <c r="C1" s="0"/>
      <c r="D1" s="0"/>
      <c r="E1" s="3" t="s">
        <v>150</v>
      </c>
      <c r="F1" s="0"/>
      <c r="G1" s="0"/>
      <c r="H1" s="3" t="s">
        <v>151</v>
      </c>
      <c r="I1" s="0"/>
      <c r="J1" s="0"/>
      <c r="K1" s="3" t="s">
        <v>152</v>
      </c>
      <c r="L1" s="0"/>
      <c r="M1" s="0"/>
      <c r="N1" s="3" t="s">
        <v>153</v>
      </c>
      <c r="O1" s="0"/>
      <c r="P1" s="0"/>
      <c r="Q1" s="3" t="s">
        <v>154</v>
      </c>
      <c r="R1" s="0"/>
      <c r="S1" s="0"/>
      <c r="T1" s="3" t="s">
        <v>155</v>
      </c>
      <c r="U1" s="0"/>
      <c r="V1" s="0"/>
      <c r="W1" s="3" t="s">
        <v>156</v>
      </c>
      <c r="X1" s="0"/>
      <c r="Y1" s="0"/>
      <c r="Z1" s="3" t="s">
        <v>157</v>
      </c>
      <c r="AA1" s="0"/>
      <c r="AB1" s="0"/>
      <c r="AC1" s="3" t="s">
        <v>158</v>
      </c>
      <c r="AD1" s="0"/>
      <c r="AE1" s="0"/>
      <c r="AF1" s="3" t="s">
        <v>159</v>
      </c>
      <c r="AG1" s="0"/>
      <c r="AH1" s="0"/>
      <c r="AI1" s="3" t="s">
        <v>160</v>
      </c>
      <c r="AJ1" s="0"/>
      <c r="AK1" s="0"/>
      <c r="AL1" s="3" t="s">
        <v>161</v>
      </c>
      <c r="AM1" s="0"/>
      <c r="AN1" s="0"/>
      <c r="AO1" s="3" t="s">
        <v>162</v>
      </c>
      <c r="AP1" s="0"/>
      <c r="AQ1" s="0"/>
      <c r="AR1" s="3" t="s">
        <v>163</v>
      </c>
      <c r="AS1" s="0"/>
    </row>
    <row collapsed="false" customFormat="false" customHeight="false" hidden="false" ht="12.1" outlineLevel="0" r="2">
      <c r="A2" s="11" t="n">
        <v>44889</v>
      </c>
      <c r="B2" s="6" t="n">
        <v>4</v>
      </c>
      <c r="C2" s="6" t="n">
        <v>1468.78</v>
      </c>
      <c r="D2" s="11" t="n">
        <v>44938</v>
      </c>
      <c r="E2" s="6" t="n">
        <v>4</v>
      </c>
      <c r="F2" s="6" t="n">
        <v>4186.44</v>
      </c>
      <c r="G2" s="11" t="n">
        <v>44960</v>
      </c>
      <c r="H2" s="6" t="n">
        <v>1</v>
      </c>
      <c r="I2" s="6" t="n">
        <v>3907.75</v>
      </c>
      <c r="J2" s="11" t="n">
        <v>44971</v>
      </c>
      <c r="K2" s="6" t="n">
        <v>1</v>
      </c>
      <c r="L2" s="6" t="n">
        <v>6665.62</v>
      </c>
      <c r="M2" s="11" t="n">
        <v>45085</v>
      </c>
      <c r="N2" s="6" t="n">
        <v>20</v>
      </c>
      <c r="O2" s="6" t="n">
        <v>3324.54</v>
      </c>
      <c r="P2" s="11" t="n">
        <v>44922</v>
      </c>
      <c r="Q2" s="6" t="n">
        <v>5</v>
      </c>
      <c r="R2" s="6" t="n">
        <v>1775.17</v>
      </c>
      <c r="S2" s="11" t="n">
        <v>44904</v>
      </c>
      <c r="T2" s="6" t="n">
        <v>300</v>
      </c>
      <c r="U2" s="6" t="n">
        <v>975.52</v>
      </c>
      <c r="V2" s="11" t="n">
        <v>44904</v>
      </c>
      <c r="W2" s="6" t="n">
        <v>10</v>
      </c>
      <c r="X2" s="6" t="n">
        <v>2351.03</v>
      </c>
      <c r="Y2" s="11" t="n">
        <v>44816</v>
      </c>
      <c r="Z2" s="6" t="n">
        <v>1</v>
      </c>
      <c r="AA2" s="6" t="n">
        <v>164.41</v>
      </c>
      <c r="AB2" s="11" t="n">
        <v>44922</v>
      </c>
      <c r="AC2" s="6" t="n">
        <v>20</v>
      </c>
      <c r="AD2" s="6" t="n">
        <v>1118.38</v>
      </c>
      <c r="AE2" s="11" t="n">
        <v>45085</v>
      </c>
      <c r="AF2" s="6" t="n">
        <v>98</v>
      </c>
      <c r="AG2" s="6" t="n">
        <v>666.4</v>
      </c>
      <c r="AH2" s="11" t="n">
        <v>44867</v>
      </c>
      <c r="AI2" s="6" t="n">
        <v>107</v>
      </c>
      <c r="AJ2" s="6" t="n">
        <v>686.85</v>
      </c>
      <c r="AK2" s="11" t="n">
        <v>44886</v>
      </c>
      <c r="AL2" s="6" t="n">
        <v>14</v>
      </c>
      <c r="AM2" s="6" t="n">
        <v>165.25</v>
      </c>
      <c r="AN2" s="11" t="n">
        <v>45100</v>
      </c>
      <c r="AO2" s="6" t="n">
        <v>1</v>
      </c>
      <c r="AP2" s="6" t="n">
        <v>1059.03</v>
      </c>
      <c r="AQ2" s="11" t="n">
        <v>45100</v>
      </c>
      <c r="AR2" s="6" t="n">
        <v>1</v>
      </c>
      <c r="AS2" s="6" t="n">
        <v>1071.52</v>
      </c>
    </row>
    <row collapsed="false" customFormat="false" customHeight="false" hidden="false" ht="12.1" outlineLevel="0" r="3">
      <c r="A3" s="11" t="n">
        <v>44904</v>
      </c>
      <c r="B3" s="6" t="n">
        <v>1</v>
      </c>
      <c r="C3" s="6" t="n">
        <v>363.09</v>
      </c>
      <c r="D3" s="11" t="n">
        <v>44957</v>
      </c>
      <c r="E3" s="6" t="n">
        <v>3</v>
      </c>
      <c r="F3" s="6" t="n">
        <v>3086.9</v>
      </c>
      <c r="G3" s="0"/>
      <c r="H3" s="5" t="s">
        <f>=SUM(I2:I2)/SUM(H2:H2)</f>
      </c>
      <c r="I3" s="0" t="s">
        <v>11</v>
      </c>
      <c r="J3" s="0"/>
      <c r="K3" s="5" t="s">
        <f>=SUM(L2:L2)/SUM(K2:K2)</f>
      </c>
      <c r="L3" s="0" t="s">
        <v>11</v>
      </c>
      <c r="M3" s="11" t="n">
        <v>45098</v>
      </c>
      <c r="N3" s="6" t="n">
        <v>10</v>
      </c>
      <c r="O3" s="6" t="n">
        <v>1706</v>
      </c>
      <c r="P3" s="11" t="n">
        <v>44960</v>
      </c>
      <c r="Q3" s="6" t="n">
        <v>3</v>
      </c>
      <c r="R3" s="6" t="n">
        <v>1025.55</v>
      </c>
      <c r="S3" s="11" t="n">
        <v>44960</v>
      </c>
      <c r="T3" s="6" t="n">
        <v>200</v>
      </c>
      <c r="U3" s="6" t="n">
        <v>700.15</v>
      </c>
      <c r="V3" s="0"/>
      <c r="W3" s="5" t="s">
        <f>=SUM(X2:X2)/SUM(W2:W2)</f>
      </c>
      <c r="X3" s="0" t="s">
        <v>11</v>
      </c>
      <c r="Y3" s="11" t="n">
        <v>44938</v>
      </c>
      <c r="Z3" s="6" t="n">
        <v>1</v>
      </c>
      <c r="AA3" s="6" t="n">
        <v>121.61</v>
      </c>
      <c r="AB3" s="0"/>
      <c r="AC3" s="5" t="s">
        <f>=SUM(AD2:AD2)/SUM(AC2:AC2)</f>
      </c>
      <c r="AD3" s="0" t="s">
        <v>11</v>
      </c>
      <c r="AE3" s="0"/>
      <c r="AF3" s="5" t="s">
        <f>=SUM(AG2:AG2)/SUM(AF2:AF2)</f>
      </c>
      <c r="AG3" s="0" t="s">
        <v>11</v>
      </c>
      <c r="AH3" s="0"/>
      <c r="AI3" s="5" t="s">
        <f>=SUM(AJ2:AJ2)/SUM(AI2:AI2)</f>
      </c>
      <c r="AJ3" s="0" t="s">
        <v>11</v>
      </c>
      <c r="AK3" s="11" t="n">
        <v>44904</v>
      </c>
      <c r="AL3" s="6" t="n">
        <v>15</v>
      </c>
      <c r="AM3" s="6" t="n">
        <v>174.52</v>
      </c>
      <c r="AN3" s="11" t="n">
        <v>45100</v>
      </c>
      <c r="AO3" s="6" t="n">
        <v>1</v>
      </c>
      <c r="AP3" s="6" t="n">
        <v>1058.93</v>
      </c>
      <c r="AQ3" s="0"/>
      <c r="AR3" s="5" t="s">
        <f>=SUM(AS2:AS2)/SUM(AR2:AR2)</f>
      </c>
      <c r="AS3" s="0" t="s">
        <v>11</v>
      </c>
    </row>
    <row collapsed="false" customFormat="false" customHeight="false" hidden="false" ht="12.1" outlineLevel="0" r="4">
      <c r="A4" s="11" t="n">
        <v>44904</v>
      </c>
      <c r="B4" s="6" t="n">
        <v>1</v>
      </c>
      <c r="C4" s="6" t="n">
        <v>362.71</v>
      </c>
      <c r="D4" s="0"/>
      <c r="E4" s="5" t="s">
        <f>=SUM(F2:F3)/SUM(E2:E3)</f>
      </c>
      <c r="F4" s="0" t="s">
        <v>11</v>
      </c>
      <c r="G4" s="0"/>
      <c r="H4" s="6" t="n">
        <v>5633</v>
      </c>
      <c r="I4" s="0" t="s">
        <v>164</v>
      </c>
      <c r="J4" s="0"/>
      <c r="K4" s="6" t="n">
        <v>5206</v>
      </c>
      <c r="L4" s="0" t="s">
        <v>164</v>
      </c>
      <c r="M4" s="0"/>
      <c r="N4" s="5" t="s">
        <f>=SUM(O2:O3)/SUM(N2:N3)</f>
      </c>
      <c r="O4" s="0" t="s">
        <v>11</v>
      </c>
      <c r="P4" s="0"/>
      <c r="Q4" s="5" t="s">
        <f>=SUM(R2:R3)/SUM(Q2:Q3)</f>
      </c>
      <c r="R4" s="0" t="s">
        <v>11</v>
      </c>
      <c r="S4" s="11" t="n">
        <v>44970</v>
      </c>
      <c r="T4" s="6" t="n">
        <v>600</v>
      </c>
      <c r="U4" s="6" t="n">
        <v>2115.78</v>
      </c>
      <c r="V4" s="0"/>
      <c r="W4" s="6" t="n">
        <v>166.7</v>
      </c>
      <c r="X4" s="0" t="s">
        <v>164</v>
      </c>
      <c r="Y4" s="11" t="n">
        <v>44971</v>
      </c>
      <c r="Z4" s="6" t="n">
        <v>2</v>
      </c>
      <c r="AA4" s="6" t="n">
        <v>313.58</v>
      </c>
      <c r="AB4" s="0"/>
      <c r="AC4" s="6" t="n">
        <v>40</v>
      </c>
      <c r="AD4" s="0" t="s">
        <v>164</v>
      </c>
      <c r="AE4" s="0"/>
      <c r="AF4" s="6" t="n">
        <v>9.89</v>
      </c>
      <c r="AG4" s="0" t="s">
        <v>164</v>
      </c>
      <c r="AH4" s="0"/>
      <c r="AI4" s="6" t="n">
        <v>7.842</v>
      </c>
      <c r="AJ4" s="0" t="s">
        <v>164</v>
      </c>
      <c r="AK4" s="0"/>
      <c r="AL4" s="5" t="s">
        <f>=SUM(AM2:AM3)/SUM(AL2:AL3)</f>
      </c>
      <c r="AM4" s="0" t="s">
        <v>11</v>
      </c>
      <c r="AN4" s="0"/>
      <c r="AO4" s="5" t="s">
        <f>=SUM(AP2:AP3)/SUM(AO2:AO3)</f>
      </c>
      <c r="AP4" s="0" t="s">
        <v>11</v>
      </c>
      <c r="AQ4" s="0"/>
      <c r="AR4" s="6" t="n">
        <v>99</v>
      </c>
      <c r="AS4" s="0" t="s">
        <v>164</v>
      </c>
    </row>
    <row collapsed="false" customFormat="false" customHeight="false" hidden="false" ht="12.1" outlineLevel="0" r="5">
      <c r="A5" s="11" t="n">
        <v>44938</v>
      </c>
      <c r="B5" s="6" t="n">
        <v>2</v>
      </c>
      <c r="C5" s="6" t="n">
        <v>691.73</v>
      </c>
      <c r="D5" s="0"/>
      <c r="E5" s="6" t="n">
        <v>1058.2</v>
      </c>
      <c r="F5" s="0" t="s">
        <v>164</v>
      </c>
      <c r="G5" s="0"/>
      <c r="H5" s="6" t="n">
        <v>1</v>
      </c>
      <c r="I5" s="0" t="s">
        <v>165</v>
      </c>
      <c r="J5" s="0"/>
      <c r="K5" s="6" t="n">
        <v>1</v>
      </c>
      <c r="L5" s="0" t="s">
        <v>165</v>
      </c>
      <c r="M5" s="0"/>
      <c r="N5" s="6" t="n">
        <v>96.11</v>
      </c>
      <c r="O5" s="0" t="s">
        <v>164</v>
      </c>
      <c r="P5" s="0"/>
      <c r="Q5" s="6" t="n">
        <v>347</v>
      </c>
      <c r="R5" s="0" t="s">
        <v>164</v>
      </c>
      <c r="S5" s="0"/>
      <c r="T5" s="5" t="s">
        <f>=SUM(U2:U4)/SUM(T2:T4)</f>
      </c>
      <c r="U5" s="0" t="s">
        <v>11</v>
      </c>
      <c r="V5" s="0"/>
      <c r="W5" s="6" t="n">
        <v>10</v>
      </c>
      <c r="X5" s="0" t="s">
        <v>165</v>
      </c>
      <c r="Y5" s="11" t="n">
        <v>45093</v>
      </c>
      <c r="Z5" s="6" t="n">
        <v>2</v>
      </c>
      <c r="AA5" s="6" t="n">
        <v>319.47</v>
      </c>
      <c r="AB5" s="0"/>
      <c r="AC5" s="6" t="n">
        <v>20</v>
      </c>
      <c r="AD5" s="0" t="s">
        <v>165</v>
      </c>
      <c r="AE5" s="0"/>
      <c r="AF5" s="6" t="n">
        <v>98</v>
      </c>
      <c r="AG5" s="0" t="s">
        <v>165</v>
      </c>
      <c r="AH5" s="0"/>
      <c r="AI5" s="6" t="n">
        <v>107</v>
      </c>
      <c r="AJ5" s="0" t="s">
        <v>165</v>
      </c>
      <c r="AK5" s="0"/>
      <c r="AL5" s="6" t="n">
        <v>16.51</v>
      </c>
      <c r="AM5" s="0" t="s">
        <v>164</v>
      </c>
      <c r="AN5" s="0"/>
      <c r="AO5" s="6" t="n">
        <v>97</v>
      </c>
      <c r="AP5" s="0" t="s">
        <v>164</v>
      </c>
      <c r="AQ5" s="0"/>
      <c r="AR5" s="6" t="n">
        <v>1</v>
      </c>
      <c r="AS5" s="0" t="s">
        <v>165</v>
      </c>
    </row>
    <row collapsed="false" customFormat="false" customHeight="false" hidden="false" ht="12.1" outlineLevel="0" r="6">
      <c r="A6" s="11" t="n">
        <v>44960</v>
      </c>
      <c r="B6" s="6" t="n">
        <v>3</v>
      </c>
      <c r="C6" s="6" t="n">
        <v>979.25</v>
      </c>
      <c r="D6" s="0"/>
      <c r="E6" s="6" t="n">
        <v>7</v>
      </c>
      <c r="F6" s="0" t="s">
        <v>165</v>
      </c>
      <c r="G6" s="0"/>
      <c r="H6" s="5" t="s">
        <f>=H5*(ABS(H4)-ABS(H3))</f>
      </c>
      <c r="I6" s="0" t="s">
        <v>166</v>
      </c>
      <c r="J6" s="0"/>
      <c r="K6" s="5" t="s">
        <f>=K5*(ABS(K4)-ABS(K3))</f>
      </c>
      <c r="L6" s="0" t="s">
        <v>166</v>
      </c>
      <c r="M6" s="0"/>
      <c r="N6" s="6" t="n">
        <v>30</v>
      </c>
      <c r="O6" s="0" t="s">
        <v>165</v>
      </c>
      <c r="P6" s="0"/>
      <c r="Q6" s="6" t="n">
        <v>8</v>
      </c>
      <c r="R6" s="0" t="s">
        <v>165</v>
      </c>
      <c r="S6" s="0"/>
      <c r="T6" s="6" t="n">
        <v>2.3745</v>
      </c>
      <c r="U6" s="0" t="s">
        <v>164</v>
      </c>
      <c r="V6" s="0"/>
      <c r="W6" s="5" t="s">
        <f>=W5*(ABS(W4)-ABS(W3))</f>
      </c>
      <c r="X6" s="0" t="s">
        <v>166</v>
      </c>
      <c r="Y6" s="11" t="n">
        <v>45098</v>
      </c>
      <c r="Z6" s="6" t="n">
        <v>1</v>
      </c>
      <c r="AA6" s="6" t="n">
        <v>174.4</v>
      </c>
      <c r="AB6" s="0"/>
      <c r="AC6" s="5" t="s">
        <f>=AC5*(ABS(AC4)-ABS(AC3))</f>
      </c>
      <c r="AD6" s="0" t="s">
        <v>166</v>
      </c>
      <c r="AE6" s="0"/>
      <c r="AF6" s="5" t="s">
        <f>=AF5*(ABS(AF4)-ABS(AF3))</f>
      </c>
      <c r="AG6" s="0" t="s">
        <v>166</v>
      </c>
      <c r="AH6" s="0"/>
      <c r="AI6" s="5" t="s">
        <f>=AI5*(ABS(AI4)-ABS(AI3))</f>
      </c>
      <c r="AJ6" s="0" t="s">
        <v>166</v>
      </c>
      <c r="AK6" s="0"/>
      <c r="AL6" s="6" t="n">
        <v>29</v>
      </c>
      <c r="AM6" s="0" t="s">
        <v>165</v>
      </c>
      <c r="AN6" s="0"/>
      <c r="AO6" s="6" t="n">
        <v>2</v>
      </c>
      <c r="AP6" s="0" t="s">
        <v>165</v>
      </c>
      <c r="AQ6" s="0"/>
      <c r="AR6" s="6" t="s">
        <f>=Портфель!G18*Портфель!$Q$13</f>
      </c>
      <c r="AS6" s="0" t="s">
        <v>6</v>
      </c>
    </row>
    <row collapsed="false" customFormat="false" customHeight="false" hidden="false" ht="12.1" outlineLevel="0" r="7">
      <c r="A7" s="11" t="n">
        <v>45098</v>
      </c>
      <c r="B7" s="6" t="n">
        <v>1</v>
      </c>
      <c r="C7" s="6" t="n">
        <v>504.71</v>
      </c>
      <c r="D7" s="0"/>
      <c r="E7" s="5" t="s">
        <f>=E6*(ABS(E5)-ABS(E4))</f>
      </c>
      <c r="F7" s="0" t="s">
        <v>166</v>
      </c>
      <c r="G7" s="0"/>
      <c r="H7" s="0"/>
      <c r="I7" s="0"/>
      <c r="J7" s="0"/>
      <c r="K7" s="0"/>
      <c r="L7" s="0"/>
      <c r="M7" s="0"/>
      <c r="N7" s="5" t="s">
        <f>=N6*(ABS(N5)-ABS(N4))</f>
      </c>
      <c r="O7" s="0" t="s">
        <v>166</v>
      </c>
      <c r="P7" s="0"/>
      <c r="Q7" s="5" t="s">
        <f>=Q6*(ABS(Q5)-ABS(Q4))</f>
      </c>
      <c r="R7" s="0" t="s">
        <v>166</v>
      </c>
      <c r="S7" s="0"/>
      <c r="T7" s="6" t="n">
        <v>1100</v>
      </c>
      <c r="U7" s="0" t="s">
        <v>165</v>
      </c>
      <c r="V7" s="0"/>
      <c r="W7" s="0"/>
      <c r="X7" s="0"/>
      <c r="Y7" s="0"/>
      <c r="Z7" s="5" t="s">
        <f>=SUM(AA2:AA6)/SUM(Z2:Z6)</f>
      </c>
      <c r="AA7" s="0" t="s">
        <v>11</v>
      </c>
      <c r="AB7" s="0"/>
      <c r="AC7" s="0"/>
      <c r="AD7" s="0"/>
      <c r="AE7" s="0"/>
      <c r="AF7" s="0"/>
      <c r="AG7" s="0"/>
      <c r="AH7" s="0"/>
      <c r="AI7" s="0"/>
      <c r="AJ7" s="0"/>
      <c r="AK7" s="0"/>
      <c r="AL7" s="5" t="s">
        <f>=AL6*(ABS(AL5)-ABS(AL4))</f>
      </c>
      <c r="AM7" s="0" t="s">
        <v>166</v>
      </c>
      <c r="AN7" s="0"/>
      <c r="AO7" s="6" t="s">
        <f>=Портфель!G17*Портфель!$Q$13</f>
      </c>
      <c r="AP7" s="0" t="s">
        <v>6</v>
      </c>
      <c r="AQ7" s="0"/>
      <c r="AR7" s="6" t="s">
        <f>=Портфель!H18*Портфель!$Q$13</f>
      </c>
      <c r="AS7" s="0" t="s">
        <v>7</v>
      </c>
    </row>
    <row collapsed="false" customFormat="false" customHeight="false" hidden="false" ht="12.1" outlineLevel="0" r="8">
      <c r="A8" s="0"/>
      <c r="B8" s="5" t="s">
        <f>=SUM(C2:C7)/SUM(B2:B7)</f>
      </c>
      <c r="C8" s="0" t="s">
        <v>11</v>
      </c>
      <c r="D8" s="0"/>
      <c r="E8" s="0"/>
      <c r="F8" s="0"/>
      <c r="G8" s="0"/>
      <c r="H8" s="0"/>
      <c r="I8" s="0"/>
      <c r="J8" s="0"/>
      <c r="K8" s="0"/>
      <c r="L8" s="0"/>
      <c r="M8" s="0"/>
      <c r="N8" s="0"/>
      <c r="O8" s="0"/>
      <c r="P8" s="0"/>
      <c r="Q8" s="0"/>
      <c r="R8" s="0"/>
      <c r="S8" s="0"/>
      <c r="T8" s="5" t="s">
        <f>=T7*(ABS(T6)-ABS(T5))</f>
      </c>
      <c r="U8" s="0" t="s">
        <v>166</v>
      </c>
      <c r="V8" s="0"/>
      <c r="W8" s="0"/>
      <c r="X8" s="0"/>
      <c r="Y8" s="0"/>
      <c r="Z8" s="6" t="n">
        <v>154.6</v>
      </c>
      <c r="AA8" s="0" t="s">
        <v>164</v>
      </c>
      <c r="AB8" s="0"/>
      <c r="AC8" s="0"/>
      <c r="AD8" s="0"/>
      <c r="AE8" s="0"/>
      <c r="AF8" s="0"/>
      <c r="AG8" s="0"/>
      <c r="AH8" s="0"/>
      <c r="AI8" s="0"/>
      <c r="AJ8" s="0"/>
      <c r="AK8" s="0"/>
      <c r="AL8" s="0"/>
      <c r="AM8" s="0"/>
      <c r="AN8" s="0"/>
      <c r="AO8" s="6" t="s">
        <f>=Портфель!H17*Портфель!$Q$13</f>
      </c>
      <c r="AP8" s="0" t="s">
        <v>7</v>
      </c>
      <c r="AQ8" s="0"/>
      <c r="AR8" s="5" t="s">
        <f>=AR5*(AR6*AR4/100-AR3+AR7)</f>
      </c>
      <c r="AS8" s="0" t="s">
        <v>166</v>
      </c>
    </row>
    <row collapsed="false" customFormat="false" customHeight="false" hidden="false" ht="12.1" outlineLevel="0" r="9">
      <c r="A9" s="0"/>
      <c r="B9" s="6" t="n">
        <v>634.8</v>
      </c>
      <c r="C9" s="0" t="s">
        <v>164</v>
      </c>
      <c r="D9" s="0"/>
      <c r="E9" s="0"/>
      <c r="F9" s="0"/>
      <c r="G9" s="0"/>
      <c r="H9" s="0"/>
      <c r="I9" s="0"/>
      <c r="J9" s="0"/>
      <c r="K9" s="0"/>
      <c r="L9" s="0"/>
      <c r="M9" s="0"/>
      <c r="N9" s="0"/>
      <c r="O9" s="0"/>
      <c r="P9" s="0"/>
      <c r="Q9" s="0"/>
      <c r="R9" s="0"/>
      <c r="S9" s="0"/>
      <c r="T9" s="0"/>
      <c r="U9" s="0"/>
      <c r="V9" s="0"/>
      <c r="W9" s="0"/>
      <c r="X9" s="0"/>
      <c r="Y9" s="0"/>
      <c r="Z9" s="6" t="n">
        <v>7</v>
      </c>
      <c r="AA9" s="0" t="s">
        <v>165</v>
      </c>
      <c r="AB9" s="0"/>
      <c r="AC9" s="0"/>
      <c r="AD9" s="0"/>
      <c r="AE9" s="0"/>
      <c r="AF9" s="0"/>
      <c r="AG9" s="0"/>
      <c r="AH9" s="0"/>
      <c r="AI9" s="0"/>
      <c r="AJ9" s="0"/>
      <c r="AK9" s="0"/>
      <c r="AL9" s="0"/>
      <c r="AM9" s="0"/>
      <c r="AN9" s="0"/>
      <c r="AO9" s="5" t="s">
        <f>=AO6*(AO7*AO5/100-AO4+AO8)</f>
      </c>
      <c r="AP9" s="0" t="s">
        <v>166</v>
      </c>
    </row>
    <row collapsed="false" customFormat="false" customHeight="false" hidden="false" ht="12.1" outlineLevel="0" r="10">
      <c r="A10" s="0"/>
      <c r="B10" s="6" t="n">
        <v>12</v>
      </c>
      <c r="C10" s="0" t="s">
        <v>165</v>
      </c>
      <c r="D10" s="0"/>
      <c r="E10" s="0"/>
      <c r="F10" s="0"/>
      <c r="G10" s="0"/>
      <c r="H10" s="0"/>
      <c r="I10" s="0"/>
      <c r="J10" s="0"/>
      <c r="K10" s="0"/>
      <c r="L10" s="0"/>
      <c r="M10" s="0"/>
      <c r="N10" s="0"/>
      <c r="O10" s="0"/>
      <c r="P10" s="0"/>
      <c r="Q10" s="0"/>
      <c r="R10" s="0"/>
      <c r="S10" s="0"/>
      <c r="T10" s="0"/>
      <c r="U10" s="0"/>
      <c r="V10" s="0"/>
      <c r="W10" s="0"/>
      <c r="X10" s="0"/>
      <c r="Y10" s="0"/>
      <c r="Z10" s="5" t="s">
        <f>=Z9*(ABS(Z8)-ABS(Z7))</f>
      </c>
      <c r="AA10" s="0" t="s">
        <v>166</v>
      </c>
    </row>
    <row collapsed="false" customFormat="false" customHeight="false" hidden="false" ht="12.1" outlineLevel="0" r="11">
      <c r="A11" s="0"/>
      <c r="B11" s="5" t="s">
        <f>=B10*(ABS(B9)-ABS(B8))</f>
      </c>
      <c r="C11" s="0" t="s">
        <v>166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7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3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0" customWidth="1"/>
    <col min="12" max="12" width="10" customWidth="1"/>
    <col min="13" max="13" width="15" customWidth="1"/>
    <col min="14" max="14" width="15" customWidth="1"/>
    <col min="15" max="15" width="15" customWidth="1"/>
    <col min="16" max="16" width="15" customWidth="1"/>
    <col min="17" max="17" width="15" customWidth="1"/>
    <col min="18" max="18" width="15" customWidth="1"/>
    <col min="19" max="19" width="15" customWidth="1"/>
  </cols>
  <sheetData>
    <row collapsed="false" customFormat="false" customHeight="false" hidden="false" ht="12.1" outlineLevel="0" r="1">
      <c r="A1" s="18" t="s">
        <v>74</v>
      </c>
      <c r="B1" s="18" t="s">
        <v>0</v>
      </c>
      <c r="C1" s="18" t="s">
        <v>2</v>
      </c>
      <c r="D1" s="18" t="s">
        <v>167</v>
      </c>
      <c r="E1" s="18" t="s">
        <v>1</v>
      </c>
      <c r="F1" s="18" t="s">
        <v>3</v>
      </c>
      <c r="G1" s="18" t="s">
        <v>4</v>
      </c>
      <c r="H1" s="18" t="s">
        <v>5</v>
      </c>
      <c r="I1" s="18" t="s">
        <v>9</v>
      </c>
      <c r="J1" s="18" t="s">
        <v>7</v>
      </c>
      <c r="K1" s="18" t="s">
        <v>168</v>
      </c>
      <c r="L1" s="18" t="s">
        <v>169</v>
      </c>
      <c r="M1" s="18" t="s">
        <v>65</v>
      </c>
      <c r="N1" s="18" t="s">
        <v>19</v>
      </c>
      <c r="O1" s="18" t="s">
        <v>170</v>
      </c>
    </row>
    <row collapsed="false" customFormat="false" customHeight="false" hidden="false" ht="12.1" outlineLevel="0" r="2">
      <c r="A2" s="21" t="n">
        <v>44806.791666667</v>
      </c>
      <c r="B2" s="22" t="s">
        <v>171</v>
      </c>
      <c r="C2" s="22" t="s">
        <v>81</v>
      </c>
      <c r="D2" s="22" t="s">
        <v>171</v>
      </c>
      <c r="E2" s="22" t="s">
        <v>171</v>
      </c>
      <c r="F2" s="22" t="s">
        <v>19</v>
      </c>
      <c r="G2" s="23" t="n">
        <v>1</v>
      </c>
      <c r="H2" s="24" t="n">
        <v>2884.11</v>
      </c>
      <c r="I2" s="24" t="n">
        <v>2884.11</v>
      </c>
      <c r="J2" s="24" t="n">
        <v>0</v>
      </c>
      <c r="K2" s="24" t="n">
        <v>-0</v>
      </c>
      <c r="L2" s="24" t="n">
        <v>-0</v>
      </c>
      <c r="M2" s="24"/>
      <c r="N2" s="6" t="s">
        <f>=I2+J2+K2+L2</f>
      </c>
      <c r="O2" s="22"/>
    </row>
    <row collapsed="false" customFormat="false" customHeight="false" hidden="false" ht="12.1" outlineLevel="0" r="3">
      <c r="A3" s="20" t="n">
        <v>44816.791666667</v>
      </c>
      <c r="B3" s="16" t="s">
        <v>42</v>
      </c>
      <c r="C3" s="16" t="s">
        <v>172</v>
      </c>
      <c r="D3" s="16" t="s">
        <v>135</v>
      </c>
      <c r="E3" s="16" t="s">
        <v>17</v>
      </c>
      <c r="F3" s="16" t="s">
        <v>19</v>
      </c>
      <c r="G3" s="7" t="n">
        <v>1</v>
      </c>
      <c r="H3" s="6" t="n">
        <v>164</v>
      </c>
      <c r="I3" s="6" t="n">
        <v>-164</v>
      </c>
      <c r="J3" s="6" t="n">
        <v>-0</v>
      </c>
      <c r="K3" s="6" t="n">
        <v>-0.41</v>
      </c>
      <c r="L3" s="6" t="n">
        <v>-0</v>
      </c>
      <c r="M3" s="6"/>
      <c r="N3" s="6" t="s">
        <f>=I3+J3+K3+L3</f>
      </c>
      <c r="O3" s="16"/>
    </row>
    <row collapsed="false" customFormat="false" customHeight="false" hidden="false" ht="12.1" outlineLevel="0" r="4">
      <c r="A4" s="20" t="n">
        <v>44852.488194444</v>
      </c>
      <c r="B4" s="16" t="s">
        <v>138</v>
      </c>
      <c r="C4" s="16" t="s">
        <v>173</v>
      </c>
      <c r="D4" s="16" t="s">
        <v>135</v>
      </c>
      <c r="E4" s="16" t="s">
        <v>17</v>
      </c>
      <c r="F4" s="16" t="s">
        <v>65</v>
      </c>
      <c r="G4" s="7" t="n">
        <v>4.96</v>
      </c>
      <c r="H4" s="6" t="n">
        <v>6.13</v>
      </c>
      <c r="I4" s="6" t="n">
        <v>-30.4</v>
      </c>
      <c r="J4" s="6" t="n">
        <v>-0</v>
      </c>
      <c r="K4" s="6" t="n">
        <v>-0</v>
      </c>
      <c r="L4" s="6" t="n">
        <v>-0</v>
      </c>
      <c r="M4" s="6" t="s">
        <f>=I4+J4+K4+L4</f>
      </c>
      <c r="N4" s="6"/>
      <c r="O4" s="16"/>
    </row>
    <row collapsed="false" customFormat="false" customHeight="false" hidden="false" ht="12.1" outlineLevel="0" r="5">
      <c r="A5" s="20" t="n">
        <v>44867.791666667</v>
      </c>
      <c r="B5" s="16" t="s">
        <v>53</v>
      </c>
      <c r="C5" s="16" t="s">
        <v>174</v>
      </c>
      <c r="D5" s="16" t="s">
        <v>135</v>
      </c>
      <c r="E5" s="16" t="s">
        <v>51</v>
      </c>
      <c r="F5" s="16" t="s">
        <v>19</v>
      </c>
      <c r="G5" s="7" t="n">
        <v>107</v>
      </c>
      <c r="H5" s="6" t="n">
        <v>6.403</v>
      </c>
      <c r="I5" s="6" t="n">
        <v>-685.12</v>
      </c>
      <c r="J5" s="6" t="n">
        <v>-0</v>
      </c>
      <c r="K5" s="6" t="n">
        <v>-1.73</v>
      </c>
      <c r="L5" s="6" t="n">
        <v>-0</v>
      </c>
      <c r="M5" s="6"/>
      <c r="N5" s="6" t="s">
        <f>=I5+J5+K5+L5</f>
      </c>
      <c r="O5" s="16"/>
    </row>
    <row collapsed="false" customFormat="false" customHeight="false" hidden="false" ht="12.1" outlineLevel="0" r="6">
      <c r="A6" s="20" t="n">
        <v>44873.488194444</v>
      </c>
      <c r="B6" s="16" t="s">
        <v>139</v>
      </c>
      <c r="C6" s="16" t="s">
        <v>175</v>
      </c>
      <c r="D6" s="16" t="s">
        <v>135</v>
      </c>
      <c r="E6" s="16" t="s">
        <v>17</v>
      </c>
      <c r="F6" s="16" t="s">
        <v>65</v>
      </c>
      <c r="G6" s="7" t="n">
        <v>1.14</v>
      </c>
      <c r="H6" s="6" t="n">
        <v>24.27</v>
      </c>
      <c r="I6" s="6" t="n">
        <v>-27.67</v>
      </c>
      <c r="J6" s="6" t="n">
        <v>-0</v>
      </c>
      <c r="K6" s="6" t="n">
        <v>-0</v>
      </c>
      <c r="L6" s="6" t="n">
        <v>-0</v>
      </c>
      <c r="M6" s="6" t="s">
        <f>=I6+J6+K6+L6</f>
      </c>
      <c r="N6" s="6"/>
      <c r="O6" s="16"/>
    </row>
    <row collapsed="false" customFormat="false" customHeight="false" hidden="false" ht="12.1" outlineLevel="0" r="7">
      <c r="A7" s="20" t="n">
        <v>44879.488194444</v>
      </c>
      <c r="B7" s="16" t="s">
        <v>140</v>
      </c>
      <c r="C7" s="16" t="s">
        <v>176</v>
      </c>
      <c r="D7" s="16" t="s">
        <v>135</v>
      </c>
      <c r="E7" s="16" t="s">
        <v>17</v>
      </c>
      <c r="F7" s="16" t="s">
        <v>65</v>
      </c>
      <c r="G7" s="7" t="n">
        <v>10.15</v>
      </c>
      <c r="H7" s="6" t="n">
        <v>0.355</v>
      </c>
      <c r="I7" s="6" t="n">
        <v>-3.6</v>
      </c>
      <c r="J7" s="6" t="n">
        <v>-0</v>
      </c>
      <c r="K7" s="6" t="n">
        <v>-0</v>
      </c>
      <c r="L7" s="6" t="n">
        <v>-0</v>
      </c>
      <c r="M7" s="6" t="s">
        <f>=I7+J7+K7+L7</f>
      </c>
      <c r="N7" s="6"/>
      <c r="O7" s="16"/>
    </row>
    <row collapsed="false" customFormat="false" customHeight="false" hidden="false" ht="12.1" outlineLevel="0" r="8">
      <c r="A8" s="20" t="n">
        <v>44886.791666667</v>
      </c>
      <c r="B8" s="16" t="s">
        <v>56</v>
      </c>
      <c r="C8" s="16" t="s">
        <v>177</v>
      </c>
      <c r="D8" s="16" t="s">
        <v>135</v>
      </c>
      <c r="E8" s="16" t="s">
        <v>51</v>
      </c>
      <c r="F8" s="16" t="s">
        <v>19</v>
      </c>
      <c r="G8" s="7" t="n">
        <v>14</v>
      </c>
      <c r="H8" s="6" t="n">
        <v>11.774</v>
      </c>
      <c r="I8" s="6" t="n">
        <v>-164.84</v>
      </c>
      <c r="J8" s="6" t="n">
        <v>-0</v>
      </c>
      <c r="K8" s="6" t="n">
        <v>-0.41</v>
      </c>
      <c r="L8" s="6" t="n">
        <v>-0</v>
      </c>
      <c r="M8" s="6"/>
      <c r="N8" s="6" t="s">
        <f>=I8+J8+K8+L8</f>
      </c>
      <c r="O8" s="16"/>
    </row>
    <row collapsed="false" customFormat="false" customHeight="false" hidden="false" ht="12.1" outlineLevel="0" r="9">
      <c r="A9" s="20" t="n">
        <v>44889.791666667</v>
      </c>
      <c r="B9" s="16" t="s">
        <v>141</v>
      </c>
      <c r="C9" s="16" t="s">
        <v>178</v>
      </c>
      <c r="D9" s="16" t="s">
        <v>135</v>
      </c>
      <c r="E9" s="16" t="s">
        <v>17</v>
      </c>
      <c r="F9" s="16" t="s">
        <v>19</v>
      </c>
      <c r="G9" s="7" t="n">
        <v>10</v>
      </c>
      <c r="H9" s="6" t="n">
        <v>30.999</v>
      </c>
      <c r="I9" s="6" t="n">
        <v>-309.99</v>
      </c>
      <c r="J9" s="6" t="n">
        <v>-0</v>
      </c>
      <c r="K9" s="6" t="n">
        <v>-0.93</v>
      </c>
      <c r="L9" s="6" t="n">
        <v>-0</v>
      </c>
      <c r="M9" s="6"/>
      <c r="N9" s="6" t="s">
        <f>=I9+J9+K9+L9</f>
      </c>
      <c r="O9" s="16"/>
    </row>
    <row collapsed="false" customFormat="false" customHeight="false" hidden="false" ht="12.1" outlineLevel="0" r="10">
      <c r="A10" s="20" t="n">
        <v>44889.791666667</v>
      </c>
      <c r="B10" s="16" t="s">
        <v>16</v>
      </c>
      <c r="C10" s="16" t="s">
        <v>179</v>
      </c>
      <c r="D10" s="16" t="s">
        <v>135</v>
      </c>
      <c r="E10" s="16" t="s">
        <v>17</v>
      </c>
      <c r="F10" s="16" t="s">
        <v>19</v>
      </c>
      <c r="G10" s="7" t="n">
        <v>4</v>
      </c>
      <c r="H10" s="6" t="n">
        <v>366.0975</v>
      </c>
      <c r="I10" s="6" t="n">
        <v>-1464.39</v>
      </c>
      <c r="J10" s="6" t="n">
        <v>-0</v>
      </c>
      <c r="K10" s="6" t="n">
        <v>-4.39</v>
      </c>
      <c r="L10" s="6" t="n">
        <v>-0</v>
      </c>
      <c r="M10" s="6"/>
      <c r="N10" s="6" t="s">
        <f>=I10+J10+K10+L10</f>
      </c>
      <c r="O10" s="16"/>
    </row>
    <row collapsed="false" customFormat="false" customHeight="false" hidden="false" ht="12.1" outlineLevel="0" r="11">
      <c r="A11" s="21" t="n">
        <v>44904.65</v>
      </c>
      <c r="B11" s="22" t="s">
        <v>171</v>
      </c>
      <c r="C11" s="22" t="s">
        <v>81</v>
      </c>
      <c r="D11" s="22" t="s">
        <v>171</v>
      </c>
      <c r="E11" s="22" t="s">
        <v>171</v>
      </c>
      <c r="F11" s="22" t="s">
        <v>19</v>
      </c>
      <c r="G11" s="23" t="n">
        <v>1</v>
      </c>
      <c r="H11" s="24" t="n">
        <v>4538</v>
      </c>
      <c r="I11" s="24" t="n">
        <v>4538</v>
      </c>
      <c r="J11" s="24" t="n">
        <v>0</v>
      </c>
      <c r="K11" s="24" t="n">
        <v>-0</v>
      </c>
      <c r="L11" s="24" t="n">
        <v>-0</v>
      </c>
      <c r="M11" s="24"/>
      <c r="N11" s="6" t="s">
        <f>=I11+J11+K11+L11</f>
      </c>
      <c r="O11" s="22"/>
    </row>
    <row collapsed="false" customFormat="false" customHeight="false" hidden="false" ht="12.1" outlineLevel="0" r="12">
      <c r="A12" s="20" t="n">
        <v>44904.65</v>
      </c>
      <c r="B12" s="16" t="s">
        <v>36</v>
      </c>
      <c r="C12" s="16" t="s">
        <v>180</v>
      </c>
      <c r="D12" s="16" t="s">
        <v>135</v>
      </c>
      <c r="E12" s="16" t="s">
        <v>17</v>
      </c>
      <c r="F12" s="16" t="s">
        <v>19</v>
      </c>
      <c r="G12" s="7" t="n">
        <v>300</v>
      </c>
      <c r="H12" s="6" t="n">
        <v>3.242</v>
      </c>
      <c r="I12" s="6" t="n">
        <v>-972.6</v>
      </c>
      <c r="J12" s="6" t="n">
        <v>-0</v>
      </c>
      <c r="K12" s="6" t="n">
        <v>-2.92</v>
      </c>
      <c r="L12" s="6" t="n">
        <v>-0</v>
      </c>
      <c r="M12" s="6"/>
      <c r="N12" s="6" t="s">
        <f>=I12+J12+K12+L12</f>
      </c>
      <c r="O12" s="16"/>
    </row>
    <row collapsed="false" customFormat="false" customHeight="false" hidden="false" ht="12.1" outlineLevel="0" r="13">
      <c r="A13" s="20" t="n">
        <v>44904.65</v>
      </c>
      <c r="B13" s="16" t="s">
        <v>39</v>
      </c>
      <c r="C13" s="16" t="s">
        <v>181</v>
      </c>
      <c r="D13" s="16" t="s">
        <v>135</v>
      </c>
      <c r="E13" s="16" t="s">
        <v>17</v>
      </c>
      <c r="F13" s="16" t="s">
        <v>19</v>
      </c>
      <c r="G13" s="7" t="n">
        <v>10</v>
      </c>
      <c r="H13" s="6" t="n">
        <v>234.4</v>
      </c>
      <c r="I13" s="6" t="n">
        <v>-2344</v>
      </c>
      <c r="J13" s="6" t="n">
        <v>-0</v>
      </c>
      <c r="K13" s="6" t="n">
        <v>-7.03</v>
      </c>
      <c r="L13" s="6" t="n">
        <v>-0</v>
      </c>
      <c r="M13" s="6"/>
      <c r="N13" s="6" t="s">
        <f>=I13+J13+K13+L13</f>
      </c>
      <c r="O13" s="16"/>
    </row>
    <row collapsed="false" customFormat="false" customHeight="false" hidden="false" ht="12.1" outlineLevel="0" r="14">
      <c r="A14" s="20" t="n">
        <v>44904.65</v>
      </c>
      <c r="B14" s="16" t="s">
        <v>16</v>
      </c>
      <c r="C14" s="16" t="s">
        <v>179</v>
      </c>
      <c r="D14" s="16" t="s">
        <v>135</v>
      </c>
      <c r="E14" s="16" t="s">
        <v>17</v>
      </c>
      <c r="F14" s="16" t="s">
        <v>19</v>
      </c>
      <c r="G14" s="7" t="n">
        <v>1</v>
      </c>
      <c r="H14" s="6" t="n">
        <v>362</v>
      </c>
      <c r="I14" s="6" t="n">
        <v>-362</v>
      </c>
      <c r="J14" s="6" t="n">
        <v>-0</v>
      </c>
      <c r="K14" s="6" t="n">
        <v>-1.09</v>
      </c>
      <c r="L14" s="6" t="n">
        <v>-0</v>
      </c>
      <c r="M14" s="6"/>
      <c r="N14" s="6" t="s">
        <f>=I14+J14+K14+L14</f>
      </c>
      <c r="O14" s="16"/>
    </row>
    <row collapsed="false" customFormat="false" customHeight="false" hidden="false" ht="12.1" outlineLevel="0" r="15">
      <c r="A15" s="20" t="n">
        <v>44904.65</v>
      </c>
      <c r="B15" s="16" t="s">
        <v>141</v>
      </c>
      <c r="C15" s="16" t="s">
        <v>178</v>
      </c>
      <c r="D15" s="16" t="s">
        <v>135</v>
      </c>
      <c r="E15" s="16" t="s">
        <v>17</v>
      </c>
      <c r="F15" s="16" t="s">
        <v>19</v>
      </c>
      <c r="G15" s="7" t="n">
        <v>10</v>
      </c>
      <c r="H15" s="6" t="n">
        <v>31.7</v>
      </c>
      <c r="I15" s="6" t="n">
        <v>-317</v>
      </c>
      <c r="J15" s="6" t="n">
        <v>-0</v>
      </c>
      <c r="K15" s="6" t="n">
        <v>-0.95</v>
      </c>
      <c r="L15" s="6" t="n">
        <v>-0</v>
      </c>
      <c r="M15" s="6"/>
      <c r="N15" s="6" t="s">
        <f>=I15+J15+K15+L15</f>
      </c>
      <c r="O15" s="16"/>
    </row>
    <row collapsed="false" customFormat="false" customHeight="false" hidden="false" ht="12.1" outlineLevel="0" r="16">
      <c r="A16" s="20" t="n">
        <v>44904.65</v>
      </c>
      <c r="B16" s="16" t="s">
        <v>16</v>
      </c>
      <c r="C16" s="16" t="s">
        <v>179</v>
      </c>
      <c r="D16" s="16" t="s">
        <v>135</v>
      </c>
      <c r="E16" s="16" t="s">
        <v>17</v>
      </c>
      <c r="F16" s="16" t="s">
        <v>19</v>
      </c>
      <c r="G16" s="7" t="n">
        <v>1</v>
      </c>
      <c r="H16" s="6" t="n">
        <v>361.8</v>
      </c>
      <c r="I16" s="6" t="n">
        <v>-361.8</v>
      </c>
      <c r="J16" s="6" t="n">
        <v>-0</v>
      </c>
      <c r="K16" s="6" t="n">
        <v>-0.91</v>
      </c>
      <c r="L16" s="6" t="n">
        <v>-0</v>
      </c>
      <c r="M16" s="6"/>
      <c r="N16" s="6" t="s">
        <f>=I16+J16+K16+L16</f>
      </c>
      <c r="O16" s="16"/>
    </row>
    <row collapsed="false" customFormat="false" customHeight="false" hidden="false" ht="12.1" outlineLevel="0" r="17">
      <c r="A17" s="20" t="n">
        <v>44904.65</v>
      </c>
      <c r="B17" s="16" t="s">
        <v>56</v>
      </c>
      <c r="C17" s="16" t="s">
        <v>177</v>
      </c>
      <c r="D17" s="16" t="s">
        <v>135</v>
      </c>
      <c r="E17" s="16" t="s">
        <v>51</v>
      </c>
      <c r="F17" s="16" t="s">
        <v>19</v>
      </c>
      <c r="G17" s="7" t="n">
        <v>15</v>
      </c>
      <c r="H17" s="6" t="n">
        <v>11.605</v>
      </c>
      <c r="I17" s="6" t="n">
        <v>-174.08</v>
      </c>
      <c r="J17" s="6" t="n">
        <v>-0</v>
      </c>
      <c r="K17" s="6" t="n">
        <v>-0.44</v>
      </c>
      <c r="L17" s="6" t="n">
        <v>-0</v>
      </c>
      <c r="M17" s="6"/>
      <c r="N17" s="6" t="s">
        <f>=I17+J17+K17+L17</f>
      </c>
      <c r="O17" s="16"/>
    </row>
    <row collapsed="false" customFormat="false" customHeight="false" hidden="false" ht="12.1" outlineLevel="0" r="18">
      <c r="A18" s="21" t="n">
        <v>44922.559027778</v>
      </c>
      <c r="B18" s="22" t="s">
        <v>171</v>
      </c>
      <c r="C18" s="22" t="s">
        <v>81</v>
      </c>
      <c r="D18" s="22" t="s">
        <v>171</v>
      </c>
      <c r="E18" s="22" t="s">
        <v>171</v>
      </c>
      <c r="F18" s="22" t="s">
        <v>19</v>
      </c>
      <c r="G18" s="23" t="n">
        <v>1</v>
      </c>
      <c r="H18" s="24" t="n">
        <v>2900</v>
      </c>
      <c r="I18" s="24" t="n">
        <v>2900</v>
      </c>
      <c r="J18" s="24" t="n">
        <v>0</v>
      </c>
      <c r="K18" s="24" t="n">
        <v>-0</v>
      </c>
      <c r="L18" s="24" t="n">
        <v>-0</v>
      </c>
      <c r="M18" s="24"/>
      <c r="N18" s="6" t="s">
        <f>=I18+J18+K18+L18</f>
      </c>
      <c r="O18" s="22"/>
    </row>
    <row collapsed="false" customFormat="false" customHeight="false" hidden="false" ht="12.1" outlineLevel="0" r="19">
      <c r="A19" s="20" t="n">
        <v>44922.559027778</v>
      </c>
      <c r="B19" s="16" t="s">
        <v>33</v>
      </c>
      <c r="C19" s="16" t="s">
        <v>182</v>
      </c>
      <c r="D19" s="16" t="s">
        <v>135</v>
      </c>
      <c r="E19" s="16" t="s">
        <v>17</v>
      </c>
      <c r="F19" s="16" t="s">
        <v>19</v>
      </c>
      <c r="G19" s="7" t="n">
        <v>5</v>
      </c>
      <c r="H19" s="6" t="n">
        <v>354.15</v>
      </c>
      <c r="I19" s="6" t="n">
        <v>-1770.75</v>
      </c>
      <c r="J19" s="6" t="n">
        <v>-0</v>
      </c>
      <c r="K19" s="6" t="n">
        <v>-4.42</v>
      </c>
      <c r="L19" s="6" t="n">
        <v>-0</v>
      </c>
      <c r="M19" s="6"/>
      <c r="N19" s="6" t="s">
        <f>=I19+J19+K19+L19</f>
      </c>
      <c r="O19" s="16"/>
    </row>
    <row collapsed="false" customFormat="false" customHeight="false" hidden="false" ht="12.1" outlineLevel="0" r="20">
      <c r="A20" s="20" t="n">
        <v>44922.559027778</v>
      </c>
      <c r="B20" s="16" t="s">
        <v>45</v>
      </c>
      <c r="C20" s="16" t="s">
        <v>183</v>
      </c>
      <c r="D20" s="16" t="s">
        <v>135</v>
      </c>
      <c r="E20" s="16" t="s">
        <v>17</v>
      </c>
      <c r="F20" s="16" t="s">
        <v>19</v>
      </c>
      <c r="G20" s="7" t="n">
        <v>20</v>
      </c>
      <c r="H20" s="6" t="n">
        <v>55.78</v>
      </c>
      <c r="I20" s="6" t="n">
        <v>-1115.6</v>
      </c>
      <c r="J20" s="6" t="n">
        <v>-0</v>
      </c>
      <c r="K20" s="6" t="n">
        <v>-2.78</v>
      </c>
      <c r="L20" s="6" t="n">
        <v>-0</v>
      </c>
      <c r="M20" s="6"/>
      <c r="N20" s="6" t="s">
        <f>=I20+J20+K20+L20</f>
      </c>
      <c r="O20" s="16"/>
    </row>
    <row collapsed="false" customFormat="false" customHeight="false" hidden="false" ht="12.1" outlineLevel="0" r="21">
      <c r="A21" s="21" t="n">
        <v>44923.422916667</v>
      </c>
      <c r="B21" s="22" t="s">
        <v>171</v>
      </c>
      <c r="C21" s="22" t="s">
        <v>81</v>
      </c>
      <c r="D21" s="22" t="s">
        <v>171</v>
      </c>
      <c r="E21" s="22" t="s">
        <v>171</v>
      </c>
      <c r="F21" s="22" t="s">
        <v>19</v>
      </c>
      <c r="G21" s="23" t="n">
        <v>1</v>
      </c>
      <c r="H21" s="24" t="n">
        <v>430</v>
      </c>
      <c r="I21" s="24" t="n">
        <v>430</v>
      </c>
      <c r="J21" s="24" t="n">
        <v>0</v>
      </c>
      <c r="K21" s="24" t="n">
        <v>-0</v>
      </c>
      <c r="L21" s="24" t="n">
        <v>-0</v>
      </c>
      <c r="M21" s="24"/>
      <c r="N21" s="6" t="s">
        <f>=I21+J21+K21+L21</f>
      </c>
      <c r="O21" s="22"/>
    </row>
    <row collapsed="false" customFormat="false" customHeight="false" hidden="false" ht="12.1" outlineLevel="0" r="22">
      <c r="A22" s="21" t="n">
        <v>44938.644444444</v>
      </c>
      <c r="B22" s="22" t="s">
        <v>171</v>
      </c>
      <c r="C22" s="22" t="s">
        <v>81</v>
      </c>
      <c r="D22" s="22" t="s">
        <v>171</v>
      </c>
      <c r="E22" s="22" t="s">
        <v>171</v>
      </c>
      <c r="F22" s="22" t="s">
        <v>19</v>
      </c>
      <c r="G22" s="23" t="n">
        <v>1</v>
      </c>
      <c r="H22" s="24" t="n">
        <v>5000</v>
      </c>
      <c r="I22" s="24" t="n">
        <v>5000</v>
      </c>
      <c r="J22" s="24" t="n">
        <v>0</v>
      </c>
      <c r="K22" s="24" t="n">
        <v>-0</v>
      </c>
      <c r="L22" s="24" t="n">
        <v>-0</v>
      </c>
      <c r="M22" s="24"/>
      <c r="N22" s="6" t="s">
        <f>=I22+J22+K22+L22</f>
      </c>
      <c r="O22" s="22"/>
    </row>
    <row collapsed="false" customFormat="false" customHeight="false" hidden="false" ht="12.1" outlineLevel="0" r="23">
      <c r="A23" s="20" t="n">
        <v>44938.644444444</v>
      </c>
      <c r="B23" s="16" t="s">
        <v>42</v>
      </c>
      <c r="C23" s="16" t="s">
        <v>172</v>
      </c>
      <c r="D23" s="16" t="s">
        <v>135</v>
      </c>
      <c r="E23" s="16" t="s">
        <v>17</v>
      </c>
      <c r="F23" s="16" t="s">
        <v>19</v>
      </c>
      <c r="G23" s="7" t="n">
        <v>1</v>
      </c>
      <c r="H23" s="6" t="n">
        <v>121.3</v>
      </c>
      <c r="I23" s="6" t="n">
        <v>-121.3</v>
      </c>
      <c r="J23" s="6" t="n">
        <v>-0</v>
      </c>
      <c r="K23" s="6" t="n">
        <v>-0.31</v>
      </c>
      <c r="L23" s="6" t="n">
        <v>-0</v>
      </c>
      <c r="M23" s="6"/>
      <c r="N23" s="6" t="s">
        <f>=I23+J23+K23+L23</f>
      </c>
      <c r="O23" s="16"/>
    </row>
    <row collapsed="false" customFormat="false" customHeight="false" hidden="false" ht="12.1" outlineLevel="0" r="24">
      <c r="A24" s="20" t="n">
        <v>44938.644444444</v>
      </c>
      <c r="B24" s="16" t="s">
        <v>16</v>
      </c>
      <c r="C24" s="16" t="s">
        <v>179</v>
      </c>
      <c r="D24" s="16" t="s">
        <v>135</v>
      </c>
      <c r="E24" s="16" t="s">
        <v>17</v>
      </c>
      <c r="F24" s="16" t="s">
        <v>19</v>
      </c>
      <c r="G24" s="7" t="n">
        <v>2</v>
      </c>
      <c r="H24" s="6" t="n">
        <v>345</v>
      </c>
      <c r="I24" s="6" t="n">
        <v>-690</v>
      </c>
      <c r="J24" s="6" t="n">
        <v>-0</v>
      </c>
      <c r="K24" s="6" t="n">
        <v>-1.73</v>
      </c>
      <c r="L24" s="6" t="n">
        <v>-0</v>
      </c>
      <c r="M24" s="6"/>
      <c r="N24" s="6" t="s">
        <f>=I24+J24+K24+L24</f>
      </c>
      <c r="O24" s="16"/>
    </row>
    <row collapsed="false" customFormat="false" customHeight="false" hidden="false" ht="12.1" outlineLevel="0" r="25">
      <c r="A25" s="20" t="n">
        <v>44938.644444444</v>
      </c>
      <c r="B25" s="16" t="s">
        <v>21</v>
      </c>
      <c r="C25" s="16" t="s">
        <v>184</v>
      </c>
      <c r="D25" s="16" t="s">
        <v>135</v>
      </c>
      <c r="E25" s="16" t="s">
        <v>17</v>
      </c>
      <c r="F25" s="16" t="s">
        <v>19</v>
      </c>
      <c r="G25" s="7" t="n">
        <v>4</v>
      </c>
      <c r="H25" s="6" t="n">
        <v>1044</v>
      </c>
      <c r="I25" s="6" t="n">
        <v>-4176</v>
      </c>
      <c r="J25" s="6" t="n">
        <v>-0</v>
      </c>
      <c r="K25" s="6" t="n">
        <v>-10.44</v>
      </c>
      <c r="L25" s="6" t="n">
        <v>-0</v>
      </c>
      <c r="M25" s="6"/>
      <c r="N25" s="6" t="s">
        <f>=I25+J25+K25+L25</f>
      </c>
      <c r="O25" s="16"/>
    </row>
    <row collapsed="false" customFormat="false" customHeight="false" hidden="false" ht="12.1" outlineLevel="0" r="26">
      <c r="A26" s="20" t="n">
        <v>44952.464583333</v>
      </c>
      <c r="B26" s="16" t="s">
        <v>142</v>
      </c>
      <c r="C26" s="16" t="s">
        <v>185</v>
      </c>
      <c r="D26" s="16" t="s">
        <v>135</v>
      </c>
      <c r="E26" s="16" t="s">
        <v>51</v>
      </c>
      <c r="F26" s="16" t="s">
        <v>19</v>
      </c>
      <c r="G26" s="7" t="n">
        <v>342</v>
      </c>
      <c r="H26" s="6" t="n">
        <v>1.2109</v>
      </c>
      <c r="I26" s="6" t="n">
        <v>-421.26</v>
      </c>
      <c r="J26" s="6" t="n">
        <v>-0</v>
      </c>
      <c r="K26" s="6" t="n">
        <v>-0</v>
      </c>
      <c r="L26" s="6" t="n">
        <v>-0</v>
      </c>
      <c r="M26" s="6"/>
      <c r="N26" s="6" t="s">
        <f>=I26+J26+K26+L26</f>
      </c>
      <c r="O26" s="16"/>
    </row>
    <row collapsed="false" customFormat="false" customHeight="false" hidden="false" ht="12.1" outlineLevel="0" r="27">
      <c r="A27" s="21" t="n">
        <v>44957.617361111</v>
      </c>
      <c r="B27" s="22" t="s">
        <v>171</v>
      </c>
      <c r="C27" s="22" t="s">
        <v>81</v>
      </c>
      <c r="D27" s="22" t="s">
        <v>171</v>
      </c>
      <c r="E27" s="22" t="s">
        <v>171</v>
      </c>
      <c r="F27" s="22" t="s">
        <v>19</v>
      </c>
      <c r="G27" s="23" t="n">
        <v>1</v>
      </c>
      <c r="H27" s="24" t="n">
        <v>5000</v>
      </c>
      <c r="I27" s="24" t="n">
        <v>5000</v>
      </c>
      <c r="J27" s="24" t="n">
        <v>0</v>
      </c>
      <c r="K27" s="24" t="n">
        <v>-0</v>
      </c>
      <c r="L27" s="24" t="n">
        <v>-0</v>
      </c>
      <c r="M27" s="24"/>
      <c r="N27" s="6" t="s">
        <f>=I27+J27+K27+L27</f>
      </c>
      <c r="O27" s="22"/>
    </row>
    <row collapsed="false" customFormat="false" customHeight="false" hidden="false" ht="12.1" outlineLevel="0" r="28">
      <c r="A28" s="20" t="n">
        <v>44957.617361111</v>
      </c>
      <c r="B28" s="16" t="s">
        <v>143</v>
      </c>
      <c r="C28" s="16" t="s">
        <v>186</v>
      </c>
      <c r="D28" s="16" t="s">
        <v>135</v>
      </c>
      <c r="E28" s="16" t="s">
        <v>17</v>
      </c>
      <c r="F28" s="16" t="s">
        <v>19</v>
      </c>
      <c r="G28" s="7" t="n">
        <v>30</v>
      </c>
      <c r="H28" s="6" t="n">
        <v>61.96</v>
      </c>
      <c r="I28" s="6" t="n">
        <v>-1858.8</v>
      </c>
      <c r="J28" s="6" t="n">
        <v>-0</v>
      </c>
      <c r="K28" s="6" t="n">
        <v>-4.65</v>
      </c>
      <c r="L28" s="6" t="n">
        <v>-0</v>
      </c>
      <c r="M28" s="6"/>
      <c r="N28" s="6" t="s">
        <f>=I28+J28+K28+L28</f>
      </c>
      <c r="O28" s="16"/>
    </row>
    <row collapsed="false" customFormat="false" customHeight="false" hidden="false" ht="12.1" outlineLevel="0" r="29">
      <c r="A29" s="20" t="n">
        <v>44957.617361111</v>
      </c>
      <c r="B29" s="16" t="s">
        <v>21</v>
      </c>
      <c r="C29" s="16" t="s">
        <v>184</v>
      </c>
      <c r="D29" s="16" t="s">
        <v>135</v>
      </c>
      <c r="E29" s="16" t="s">
        <v>17</v>
      </c>
      <c r="F29" s="16" t="s">
        <v>19</v>
      </c>
      <c r="G29" s="7" t="n">
        <v>3</v>
      </c>
      <c r="H29" s="6" t="n">
        <v>1026.4</v>
      </c>
      <c r="I29" s="6" t="n">
        <v>-3079.2</v>
      </c>
      <c r="J29" s="6" t="n">
        <v>-0</v>
      </c>
      <c r="K29" s="6" t="n">
        <v>-7.7</v>
      </c>
      <c r="L29" s="6" t="n">
        <v>-0</v>
      </c>
      <c r="M29" s="6"/>
      <c r="N29" s="6" t="s">
        <f>=I29+J29+K29+L29</f>
      </c>
      <c r="O29" s="16"/>
    </row>
    <row collapsed="false" customFormat="false" customHeight="false" hidden="false" ht="12.1" outlineLevel="0" r="30">
      <c r="A30" s="21" t="n">
        <v>44960.665972222</v>
      </c>
      <c r="B30" s="22" t="s">
        <v>171</v>
      </c>
      <c r="C30" s="22" t="s">
        <v>81</v>
      </c>
      <c r="D30" s="22" t="s">
        <v>171</v>
      </c>
      <c r="E30" s="22" t="s">
        <v>171</v>
      </c>
      <c r="F30" s="22" t="s">
        <v>19</v>
      </c>
      <c r="G30" s="23" t="n">
        <v>1</v>
      </c>
      <c r="H30" s="24" t="n">
        <v>10000</v>
      </c>
      <c r="I30" s="24" t="n">
        <v>10000</v>
      </c>
      <c r="J30" s="24" t="n">
        <v>0</v>
      </c>
      <c r="K30" s="24" t="n">
        <v>-0</v>
      </c>
      <c r="L30" s="24" t="n">
        <v>-0</v>
      </c>
      <c r="M30" s="24"/>
      <c r="N30" s="6" t="s">
        <f>=I30+J30+K30+L30</f>
      </c>
      <c r="O30" s="22"/>
    </row>
    <row collapsed="false" customFormat="false" customHeight="false" hidden="false" ht="12.1" outlineLevel="0" r="31">
      <c r="A31" s="20" t="n">
        <v>44960.665972222</v>
      </c>
      <c r="B31" s="16" t="s">
        <v>24</v>
      </c>
      <c r="C31" s="16" t="s">
        <v>187</v>
      </c>
      <c r="D31" s="16" t="s">
        <v>135</v>
      </c>
      <c r="E31" s="16" t="s">
        <v>17</v>
      </c>
      <c r="F31" s="16" t="s">
        <v>19</v>
      </c>
      <c r="G31" s="7" t="n">
        <v>1</v>
      </c>
      <c r="H31" s="6" t="n">
        <v>3898</v>
      </c>
      <c r="I31" s="6" t="n">
        <v>-3898</v>
      </c>
      <c r="J31" s="6" t="n">
        <v>-0</v>
      </c>
      <c r="K31" s="6" t="n">
        <v>-9.75</v>
      </c>
      <c r="L31" s="6" t="n">
        <v>-0</v>
      </c>
      <c r="M31" s="6"/>
      <c r="N31" s="6" t="s">
        <f>=I31+J31+K31+L31</f>
      </c>
      <c r="O31" s="16"/>
    </row>
    <row collapsed="false" customFormat="false" customHeight="false" hidden="false" ht="12.1" outlineLevel="0" r="32">
      <c r="A32" s="20" t="n">
        <v>44960.665972222</v>
      </c>
      <c r="B32" s="16" t="s">
        <v>144</v>
      </c>
      <c r="C32" s="16" t="s">
        <v>188</v>
      </c>
      <c r="D32" s="16" t="s">
        <v>135</v>
      </c>
      <c r="E32" s="16" t="s">
        <v>17</v>
      </c>
      <c r="F32" s="16" t="s">
        <v>19</v>
      </c>
      <c r="G32" s="7" t="n">
        <v>80</v>
      </c>
      <c r="H32" s="6" t="n">
        <v>42</v>
      </c>
      <c r="I32" s="6" t="n">
        <v>-3360</v>
      </c>
      <c r="J32" s="6" t="n">
        <v>-0</v>
      </c>
      <c r="K32" s="6" t="n">
        <v>-8.45</v>
      </c>
      <c r="L32" s="6" t="n">
        <v>-0</v>
      </c>
      <c r="M32" s="6"/>
      <c r="N32" s="6" t="s">
        <f>=I32+J32+K32+L32</f>
      </c>
      <c r="O32" s="16"/>
    </row>
    <row collapsed="false" customFormat="false" customHeight="false" hidden="false" ht="12.1" outlineLevel="0" r="33">
      <c r="A33" s="20" t="n">
        <v>44960.665972222</v>
      </c>
      <c r="B33" s="16" t="s">
        <v>16</v>
      </c>
      <c r="C33" s="16" t="s">
        <v>179</v>
      </c>
      <c r="D33" s="16" t="s">
        <v>135</v>
      </c>
      <c r="E33" s="16" t="s">
        <v>17</v>
      </c>
      <c r="F33" s="16" t="s">
        <v>19</v>
      </c>
      <c r="G33" s="7" t="n">
        <v>3</v>
      </c>
      <c r="H33" s="6" t="n">
        <v>325.6</v>
      </c>
      <c r="I33" s="6" t="n">
        <v>-976.8</v>
      </c>
      <c r="J33" s="6" t="n">
        <v>-0</v>
      </c>
      <c r="K33" s="6" t="n">
        <v>-2.45</v>
      </c>
      <c r="L33" s="6" t="n">
        <v>-0</v>
      </c>
      <c r="M33" s="6"/>
      <c r="N33" s="6" t="s">
        <f>=I33+J33+K33+L33</f>
      </c>
      <c r="O33" s="16"/>
    </row>
    <row collapsed="false" customFormat="false" customHeight="false" hidden="false" ht="12.1" outlineLevel="0" r="34">
      <c r="A34" s="20" t="n">
        <v>44960.665972222</v>
      </c>
      <c r="B34" s="16" t="s">
        <v>36</v>
      </c>
      <c r="C34" s="16" t="s">
        <v>180</v>
      </c>
      <c r="D34" s="16" t="s">
        <v>135</v>
      </c>
      <c r="E34" s="16" t="s">
        <v>17</v>
      </c>
      <c r="F34" s="16" t="s">
        <v>19</v>
      </c>
      <c r="G34" s="7" t="n">
        <v>200</v>
      </c>
      <c r="H34" s="6" t="n">
        <v>3.492</v>
      </c>
      <c r="I34" s="6" t="n">
        <v>-698.4</v>
      </c>
      <c r="J34" s="6" t="n">
        <v>-0</v>
      </c>
      <c r="K34" s="6" t="n">
        <v>-1.75</v>
      </c>
      <c r="L34" s="6" t="n">
        <v>-0</v>
      </c>
      <c r="M34" s="6"/>
      <c r="N34" s="6" t="s">
        <f>=I34+J34+K34+L34</f>
      </c>
      <c r="O34" s="16"/>
    </row>
    <row collapsed="false" customFormat="false" customHeight="false" hidden="false" ht="12.1" outlineLevel="0" r="35">
      <c r="A35" s="20" t="n">
        <v>44960.665972222</v>
      </c>
      <c r="B35" s="16" t="s">
        <v>33</v>
      </c>
      <c r="C35" s="16" t="s">
        <v>182</v>
      </c>
      <c r="D35" s="16" t="s">
        <v>135</v>
      </c>
      <c r="E35" s="16" t="s">
        <v>17</v>
      </c>
      <c r="F35" s="16" t="s">
        <v>19</v>
      </c>
      <c r="G35" s="7" t="n">
        <v>3</v>
      </c>
      <c r="H35" s="6" t="n">
        <v>341</v>
      </c>
      <c r="I35" s="6" t="n">
        <v>-1023</v>
      </c>
      <c r="J35" s="6" t="n">
        <v>-0</v>
      </c>
      <c r="K35" s="6" t="n">
        <v>-2.55</v>
      </c>
      <c r="L35" s="6" t="n">
        <v>-0</v>
      </c>
      <c r="M35" s="6"/>
      <c r="N35" s="6" t="s">
        <f>=I35+J35+K35+L35</f>
      </c>
      <c r="O35" s="16"/>
    </row>
    <row collapsed="false" customFormat="false" customHeight="false" hidden="false" ht="12.1" outlineLevel="0" r="36">
      <c r="A36" s="21" t="n">
        <v>44970.448611111</v>
      </c>
      <c r="B36" s="22" t="s">
        <v>171</v>
      </c>
      <c r="C36" s="22" t="s">
        <v>81</v>
      </c>
      <c r="D36" s="22" t="s">
        <v>171</v>
      </c>
      <c r="E36" s="22" t="s">
        <v>171</v>
      </c>
      <c r="F36" s="22" t="s">
        <v>19</v>
      </c>
      <c r="G36" s="23" t="n">
        <v>1</v>
      </c>
      <c r="H36" s="24" t="n">
        <v>2120</v>
      </c>
      <c r="I36" s="24" t="n">
        <v>2120</v>
      </c>
      <c r="J36" s="24" t="n">
        <v>0</v>
      </c>
      <c r="K36" s="24" t="n">
        <v>-0</v>
      </c>
      <c r="L36" s="24" t="n">
        <v>-0</v>
      </c>
      <c r="M36" s="24"/>
      <c r="N36" s="6" t="s">
        <f>=I36+J36+K36+L36</f>
      </c>
      <c r="O36" s="22"/>
    </row>
    <row collapsed="false" customFormat="false" customHeight="false" hidden="false" ht="12.1" outlineLevel="0" r="37">
      <c r="A37" s="20" t="n">
        <v>44970.448611111</v>
      </c>
      <c r="B37" s="16" t="s">
        <v>36</v>
      </c>
      <c r="C37" s="16" t="s">
        <v>180</v>
      </c>
      <c r="D37" s="16" t="s">
        <v>135</v>
      </c>
      <c r="E37" s="16" t="s">
        <v>17</v>
      </c>
      <c r="F37" s="16" t="s">
        <v>19</v>
      </c>
      <c r="G37" s="7" t="n">
        <v>600</v>
      </c>
      <c r="H37" s="6" t="n">
        <v>3.5175</v>
      </c>
      <c r="I37" s="6" t="n">
        <v>-2110.5</v>
      </c>
      <c r="J37" s="6" t="n">
        <v>-0</v>
      </c>
      <c r="K37" s="6" t="n">
        <v>-0</v>
      </c>
      <c r="L37" s="6" t="n">
        <v>-5.28</v>
      </c>
      <c r="M37" s="6"/>
      <c r="N37" s="6" t="s">
        <f>=I37+J37+K37+L37</f>
      </c>
      <c r="O37" s="16"/>
    </row>
    <row collapsed="false" customFormat="false" customHeight="false" hidden="false" ht="12.1" outlineLevel="0" r="38">
      <c r="A38" s="21" t="n">
        <v>44971.482638889</v>
      </c>
      <c r="B38" s="22" t="s">
        <v>171</v>
      </c>
      <c r="C38" s="22" t="s">
        <v>81</v>
      </c>
      <c r="D38" s="22" t="s">
        <v>171</v>
      </c>
      <c r="E38" s="22" t="s">
        <v>171</v>
      </c>
      <c r="F38" s="22" t="s">
        <v>65</v>
      </c>
      <c r="G38" s="23" t="n">
        <v>1</v>
      </c>
      <c r="H38" s="24" t="n">
        <v>142.84</v>
      </c>
      <c r="I38" s="24" t="n">
        <v>142.84</v>
      </c>
      <c r="J38" s="24" t="n">
        <v>0</v>
      </c>
      <c r="K38" s="24" t="n">
        <v>-0</v>
      </c>
      <c r="L38" s="24" t="n">
        <v>-0</v>
      </c>
      <c r="M38" s="6" t="s">
        <f>=I38+J38+K38+L38</f>
      </c>
      <c r="N38" s="24"/>
      <c r="O38" s="22"/>
    </row>
    <row collapsed="false" customFormat="false" customHeight="false" hidden="false" ht="12.1" outlineLevel="0" r="39">
      <c r="A39" s="21" t="n">
        <v>44971.482638889</v>
      </c>
      <c r="B39" s="22" t="s">
        <v>171</v>
      </c>
      <c r="C39" s="22" t="s">
        <v>81</v>
      </c>
      <c r="D39" s="22" t="s">
        <v>171</v>
      </c>
      <c r="E39" s="22" t="s">
        <v>171</v>
      </c>
      <c r="F39" s="22" t="s">
        <v>65</v>
      </c>
      <c r="G39" s="23" t="n">
        <v>1</v>
      </c>
      <c r="H39" s="24" t="n">
        <v>62</v>
      </c>
      <c r="I39" s="24" t="n">
        <v>62</v>
      </c>
      <c r="J39" s="24" t="n">
        <v>0</v>
      </c>
      <c r="K39" s="24" t="n">
        <v>-0</v>
      </c>
      <c r="L39" s="24" t="n">
        <v>-0</v>
      </c>
      <c r="M39" s="6" t="s">
        <f>=I39+J39+K39+L39</f>
      </c>
      <c r="N39" s="24"/>
      <c r="O39" s="22"/>
    </row>
    <row collapsed="false" customFormat="false" customHeight="false" hidden="false" ht="12.1" outlineLevel="0" r="40">
      <c r="A40" s="21" t="n">
        <v>44971.69375</v>
      </c>
      <c r="B40" s="22" t="s">
        <v>171</v>
      </c>
      <c r="C40" s="22" t="s">
        <v>81</v>
      </c>
      <c r="D40" s="22" t="s">
        <v>171</v>
      </c>
      <c r="E40" s="22" t="s">
        <v>171</v>
      </c>
      <c r="F40" s="22" t="s">
        <v>19</v>
      </c>
      <c r="G40" s="23" t="n">
        <v>1</v>
      </c>
      <c r="H40" s="24" t="n">
        <v>7000</v>
      </c>
      <c r="I40" s="24" t="n">
        <v>7000</v>
      </c>
      <c r="J40" s="24" t="n">
        <v>0</v>
      </c>
      <c r="K40" s="24" t="n">
        <v>-0</v>
      </c>
      <c r="L40" s="24" t="n">
        <v>-0</v>
      </c>
      <c r="M40" s="24"/>
      <c r="N40" s="6" t="s">
        <f>=I40+J40+K40+L40</f>
      </c>
      <c r="O40" s="22"/>
    </row>
    <row collapsed="false" customFormat="false" customHeight="false" hidden="false" ht="12.1" outlineLevel="0" r="41">
      <c r="A41" s="20" t="n">
        <v>44971.69375</v>
      </c>
      <c r="B41" s="16" t="s">
        <v>27</v>
      </c>
      <c r="C41" s="16" t="s">
        <v>189</v>
      </c>
      <c r="D41" s="16" t="s">
        <v>135</v>
      </c>
      <c r="E41" s="16" t="s">
        <v>17</v>
      </c>
      <c r="F41" s="16" t="s">
        <v>19</v>
      </c>
      <c r="G41" s="7" t="n">
        <v>1</v>
      </c>
      <c r="H41" s="6" t="n">
        <v>6649</v>
      </c>
      <c r="I41" s="6" t="n">
        <v>-6649</v>
      </c>
      <c r="J41" s="6" t="n">
        <v>-0</v>
      </c>
      <c r="K41" s="6" t="n">
        <v>-16.62</v>
      </c>
      <c r="L41" s="6" t="n">
        <v>-0</v>
      </c>
      <c r="M41" s="6"/>
      <c r="N41" s="6" t="s">
        <f>=I41+J41+K41+L41</f>
      </c>
      <c r="O41" s="16"/>
    </row>
    <row collapsed="false" customFormat="false" customHeight="false" hidden="false" ht="12.1" outlineLevel="0" r="42">
      <c r="A42" s="20" t="n">
        <v>44971.69375</v>
      </c>
      <c r="B42" s="16" t="s">
        <v>42</v>
      </c>
      <c r="C42" s="16" t="s">
        <v>172</v>
      </c>
      <c r="D42" s="16" t="s">
        <v>135</v>
      </c>
      <c r="E42" s="16" t="s">
        <v>17</v>
      </c>
      <c r="F42" s="16" t="s">
        <v>19</v>
      </c>
      <c r="G42" s="7" t="n">
        <v>2</v>
      </c>
      <c r="H42" s="6" t="n">
        <v>156.4</v>
      </c>
      <c r="I42" s="6" t="n">
        <v>-312.8</v>
      </c>
      <c r="J42" s="6" t="n">
        <v>-0</v>
      </c>
      <c r="K42" s="6" t="n">
        <v>-0.78</v>
      </c>
      <c r="L42" s="6" t="n">
        <v>-0</v>
      </c>
      <c r="M42" s="6"/>
      <c r="N42" s="6" t="s">
        <f>=I42+J42+K42+L42</f>
      </c>
      <c r="O42" s="16"/>
    </row>
    <row collapsed="false" customFormat="false" customHeight="false" hidden="false" ht="12.1" outlineLevel="0" r="43">
      <c r="A43" s="21" t="n">
        <v>44973.440277778</v>
      </c>
      <c r="B43" s="22" t="s">
        <v>171</v>
      </c>
      <c r="C43" s="22" t="s">
        <v>81</v>
      </c>
      <c r="D43" s="22" t="s">
        <v>171</v>
      </c>
      <c r="E43" s="22" t="s">
        <v>171</v>
      </c>
      <c r="F43" s="22" t="s">
        <v>19</v>
      </c>
      <c r="G43" s="23" t="n">
        <v>1</v>
      </c>
      <c r="H43" s="24" t="n">
        <v>3000</v>
      </c>
      <c r="I43" s="24" t="n">
        <v>3000</v>
      </c>
      <c r="J43" s="24" t="n">
        <v>0</v>
      </c>
      <c r="K43" s="24" t="n">
        <v>-0</v>
      </c>
      <c r="L43" s="24" t="n">
        <v>-0</v>
      </c>
      <c r="M43" s="24"/>
      <c r="N43" s="6" t="s">
        <f>=I43+J43+K43+L43</f>
      </c>
      <c r="O43" s="22"/>
    </row>
    <row collapsed="false" customFormat="false" customHeight="false" hidden="false" ht="12.1" outlineLevel="0" r="44">
      <c r="A44" s="20" t="n">
        <v>44973.440277778</v>
      </c>
      <c r="B44" s="16" t="s">
        <v>145</v>
      </c>
      <c r="C44" s="16" t="s">
        <v>190</v>
      </c>
      <c r="D44" s="16" t="s">
        <v>135</v>
      </c>
      <c r="E44" s="16" t="s">
        <v>17</v>
      </c>
      <c r="F44" s="16" t="s">
        <v>19</v>
      </c>
      <c r="G44" s="7" t="n">
        <v>10</v>
      </c>
      <c r="H44" s="6" t="n">
        <v>157.11</v>
      </c>
      <c r="I44" s="6" t="n">
        <v>-1571.1</v>
      </c>
      <c r="J44" s="6" t="n">
        <v>-0</v>
      </c>
      <c r="K44" s="6" t="n">
        <v>-3.92</v>
      </c>
      <c r="L44" s="6" t="n">
        <v>-0</v>
      </c>
      <c r="M44" s="6"/>
      <c r="N44" s="6" t="s">
        <f>=I44+J44+K44+L44</f>
      </c>
      <c r="O44" s="16"/>
    </row>
    <row collapsed="false" customFormat="false" customHeight="false" hidden="false" ht="12.1" outlineLevel="0" r="45">
      <c r="A45" s="20" t="n">
        <v>44973.440277778</v>
      </c>
      <c r="B45" s="16" t="s">
        <v>146</v>
      </c>
      <c r="C45" s="16" t="s">
        <v>191</v>
      </c>
      <c r="D45" s="16" t="s">
        <v>135</v>
      </c>
      <c r="E45" s="16" t="s">
        <v>17</v>
      </c>
      <c r="F45" s="16" t="s">
        <v>19</v>
      </c>
      <c r="G45" s="7" t="n">
        <v>12</v>
      </c>
      <c r="H45" s="6" t="n">
        <v>118</v>
      </c>
      <c r="I45" s="6" t="n">
        <v>-1416</v>
      </c>
      <c r="J45" s="6" t="n">
        <v>-0</v>
      </c>
      <c r="K45" s="6" t="n">
        <v>-3.54</v>
      </c>
      <c r="L45" s="6" t="n">
        <v>-0</v>
      </c>
      <c r="M45" s="6"/>
      <c r="N45" s="6" t="s">
        <f>=I45+J45+K45+L45</f>
      </c>
      <c r="O45" s="16"/>
    </row>
    <row collapsed="false" customFormat="false" customHeight="false" hidden="false" ht="12.1" outlineLevel="0" r="46">
      <c r="A46" s="25" t="n">
        <v>44977.463888889</v>
      </c>
      <c r="B46" s="26" t="s">
        <v>140</v>
      </c>
      <c r="C46" s="26" t="s">
        <v>176</v>
      </c>
      <c r="D46" s="26" t="s">
        <v>148</v>
      </c>
      <c r="E46" s="26" t="s">
        <v>17</v>
      </c>
      <c r="F46" s="26" t="s">
        <v>65</v>
      </c>
      <c r="G46" s="27" t="n">
        <v>-10.15</v>
      </c>
      <c r="H46" s="28" t="n">
        <v>0.39059234</v>
      </c>
      <c r="I46" s="28" t="n">
        <v>3.96</v>
      </c>
      <c r="J46" s="28" t="n">
        <v>0</v>
      </c>
      <c r="K46" s="28" t="n">
        <v>-0</v>
      </c>
      <c r="L46" s="28" t="n">
        <v>-0</v>
      </c>
      <c r="M46" s="6" t="s">
        <f>=I46+J46+K46+L46</f>
      </c>
      <c r="N46" s="28"/>
      <c r="O46" s="26"/>
    </row>
    <row collapsed="false" customFormat="false" customHeight="false" hidden="false" ht="12.1" outlineLevel="0" r="47">
      <c r="A47" s="20" t="n">
        <v>44996.48125</v>
      </c>
      <c r="B47" s="16" t="s">
        <v>147</v>
      </c>
      <c r="C47" s="16" t="s">
        <v>192</v>
      </c>
      <c r="D47" s="16" t="s">
        <v>135</v>
      </c>
      <c r="E47" s="16" t="s">
        <v>193</v>
      </c>
      <c r="F47" s="16" t="s">
        <v>65</v>
      </c>
      <c r="G47" s="7" t="n">
        <v>10.33</v>
      </c>
      <c r="H47" s="6" t="n">
        <v>1.06</v>
      </c>
      <c r="I47" s="6" t="n">
        <v>-10.95</v>
      </c>
      <c r="J47" s="6" t="n">
        <v>-0</v>
      </c>
      <c r="K47" s="6" t="n">
        <v>-0</v>
      </c>
      <c r="L47" s="6" t="n">
        <v>-0</v>
      </c>
      <c r="M47" s="6" t="s">
        <f>=I47+J47+K47+L47</f>
      </c>
      <c r="N47" s="6"/>
      <c r="O47" s="16"/>
    </row>
    <row collapsed="false" customFormat="false" customHeight="false" hidden="false" ht="12.1" outlineLevel="0" r="48">
      <c r="A48" s="25" t="n">
        <v>45002.628472222</v>
      </c>
      <c r="B48" s="26" t="s">
        <v>145</v>
      </c>
      <c r="C48" s="26" t="s">
        <v>190</v>
      </c>
      <c r="D48" s="26" t="s">
        <v>148</v>
      </c>
      <c r="E48" s="26" t="s">
        <v>17</v>
      </c>
      <c r="F48" s="26" t="s">
        <v>19</v>
      </c>
      <c r="G48" s="27" t="n">
        <v>-10</v>
      </c>
      <c r="H48" s="28" t="n">
        <v>187.8</v>
      </c>
      <c r="I48" s="28" t="n">
        <v>1878</v>
      </c>
      <c r="J48" s="28" t="n">
        <v>0</v>
      </c>
      <c r="K48" s="28" t="n">
        <v>-5.5</v>
      </c>
      <c r="L48" s="28" t="n">
        <v>-0</v>
      </c>
      <c r="M48" s="28"/>
      <c r="N48" s="6" t="s">
        <f>=I48+J48+K48+L48</f>
      </c>
      <c r="O48" s="26"/>
    </row>
    <row collapsed="false" customFormat="false" customHeight="false" hidden="false" ht="12.1" outlineLevel="0" r="49">
      <c r="A49" s="29" t="n">
        <v>45006.492361111</v>
      </c>
      <c r="B49" s="30" t="s">
        <v>194</v>
      </c>
      <c r="C49" s="30" t="s">
        <v>82</v>
      </c>
      <c r="D49" s="30" t="s">
        <v>194</v>
      </c>
      <c r="E49" s="30" t="s">
        <v>194</v>
      </c>
      <c r="F49" s="30" t="s">
        <v>65</v>
      </c>
      <c r="G49" s="31" t="n">
        <v>1</v>
      </c>
      <c r="H49" s="32" t="n">
        <v>-135</v>
      </c>
      <c r="I49" s="32" t="n">
        <v>-135</v>
      </c>
      <c r="J49" s="32" t="n">
        <v>0</v>
      </c>
      <c r="K49" s="32" t="n">
        <v>-0</v>
      </c>
      <c r="L49" s="32" t="n">
        <v>-0</v>
      </c>
      <c r="M49" s="6" t="s">
        <f>=I49+J49+K49+L49</f>
      </c>
      <c r="N49" s="32"/>
      <c r="O49" s="30"/>
    </row>
    <row collapsed="false" customFormat="false" customHeight="false" hidden="false" ht="12.1" outlineLevel="0" r="50">
      <c r="A50" s="29" t="n">
        <v>45006.492361111</v>
      </c>
      <c r="B50" s="30" t="s">
        <v>194</v>
      </c>
      <c r="C50" s="30" t="s">
        <v>82</v>
      </c>
      <c r="D50" s="30" t="s">
        <v>194</v>
      </c>
      <c r="E50" s="30" t="s">
        <v>194</v>
      </c>
      <c r="F50" s="30" t="s">
        <v>19</v>
      </c>
      <c r="G50" s="31" t="n">
        <v>1</v>
      </c>
      <c r="H50" s="32" t="n">
        <v>-1880</v>
      </c>
      <c r="I50" s="32" t="n">
        <v>-1880</v>
      </c>
      <c r="J50" s="32" t="n">
        <v>0</v>
      </c>
      <c r="K50" s="32" t="n">
        <v>-0</v>
      </c>
      <c r="L50" s="32" t="n">
        <v>-0</v>
      </c>
      <c r="M50" s="32"/>
      <c r="N50" s="6" t="s">
        <f>=I50+J50+K50+L50</f>
      </c>
      <c r="O50" s="30"/>
    </row>
    <row collapsed="false" customFormat="false" customHeight="false" hidden="false" ht="12.1" outlineLevel="0" r="51">
      <c r="A51" s="25" t="n">
        <v>45048.591666667</v>
      </c>
      <c r="B51" s="26" t="s">
        <v>138</v>
      </c>
      <c r="C51" s="26" t="s">
        <v>173</v>
      </c>
      <c r="D51" s="26" t="s">
        <v>148</v>
      </c>
      <c r="E51" s="26" t="s">
        <v>17</v>
      </c>
      <c r="F51" s="26" t="s">
        <v>19</v>
      </c>
      <c r="G51" s="27" t="n">
        <v>-4.96</v>
      </c>
      <c r="H51" s="28" t="n">
        <v>5.6987303</v>
      </c>
      <c r="I51" s="28" t="n">
        <v>32.43</v>
      </c>
      <c r="J51" s="28" t="n">
        <v>0</v>
      </c>
      <c r="K51" s="28" t="n">
        <v>-0</v>
      </c>
      <c r="L51" s="28" t="n">
        <v>-0</v>
      </c>
      <c r="M51" s="28"/>
      <c r="N51" s="6" t="s">
        <f>=I51+J51+K51+L51</f>
      </c>
      <c r="O51" s="26"/>
    </row>
    <row collapsed="false" customFormat="false" customHeight="false" hidden="false" ht="12.1" outlineLevel="0" r="52">
      <c r="A52" s="25" t="n">
        <v>45048.591666667</v>
      </c>
      <c r="B52" s="26" t="s">
        <v>139</v>
      </c>
      <c r="C52" s="26" t="s">
        <v>175</v>
      </c>
      <c r="D52" s="26" t="s">
        <v>148</v>
      </c>
      <c r="E52" s="26" t="s">
        <v>17</v>
      </c>
      <c r="F52" s="26" t="s">
        <v>19</v>
      </c>
      <c r="G52" s="27" t="n">
        <v>-1.14</v>
      </c>
      <c r="H52" s="28" t="n">
        <v>21.94</v>
      </c>
      <c r="I52" s="28" t="n">
        <v>25.01</v>
      </c>
      <c r="J52" s="28" t="n">
        <v>0</v>
      </c>
      <c r="K52" s="28" t="n">
        <v>-0</v>
      </c>
      <c r="L52" s="28" t="n">
        <v>-0</v>
      </c>
      <c r="M52" s="28"/>
      <c r="N52" s="6" t="s">
        <f>=I52+J52+K52+L52</f>
      </c>
      <c r="O52" s="26"/>
    </row>
    <row collapsed="false" customFormat="false" customHeight="false" hidden="false" ht="12.1" outlineLevel="0" r="53">
      <c r="A53" s="25" t="n">
        <v>45048.591666667</v>
      </c>
      <c r="B53" s="26" t="s">
        <v>147</v>
      </c>
      <c r="C53" s="26" t="s">
        <v>192</v>
      </c>
      <c r="D53" s="26" t="s">
        <v>148</v>
      </c>
      <c r="E53" s="26" t="s">
        <v>193</v>
      </c>
      <c r="F53" s="26" t="s">
        <v>19</v>
      </c>
      <c r="G53" s="27" t="n">
        <v>-10.33</v>
      </c>
      <c r="H53" s="28" t="n">
        <v>0.94</v>
      </c>
      <c r="I53" s="28" t="n">
        <v>9.71</v>
      </c>
      <c r="J53" s="28" t="n">
        <v>0</v>
      </c>
      <c r="K53" s="28" t="n">
        <v>-0</v>
      </c>
      <c r="L53" s="28" t="n">
        <v>-0</v>
      </c>
      <c r="M53" s="28"/>
      <c r="N53" s="6" t="s">
        <f>=I53+J53+K53+L53</f>
      </c>
      <c r="O53" s="26"/>
    </row>
    <row collapsed="false" customFormat="false" customHeight="false" hidden="false" ht="12.1" outlineLevel="0" r="54">
      <c r="A54" s="25" t="n">
        <v>45081.599305556</v>
      </c>
      <c r="B54" s="26" t="s">
        <v>141</v>
      </c>
      <c r="C54" s="26" t="s">
        <v>178</v>
      </c>
      <c r="D54" s="26" t="s">
        <v>148</v>
      </c>
      <c r="E54" s="26" t="s">
        <v>17</v>
      </c>
      <c r="F54" s="26" t="s">
        <v>19</v>
      </c>
      <c r="G54" s="27" t="n">
        <v>-20</v>
      </c>
      <c r="H54" s="28" t="n">
        <v>41.365</v>
      </c>
      <c r="I54" s="28" t="n">
        <v>827.3</v>
      </c>
      <c r="J54" s="28" t="n">
        <v>0</v>
      </c>
      <c r="K54" s="28" t="n">
        <v>-2.48</v>
      </c>
      <c r="L54" s="28" t="n">
        <v>-0</v>
      </c>
      <c r="M54" s="28"/>
      <c r="N54" s="6" t="s">
        <f>=I54+J54+K54+L54</f>
      </c>
      <c r="O54" s="26"/>
    </row>
    <row collapsed="false" customFormat="false" customHeight="false" hidden="false" ht="12.1" outlineLevel="0" r="55">
      <c r="A55" s="25" t="n">
        <v>45082.456944444</v>
      </c>
      <c r="B55" s="26" t="s">
        <v>143</v>
      </c>
      <c r="C55" s="26" t="s">
        <v>186</v>
      </c>
      <c r="D55" s="26" t="s">
        <v>148</v>
      </c>
      <c r="E55" s="26" t="s">
        <v>17</v>
      </c>
      <c r="F55" s="26" t="s">
        <v>19</v>
      </c>
      <c r="G55" s="27" t="n">
        <v>-30</v>
      </c>
      <c r="H55" s="28" t="n">
        <v>66.03</v>
      </c>
      <c r="I55" s="28" t="n">
        <v>1980.9</v>
      </c>
      <c r="J55" s="28" t="n">
        <v>0</v>
      </c>
      <c r="K55" s="28" t="n">
        <v>-0</v>
      </c>
      <c r="L55" s="28" t="n">
        <v>-0</v>
      </c>
      <c r="M55" s="28"/>
      <c r="N55" s="6" t="s">
        <f>=I55+J55+K55+L55</f>
      </c>
      <c r="O55" s="26"/>
    </row>
    <row collapsed="false" customFormat="false" customHeight="false" hidden="false" ht="12.1" outlineLevel="0" r="56">
      <c r="A56" s="25" t="n">
        <v>45082.456944444</v>
      </c>
      <c r="B56" s="26" t="s">
        <v>144</v>
      </c>
      <c r="C56" s="26" t="s">
        <v>188</v>
      </c>
      <c r="D56" s="26" t="s">
        <v>148</v>
      </c>
      <c r="E56" s="26" t="s">
        <v>17</v>
      </c>
      <c r="F56" s="26" t="s">
        <v>19</v>
      </c>
      <c r="G56" s="27" t="n">
        <v>-80</v>
      </c>
      <c r="H56" s="28" t="n">
        <v>39.85</v>
      </c>
      <c r="I56" s="28" t="n">
        <v>3188</v>
      </c>
      <c r="J56" s="28" t="n">
        <v>0</v>
      </c>
      <c r="K56" s="28" t="n">
        <v>-0</v>
      </c>
      <c r="L56" s="28" t="n">
        <v>-0</v>
      </c>
      <c r="M56" s="28"/>
      <c r="N56" s="6" t="s">
        <f>=I56+J56+K56+L56</f>
      </c>
      <c r="O56" s="26"/>
    </row>
    <row collapsed="false" customFormat="false" customHeight="false" hidden="false" ht="12.1" outlineLevel="0" r="57">
      <c r="A57" s="25" t="n">
        <v>45082.839583333</v>
      </c>
      <c r="B57" s="26" t="s">
        <v>142</v>
      </c>
      <c r="C57" s="26" t="s">
        <v>185</v>
      </c>
      <c r="D57" s="26" t="s">
        <v>148</v>
      </c>
      <c r="E57" s="26" t="s">
        <v>51</v>
      </c>
      <c r="F57" s="26" t="s">
        <v>19</v>
      </c>
      <c r="G57" s="27" t="n">
        <v>-342</v>
      </c>
      <c r="H57" s="28" t="n">
        <v>1.2399</v>
      </c>
      <c r="I57" s="28" t="n">
        <v>424.05</v>
      </c>
      <c r="J57" s="28" t="n">
        <v>0</v>
      </c>
      <c r="K57" s="28" t="n">
        <v>-0</v>
      </c>
      <c r="L57" s="28" t="n">
        <v>-0</v>
      </c>
      <c r="M57" s="28"/>
      <c r="N57" s="6" t="s">
        <f>=I57+J57+K57+L57</f>
      </c>
      <c r="O57" s="26"/>
    </row>
    <row collapsed="false" customFormat="false" customHeight="false" hidden="false" ht="12.1" outlineLevel="0" r="58">
      <c r="A58" s="20" t="n">
        <v>45085.66875</v>
      </c>
      <c r="B58" s="16" t="s">
        <v>30</v>
      </c>
      <c r="C58" s="16" t="s">
        <v>195</v>
      </c>
      <c r="D58" s="16" t="s">
        <v>135</v>
      </c>
      <c r="E58" s="16" t="s">
        <v>17</v>
      </c>
      <c r="F58" s="16" t="s">
        <v>19</v>
      </c>
      <c r="G58" s="7" t="n">
        <v>20</v>
      </c>
      <c r="H58" s="6" t="n">
        <v>165.73</v>
      </c>
      <c r="I58" s="6" t="n">
        <v>-3314.6</v>
      </c>
      <c r="J58" s="6" t="n">
        <v>-0</v>
      </c>
      <c r="K58" s="6" t="n">
        <v>-9.94</v>
      </c>
      <c r="L58" s="6" t="n">
        <v>-0</v>
      </c>
      <c r="M58" s="6"/>
      <c r="N58" s="6" t="s">
        <f>=I58+J58+K58+L58</f>
      </c>
      <c r="O58" s="16"/>
    </row>
    <row collapsed="false" customFormat="false" customHeight="false" hidden="false" ht="12.1" outlineLevel="0" r="59">
      <c r="A59" s="20" t="n">
        <v>45085.66875</v>
      </c>
      <c r="B59" s="16" t="s">
        <v>50</v>
      </c>
      <c r="C59" s="16" t="s">
        <v>196</v>
      </c>
      <c r="D59" s="16" t="s">
        <v>135</v>
      </c>
      <c r="E59" s="16" t="s">
        <v>51</v>
      </c>
      <c r="F59" s="16" t="s">
        <v>19</v>
      </c>
      <c r="G59" s="7" t="n">
        <v>98</v>
      </c>
      <c r="H59" s="6" t="n">
        <v>6.8</v>
      </c>
      <c r="I59" s="6" t="n">
        <v>-666.4</v>
      </c>
      <c r="J59" s="6" t="n">
        <v>-0</v>
      </c>
      <c r="K59" s="6" t="n">
        <v>-0</v>
      </c>
      <c r="L59" s="6" t="n">
        <v>-0</v>
      </c>
      <c r="M59" s="6"/>
      <c r="N59" s="6" t="s">
        <f>=I59+J59+K59+L59</f>
      </c>
      <c r="O59" s="16"/>
    </row>
    <row collapsed="false" customFormat="false" customHeight="false" hidden="false" ht="12.1" outlineLevel="0" r="60">
      <c r="A60" s="20" t="n">
        <v>45093.677777778</v>
      </c>
      <c r="B60" s="16" t="s">
        <v>42</v>
      </c>
      <c r="C60" s="16" t="s">
        <v>172</v>
      </c>
      <c r="D60" s="16" t="s">
        <v>135</v>
      </c>
      <c r="E60" s="16" t="s">
        <v>17</v>
      </c>
      <c r="F60" s="16" t="s">
        <v>19</v>
      </c>
      <c r="G60" s="7" t="n">
        <v>2</v>
      </c>
      <c r="H60" s="6" t="n">
        <v>159.5</v>
      </c>
      <c r="I60" s="6" t="n">
        <v>-319</v>
      </c>
      <c r="J60" s="6" t="n">
        <v>-0</v>
      </c>
      <c r="K60" s="6" t="n">
        <v>-0.47</v>
      </c>
      <c r="L60" s="6" t="n">
        <v>-0</v>
      </c>
      <c r="M60" s="6"/>
      <c r="N60" s="6" t="s">
        <f>=I60+J60+K60+L60</f>
      </c>
      <c r="O60" s="16"/>
    </row>
    <row collapsed="false" customFormat="false" customHeight="false" hidden="false" ht="12.1" outlineLevel="0" r="61">
      <c r="A61" s="29" t="n">
        <v>45098.579166667</v>
      </c>
      <c r="B61" s="30" t="s">
        <v>194</v>
      </c>
      <c r="C61" s="30" t="s">
        <v>82</v>
      </c>
      <c r="D61" s="30" t="s">
        <v>194</v>
      </c>
      <c r="E61" s="30" t="s">
        <v>194</v>
      </c>
      <c r="F61" s="30" t="s">
        <v>19</v>
      </c>
      <c r="G61" s="31" t="n">
        <v>1</v>
      </c>
      <c r="H61" s="32" t="n">
        <v>-2000</v>
      </c>
      <c r="I61" s="32" t="n">
        <v>-2000</v>
      </c>
      <c r="J61" s="32" t="n">
        <v>0</v>
      </c>
      <c r="K61" s="32" t="n">
        <v>-0</v>
      </c>
      <c r="L61" s="32" t="n">
        <v>-0</v>
      </c>
      <c r="M61" s="32"/>
      <c r="N61" s="6" t="s">
        <f>=I61+J61+K61+L61</f>
      </c>
      <c r="O61" s="30"/>
    </row>
    <row collapsed="false" customFormat="false" customHeight="false" hidden="false" ht="12.1" outlineLevel="0" r="62">
      <c r="A62" s="25" t="n">
        <v>45098.579166667</v>
      </c>
      <c r="B62" s="26" t="s">
        <v>146</v>
      </c>
      <c r="C62" s="26" t="s">
        <v>191</v>
      </c>
      <c r="D62" s="26" t="s">
        <v>148</v>
      </c>
      <c r="E62" s="26" t="s">
        <v>17</v>
      </c>
      <c r="F62" s="26" t="s">
        <v>19</v>
      </c>
      <c r="G62" s="27" t="n">
        <v>-12</v>
      </c>
      <c r="H62" s="28" t="n">
        <v>180.05</v>
      </c>
      <c r="I62" s="28" t="n">
        <v>2160.6</v>
      </c>
      <c r="J62" s="28" t="n">
        <v>0</v>
      </c>
      <c r="K62" s="28" t="n">
        <v>-6.5</v>
      </c>
      <c r="L62" s="28" t="n">
        <v>-0</v>
      </c>
      <c r="M62" s="28"/>
      <c r="N62" s="6" t="s">
        <f>=I62+J62+K62+L62</f>
      </c>
      <c r="O62" s="26"/>
    </row>
    <row collapsed="false" customFormat="false" customHeight="false" hidden="false" ht="12.1" outlineLevel="0" r="63">
      <c r="A63" s="20" t="n">
        <v>45098.579166667</v>
      </c>
      <c r="B63" s="16" t="s">
        <v>30</v>
      </c>
      <c r="C63" s="16" t="s">
        <v>195</v>
      </c>
      <c r="D63" s="16" t="s">
        <v>135</v>
      </c>
      <c r="E63" s="16" t="s">
        <v>17</v>
      </c>
      <c r="F63" s="16" t="s">
        <v>19</v>
      </c>
      <c r="G63" s="7" t="n">
        <v>10</v>
      </c>
      <c r="H63" s="6" t="n">
        <v>170.09</v>
      </c>
      <c r="I63" s="6" t="n">
        <v>-1700.9</v>
      </c>
      <c r="J63" s="6" t="n">
        <v>-0</v>
      </c>
      <c r="K63" s="6" t="n">
        <v>-5.1</v>
      </c>
      <c r="L63" s="6" t="n">
        <v>-0</v>
      </c>
      <c r="M63" s="6"/>
      <c r="N63" s="6" t="s">
        <f>=I63+J63+K63+L63</f>
      </c>
      <c r="O63" s="16"/>
    </row>
    <row collapsed="false" customFormat="false" customHeight="false" hidden="false" ht="12.1" outlineLevel="0" r="64">
      <c r="A64" s="20" t="n">
        <v>45098.579166667</v>
      </c>
      <c r="B64" s="16" t="s">
        <v>16</v>
      </c>
      <c r="C64" s="16" t="s">
        <v>179</v>
      </c>
      <c r="D64" s="16" t="s">
        <v>135</v>
      </c>
      <c r="E64" s="16" t="s">
        <v>17</v>
      </c>
      <c r="F64" s="16" t="s">
        <v>19</v>
      </c>
      <c r="G64" s="7" t="n">
        <v>1</v>
      </c>
      <c r="H64" s="6" t="n">
        <v>503.2</v>
      </c>
      <c r="I64" s="6" t="n">
        <v>-503.2</v>
      </c>
      <c r="J64" s="6" t="n">
        <v>-0</v>
      </c>
      <c r="K64" s="6" t="n">
        <v>-1.51</v>
      </c>
      <c r="L64" s="6" t="n">
        <v>-0</v>
      </c>
      <c r="M64" s="6"/>
      <c r="N64" s="6" t="s">
        <f>=I64+J64+K64+L64</f>
      </c>
      <c r="O64" s="16"/>
    </row>
    <row collapsed="false" customFormat="false" customHeight="false" hidden="false" ht="12.1" outlineLevel="0" r="65">
      <c r="A65" s="20" t="n">
        <v>45098.579166667</v>
      </c>
      <c r="B65" s="16" t="s">
        <v>42</v>
      </c>
      <c r="C65" s="16" t="s">
        <v>172</v>
      </c>
      <c r="D65" s="16" t="s">
        <v>135</v>
      </c>
      <c r="E65" s="16" t="s">
        <v>17</v>
      </c>
      <c r="F65" s="16" t="s">
        <v>19</v>
      </c>
      <c r="G65" s="7" t="n">
        <v>1</v>
      </c>
      <c r="H65" s="6" t="n">
        <v>173.4</v>
      </c>
      <c r="I65" s="6" t="n">
        <v>-173.4</v>
      </c>
      <c r="J65" s="6" t="n">
        <v>-0</v>
      </c>
      <c r="K65" s="6" t="n">
        <v>-1</v>
      </c>
      <c r="L65" s="6" t="n">
        <v>-0</v>
      </c>
      <c r="M65" s="6"/>
      <c r="N65" s="6" t="s">
        <f>=I65+J65+K65+L65</f>
      </c>
      <c r="O65" s="16"/>
    </row>
    <row collapsed="false" customFormat="false" customHeight="false" hidden="false" ht="12.1" outlineLevel="0" r="66">
      <c r="A66" s="21" t="n">
        <v>45100.565972222</v>
      </c>
      <c r="B66" s="22" t="s">
        <v>171</v>
      </c>
      <c r="C66" s="22" t="s">
        <v>81</v>
      </c>
      <c r="D66" s="22" t="s">
        <v>171</v>
      </c>
      <c r="E66" s="22" t="s">
        <v>171</v>
      </c>
      <c r="F66" s="22" t="s">
        <v>19</v>
      </c>
      <c r="G66" s="23" t="n">
        <v>1</v>
      </c>
      <c r="H66" s="24" t="n">
        <v>3100</v>
      </c>
      <c r="I66" s="24" t="n">
        <v>3100</v>
      </c>
      <c r="J66" s="24" t="n">
        <v>0</v>
      </c>
      <c r="K66" s="24" t="n">
        <v>-0</v>
      </c>
      <c r="L66" s="24" t="n">
        <v>-0</v>
      </c>
      <c r="M66" s="24"/>
      <c r="N66" s="6" t="s">
        <f>=I66+J66+K66+L66</f>
      </c>
      <c r="O66" s="22"/>
    </row>
    <row collapsed="false" customFormat="false" customHeight="false" hidden="false" ht="12.1" outlineLevel="0" r="67">
      <c r="A67" s="20" t="n">
        <v>45100.565972222</v>
      </c>
      <c r="B67" s="16" t="s">
        <v>66</v>
      </c>
      <c r="C67" s="16" t="s">
        <v>197</v>
      </c>
      <c r="D67" s="16" t="s">
        <v>135</v>
      </c>
      <c r="E67" s="16" t="s">
        <v>62</v>
      </c>
      <c r="F67" s="16" t="s">
        <v>19</v>
      </c>
      <c r="G67" s="7" t="n">
        <v>1</v>
      </c>
      <c r="H67" s="6" t="n">
        <v>103.53</v>
      </c>
      <c r="I67" s="6" t="n">
        <v>-1035.3</v>
      </c>
      <c r="J67" s="6" t="n">
        <v>-36.22</v>
      </c>
      <c r="K67" s="6" t="n">
        <v>-0</v>
      </c>
      <c r="L67" s="6" t="n">
        <v>-0</v>
      </c>
      <c r="M67" s="6"/>
      <c r="N67" s="6" t="s">
        <f>=I67+J67+K67+L67</f>
      </c>
      <c r="O67" s="16"/>
    </row>
    <row collapsed="false" customFormat="false" customHeight="false" hidden="false" ht="12.1" outlineLevel="0" r="68">
      <c r="A68" s="20" t="n">
        <v>45100.565972222</v>
      </c>
      <c r="B68" s="16" t="s">
        <v>61</v>
      </c>
      <c r="C68" s="16" t="s">
        <v>198</v>
      </c>
      <c r="D68" s="16" t="s">
        <v>135</v>
      </c>
      <c r="E68" s="16" t="s">
        <v>62</v>
      </c>
      <c r="F68" s="16" t="s">
        <v>19</v>
      </c>
      <c r="G68" s="7" t="n">
        <v>1</v>
      </c>
      <c r="H68" s="6" t="n">
        <v>101.76</v>
      </c>
      <c r="I68" s="6" t="n">
        <v>-1017.6</v>
      </c>
      <c r="J68" s="6" t="n">
        <v>-41.43</v>
      </c>
      <c r="K68" s="6" t="n">
        <v>-0</v>
      </c>
      <c r="L68" s="6" t="n">
        <v>-0</v>
      </c>
      <c r="M68" s="6"/>
      <c r="N68" s="6" t="s">
        <f>=I68+J68+K68+L68</f>
      </c>
      <c r="O68" s="16"/>
    </row>
    <row collapsed="false" customFormat="false" customHeight="false" hidden="false" ht="12.1" outlineLevel="0" r="69">
      <c r="A69" s="20" t="n">
        <v>45100.565972222</v>
      </c>
      <c r="B69" s="16" t="s">
        <v>61</v>
      </c>
      <c r="C69" s="16" t="s">
        <v>198</v>
      </c>
      <c r="D69" s="16" t="s">
        <v>135</v>
      </c>
      <c r="E69" s="16" t="s">
        <v>62</v>
      </c>
      <c r="F69" s="16" t="s">
        <v>19</v>
      </c>
      <c r="G69" s="7" t="n">
        <v>1</v>
      </c>
      <c r="H69" s="6" t="n">
        <v>101.75</v>
      </c>
      <c r="I69" s="6" t="n">
        <v>-1017.5</v>
      </c>
      <c r="J69" s="6" t="n">
        <v>-41.43</v>
      </c>
      <c r="K69" s="6" t="n">
        <v>-0</v>
      </c>
      <c r="L69" s="6" t="n">
        <v>-0</v>
      </c>
      <c r="M69" s="6"/>
      <c r="N69" s="6" t="s">
        <f>=I69+J69+K69+L69</f>
      </c>
      <c r="O69" s="16"/>
    </row>
    <row collapsed="false" customFormat="false" customHeight="false" hidden="false" ht="12.1" outlineLevel="0" r="70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 t="s">
        <v>199</v>
      </c>
      <c r="M70" s="5" t="s">
        <f>=SUM(M2:M69)</f>
      </c>
      <c r="N70" s="5" t="s">
        <f>=SUM(N2:N69)</f>
      </c>
      <c r="O70" s="4"/>
    </row>
  </sheetData>
  <autoFilter ref="A1:O7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5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</cols>
  <sheetData>
    <row collapsed="false" customFormat="false" customHeight="false" hidden="false" ht="12.1" outlineLevel="0" r="1">
      <c r="A1" s="34" t="s">
        <v>74</v>
      </c>
      <c r="B1" s="34" t="s">
        <v>200</v>
      </c>
      <c r="C1" s="34" t="s">
        <v>0</v>
      </c>
      <c r="D1" s="34" t="s">
        <v>2</v>
      </c>
      <c r="E1" s="34" t="s">
        <v>201</v>
      </c>
      <c r="F1" s="34" t="s">
        <v>3</v>
      </c>
      <c r="G1" s="34" t="s">
        <v>202</v>
      </c>
      <c r="H1" s="34" t="s">
        <v>203</v>
      </c>
      <c r="I1" s="34" t="s">
        <v>204</v>
      </c>
      <c r="J1" s="34" t="s">
        <v>205</v>
      </c>
      <c r="K1" s="34" t="s">
        <v>206</v>
      </c>
      <c r="L1" s="34" t="s">
        <v>207</v>
      </c>
      <c r="M1" s="34" t="s">
        <v>208</v>
      </c>
      <c r="N1" s="34" t="s">
        <v>209</v>
      </c>
    </row>
    <row collapsed="false" customFormat="false" customHeight="false" hidden="false" ht="12.1" outlineLevel="0" r="2">
      <c r="A2" s="33" t="n">
        <v>45106</v>
      </c>
      <c r="B2" s="16" t="s">
        <v>210</v>
      </c>
      <c r="C2" s="16" t="s">
        <v>39</v>
      </c>
      <c r="D2" s="16" t="s">
        <v>40</v>
      </c>
      <c r="E2" s="7" t="n">
        <v>10</v>
      </c>
      <c r="F2" s="16" t="s">
        <v>19</v>
      </c>
      <c r="G2" s="6" t="n">
        <v>34.29</v>
      </c>
      <c r="H2" s="6" t="n">
        <v>303.5</v>
      </c>
      <c r="I2" s="6" t="n">
        <v>235.1</v>
      </c>
      <c r="J2" s="6" t="n">
        <v>45</v>
      </c>
      <c r="K2" s="6" t="n">
        <v>342.9</v>
      </c>
      <c r="L2" s="6" t="n">
        <v>297.9</v>
      </c>
      <c r="M2" s="6" t="n">
        <v>12.67</v>
      </c>
      <c r="N2" s="6" t="n">
        <v>9.82</v>
      </c>
    </row>
    <row collapsed="false" customFormat="false" customHeight="false" hidden="false" ht="12.1" outlineLevel="0" r="3">
      <c r="A3" s="33" t="n">
        <v>45118</v>
      </c>
      <c r="B3" s="16" t="s">
        <v>210</v>
      </c>
      <c r="C3" s="16" t="s">
        <v>16</v>
      </c>
      <c r="D3" s="16" t="s">
        <v>18</v>
      </c>
      <c r="E3" s="7" t="n">
        <v>12</v>
      </c>
      <c r="F3" s="16" t="s">
        <v>19</v>
      </c>
      <c r="G3" s="6" t="n">
        <v>27.71</v>
      </c>
      <c r="H3" s="6" t="n">
        <v>490.7</v>
      </c>
      <c r="I3" s="6" t="n">
        <v>364.19</v>
      </c>
      <c r="J3" s="6" t="n">
        <v>43</v>
      </c>
      <c r="K3" s="6" t="n">
        <v>332.52</v>
      </c>
      <c r="L3" s="6" t="n">
        <v>289.52</v>
      </c>
      <c r="M3" s="6" t="n">
        <v>6.62</v>
      </c>
      <c r="N3" s="6" t="n">
        <v>4.92</v>
      </c>
    </row>
    <row collapsed="false" customFormat="false" customHeight="false" hidden="false" ht="12.1" outlineLevel="0" r="4">
      <c r="A4" s="33" t="n">
        <v>45118</v>
      </c>
      <c r="B4" s="16" t="s">
        <v>210</v>
      </c>
      <c r="C4" s="16" t="s">
        <v>33</v>
      </c>
      <c r="D4" s="16" t="s">
        <v>34</v>
      </c>
      <c r="E4" s="7" t="n">
        <v>8</v>
      </c>
      <c r="F4" s="16" t="s">
        <v>19</v>
      </c>
      <c r="G4" s="6" t="n">
        <v>17.97</v>
      </c>
      <c r="H4" s="6" t="n">
        <v>478.8</v>
      </c>
      <c r="I4" s="6" t="n">
        <v>350.09</v>
      </c>
      <c r="J4" s="6" t="n">
        <v>19</v>
      </c>
      <c r="K4" s="6" t="n">
        <v>143.76</v>
      </c>
      <c r="L4" s="6" t="n">
        <v>124.76</v>
      </c>
      <c r="M4" s="6" t="n">
        <v>4.45</v>
      </c>
      <c r="N4" s="6" t="n">
        <v>3.26</v>
      </c>
    </row>
    <row collapsed="false" customFormat="false" customHeight="false" hidden="false" ht="12.1" outlineLevel="0" r="5">
      <c r="A5" s="33" t="n">
        <v>45118</v>
      </c>
      <c r="B5" s="16" t="s">
        <v>210</v>
      </c>
      <c r="C5" s="16" t="s">
        <v>27</v>
      </c>
      <c r="D5" s="16" t="s">
        <v>28</v>
      </c>
      <c r="E5" s="7" t="n">
        <v>1</v>
      </c>
      <c r="F5" s="16" t="s">
        <v>19</v>
      </c>
      <c r="G5" s="6" t="n">
        <v>264</v>
      </c>
      <c r="H5" s="6" t="n">
        <v>7278</v>
      </c>
      <c r="I5" s="6" t="n">
        <v>6665.62</v>
      </c>
      <c r="J5" s="6" t="n">
        <v>34</v>
      </c>
      <c r="K5" s="6" t="n">
        <v>264</v>
      </c>
      <c r="L5" s="6" t="n">
        <v>230</v>
      </c>
      <c r="M5" s="6" t="n">
        <v>3.45</v>
      </c>
      <c r="N5" s="6" t="n">
        <v>3.16</v>
      </c>
    </row>
    <row collapsed="false" customFormat="false" customHeight="false" hidden="false" ht="12.1" outlineLevel="0" r="6">
      <c r="A6" s="33" t="n">
        <v>45209</v>
      </c>
      <c r="B6" s="16" t="s">
        <v>210</v>
      </c>
      <c r="C6" s="16" t="s">
        <v>21</v>
      </c>
      <c r="D6" s="16" t="s">
        <v>22</v>
      </c>
      <c r="E6" s="7" t="n">
        <v>7</v>
      </c>
      <c r="F6" s="16" t="s">
        <v>19</v>
      </c>
      <c r="G6" s="6" t="n">
        <v>34.5</v>
      </c>
      <c r="H6" s="6" t="n">
        <v>1717.4</v>
      </c>
      <c r="I6" s="6" t="n">
        <v>1039.05</v>
      </c>
      <c r="J6" s="6" t="n">
        <v>31</v>
      </c>
      <c r="K6" s="6" t="n">
        <v>241.5</v>
      </c>
      <c r="L6" s="6" t="n">
        <v>210.5</v>
      </c>
      <c r="M6" s="6" t="n">
        <v>2.89</v>
      </c>
      <c r="N6" s="6" t="n">
        <v>1.75</v>
      </c>
    </row>
    <row collapsed="false" customFormat="false" customHeight="false" hidden="false" ht="12.1" outlineLevel="0" r="7">
      <c r="A7" s="33" t="n">
        <v>45210</v>
      </c>
      <c r="B7" s="16" t="s">
        <v>210</v>
      </c>
      <c r="C7" s="16" t="s">
        <v>16</v>
      </c>
      <c r="D7" s="16" t="s">
        <v>18</v>
      </c>
      <c r="E7" s="7" t="n">
        <v>12</v>
      </c>
      <c r="F7" s="16" t="s">
        <v>19</v>
      </c>
      <c r="G7" s="6" t="n">
        <v>27.54</v>
      </c>
      <c r="H7" s="6" t="n">
        <v>618.8</v>
      </c>
      <c r="I7" s="6" t="n">
        <v>364.19</v>
      </c>
      <c r="J7" s="6" t="n">
        <v>43</v>
      </c>
      <c r="K7" s="6" t="n">
        <v>330.48</v>
      </c>
      <c r="L7" s="6" t="n">
        <v>287.48</v>
      </c>
      <c r="M7" s="6" t="n">
        <v>6.58</v>
      </c>
      <c r="N7" s="6" t="n">
        <v>3.87</v>
      </c>
    </row>
    <row collapsed="false" customFormat="false" customHeight="false" hidden="false" ht="12.1" outlineLevel="0" r="8">
      <c r="A8" s="33" t="n">
        <v>45261</v>
      </c>
      <c r="B8" s="16" t="s">
        <v>210</v>
      </c>
      <c r="C8" s="16" t="s">
        <v>45</v>
      </c>
      <c r="D8" s="16" t="s">
        <v>46</v>
      </c>
      <c r="E8" s="7" t="n">
        <v>20</v>
      </c>
      <c r="F8" s="16" t="s">
        <v>19</v>
      </c>
      <c r="G8" s="6" t="n">
        <v>5.4465</v>
      </c>
      <c r="H8" s="6" t="n">
        <v>74.82</v>
      </c>
      <c r="I8" s="6" t="n">
        <v>55.92</v>
      </c>
      <c r="J8" s="6" t="n">
        <v>14</v>
      </c>
      <c r="K8" s="6" t="n">
        <v>108.93</v>
      </c>
      <c r="L8" s="6" t="n">
        <v>94.93</v>
      </c>
      <c r="M8" s="6" t="n">
        <v>8.49</v>
      </c>
      <c r="N8" s="6" t="n">
        <v>6.34</v>
      </c>
    </row>
    <row collapsed="false" customFormat="false" customHeight="false" hidden="false" ht="12.1" outlineLevel="0" r="9">
      <c r="A9" s="33" t="n">
        <v>45277</v>
      </c>
      <c r="B9" s="16" t="s">
        <v>210</v>
      </c>
      <c r="C9" s="16" t="s">
        <v>24</v>
      </c>
      <c r="D9" s="16" t="s">
        <v>25</v>
      </c>
      <c r="E9" s="7" t="n">
        <v>1</v>
      </c>
      <c r="F9" s="16" t="s">
        <v>19</v>
      </c>
      <c r="G9" s="6" t="n">
        <v>447</v>
      </c>
      <c r="H9" s="6" t="n">
        <v>6560</v>
      </c>
      <c r="I9" s="6" t="n">
        <v>3907.75</v>
      </c>
      <c r="J9" s="6" t="n">
        <v>58</v>
      </c>
      <c r="K9" s="6" t="n">
        <v>447</v>
      </c>
      <c r="L9" s="6" t="n">
        <v>389</v>
      </c>
      <c r="M9" s="6" t="n">
        <v>9.95</v>
      </c>
      <c r="N9" s="6" t="n">
        <v>5.93</v>
      </c>
    </row>
    <row collapsed="false" customFormat="false" customHeight="false" hidden="false" ht="12.1" outlineLevel="0" r="10">
      <c r="A10" s="33" t="n">
        <v>45285</v>
      </c>
      <c r="B10" s="16" t="s">
        <v>210</v>
      </c>
      <c r="C10" s="16" t="s">
        <v>27</v>
      </c>
      <c r="D10" s="16" t="s">
        <v>28</v>
      </c>
      <c r="E10" s="7" t="n">
        <v>1</v>
      </c>
      <c r="F10" s="16" t="s">
        <v>19</v>
      </c>
      <c r="G10" s="6" t="n">
        <v>291</v>
      </c>
      <c r="H10" s="6" t="n">
        <v>6668</v>
      </c>
      <c r="I10" s="6" t="n">
        <v>6665.62</v>
      </c>
      <c r="J10" s="6" t="n">
        <v>38</v>
      </c>
      <c r="K10" s="6" t="n">
        <v>291</v>
      </c>
      <c r="L10" s="6" t="n">
        <v>253</v>
      </c>
      <c r="M10" s="6" t="n">
        <v>3.8</v>
      </c>
      <c r="N10" s="6" t="n">
        <v>3.79</v>
      </c>
    </row>
    <row collapsed="false" customFormat="false" customHeight="false" hidden="false" ht="12.1" outlineLevel="0" r="11">
      <c r="A11" s="33" t="n">
        <v>45300</v>
      </c>
      <c r="B11" s="16" t="s">
        <v>210</v>
      </c>
      <c r="C11" s="16" t="s">
        <v>16</v>
      </c>
      <c r="D11" s="16" t="s">
        <v>18</v>
      </c>
      <c r="E11" s="7" t="n">
        <v>12</v>
      </c>
      <c r="F11" s="16" t="s">
        <v>19</v>
      </c>
      <c r="G11" s="6" t="n">
        <v>35.17</v>
      </c>
      <c r="H11" s="6" t="n">
        <v>686.7</v>
      </c>
      <c r="I11" s="6" t="n">
        <v>364.19</v>
      </c>
      <c r="J11" s="6" t="n">
        <v>55</v>
      </c>
      <c r="K11" s="6" t="n">
        <v>422.04</v>
      </c>
      <c r="L11" s="6" t="n">
        <v>367.04</v>
      </c>
      <c r="M11" s="6" t="n">
        <v>8.4</v>
      </c>
      <c r="N11" s="6" t="n">
        <v>4.45</v>
      </c>
    </row>
    <row collapsed="false" customFormat="false" customHeight="false" hidden="false" ht="12.1" outlineLevel="0" r="12">
      <c r="A12" s="33" t="n">
        <v>45302</v>
      </c>
      <c r="B12" s="16" t="s">
        <v>210</v>
      </c>
      <c r="C12" s="16" t="s">
        <v>33</v>
      </c>
      <c r="D12" s="16" t="s">
        <v>34</v>
      </c>
      <c r="E12" s="7" t="n">
        <v>8</v>
      </c>
      <c r="F12" s="16" t="s">
        <v>19</v>
      </c>
      <c r="G12" s="6" t="n">
        <v>30.77</v>
      </c>
      <c r="H12" s="6" t="n">
        <v>579.6</v>
      </c>
      <c r="I12" s="6" t="n">
        <v>350.09</v>
      </c>
      <c r="J12" s="6" t="n">
        <v>32</v>
      </c>
      <c r="K12" s="6" t="n">
        <v>246.16</v>
      </c>
      <c r="L12" s="6" t="n">
        <v>214.16</v>
      </c>
      <c r="M12" s="6" t="n">
        <v>7.65</v>
      </c>
      <c r="N12" s="6" t="n">
        <v>4.62</v>
      </c>
    </row>
    <row collapsed="false" customFormat="false" customHeight="false" hidden="false" ht="12.1" outlineLevel="0" r="13">
      <c r="A13" s="33" t="n">
        <v>45377</v>
      </c>
      <c r="B13" s="16" t="s">
        <v>210</v>
      </c>
      <c r="C13" s="16" t="s">
        <v>21</v>
      </c>
      <c r="D13" s="16" t="s">
        <v>22</v>
      </c>
      <c r="E13" s="7" t="n">
        <v>7</v>
      </c>
      <c r="F13" s="16" t="s">
        <v>19</v>
      </c>
      <c r="G13" s="6" t="n">
        <v>44.09</v>
      </c>
      <c r="H13" s="6" t="n">
        <v>1316.8</v>
      </c>
      <c r="I13" s="6" t="n">
        <v>1039.05</v>
      </c>
      <c r="J13" s="6" t="n">
        <v>40</v>
      </c>
      <c r="K13" s="6" t="n">
        <v>308.63</v>
      </c>
      <c r="L13" s="6" t="n">
        <v>268.63</v>
      </c>
      <c r="M13" s="6" t="n">
        <v>3.69</v>
      </c>
      <c r="N13" s="6" t="n">
        <v>2.91</v>
      </c>
    </row>
    <row collapsed="false" customFormat="false" customHeight="false" hidden="false" ht="12.1" outlineLevel="0" r="14">
      <c r="A14" s="33" t="n">
        <v>45419</v>
      </c>
      <c r="B14" s="16" t="s">
        <v>210</v>
      </c>
      <c r="C14" s="16" t="s">
        <v>24</v>
      </c>
      <c r="D14" s="16" t="s">
        <v>25</v>
      </c>
      <c r="E14" s="7" t="n">
        <v>1</v>
      </c>
      <c r="F14" s="16" t="s">
        <v>19</v>
      </c>
      <c r="G14" s="6" t="n">
        <v>498</v>
      </c>
      <c r="H14" s="6" t="n">
        <v>7722.5</v>
      </c>
      <c r="I14" s="6" t="n">
        <v>3907.75</v>
      </c>
      <c r="J14" s="6" t="n">
        <v>65</v>
      </c>
      <c r="K14" s="6" t="n">
        <v>498</v>
      </c>
      <c r="L14" s="6" t="n">
        <v>433</v>
      </c>
      <c r="M14" s="6" t="n">
        <v>11.08</v>
      </c>
      <c r="N14" s="6" t="n">
        <v>5.61</v>
      </c>
    </row>
    <row collapsed="false" customFormat="false" customHeight="false" hidden="false" ht="12.1" outlineLevel="0" r="15">
      <c r="A15" s="33" t="n">
        <v>45446</v>
      </c>
      <c r="B15" s="16" t="s">
        <v>210</v>
      </c>
      <c r="C15" s="16" t="s">
        <v>36</v>
      </c>
      <c r="D15" s="16" t="s">
        <v>37</v>
      </c>
      <c r="E15" s="7" t="n">
        <v>1100</v>
      </c>
      <c r="F15" s="16" t="s">
        <v>19</v>
      </c>
      <c r="G15" s="6" t="n">
        <v>0.326</v>
      </c>
      <c r="H15" s="6" t="n">
        <v>3.794</v>
      </c>
      <c r="I15" s="6" t="n">
        <v>3.45</v>
      </c>
      <c r="J15" s="6" t="n">
        <v>47</v>
      </c>
      <c r="K15" s="6" t="n">
        <v>358.5992</v>
      </c>
      <c r="L15" s="6" t="n">
        <v>311.6</v>
      </c>
      <c r="M15" s="6" t="n">
        <v>8.22</v>
      </c>
      <c r="N15" s="6" t="n">
        <v>7.47</v>
      </c>
    </row>
    <row collapsed="false" customFormat="false" customHeight="false" hidden="false" ht="12.1" outlineLevel="0" r="16">
      <c r="A16" s="33" t="n">
        <v>45482</v>
      </c>
      <c r="B16" s="16" t="s">
        <v>210</v>
      </c>
      <c r="C16" s="16" t="s">
        <v>16</v>
      </c>
      <c r="D16" s="16" t="s">
        <v>18</v>
      </c>
      <c r="E16" s="7" t="n">
        <v>12</v>
      </c>
      <c r="F16" s="16" t="s">
        <v>19</v>
      </c>
      <c r="G16" s="6" t="n">
        <v>25.17</v>
      </c>
      <c r="H16" s="6" t="n">
        <v>660.5</v>
      </c>
      <c r="I16" s="6" t="n">
        <v>364.19</v>
      </c>
      <c r="J16" s="6" t="n">
        <v>39</v>
      </c>
      <c r="K16" s="6" t="n">
        <v>302.04</v>
      </c>
      <c r="L16" s="6" t="n">
        <v>263.04</v>
      </c>
      <c r="M16" s="6" t="n">
        <v>6.02</v>
      </c>
      <c r="N16" s="6" t="n">
        <v>3.32</v>
      </c>
    </row>
    <row collapsed="false" customFormat="false" customHeight="false" hidden="false" ht="12.1" outlineLevel="0" r="17">
      <c r="A17" s="33" t="n">
        <v>45482</v>
      </c>
      <c r="B17" s="16" t="s">
        <v>210</v>
      </c>
      <c r="C17" s="16" t="s">
        <v>33</v>
      </c>
      <c r="D17" s="16" t="s">
        <v>34</v>
      </c>
      <c r="E17" s="7" t="n">
        <v>8</v>
      </c>
      <c r="F17" s="16" t="s">
        <v>19</v>
      </c>
      <c r="G17" s="6" t="n">
        <v>29.01</v>
      </c>
      <c r="H17" s="6" t="n">
        <v>524.6</v>
      </c>
      <c r="I17" s="6" t="n">
        <v>350.09</v>
      </c>
      <c r="J17" s="6" t="n">
        <v>30</v>
      </c>
      <c r="K17" s="6" t="n">
        <v>232.08</v>
      </c>
      <c r="L17" s="6" t="n">
        <v>202.08</v>
      </c>
      <c r="M17" s="6" t="n">
        <v>7.22</v>
      </c>
      <c r="N17" s="6" t="n">
        <v>4.82</v>
      </c>
    </row>
    <row collapsed="false" customFormat="false" customHeight="false" hidden="false" ht="12.1" outlineLevel="0" r="18">
      <c r="A18" s="33" t="n">
        <v>45484</v>
      </c>
      <c r="B18" s="16" t="s">
        <v>210</v>
      </c>
      <c r="C18" s="16" t="s">
        <v>27</v>
      </c>
      <c r="D18" s="16" t="s">
        <v>28</v>
      </c>
      <c r="E18" s="7" t="n">
        <v>1</v>
      </c>
      <c r="F18" s="16" t="s">
        <v>19</v>
      </c>
      <c r="G18" s="6" t="n">
        <v>15</v>
      </c>
      <c r="H18" s="6" t="n">
        <v>5657</v>
      </c>
      <c r="I18" s="6" t="n">
        <v>6665.62</v>
      </c>
      <c r="J18" s="6" t="n">
        <v>2</v>
      </c>
      <c r="K18" s="6" t="n">
        <v>15</v>
      </c>
      <c r="L18" s="6" t="n">
        <v>13</v>
      </c>
      <c r="M18" s="6" t="n">
        <v>0.2</v>
      </c>
      <c r="N18" s="6" t="n">
        <v>0.23</v>
      </c>
    </row>
    <row collapsed="false" customFormat="false" customHeight="false" hidden="false" ht="12.1" outlineLevel="0" r="19">
      <c r="A19" s="33" t="n">
        <v>45484</v>
      </c>
      <c r="B19" s="16" t="s">
        <v>210</v>
      </c>
      <c r="C19" s="16" t="s">
        <v>27</v>
      </c>
      <c r="D19" s="16" t="s">
        <v>28</v>
      </c>
      <c r="E19" s="7" t="n">
        <v>1</v>
      </c>
      <c r="F19" s="16" t="s">
        <v>19</v>
      </c>
      <c r="G19" s="6" t="n">
        <v>294</v>
      </c>
      <c r="H19" s="6" t="n">
        <v>5657</v>
      </c>
      <c r="I19" s="6" t="n">
        <v>6665.62</v>
      </c>
      <c r="J19" s="6" t="n">
        <v>38</v>
      </c>
      <c r="K19" s="6" t="n">
        <v>294</v>
      </c>
      <c r="L19" s="6" t="n">
        <v>256</v>
      </c>
      <c r="M19" s="6" t="n">
        <v>3.84</v>
      </c>
      <c r="N19" s="6" t="n">
        <v>4.53</v>
      </c>
    </row>
    <row collapsed="false" customFormat="false" customHeight="false" hidden="false" ht="12.1" outlineLevel="0" r="20">
      <c r="A20" s="33" t="n">
        <v>45489</v>
      </c>
      <c r="B20" s="16" t="s">
        <v>210</v>
      </c>
      <c r="C20" s="16" t="s">
        <v>39</v>
      </c>
      <c r="D20" s="16" t="s">
        <v>40</v>
      </c>
      <c r="E20" s="7" t="n">
        <v>10</v>
      </c>
      <c r="F20" s="16" t="s">
        <v>19</v>
      </c>
      <c r="G20" s="6" t="n">
        <v>35</v>
      </c>
      <c r="H20" s="6" t="n">
        <v>220.85</v>
      </c>
      <c r="I20" s="6" t="n">
        <v>235.1</v>
      </c>
      <c r="J20" s="6" t="n">
        <v>46</v>
      </c>
      <c r="K20" s="6" t="n">
        <v>350</v>
      </c>
      <c r="L20" s="6" t="n">
        <v>304</v>
      </c>
      <c r="M20" s="6" t="n">
        <v>12.93</v>
      </c>
      <c r="N20" s="6" t="n">
        <v>13.76</v>
      </c>
    </row>
    <row collapsed="false" customFormat="false" customHeight="false" hidden="false" ht="12.1" outlineLevel="0" r="21">
      <c r="A21" s="33" t="n">
        <v>45557</v>
      </c>
      <c r="B21" s="16" t="s">
        <v>210</v>
      </c>
      <c r="C21" s="16" t="s">
        <v>27</v>
      </c>
      <c r="D21" s="16" t="s">
        <v>28</v>
      </c>
      <c r="E21" s="7" t="n">
        <v>1</v>
      </c>
      <c r="F21" s="16" t="s">
        <v>19</v>
      </c>
      <c r="G21" s="6" t="n">
        <v>117</v>
      </c>
      <c r="H21" s="6" t="n">
        <v>5140</v>
      </c>
      <c r="I21" s="6" t="n">
        <v>6665.62</v>
      </c>
      <c r="J21" s="6" t="n">
        <v>15</v>
      </c>
      <c r="K21" s="6" t="n">
        <v>117</v>
      </c>
      <c r="L21" s="6" t="n">
        <v>102</v>
      </c>
      <c r="M21" s="6" t="n">
        <v>1.53</v>
      </c>
      <c r="N21" s="6" t="n">
        <v>1.98</v>
      </c>
    </row>
    <row collapsed="false" customFormat="false" customHeight="false" hidden="false" ht="12.1" outlineLevel="0" r="22">
      <c r="A22" s="33" t="n">
        <v>45562</v>
      </c>
      <c r="B22" s="16" t="s">
        <v>210</v>
      </c>
      <c r="C22" s="16" t="s">
        <v>45</v>
      </c>
      <c r="D22" s="16" t="s">
        <v>46</v>
      </c>
      <c r="E22" s="7" t="n">
        <v>20</v>
      </c>
      <c r="F22" s="16" t="s">
        <v>19</v>
      </c>
      <c r="G22" s="6" t="n">
        <v>6.06</v>
      </c>
      <c r="H22" s="6" t="n">
        <v>76.67</v>
      </c>
      <c r="I22" s="6" t="n">
        <v>55.92</v>
      </c>
      <c r="J22" s="6" t="n">
        <v>16</v>
      </c>
      <c r="K22" s="6" t="n">
        <v>121.2</v>
      </c>
      <c r="L22" s="6" t="n">
        <v>105.2</v>
      </c>
      <c r="M22" s="6" t="n">
        <v>9.41</v>
      </c>
      <c r="N22" s="6" t="n">
        <v>6.86</v>
      </c>
    </row>
    <row collapsed="false" customFormat="false" customHeight="false" hidden="false" ht="12.1" outlineLevel="0" r="23">
      <c r="A23" s="33" t="n">
        <v>45573</v>
      </c>
      <c r="B23" s="16" t="s">
        <v>210</v>
      </c>
      <c r="C23" s="16" t="s">
        <v>16</v>
      </c>
      <c r="D23" s="16" t="s">
        <v>18</v>
      </c>
      <c r="E23" s="7" t="n">
        <v>12</v>
      </c>
      <c r="F23" s="16" t="s">
        <v>19</v>
      </c>
      <c r="G23" s="6" t="n">
        <v>38.2</v>
      </c>
      <c r="H23" s="6" t="n">
        <v>622.6</v>
      </c>
      <c r="I23" s="6" t="n">
        <v>364.19</v>
      </c>
      <c r="J23" s="6" t="n">
        <v>60</v>
      </c>
      <c r="K23" s="6" t="n">
        <v>458.4</v>
      </c>
      <c r="L23" s="6" t="n">
        <v>398.4</v>
      </c>
      <c r="M23" s="6" t="n">
        <v>9.12</v>
      </c>
      <c r="N23" s="6" t="n">
        <v>5.33</v>
      </c>
    </row>
    <row collapsed="false" customFormat="false" customHeight="false" hidden="false" ht="12.1" outlineLevel="0" r="24">
      <c r="A24" s="33" t="n">
        <v>45576</v>
      </c>
      <c r="B24" s="16" t="s">
        <v>210</v>
      </c>
      <c r="C24" s="16" t="s">
        <v>21</v>
      </c>
      <c r="D24" s="16" t="s">
        <v>22</v>
      </c>
      <c r="E24" s="7" t="n">
        <v>7</v>
      </c>
      <c r="F24" s="16" t="s">
        <v>19</v>
      </c>
      <c r="G24" s="6" t="n">
        <v>35.5</v>
      </c>
      <c r="H24" s="6" t="n">
        <v>957.8</v>
      </c>
      <c r="I24" s="6" t="n">
        <v>1039.05</v>
      </c>
      <c r="J24" s="6" t="n">
        <v>32</v>
      </c>
      <c r="K24" s="6" t="n">
        <v>248.5</v>
      </c>
      <c r="L24" s="6" t="n">
        <v>216.5</v>
      </c>
      <c r="M24" s="6" t="n">
        <v>2.98</v>
      </c>
      <c r="N24" s="6" t="n">
        <v>3.23</v>
      </c>
    </row>
    <row collapsed="false" customFormat="false" customHeight="false" hidden="false" ht="12.1" outlineLevel="0" r="25">
      <c r="A25" s="33" t="n">
        <v>45643</v>
      </c>
      <c r="B25" s="16" t="s">
        <v>210</v>
      </c>
      <c r="C25" s="16" t="s">
        <v>24</v>
      </c>
      <c r="D25" s="16" t="s">
        <v>25</v>
      </c>
      <c r="E25" s="7" t="n">
        <v>1</v>
      </c>
      <c r="F25" s="16" t="s">
        <v>19</v>
      </c>
      <c r="G25" s="6" t="n">
        <v>514</v>
      </c>
      <c r="H25" s="6" t="n">
        <v>6290.5</v>
      </c>
      <c r="I25" s="6" t="n">
        <v>3907.75</v>
      </c>
      <c r="J25" s="6" t="n">
        <v>67</v>
      </c>
      <c r="K25" s="6" t="n">
        <v>514</v>
      </c>
      <c r="L25" s="6" t="n">
        <v>447</v>
      </c>
      <c r="M25" s="6" t="n">
        <v>11.44</v>
      </c>
      <c r="N25" s="6" t="n">
        <v>7.11</v>
      </c>
    </row>
    <row collapsed="false" customFormat="false" customHeight="false" hidden="false" ht="12.1" outlineLevel="0" r="26">
      <c r="A26" s="33" t="n">
        <v>45648</v>
      </c>
      <c r="B26" s="16" t="s">
        <v>210</v>
      </c>
      <c r="C26" s="16" t="s">
        <v>27</v>
      </c>
      <c r="D26" s="16" t="s">
        <v>28</v>
      </c>
      <c r="E26" s="7" t="n">
        <v>1</v>
      </c>
      <c r="F26" s="16" t="s">
        <v>19</v>
      </c>
      <c r="G26" s="6" t="n">
        <v>126</v>
      </c>
      <c r="H26" s="6" t="n">
        <v>5814</v>
      </c>
      <c r="I26" s="6" t="n">
        <v>6665.62</v>
      </c>
      <c r="J26" s="6" t="n">
        <v>16</v>
      </c>
      <c r="K26" s="6" t="n">
        <v>126</v>
      </c>
      <c r="L26" s="6" t="n">
        <v>110</v>
      </c>
      <c r="M26" s="6" t="n">
        <v>1.65</v>
      </c>
      <c r="N26" s="6" t="n">
        <v>1.89</v>
      </c>
    </row>
    <row collapsed="false" customFormat="false" customHeight="false" hidden="false" ht="12.1" outlineLevel="0" r="27">
      <c r="A27" s="33" t="n">
        <v>45665</v>
      </c>
      <c r="B27" s="16" t="s">
        <v>210</v>
      </c>
      <c r="C27" s="16" t="s">
        <v>16</v>
      </c>
      <c r="D27" s="16" t="s">
        <v>18</v>
      </c>
      <c r="E27" s="7" t="n">
        <v>12</v>
      </c>
      <c r="F27" s="16" t="s">
        <v>19</v>
      </c>
      <c r="G27" s="6" t="n">
        <v>17.39</v>
      </c>
      <c r="H27" s="6" t="n">
        <v>654.7</v>
      </c>
      <c r="I27" s="6" t="n">
        <v>364.19</v>
      </c>
      <c r="J27" s="6" t="n">
        <v>27</v>
      </c>
      <c r="K27" s="6" t="n">
        <v>208.68</v>
      </c>
      <c r="L27" s="6" t="n">
        <v>181.68</v>
      </c>
      <c r="M27" s="6" t="n">
        <v>4.16</v>
      </c>
      <c r="N27" s="6" t="n">
        <v>2.31</v>
      </c>
    </row>
    <row collapsed="false" customFormat="false" customHeight="false" hidden="false" ht="12.1" outlineLevel="0" r="28">
      <c r="A28" s="33" t="n">
        <v>45667</v>
      </c>
      <c r="B28" s="16" t="s">
        <v>210</v>
      </c>
      <c r="C28" s="16" t="s">
        <v>33</v>
      </c>
      <c r="D28" s="16" t="s">
        <v>34</v>
      </c>
      <c r="E28" s="7" t="n">
        <v>8</v>
      </c>
      <c r="F28" s="16" t="s">
        <v>19</v>
      </c>
      <c r="G28" s="6" t="n">
        <v>36.47</v>
      </c>
      <c r="H28" s="6" t="n">
        <v>562.95</v>
      </c>
      <c r="I28" s="6" t="n">
        <v>350.09</v>
      </c>
      <c r="J28" s="6" t="n">
        <v>38</v>
      </c>
      <c r="K28" s="6" t="n">
        <v>291.76</v>
      </c>
      <c r="L28" s="6" t="n">
        <v>253.76</v>
      </c>
      <c r="M28" s="6" t="n">
        <v>9.06</v>
      </c>
      <c r="N28" s="6" t="n">
        <v>5.63</v>
      </c>
    </row>
    <row collapsed="false" customFormat="false" customHeight="false" hidden="false" ht="12.1" outlineLevel="0" r="29">
      <c r="A29" s="33" t="n">
        <v>45775</v>
      </c>
      <c r="B29" s="16" t="s">
        <v>210</v>
      </c>
      <c r="C29" s="16" t="s">
        <v>21</v>
      </c>
      <c r="D29" s="16" t="s">
        <v>22</v>
      </c>
      <c r="E29" s="7" t="n">
        <v>7</v>
      </c>
      <c r="F29" s="16" t="s">
        <v>19</v>
      </c>
      <c r="G29" s="6" t="n">
        <v>46.65</v>
      </c>
      <c r="H29" s="6" t="n">
        <v>1266.2</v>
      </c>
      <c r="I29" s="6" t="n">
        <v>1039.05</v>
      </c>
      <c r="J29" s="6" t="n">
        <v>42</v>
      </c>
      <c r="K29" s="6" t="n">
        <v>326.55</v>
      </c>
      <c r="L29" s="6" t="n">
        <v>284.55</v>
      </c>
      <c r="M29" s="6" t="n">
        <v>3.91</v>
      </c>
      <c r="N29" s="6" t="n">
        <v>3.21</v>
      </c>
    </row>
    <row collapsed="false" customFormat="false" customHeight="false" hidden="false" ht="12.1" outlineLevel="0" r="30">
      <c r="A30" s="33" t="n">
        <v>45810</v>
      </c>
      <c r="B30" s="16" t="s">
        <v>210</v>
      </c>
      <c r="C30" s="16" t="s">
        <v>16</v>
      </c>
      <c r="D30" s="16" t="s">
        <v>18</v>
      </c>
      <c r="E30" s="7" t="n">
        <v>12</v>
      </c>
      <c r="F30" s="16" t="s">
        <v>19</v>
      </c>
      <c r="G30" s="6" t="n">
        <v>43.11</v>
      </c>
      <c r="H30" s="6" t="n">
        <v>656.5</v>
      </c>
      <c r="I30" s="6" t="n">
        <v>364.19</v>
      </c>
      <c r="J30" s="6" t="n">
        <v>67</v>
      </c>
      <c r="K30" s="6" t="n">
        <v>517.32</v>
      </c>
      <c r="L30" s="6" t="n">
        <v>450.32</v>
      </c>
      <c r="M30" s="6" t="n">
        <v>10.3</v>
      </c>
      <c r="N30" s="6" t="n">
        <v>5.72</v>
      </c>
    </row>
    <row collapsed="false" customFormat="false" customHeight="false" hidden="false" ht="12.1" outlineLevel="0" r="31">
      <c r="A31" s="33" t="n">
        <v>45811</v>
      </c>
      <c r="B31" s="16" t="s">
        <v>210</v>
      </c>
      <c r="C31" s="16" t="s">
        <v>24</v>
      </c>
      <c r="D31" s="16" t="s">
        <v>25</v>
      </c>
      <c r="E31" s="7" t="n">
        <v>1</v>
      </c>
      <c r="F31" s="16" t="s">
        <v>19</v>
      </c>
      <c r="G31" s="6" t="n">
        <v>541</v>
      </c>
      <c r="H31" s="6" t="n">
        <v>6473</v>
      </c>
      <c r="I31" s="6" t="n">
        <v>3907.75</v>
      </c>
      <c r="J31" s="6" t="n">
        <v>70</v>
      </c>
      <c r="K31" s="6" t="n">
        <v>541</v>
      </c>
      <c r="L31" s="6" t="n">
        <v>471</v>
      </c>
      <c r="M31" s="6" t="n">
        <v>12.05</v>
      </c>
      <c r="N31" s="6" t="n">
        <v>7.28</v>
      </c>
    </row>
    <row collapsed="false" customFormat="false" customHeight="false" hidden="false" ht="12.1" outlineLevel="0" r="32">
      <c r="A32" s="33" t="n">
        <v>45817</v>
      </c>
      <c r="B32" s="16" t="s">
        <v>210</v>
      </c>
      <c r="C32" s="16" t="s">
        <v>36</v>
      </c>
      <c r="D32" s="16" t="s">
        <v>37</v>
      </c>
      <c r="E32" s="7" t="n">
        <v>1100</v>
      </c>
      <c r="F32" s="16" t="s">
        <v>19</v>
      </c>
      <c r="G32" s="6" t="n">
        <v>0.3538</v>
      </c>
      <c r="H32" s="6" t="n">
        <v>3.276</v>
      </c>
      <c r="I32" s="6" t="n">
        <v>3.45</v>
      </c>
      <c r="J32" s="6" t="n">
        <v>51</v>
      </c>
      <c r="K32" s="6" t="n">
        <v>389.1322</v>
      </c>
      <c r="L32" s="6" t="n">
        <v>338.13</v>
      </c>
      <c r="M32" s="6" t="n">
        <v>8.92</v>
      </c>
      <c r="N32" s="6" t="n">
        <v>9.38</v>
      </c>
    </row>
    <row collapsed="false" customFormat="false" customHeight="false" hidden="false" ht="12.1" outlineLevel="0" r="33">
      <c r="A33" s="33" t="n">
        <v>45817</v>
      </c>
      <c r="B33" s="16" t="s">
        <v>210</v>
      </c>
      <c r="C33" s="16" t="s">
        <v>27</v>
      </c>
      <c r="D33" s="16" t="s">
        <v>28</v>
      </c>
      <c r="E33" s="7" t="n">
        <v>1</v>
      </c>
      <c r="F33" s="16" t="s">
        <v>19</v>
      </c>
      <c r="G33" s="6" t="n">
        <v>87</v>
      </c>
      <c r="H33" s="6" t="n">
        <v>6223</v>
      </c>
      <c r="I33" s="6" t="n">
        <v>6665.62</v>
      </c>
      <c r="J33" s="6" t="n">
        <v>11</v>
      </c>
      <c r="K33" s="6" t="n">
        <v>87</v>
      </c>
      <c r="L33" s="6" t="n">
        <v>76</v>
      </c>
      <c r="M33" s="6" t="n">
        <v>1.14</v>
      </c>
      <c r="N33" s="6" t="n">
        <v>1.22</v>
      </c>
    </row>
    <row collapsed="false" customFormat="false" customHeight="false" hidden="false" ht="12.1" outlineLevel="0" r="34">
      <c r="A34" s="33" t="n">
        <v>45845</v>
      </c>
      <c r="B34" s="16" t="s">
        <v>210</v>
      </c>
      <c r="C34" s="16" t="s">
        <v>39</v>
      </c>
      <c r="D34" s="16" t="s">
        <v>40</v>
      </c>
      <c r="E34" s="7" t="n">
        <v>10</v>
      </c>
      <c r="F34" s="16" t="s">
        <v>19</v>
      </c>
      <c r="G34" s="6" t="n">
        <v>35</v>
      </c>
      <c r="H34" s="6" t="n">
        <v>193.8</v>
      </c>
      <c r="I34" s="6" t="n">
        <v>235.1</v>
      </c>
      <c r="J34" s="6" t="n">
        <v>46</v>
      </c>
      <c r="K34" s="6" t="n">
        <v>350</v>
      </c>
      <c r="L34" s="6" t="n">
        <v>304</v>
      </c>
      <c r="M34" s="6" t="n">
        <v>12.93</v>
      </c>
      <c r="N34" s="6" t="n">
        <v>15.69</v>
      </c>
    </row>
    <row collapsed="false" customFormat="false" customHeight="false" hidden="false" ht="12.1" outlineLevel="0" r="35">
      <c r="A35" s="33" t="n">
        <v>45858</v>
      </c>
      <c r="B35" s="16" t="s">
        <v>210</v>
      </c>
      <c r="C35" s="16" t="s">
        <v>33</v>
      </c>
      <c r="D35" s="16" t="s">
        <v>34</v>
      </c>
      <c r="E35" s="7" t="n">
        <v>8</v>
      </c>
      <c r="F35" s="16" t="s">
        <v>19</v>
      </c>
      <c r="G35" s="6" t="n">
        <v>14.68</v>
      </c>
      <c r="H35" s="6" t="n">
        <v>418.25</v>
      </c>
      <c r="I35" s="6" t="n">
        <v>350.09</v>
      </c>
      <c r="J35" s="6" t="n">
        <v>15</v>
      </c>
      <c r="K35" s="6" t="n">
        <v>117.44</v>
      </c>
      <c r="L35" s="6" t="n">
        <v>102.44</v>
      </c>
      <c r="M35" s="6" t="n">
        <v>3.66</v>
      </c>
      <c r="N35" s="6" t="n">
        <v>3.06</v>
      </c>
    </row>
    <row collapsed="false" customFormat="false" customHeight="false" hidden="false" ht="12.1" outlineLevel="0" r="36">
      <c r="A36" s="33" t="n">
        <v>45882</v>
      </c>
      <c r="B36" s="16" t="s">
        <v>210</v>
      </c>
      <c r="C36" s="16" t="s">
        <v>45</v>
      </c>
      <c r="D36" s="16" t="s">
        <v>46</v>
      </c>
      <c r="E36" s="7" t="n">
        <v>20</v>
      </c>
      <c r="F36" s="16" t="s">
        <v>19</v>
      </c>
      <c r="G36" s="6" t="n">
        <v>2.71</v>
      </c>
      <c r="H36" s="6" t="n">
        <v>69.5</v>
      </c>
      <c r="I36" s="6" t="n">
        <v>55.92</v>
      </c>
      <c r="J36" s="6" t="n">
        <v>7</v>
      </c>
      <c r="K36" s="6" t="n">
        <v>54.2</v>
      </c>
      <c r="L36" s="6" t="n">
        <v>47.2</v>
      </c>
      <c r="M36" s="6" t="n">
        <v>4.22</v>
      </c>
      <c r="N36" s="6" t="n">
        <v>3.4</v>
      </c>
    </row>
    <row collapsed="false" customFormat="false" customHeight="false" hidden="false" ht="12.1" outlineLevel="0" r="37">
      <c r="A37" s="33" t="n">
        <v>45931</v>
      </c>
      <c r="B37" s="16" t="s">
        <v>210</v>
      </c>
      <c r="C37" s="16" t="s">
        <v>27</v>
      </c>
      <c r="D37" s="16" t="s">
        <v>28</v>
      </c>
      <c r="E37" s="7" t="n">
        <v>1</v>
      </c>
      <c r="F37" s="16" t="s">
        <v>19</v>
      </c>
      <c r="G37" s="6" t="n">
        <v>273</v>
      </c>
      <c r="H37" s="6" t="n">
        <v>6883</v>
      </c>
      <c r="I37" s="6" t="n">
        <v>6665.62</v>
      </c>
      <c r="J37" s="6" t="n">
        <v>35</v>
      </c>
      <c r="K37" s="6" t="n">
        <v>273</v>
      </c>
      <c r="L37" s="6" t="n">
        <v>238</v>
      </c>
      <c r="M37" s="6" t="n">
        <v>3.57</v>
      </c>
      <c r="N37" s="6" t="n">
        <v>3.46</v>
      </c>
    </row>
    <row collapsed="false" customFormat="false" customHeight="false" hidden="false" ht="12.1" outlineLevel="0" r="38">
      <c r="A38" s="33" t="n">
        <v>45936</v>
      </c>
      <c r="B38" s="16" t="s">
        <v>210</v>
      </c>
      <c r="C38" s="16" t="s">
        <v>21</v>
      </c>
      <c r="D38" s="16" t="s">
        <v>22</v>
      </c>
      <c r="E38" s="7" t="n">
        <v>7</v>
      </c>
      <c r="F38" s="16" t="s">
        <v>19</v>
      </c>
      <c r="G38" s="6" t="n">
        <v>35.5</v>
      </c>
      <c r="H38" s="6" t="n">
        <v>1083.2</v>
      </c>
      <c r="I38" s="6" t="n">
        <v>1039.05</v>
      </c>
      <c r="J38" s="6" t="n">
        <v>32</v>
      </c>
      <c r="K38" s="6" t="n">
        <v>248.5</v>
      </c>
      <c r="L38" s="6" t="n">
        <v>216.5</v>
      </c>
      <c r="M38" s="6" t="n">
        <v>2.98</v>
      </c>
      <c r="N38" s="6" t="n">
        <v>2.86</v>
      </c>
    </row>
    <row collapsed="false" customFormat="false" customHeight="false" hidden="false" ht="12.1" outlineLevel="0" r="39">
      <c r="A39" s="33" t="n">
        <v>45944</v>
      </c>
      <c r="B39" s="16" t="s">
        <v>210</v>
      </c>
      <c r="C39" s="16" t="s">
        <v>16</v>
      </c>
      <c r="D39" s="16" t="s">
        <v>18</v>
      </c>
      <c r="E39" s="7" t="n">
        <v>12</v>
      </c>
      <c r="F39" s="16" t="s">
        <v>19</v>
      </c>
      <c r="G39" s="6" t="n">
        <v>14.35</v>
      </c>
      <c r="H39" s="6" t="n">
        <v>557.5</v>
      </c>
      <c r="I39" s="6" t="n">
        <v>364.19</v>
      </c>
      <c r="J39" s="6" t="n">
        <v>22</v>
      </c>
      <c r="K39" s="6" t="n">
        <v>172.2</v>
      </c>
      <c r="L39" s="6" t="n">
        <v>150.2</v>
      </c>
      <c r="M39" s="6" t="n">
        <v>3.44</v>
      </c>
      <c r="N39" s="6" t="n">
        <v>2.25</v>
      </c>
    </row>
    <row collapsed="false" customFormat="false" customHeight="false" hidden="false" ht="12.1" outlineLevel="0" r="40">
      <c r="A40" s="33" t="n">
        <v>46033</v>
      </c>
      <c r="B40" s="16" t="s">
        <v>210</v>
      </c>
      <c r="C40" s="16" t="s">
        <v>16</v>
      </c>
      <c r="D40" s="16" t="s">
        <v>18</v>
      </c>
      <c r="E40" s="7" t="n">
        <v>12</v>
      </c>
      <c r="F40" s="16" t="s">
        <v>19</v>
      </c>
      <c r="G40" s="6" t="n">
        <v>8.13</v>
      </c>
      <c r="H40" s="6" t="n">
        <v>562.4</v>
      </c>
      <c r="I40" s="6" t="n">
        <v>364.19</v>
      </c>
      <c r="J40" s="6" t="n">
        <v>13</v>
      </c>
      <c r="K40" s="6" t="n">
        <v>97.56</v>
      </c>
      <c r="L40" s="6" t="n">
        <v>84.56</v>
      </c>
      <c r="M40" s="6" t="n">
        <v>1.93</v>
      </c>
      <c r="N40" s="6" t="n">
        <v>1.25</v>
      </c>
    </row>
    <row collapsed="false" customFormat="false" customHeight="false" hidden="false" ht="12.1" outlineLevel="0" r="41">
      <c r="A41" s="33" t="n">
        <v>46034</v>
      </c>
      <c r="B41" s="16" t="s">
        <v>210</v>
      </c>
      <c r="C41" s="16" t="s">
        <v>33</v>
      </c>
      <c r="D41" s="16" t="s">
        <v>34</v>
      </c>
      <c r="E41" s="7" t="n">
        <v>8</v>
      </c>
      <c r="F41" s="16" t="s">
        <v>19</v>
      </c>
      <c r="G41" s="6" t="n">
        <v>11.56</v>
      </c>
      <c r="H41" s="6" t="n">
        <v>392.05</v>
      </c>
      <c r="I41" s="6" t="n">
        <v>350.09</v>
      </c>
      <c r="J41" s="6" t="n">
        <v>12</v>
      </c>
      <c r="K41" s="6" t="n">
        <v>92.48</v>
      </c>
      <c r="L41" s="6" t="n">
        <v>80.48</v>
      </c>
      <c r="M41" s="6" t="n">
        <v>2.87</v>
      </c>
      <c r="N41" s="6" t="n">
        <v>2.57</v>
      </c>
    </row>
    <row collapsed="false" customFormat="false" customHeight="false" hidden="false" ht="12.1" outlineLevel="0" r="42">
      <c r="A42" s="33" t="n">
        <v>46034</v>
      </c>
      <c r="B42" s="16" t="s">
        <v>210</v>
      </c>
      <c r="C42" s="16" t="s">
        <v>24</v>
      </c>
      <c r="D42" s="16" t="s">
        <v>25</v>
      </c>
      <c r="E42" s="7" t="n">
        <v>1</v>
      </c>
      <c r="F42" s="16" t="s">
        <v>19</v>
      </c>
      <c r="G42" s="6" t="n">
        <v>397</v>
      </c>
      <c r="H42" s="6" t="n">
        <v>5393</v>
      </c>
      <c r="I42" s="6" t="n">
        <v>3907.75</v>
      </c>
      <c r="J42" s="6" t="n">
        <v>52</v>
      </c>
      <c r="K42" s="6" t="n">
        <v>397</v>
      </c>
      <c r="L42" s="6" t="n">
        <v>345</v>
      </c>
      <c r="M42" s="6" t="n">
        <v>8.83</v>
      </c>
      <c r="N42" s="6" t="n">
        <v>6.4</v>
      </c>
    </row>
    <row collapsed="false" customFormat="false" customHeight="false" hidden="false" ht="12.1" outlineLevel="0" r="43">
      <c r="A43" s="33" t="n">
        <v>46125</v>
      </c>
      <c r="B43" s="16" t="s">
        <v>210</v>
      </c>
      <c r="C43" s="16" t="s">
        <v>21</v>
      </c>
      <c r="D43" s="16" t="s">
        <v>22</v>
      </c>
      <c r="E43" s="7" t="n">
        <v>7</v>
      </c>
      <c r="F43" s="16" t="s">
        <v>19</v>
      </c>
      <c r="G43" s="6" t="n">
        <v>47.23</v>
      </c>
      <c r="H43" s="6" t="n">
        <v>1207.5</v>
      </c>
      <c r="I43" s="6" t="n">
        <v>1039.05</v>
      </c>
      <c r="J43" s="6" t="n">
        <v>43</v>
      </c>
      <c r="K43" s="6" t="n">
        <v>330.61</v>
      </c>
      <c r="L43" s="6" t="n">
        <v>287.61</v>
      </c>
      <c r="M43" s="6" t="n">
        <v>3.95</v>
      </c>
      <c r="N43" s="6" t="n">
        <v>3.4</v>
      </c>
    </row>
    <row collapsed="false" customFormat="false" customHeight="false" hidden="false" ht="12.1" outlineLevel="0" r="44">
      <c r="A44" s="33" t="n">
        <v>46146</v>
      </c>
      <c r="B44" s="16" t="s">
        <v>210</v>
      </c>
      <c r="C44" s="16" t="s">
        <v>24</v>
      </c>
      <c r="D44" s="16" t="s">
        <v>25</v>
      </c>
      <c r="E44" s="7" t="n">
        <v>1</v>
      </c>
      <c r="F44" s="16" t="s">
        <v>19</v>
      </c>
      <c r="G44" s="6" t="n">
        <v>278</v>
      </c>
      <c r="H44" s="6" t="n">
        <v>5217</v>
      </c>
      <c r="I44" s="6" t="n">
        <v>3907.75</v>
      </c>
      <c r="J44" s="6" t="n">
        <v>36</v>
      </c>
      <c r="K44" s="6" t="n">
        <v>278</v>
      </c>
      <c r="L44" s="6" t="n">
        <v>242</v>
      </c>
      <c r="M44" s="6" t="n">
        <v>6.19</v>
      </c>
      <c r="N44" s="6" t="n">
        <v>4.64</v>
      </c>
    </row>
    <row collapsed="false" customFormat="false" customHeight="false" hidden="false" ht="12.1" outlineLevel="0" r="45">
      <c r="A45" s="33" t="n">
        <v>46182</v>
      </c>
      <c r="B45" s="16" t="s">
        <v>210</v>
      </c>
      <c r="C45" s="16" t="s">
        <v>36</v>
      </c>
      <c r="D45" s="16" t="s">
        <v>37</v>
      </c>
      <c r="E45" s="7" t="n">
        <v>1100</v>
      </c>
      <c r="F45" s="16" t="s">
        <v>19</v>
      </c>
      <c r="G45" s="6" t="n">
        <v>0.3214</v>
      </c>
      <c r="H45" s="6" t="n">
        <v>2.758</v>
      </c>
      <c r="I45" s="6" t="n">
        <v>3.45</v>
      </c>
      <c r="J45" s="6" t="n">
        <v>46</v>
      </c>
      <c r="K45" s="6" t="n">
        <v>353.5678</v>
      </c>
      <c r="L45" s="6" t="n">
        <v>307.57</v>
      </c>
      <c r="M45" s="6" t="n">
        <v>8.11</v>
      </c>
      <c r="N45" s="6" t="n">
        <v>10.14</v>
      </c>
    </row>
    <row collapsed="false" customFormat="false" customHeight="false" hidden="false" ht="12.1" outlineLevel="0" r="46">
      <c r="A46" s="33" t="n">
        <v>46212</v>
      </c>
      <c r="B46" s="16" t="s">
        <v>210</v>
      </c>
      <c r="C46" s="16" t="s">
        <v>39</v>
      </c>
      <c r="D46" s="16" t="s">
        <v>40</v>
      </c>
      <c r="E46" s="7" t="n">
        <v>10</v>
      </c>
      <c r="F46" s="16" t="s">
        <v>19</v>
      </c>
      <c r="G46" s="6" t="n">
        <v>35</v>
      </c>
      <c r="H46" s="6" t="n">
        <v>181.75</v>
      </c>
      <c r="I46" s="6" t="n">
        <v>235.1</v>
      </c>
      <c r="J46" s="6" t="n">
        <v>46</v>
      </c>
      <c r="K46" s="6" t="n">
        <v>350</v>
      </c>
      <c r="L46" s="6" t="n">
        <v>304</v>
      </c>
      <c r="M46" s="6" t="n">
        <v>12.93</v>
      </c>
      <c r="N46" s="6" t="n">
        <v>16.73</v>
      </c>
    </row>
    <row collapsed="false" customFormat="false" customHeight="false" hidden="false" ht="12.1" outlineLevel="0" r="47">
      <c r="A47" s="33" t="n">
        <v>46212</v>
      </c>
      <c r="B47" s="16" t="s">
        <v>210</v>
      </c>
      <c r="C47" s="16" t="s">
        <v>33</v>
      </c>
      <c r="D47" s="16" t="s">
        <v>34</v>
      </c>
      <c r="E47" s="7" t="n">
        <v>8</v>
      </c>
      <c r="F47" s="16" t="s">
        <v>19</v>
      </c>
      <c r="G47" s="6" t="n">
        <v>2.27</v>
      </c>
      <c r="H47" s="6" t="n">
        <v>312.85</v>
      </c>
      <c r="I47" s="6" t="n">
        <v>350.09</v>
      </c>
      <c r="J47" s="6" t="n">
        <v>2</v>
      </c>
      <c r="K47" s="6" t="n">
        <v>18.16</v>
      </c>
      <c r="L47" s="6" t="n">
        <v>16.16</v>
      </c>
      <c r="M47" s="6" t="n">
        <v>0.58</v>
      </c>
      <c r="N47" s="6" t="n">
        <v>0.65</v>
      </c>
    </row>
    <row collapsed="false" customFormat="false" customHeight="false" hidden="false" ht="12.1" outlineLevel="0" r="48">
      <c r="A48" s="33" t="n">
        <v>46218</v>
      </c>
      <c r="B48" s="16" t="s">
        <v>210</v>
      </c>
      <c r="C48" s="16" t="s">
        <v>16</v>
      </c>
      <c r="D48" s="16" t="s">
        <v>18</v>
      </c>
      <c r="E48" s="7" t="n">
        <v>12</v>
      </c>
      <c r="F48" s="16" t="s">
        <v>19</v>
      </c>
      <c r="G48" s="6" t="n">
        <v>11.61</v>
      </c>
      <c r="H48" s="6" t="n">
        <v>465.5</v>
      </c>
      <c r="I48" s="6" t="n">
        <v>364.19</v>
      </c>
      <c r="J48" s="6" t="n">
        <v>18</v>
      </c>
      <c r="K48" s="6" t="n">
        <v>139.32</v>
      </c>
      <c r="L48" s="6" t="n">
        <v>121.32</v>
      </c>
      <c r="M48" s="6" t="n">
        <v>2.78</v>
      </c>
      <c r="N48" s="6" t="n">
        <v>2.17</v>
      </c>
    </row>
    <row collapsed="false" customFormat="false" customHeight="false" hidden="false" ht="12.1" outlineLevel="0" r="49">
      <c r="A49" s="33" t="n">
        <v>46223</v>
      </c>
      <c r="B49" s="16" t="s">
        <v>210</v>
      </c>
      <c r="C49" s="16" t="s">
        <v>45</v>
      </c>
      <c r="D49" s="16" t="s">
        <v>46</v>
      </c>
      <c r="E49" s="7" t="n">
        <v>20</v>
      </c>
      <c r="F49" s="16" t="s">
        <v>19</v>
      </c>
      <c r="G49" s="6" t="n">
        <v>2.71</v>
      </c>
      <c r="H49" s="6" t="n">
        <v>39.3</v>
      </c>
      <c r="I49" s="6" t="n">
        <v>55.92</v>
      </c>
      <c r="J49" s="6" t="n">
        <v>7</v>
      </c>
      <c r="K49" s="6" t="n">
        <v>54.2</v>
      </c>
      <c r="L49" s="6" t="n">
        <v>47.2</v>
      </c>
      <c r="M49" s="6" t="n">
        <v>4.22</v>
      </c>
      <c r="N49" s="6" t="n">
        <v>6.01</v>
      </c>
    </row>
    <row collapsed="false" customFormat="false" customHeight="false" hidden="false" ht="12.1" outlineLevel="0" r="50">
      <c r="A50" s="33"/>
      <c r="B50" s="16"/>
      <c r="C50" s="16"/>
      <c r="D50" s="16"/>
      <c r="E50" s="7"/>
      <c r="F50" s="16"/>
      <c r="G50" s="6"/>
      <c r="H50" s="6"/>
      <c r="I50" s="6"/>
      <c r="J50" s="6"/>
      <c r="K50" s="6"/>
      <c r="L50" s="6"/>
      <c r="M50" s="6"/>
      <c r="N50" s="6"/>
    </row>
    <row collapsed="false" customFormat="false" customHeight="false" hidden="false" ht="12.1" outlineLevel="0" r="51">
      <c r="A51" s="33" t="n">
        <v>44936</v>
      </c>
      <c r="B51" s="16" t="s">
        <v>210</v>
      </c>
      <c r="C51" s="16" t="s">
        <v>16</v>
      </c>
      <c r="D51" s="16" t="s">
        <v>18</v>
      </c>
      <c r="E51" s="7" t="n">
        <v>6</v>
      </c>
      <c r="F51" s="16" t="s">
        <v>19</v>
      </c>
      <c r="G51" s="6" t="n">
        <v>6.86</v>
      </c>
      <c r="H51" s="6" t="n">
        <v>345.7</v>
      </c>
      <c r="I51" s="6" t="n">
        <v>365.76</v>
      </c>
      <c r="J51" s="6" t="n">
        <v>5</v>
      </c>
      <c r="K51" s="6" t="n">
        <v>41.16</v>
      </c>
      <c r="L51" s="6" t="n">
        <v>36.16</v>
      </c>
      <c r="M51" s="6" t="n">
        <v>1.65</v>
      </c>
      <c r="N51" s="6" t="n">
        <v>1.74</v>
      </c>
    </row>
    <row collapsed="false" customFormat="false" customHeight="false" hidden="false" ht="12.1" outlineLevel="0" r="52">
      <c r="A52" s="33" t="n">
        <v>44938</v>
      </c>
      <c r="B52" s="16" t="s">
        <v>210</v>
      </c>
      <c r="C52" s="16" t="s">
        <v>33</v>
      </c>
      <c r="D52" s="16" t="s">
        <v>34</v>
      </c>
      <c r="E52" s="7" t="n">
        <v>5</v>
      </c>
      <c r="F52" s="16" t="s">
        <v>19</v>
      </c>
      <c r="G52" s="6" t="n">
        <v>20.39</v>
      </c>
      <c r="H52" s="6" t="n">
        <v>346.85</v>
      </c>
      <c r="I52" s="6" t="n">
        <v>355.03</v>
      </c>
      <c r="J52" s="6" t="n">
        <v>13</v>
      </c>
      <c r="K52" s="6" t="n">
        <v>101.95</v>
      </c>
      <c r="L52" s="6" t="n">
        <v>88.95</v>
      </c>
      <c r="M52" s="6" t="n">
        <v>5.01</v>
      </c>
      <c r="N52" s="6" t="n">
        <v>5.13</v>
      </c>
    </row>
    <row collapsed="false" customFormat="false" customHeight="false" hidden="false" ht="12.1" outlineLevel="0" r="53">
      <c r="A53" s="33" t="n">
        <v>45020</v>
      </c>
      <c r="B53" s="16" t="s">
        <v>210</v>
      </c>
      <c r="C53" s="16" t="s">
        <v>27</v>
      </c>
      <c r="D53" s="16" t="s">
        <v>28</v>
      </c>
      <c r="E53" s="7" t="n">
        <v>1</v>
      </c>
      <c r="F53" s="16" t="s">
        <v>19</v>
      </c>
      <c r="G53" s="6" t="n">
        <v>465</v>
      </c>
      <c r="H53" s="6" t="n">
        <v>7301</v>
      </c>
      <c r="I53" s="6" t="n">
        <v>6665.62</v>
      </c>
      <c r="J53" s="6" t="n">
        <v>60</v>
      </c>
      <c r="K53" s="6" t="n">
        <v>465</v>
      </c>
      <c r="L53" s="6" t="n">
        <v>405</v>
      </c>
      <c r="M53" s="6" t="n">
        <v>6.08</v>
      </c>
      <c r="N53" s="6" t="n">
        <v>5.55</v>
      </c>
    </row>
    <row collapsed="false" customFormat="false" customHeight="false" hidden="false" ht="12.1" outlineLevel="0" r="54">
      <c r="A54" s="33" t="n">
        <v>45049</v>
      </c>
      <c r="B54" s="16" t="s">
        <v>210</v>
      </c>
      <c r="C54" s="16" t="s">
        <v>21</v>
      </c>
      <c r="D54" s="16" t="s">
        <v>22</v>
      </c>
      <c r="E54" s="7" t="n">
        <v>7</v>
      </c>
      <c r="F54" s="16" t="s">
        <v>19</v>
      </c>
      <c r="G54" s="6" t="n">
        <v>60.58</v>
      </c>
      <c r="H54" s="6" t="n">
        <v>1223.8</v>
      </c>
      <c r="I54" s="6" t="n">
        <v>1039.05</v>
      </c>
      <c r="J54" s="6" t="n">
        <v>55</v>
      </c>
      <c r="K54" s="6" t="n">
        <v>424.06</v>
      </c>
      <c r="L54" s="6" t="n">
        <v>369.06</v>
      </c>
      <c r="M54" s="6" t="n">
        <v>5.07</v>
      </c>
      <c r="N54" s="6" t="n">
        <v>4.31</v>
      </c>
    </row>
    <row collapsed="false" customFormat="false" customHeight="false" hidden="false" ht="12.1" outlineLevel="0" r="55">
      <c r="A55" s="33" t="n">
        <v>45076</v>
      </c>
      <c r="B55" s="16" t="s">
        <v>210</v>
      </c>
      <c r="C55" s="16" t="s">
        <v>36</v>
      </c>
      <c r="D55" s="16" t="s">
        <v>37</v>
      </c>
      <c r="E55" s="7" t="n">
        <v>1100</v>
      </c>
      <c r="F55" s="16" t="s">
        <v>19</v>
      </c>
      <c r="G55" s="6" t="n">
        <v>0.2837</v>
      </c>
      <c r="H55" s="6" t="n">
        <v>4.1225</v>
      </c>
      <c r="I55" s="6" t="n">
        <v>3.45</v>
      </c>
      <c r="J55" s="6" t="n">
        <v>41</v>
      </c>
      <c r="K55" s="6" t="n">
        <v>312.0208</v>
      </c>
      <c r="L55" s="6" t="n">
        <v>271.02</v>
      </c>
      <c r="M55" s="6" t="n">
        <v>7.15</v>
      </c>
      <c r="N55" s="6" t="n">
        <v>5.98</v>
      </c>
    </row>
    <row collapsed="false" customFormat="false" customHeight="false" hidden="false" ht="12.1" outlineLevel="0" r="56">
      <c r="A56" s="33" t="n">
        <v>45082</v>
      </c>
      <c r="B56" s="16" t="s">
        <v>210</v>
      </c>
      <c r="C56" s="16" t="s">
        <v>24</v>
      </c>
      <c r="D56" s="16" t="s">
        <v>25</v>
      </c>
      <c r="E56" s="7" t="n">
        <v>1</v>
      </c>
      <c r="F56" s="16" t="s">
        <v>19</v>
      </c>
      <c r="G56" s="6" t="n">
        <v>438</v>
      </c>
      <c r="H56" s="6" t="n">
        <v>5166.5</v>
      </c>
      <c r="I56" s="6" t="n">
        <v>3907.75</v>
      </c>
      <c r="J56" s="6" t="n">
        <v>57</v>
      </c>
      <c r="K56" s="6" t="n">
        <v>438</v>
      </c>
      <c r="L56" s="6" t="n">
        <v>381</v>
      </c>
      <c r="M56" s="6" t="n">
        <v>9.75</v>
      </c>
      <c r="N56" s="6" t="n">
        <v>7.37</v>
      </c>
    </row>
    <row collapsed="false" customFormat="false" customHeight="false" hidden="false" ht="12.1" outlineLevel="0" r="57">
      <c r="A57" s="33" t="n">
        <v>46307</v>
      </c>
      <c r="B57" s="16" t="s">
        <v>210</v>
      </c>
      <c r="C57" s="16" t="s">
        <v>21</v>
      </c>
      <c r="D57" s="16" t="s">
        <v>22</v>
      </c>
      <c r="E57" s="7" t="n">
        <v>7</v>
      </c>
      <c r="F57" s="16" t="s">
        <v>19</v>
      </c>
      <c r="G57" s="6" t="n">
        <v>35.5</v>
      </c>
      <c r="H57" s="6" t="n">
        <v>1058.2</v>
      </c>
      <c r="I57" s="6" t="n">
        <v>1039.05</v>
      </c>
      <c r="J57" s="6" t="n">
        <v>32</v>
      </c>
      <c r="K57" s="6" t="n">
        <v>248.5</v>
      </c>
      <c r="L57" s="6" t="n">
        <v>216.5</v>
      </c>
      <c r="M57" s="6" t="n">
        <v>2.98</v>
      </c>
      <c r="N57" s="6" t="n">
        <v>2.92</v>
      </c>
    </row>
    <row collapsed="false" customFormat="false" customHeight="false" hidden="false" ht="12.1" outlineLevel="0" r="58">
      <c r="A58" s="33" t="n">
        <v>46308</v>
      </c>
      <c r="B58" s="16" t="s">
        <v>210</v>
      </c>
      <c r="C58" s="16" t="s">
        <v>16</v>
      </c>
      <c r="D58" s="16" t="s">
        <v>18</v>
      </c>
      <c r="E58" s="7" t="n">
        <v>12</v>
      </c>
      <c r="F58" s="16" t="s">
        <v>19</v>
      </c>
      <c r="G58" s="6" t="n">
        <v>32.88</v>
      </c>
      <c r="H58" s="6" t="n">
        <v>634.8</v>
      </c>
      <c r="I58" s="6" t="n">
        <v>364.19</v>
      </c>
      <c r="J58" s="6" t="n">
        <v>51</v>
      </c>
      <c r="K58" s="6" t="n">
        <v>394.56</v>
      </c>
      <c r="L58" s="6" t="n">
        <v>343.56</v>
      </c>
      <c r="M58" s="6" t="n">
        <v>7.86</v>
      </c>
      <c r="N58" s="6" t="n">
        <v>4.51</v>
      </c>
    </row>
  </sheetData>
  <autoFilter ref="A1:N5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</cols>
  <sheetData>
    <row collapsed="false" customFormat="false" customHeight="false" hidden="false" ht="12.1" outlineLevel="0" r="1">
      <c r="A1" s="34" t="s">
        <v>74</v>
      </c>
      <c r="B1" s="34" t="s">
        <v>200</v>
      </c>
      <c r="C1" s="34" t="s">
        <v>0</v>
      </c>
      <c r="D1" s="34" t="s">
        <v>2</v>
      </c>
      <c r="E1" s="34" t="s">
        <v>6</v>
      </c>
      <c r="F1" s="34" t="s">
        <v>201</v>
      </c>
      <c r="G1" s="34" t="s">
        <v>211</v>
      </c>
      <c r="H1" s="34" t="s">
        <v>205</v>
      </c>
      <c r="I1" s="34" t="s">
        <v>206</v>
      </c>
      <c r="J1" s="34" t="s">
        <v>207</v>
      </c>
    </row>
    <row collapsed="false" customFormat="false" customHeight="false" hidden="false" ht="12.1" outlineLevel="0" r="2">
      <c r="A2" s="35" t="n">
        <v>45142</v>
      </c>
      <c r="B2" s="16" t="s">
        <v>210</v>
      </c>
      <c r="C2" s="16" t="s">
        <v>61</v>
      </c>
      <c r="D2" s="16" t="s">
        <v>63</v>
      </c>
      <c r="E2" s="6" t="n">
        <v>1000</v>
      </c>
      <c r="F2" s="7" t="n">
        <v>2</v>
      </c>
      <c r="G2" s="6" t="n">
        <v>53.1</v>
      </c>
      <c r="H2" s="6" t="n">
        <v>14</v>
      </c>
      <c r="I2" s="6" t="n">
        <v>106.2</v>
      </c>
      <c r="J2" s="6" t="n">
        <v>92.2</v>
      </c>
    </row>
    <row collapsed="false" customFormat="false" customHeight="false" hidden="false" ht="12.1" outlineLevel="0" r="3">
      <c r="A3" s="35" t="n">
        <v>45167</v>
      </c>
      <c r="B3" s="16" t="s">
        <v>210</v>
      </c>
      <c r="C3" s="16" t="s">
        <v>66</v>
      </c>
      <c r="D3" s="16" t="s">
        <v>67</v>
      </c>
      <c r="E3" s="6" t="n">
        <v>1000</v>
      </c>
      <c r="F3" s="7" t="n">
        <v>1</v>
      </c>
      <c r="G3" s="6" t="n">
        <v>56.35</v>
      </c>
      <c r="H3" s="6" t="n">
        <v>7</v>
      </c>
      <c r="I3" s="6" t="n">
        <v>56.35</v>
      </c>
      <c r="J3" s="6" t="n">
        <v>49.35</v>
      </c>
    </row>
    <row collapsed="false" customFormat="false" customHeight="false" hidden="false" ht="12.1" outlineLevel="0" r="4">
      <c r="A4" s="35" t="n">
        <v>45324</v>
      </c>
      <c r="B4" s="16" t="s">
        <v>210</v>
      </c>
      <c r="C4" s="16" t="s">
        <v>61</v>
      </c>
      <c r="D4" s="16" t="s">
        <v>63</v>
      </c>
      <c r="E4" s="6" t="n">
        <v>1000</v>
      </c>
      <c r="F4" s="7" t="n">
        <v>2</v>
      </c>
      <c r="G4" s="6" t="n">
        <v>53.1</v>
      </c>
      <c r="H4" s="6" t="n">
        <v>14</v>
      </c>
      <c r="I4" s="6" t="n">
        <v>106.2</v>
      </c>
      <c r="J4" s="6" t="n">
        <v>92.2</v>
      </c>
    </row>
    <row collapsed="false" customFormat="false" customHeight="false" hidden="false" ht="12.1" outlineLevel="0" r="5">
      <c r="A5" s="35" t="n">
        <v>45349</v>
      </c>
      <c r="B5" s="16" t="s">
        <v>210</v>
      </c>
      <c r="C5" s="16" t="s">
        <v>66</v>
      </c>
      <c r="D5" s="16" t="s">
        <v>67</v>
      </c>
      <c r="E5" s="6" t="n">
        <v>1000</v>
      </c>
      <c r="F5" s="7" t="n">
        <v>1</v>
      </c>
      <c r="G5" s="6" t="n">
        <v>56.35</v>
      </c>
      <c r="H5" s="6" t="n">
        <v>7</v>
      </c>
      <c r="I5" s="6" t="n">
        <v>56.35</v>
      </c>
      <c r="J5" s="6" t="n">
        <v>49.35</v>
      </c>
    </row>
    <row collapsed="false" customFormat="false" customHeight="false" hidden="false" ht="12.1" outlineLevel="0" r="6">
      <c r="A6" s="35" t="n">
        <v>45506</v>
      </c>
      <c r="B6" s="16" t="s">
        <v>210</v>
      </c>
      <c r="C6" s="16" t="s">
        <v>61</v>
      </c>
      <c r="D6" s="16" t="s">
        <v>63</v>
      </c>
      <c r="E6" s="6" t="n">
        <v>1000</v>
      </c>
      <c r="F6" s="7" t="n">
        <v>2</v>
      </c>
      <c r="G6" s="6" t="n">
        <v>53.1</v>
      </c>
      <c r="H6" s="6" t="n">
        <v>14</v>
      </c>
      <c r="I6" s="6" t="n">
        <v>106.2</v>
      </c>
      <c r="J6" s="6" t="n">
        <v>92.2</v>
      </c>
    </row>
    <row collapsed="false" customFormat="false" customHeight="false" hidden="false" ht="12.1" outlineLevel="0" r="7">
      <c r="A7" s="35" t="n">
        <v>45531</v>
      </c>
      <c r="B7" s="16" t="s">
        <v>210</v>
      </c>
      <c r="C7" s="16" t="s">
        <v>66</v>
      </c>
      <c r="D7" s="16" t="s">
        <v>67</v>
      </c>
      <c r="E7" s="6" t="n">
        <v>1000</v>
      </c>
      <c r="F7" s="7" t="n">
        <v>1</v>
      </c>
      <c r="G7" s="6" t="n">
        <v>56.35</v>
      </c>
      <c r="H7" s="6" t="n">
        <v>7</v>
      </c>
      <c r="I7" s="6" t="n">
        <v>56.35</v>
      </c>
      <c r="J7" s="6" t="n">
        <v>49.35</v>
      </c>
    </row>
    <row collapsed="false" customFormat="false" customHeight="false" hidden="false" ht="12.1" outlineLevel="0" r="8">
      <c r="A8" s="35" t="n">
        <v>45688</v>
      </c>
      <c r="B8" s="16" t="s">
        <v>210</v>
      </c>
      <c r="C8" s="16" t="s">
        <v>61</v>
      </c>
      <c r="D8" s="16" t="s">
        <v>63</v>
      </c>
      <c r="E8" s="6" t="n">
        <v>1000</v>
      </c>
      <c r="F8" s="7" t="n">
        <v>2</v>
      </c>
      <c r="G8" s="6" t="n">
        <v>53.1</v>
      </c>
      <c r="H8" s="6" t="n">
        <v>14</v>
      </c>
      <c r="I8" s="6" t="n">
        <v>106.2</v>
      </c>
      <c r="J8" s="6" t="n">
        <v>92.2</v>
      </c>
    </row>
    <row collapsed="false" customFormat="false" customHeight="false" hidden="false" ht="12.1" outlineLevel="0" r="9">
      <c r="A9" s="35" t="n">
        <v>45713</v>
      </c>
      <c r="B9" s="16" t="s">
        <v>210</v>
      </c>
      <c r="C9" s="16" t="s">
        <v>66</v>
      </c>
      <c r="D9" s="16" t="s">
        <v>67</v>
      </c>
      <c r="E9" s="6" t="n">
        <v>1000</v>
      </c>
      <c r="F9" s="7" t="n">
        <v>1</v>
      </c>
      <c r="G9" s="6" t="n">
        <v>56.35</v>
      </c>
      <c r="H9" s="6" t="n">
        <v>7</v>
      </c>
      <c r="I9" s="6" t="n">
        <v>56.35</v>
      </c>
      <c r="J9" s="6" t="n">
        <v>49.35</v>
      </c>
    </row>
    <row collapsed="false" customFormat="false" customHeight="false" hidden="false" ht="12.1" outlineLevel="0" r="10">
      <c r="A10" s="35" t="n">
        <v>45870</v>
      </c>
      <c r="B10" s="16" t="s">
        <v>210</v>
      </c>
      <c r="C10" s="16" t="s">
        <v>61</v>
      </c>
      <c r="D10" s="16" t="s">
        <v>63</v>
      </c>
      <c r="E10" s="6" t="n">
        <v>1000</v>
      </c>
      <c r="F10" s="7" t="n">
        <v>2</v>
      </c>
      <c r="G10" s="6" t="n">
        <v>53.1</v>
      </c>
      <c r="H10" s="6" t="n">
        <v>14</v>
      </c>
      <c r="I10" s="6" t="n">
        <v>106.2</v>
      </c>
      <c r="J10" s="6" t="n">
        <v>92.2</v>
      </c>
    </row>
    <row collapsed="false" customFormat="false" customHeight="false" hidden="false" ht="12.1" outlineLevel="0" r="11">
      <c r="A11" s="35" t="n">
        <v>45895</v>
      </c>
      <c r="B11" s="16" t="s">
        <v>210</v>
      </c>
      <c r="C11" s="16" t="s">
        <v>66</v>
      </c>
      <c r="D11" s="16" t="s">
        <v>67</v>
      </c>
      <c r="E11" s="6" t="n">
        <v>1000</v>
      </c>
      <c r="F11" s="7" t="n">
        <v>1</v>
      </c>
      <c r="G11" s="6" t="n">
        <v>56.35</v>
      </c>
      <c r="H11" s="6" t="n">
        <v>7</v>
      </c>
      <c r="I11" s="6" t="n">
        <v>56.35</v>
      </c>
      <c r="J11" s="6" t="n">
        <v>49.35</v>
      </c>
    </row>
    <row collapsed="false" customFormat="false" customHeight="false" hidden="false" ht="12.1" outlineLevel="0" r="12">
      <c r="A12" s="35" t="n">
        <v>46052</v>
      </c>
      <c r="B12" s="16" t="s">
        <v>210</v>
      </c>
      <c r="C12" s="16" t="s">
        <v>61</v>
      </c>
      <c r="D12" s="16" t="s">
        <v>63</v>
      </c>
      <c r="E12" s="6" t="n">
        <v>1000</v>
      </c>
      <c r="F12" s="7" t="n">
        <v>2</v>
      </c>
      <c r="G12" s="6" t="n">
        <v>53.1</v>
      </c>
      <c r="H12" s="6" t="n">
        <v>14</v>
      </c>
      <c r="I12" s="6" t="n">
        <v>106.2</v>
      </c>
      <c r="J12" s="6" t="n">
        <v>92.2</v>
      </c>
    </row>
    <row collapsed="false" customFormat="false" customHeight="false" hidden="false" ht="12.1" outlineLevel="0" r="13">
      <c r="A13" s="35" t="n">
        <v>46077</v>
      </c>
      <c r="B13" s="16" t="s">
        <v>210</v>
      </c>
      <c r="C13" s="16" t="s">
        <v>66</v>
      </c>
      <c r="D13" s="16" t="s">
        <v>67</v>
      </c>
      <c r="E13" s="6" t="n">
        <v>1000</v>
      </c>
      <c r="F13" s="7" t="n">
        <v>1</v>
      </c>
      <c r="G13" s="6" t="n">
        <v>56.35</v>
      </c>
      <c r="H13" s="6" t="n">
        <v>7</v>
      </c>
      <c r="I13" s="6" t="n">
        <v>56.35</v>
      </c>
      <c r="J13" s="6" t="n">
        <v>49.35</v>
      </c>
    </row>
    <row collapsed="false" customFormat="false" customHeight="false" hidden="false" ht="12.1" outlineLevel="0" r="14">
      <c r="A14" s="35" t="n">
        <v>46234</v>
      </c>
      <c r="B14" s="16" t="s">
        <v>210</v>
      </c>
      <c r="C14" s="16" t="s">
        <v>61</v>
      </c>
      <c r="D14" s="16" t="s">
        <v>63</v>
      </c>
      <c r="E14" s="6" t="n">
        <v>1000</v>
      </c>
      <c r="F14" s="7" t="n">
        <v>2</v>
      </c>
      <c r="G14" s="6" t="n">
        <v>53.1</v>
      </c>
      <c r="H14" s="6" t="n">
        <v>14</v>
      </c>
      <c r="I14" s="6" t="n">
        <v>106.2</v>
      </c>
      <c r="J14" s="6" t="n">
        <v>92.2</v>
      </c>
    </row>
    <row collapsed="false" customFormat="false" customHeight="false" hidden="false" ht="12.1" outlineLevel="0" r="15">
      <c r="A15" s="35" t="n">
        <v>46259</v>
      </c>
      <c r="B15" s="16" t="s">
        <v>210</v>
      </c>
      <c r="C15" s="16" t="s">
        <v>66</v>
      </c>
      <c r="D15" s="16" t="s">
        <v>67</v>
      </c>
      <c r="E15" s="6" t="n">
        <v>1000</v>
      </c>
      <c r="F15" s="7" t="n">
        <v>1</v>
      </c>
      <c r="G15" s="6" t="n">
        <v>87.26</v>
      </c>
      <c r="H15" s="6" t="n">
        <v>11</v>
      </c>
      <c r="I15" s="6" t="n">
        <v>87.26</v>
      </c>
      <c r="J15" s="6" t="n">
        <v>76.26</v>
      </c>
    </row>
    <row collapsed="false" customFormat="false" customHeight="false" hidden="false" ht="12.1" outlineLevel="0" r="16">
      <c r="A16" s="35"/>
      <c r="B16" s="16"/>
      <c r="C16" s="16"/>
      <c r="D16" s="16"/>
      <c r="E16" s="6"/>
      <c r="F16" s="7"/>
      <c r="G16" s="6"/>
      <c r="H16" s="6"/>
      <c r="I16" s="6"/>
      <c r="J16" s="6"/>
    </row>
    <row collapsed="false" customFormat="false" customHeight="false" hidden="false" ht="12.1" outlineLevel="0" r="17">
      <c r="A17" s="35" t="n">
        <v>46416</v>
      </c>
      <c r="B17" s="16" t="s">
        <v>210</v>
      </c>
      <c r="C17" s="16" t="s">
        <v>61</v>
      </c>
      <c r="D17" s="16" t="s">
        <v>63</v>
      </c>
      <c r="E17" s="6" t="n">
        <v>1000</v>
      </c>
      <c r="F17" s="7" t="n">
        <v>2</v>
      </c>
      <c r="G17" s="6" t="n">
        <v>53.1</v>
      </c>
      <c r="H17" s="6" t="n">
        <v>14</v>
      </c>
      <c r="I17" s="6" t="n">
        <v>106.2</v>
      </c>
      <c r="J17" s="6" t="n">
        <v>92.2</v>
      </c>
    </row>
    <row collapsed="false" customFormat="false" customHeight="false" hidden="false" ht="12.1" outlineLevel="0" r="18">
      <c r="A18" s="35" t="n">
        <v>46441</v>
      </c>
      <c r="B18" s="16" t="s">
        <v>210</v>
      </c>
      <c r="C18" s="16" t="s">
        <v>66</v>
      </c>
      <c r="D18" s="16" t="s">
        <v>67</v>
      </c>
      <c r="E18" s="6" t="n">
        <v>1000</v>
      </c>
      <c r="F18" s="7" t="n">
        <v>1</v>
      </c>
      <c r="G18" s="6" t="n">
        <v>87.26</v>
      </c>
      <c r="H18" s="6" t="n">
        <v>11</v>
      </c>
      <c r="I18" s="6" t="n">
        <v>87.26</v>
      </c>
      <c r="J18" s="6" t="n">
        <v>76.26</v>
      </c>
    </row>
    <row collapsed="false" customFormat="false" customHeight="false" hidden="false" ht="12.1" outlineLevel="0" r="19">
      <c r="A19" s="35" t="n">
        <v>46568</v>
      </c>
      <c r="B19" s="16" t="s">
        <v>210</v>
      </c>
      <c r="C19" s="16" t="s">
        <v>61</v>
      </c>
      <c r="D19" s="16" t="s">
        <v>63</v>
      </c>
      <c r="E19" s="6" t="n">
        <v>1000</v>
      </c>
      <c r="F19" s="7" t="n">
        <v>2</v>
      </c>
      <c r="G19" s="6" t="n">
        <v>44.35</v>
      </c>
      <c r="H19" s="6" t="n">
        <v>12</v>
      </c>
      <c r="I19" s="6" t="n">
        <v>88.7</v>
      </c>
      <c r="J19" s="6" t="n">
        <v>76.7</v>
      </c>
    </row>
  </sheetData>
  <autoFilter ref="A1:J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3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5" customWidth="1"/>
    <col min="7" max="7" width="5" customWidth="1"/>
    <col min="8" max="8" width="5" customWidth="1"/>
    <col min="9" max="9" width="10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  <col min="15" max="15" width="15" customWidth="1"/>
  </cols>
  <sheetData>
    <row collapsed="false" customFormat="false" customHeight="false" hidden="false" ht="12.1" outlineLevel="0" r="1">
      <c r="A1" s="34" t="s">
        <v>74</v>
      </c>
      <c r="B1" s="34" t="s">
        <v>200</v>
      </c>
      <c r="C1" s="34" t="s">
        <v>0</v>
      </c>
      <c r="D1" s="34" t="s">
        <v>2</v>
      </c>
      <c r="E1" s="34" t="s">
        <v>201</v>
      </c>
      <c r="F1" s="34" t="s">
        <v>212</v>
      </c>
      <c r="G1" s="34" t="s">
        <v>213</v>
      </c>
      <c r="H1" s="34" t="s">
        <v>78</v>
      </c>
      <c r="I1" s="34" t="s">
        <v>214</v>
      </c>
      <c r="J1" s="34" t="s">
        <v>215</v>
      </c>
      <c r="K1" s="34" t="s">
        <v>216</v>
      </c>
      <c r="L1" s="34" t="s">
        <v>217</v>
      </c>
      <c r="M1" s="34" t="s">
        <v>218</v>
      </c>
      <c r="N1" s="34" t="s">
        <v>219</v>
      </c>
      <c r="O1" s="34" t="s">
        <v>220</v>
      </c>
    </row>
    <row collapsed="false" customFormat="false" customHeight="false" hidden="false" ht="12.1" outlineLevel="0" r="2">
      <c r="A2" s="36" t="n">
        <v>44889</v>
      </c>
      <c r="B2" s="16" t="s">
        <v>210</v>
      </c>
      <c r="C2" s="16" t="s">
        <v>16</v>
      </c>
      <c r="D2" s="16" t="s">
        <v>18</v>
      </c>
      <c r="E2" s="17" t="n">
        <v>4</v>
      </c>
      <c r="F2" s="7" t="s">
        <f>=DATEDIF(A2,$O$2,"y")</f>
      </c>
      <c r="G2" s="7" t="s">
        <f>=DATEDIF(A2,$O$2,"ym")</f>
      </c>
      <c r="H2" s="7" t="s">
        <f>=DATEDIF(A2,$O$2,"md")</f>
      </c>
      <c r="I2" s="7" t="n">
        <v>1415</v>
      </c>
      <c r="J2" s="17" t="n">
        <v>367.195</v>
      </c>
      <c r="K2" s="6" t="s">
        <f>=Портфель!F2*Портфель!$Q$13</f>
      </c>
      <c r="L2" s="6" t="s">
        <f>=E2*K2</f>
      </c>
      <c r="M2" s="6" t="s">
        <f>=(K2-J2)*E2</f>
      </c>
      <c r="N2" s="6" t="s">
        <f>=MAX(0,M2*0.13)</f>
      </c>
      <c r="O2" s="13" t="s">
        <f>=TODAY()</f>
      </c>
    </row>
    <row collapsed="false" customFormat="false" customHeight="false" hidden="false" ht="12.1" outlineLevel="0" r="3">
      <c r="A3" s="36" t="n">
        <v>44904</v>
      </c>
      <c r="B3" s="16" t="s">
        <v>210</v>
      </c>
      <c r="C3" s="16" t="s">
        <v>16</v>
      </c>
      <c r="D3" s="16" t="s">
        <v>18</v>
      </c>
      <c r="E3" s="17" t="n">
        <v>1</v>
      </c>
      <c r="F3" s="7" t="s">
        <f>=DATEDIF(A3,$O$2,"y")</f>
      </c>
      <c r="G3" s="7" t="s">
        <f>=DATEDIF(A3,$O$2,"ym")</f>
      </c>
      <c r="H3" s="7" t="s">
        <f>=DATEDIF(A3,$O$2,"md")</f>
      </c>
      <c r="I3" s="7" t="n">
        <v>1401</v>
      </c>
      <c r="J3" s="17" t="n">
        <v>363.09</v>
      </c>
      <c r="K3" s="6" t="s">
        <f>=Портфель!F2*Портфель!$Q$13</f>
      </c>
      <c r="L3" s="6" t="s">
        <f>=E3*K3</f>
      </c>
      <c r="M3" s="6" t="s">
        <f>=(K3-J3)*E3</f>
      </c>
      <c r="N3" s="6" t="s">
        <f>=MAX(0,M3*0.13)</f>
      </c>
    </row>
    <row collapsed="false" customFormat="false" customHeight="false" hidden="false" ht="12.1" outlineLevel="0" r="4">
      <c r="A4" s="36" t="n">
        <v>44904</v>
      </c>
      <c r="B4" s="16" t="s">
        <v>210</v>
      </c>
      <c r="C4" s="16" t="s">
        <v>16</v>
      </c>
      <c r="D4" s="16" t="s">
        <v>18</v>
      </c>
      <c r="E4" s="17" t="n">
        <v>1</v>
      </c>
      <c r="F4" s="7" t="s">
        <f>=DATEDIF(A4,$O$2,"y")</f>
      </c>
      <c r="G4" s="7" t="s">
        <f>=DATEDIF(A4,$O$2,"ym")</f>
      </c>
      <c r="H4" s="7" t="s">
        <f>=DATEDIF(A4,$O$2,"md")</f>
      </c>
      <c r="I4" s="7" t="n">
        <v>1401</v>
      </c>
      <c r="J4" s="17" t="n">
        <v>362.71</v>
      </c>
      <c r="K4" s="6" t="s">
        <f>=Портфель!F2*Портфель!$Q$13</f>
      </c>
      <c r="L4" s="6" t="s">
        <f>=E4*K4</f>
      </c>
      <c r="M4" s="6" t="s">
        <f>=(K4-J4)*E4</f>
      </c>
      <c r="N4" s="6" t="s">
        <f>=MAX(0,M4*0.13)</f>
      </c>
    </row>
    <row collapsed="false" customFormat="false" customHeight="false" hidden="false" ht="12.1" outlineLevel="0" r="5">
      <c r="A5" s="36" t="n">
        <v>44938</v>
      </c>
      <c r="B5" s="16" t="s">
        <v>210</v>
      </c>
      <c r="C5" s="16" t="s">
        <v>16</v>
      </c>
      <c r="D5" s="16" t="s">
        <v>18</v>
      </c>
      <c r="E5" s="17" t="n">
        <v>2</v>
      </c>
      <c r="F5" s="7" t="s">
        <f>=DATEDIF(A5,$O$2,"y")</f>
      </c>
      <c r="G5" s="7" t="s">
        <f>=DATEDIF(A5,$O$2,"ym")</f>
      </c>
      <c r="H5" s="7" t="s">
        <f>=DATEDIF(A5,$O$2,"md")</f>
      </c>
      <c r="I5" s="7" t="n">
        <v>1367</v>
      </c>
      <c r="J5" s="17" t="n">
        <v>345.865</v>
      </c>
      <c r="K5" s="6" t="s">
        <f>=Портфель!F2*Портфель!$Q$13</f>
      </c>
      <c r="L5" s="6" t="s">
        <f>=E5*K5</f>
      </c>
      <c r="M5" s="6" t="s">
        <f>=(K5-J5)*E5</f>
      </c>
      <c r="N5" s="6" t="s">
        <f>=MAX(0,M5*0.13)</f>
      </c>
    </row>
    <row collapsed="false" customFormat="false" customHeight="false" hidden="false" ht="12.1" outlineLevel="0" r="6">
      <c r="A6" s="36" t="n">
        <v>44960</v>
      </c>
      <c r="B6" s="16" t="s">
        <v>210</v>
      </c>
      <c r="C6" s="16" t="s">
        <v>16</v>
      </c>
      <c r="D6" s="16" t="s">
        <v>18</v>
      </c>
      <c r="E6" s="17" t="n">
        <v>3</v>
      </c>
      <c r="F6" s="7" t="s">
        <f>=DATEDIF(A6,$O$2,"y")</f>
      </c>
      <c r="G6" s="7" t="s">
        <f>=DATEDIF(A6,$O$2,"ym")</f>
      </c>
      <c r="H6" s="7" t="s">
        <f>=DATEDIF(A6,$O$2,"md")</f>
      </c>
      <c r="I6" s="7" t="n">
        <v>1345</v>
      </c>
      <c r="J6" s="17" t="n">
        <v>326.41666666667</v>
      </c>
      <c r="K6" s="6" t="s">
        <f>=Портфель!F2*Портфель!$Q$13</f>
      </c>
      <c r="L6" s="6" t="s">
        <f>=E6*K6</f>
      </c>
      <c r="M6" s="6" t="s">
        <f>=(K6-J6)*E6</f>
      </c>
      <c r="N6" s="6" t="s">
        <f>=MAX(0,M6*0.13)</f>
      </c>
    </row>
    <row collapsed="false" customFormat="false" customHeight="false" hidden="false" ht="12.1" outlineLevel="0" r="7">
      <c r="A7" s="36" t="n">
        <v>45098</v>
      </c>
      <c r="B7" s="16" t="s">
        <v>210</v>
      </c>
      <c r="C7" s="16" t="s">
        <v>16</v>
      </c>
      <c r="D7" s="16" t="s">
        <v>18</v>
      </c>
      <c r="E7" s="17" t="n">
        <v>1</v>
      </c>
      <c r="F7" s="7" t="s">
        <f>=DATEDIF(A7,$O$2,"y")</f>
      </c>
      <c r="G7" s="7" t="s">
        <f>=DATEDIF(A7,$O$2,"ym")</f>
      </c>
      <c r="H7" s="7" t="s">
        <f>=DATEDIF(A7,$O$2,"md")</f>
      </c>
      <c r="I7" s="7" t="n">
        <v>1207</v>
      </c>
      <c r="J7" s="17" t="n">
        <v>504.71</v>
      </c>
      <c r="K7" s="6" t="s">
        <f>=Портфель!F2*Портфель!$Q$13</f>
      </c>
      <c r="L7" s="6" t="s">
        <f>=E7*K7</f>
      </c>
      <c r="M7" s="6" t="s">
        <f>=(K7-J7)*E7</f>
      </c>
      <c r="N7" s="6" t="s">
        <f>=MAX(0,M7*0.13)</f>
      </c>
    </row>
    <row collapsed="false" customFormat="false" customHeight="false" hidden="false" ht="12.1" outlineLevel="0" r="8">
      <c r="A8" s="36" t="n">
        <v>44938</v>
      </c>
      <c r="B8" s="16" t="s">
        <v>210</v>
      </c>
      <c r="C8" s="16" t="s">
        <v>21</v>
      </c>
      <c r="D8" s="16" t="s">
        <v>22</v>
      </c>
      <c r="E8" s="17" t="n">
        <v>4</v>
      </c>
      <c r="F8" s="7" t="s">
        <f>=DATEDIF(A8,$O$2,"y")</f>
      </c>
      <c r="G8" s="7" t="s">
        <f>=DATEDIF(A8,$O$2,"ym")</f>
      </c>
      <c r="H8" s="7" t="s">
        <f>=DATEDIF(A8,$O$2,"md")</f>
      </c>
      <c r="I8" s="7" t="n">
        <v>1367</v>
      </c>
      <c r="J8" s="17" t="n">
        <v>1046.61</v>
      </c>
      <c r="K8" s="6" t="s">
        <f>=Портфель!F3*Портфель!$Q$13</f>
      </c>
      <c r="L8" s="6" t="s">
        <f>=E8*K8</f>
      </c>
      <c r="M8" s="6" t="s">
        <f>=(K8-J8)*E8</f>
      </c>
      <c r="N8" s="6" t="s">
        <f>=MAX(0,M8*0.13)</f>
      </c>
    </row>
    <row collapsed="false" customFormat="false" customHeight="false" hidden="false" ht="12.1" outlineLevel="0" r="9">
      <c r="A9" s="36" t="n">
        <v>44957</v>
      </c>
      <c r="B9" s="16" t="s">
        <v>210</v>
      </c>
      <c r="C9" s="16" t="s">
        <v>21</v>
      </c>
      <c r="D9" s="16" t="s">
        <v>22</v>
      </c>
      <c r="E9" s="17" t="n">
        <v>3</v>
      </c>
      <c r="F9" s="7" t="s">
        <f>=DATEDIF(A9,$O$2,"y")</f>
      </c>
      <c r="G9" s="7" t="s">
        <f>=DATEDIF(A9,$O$2,"ym")</f>
      </c>
      <c r="H9" s="7" t="s">
        <f>=DATEDIF(A9,$O$2,"md")</f>
      </c>
      <c r="I9" s="7" t="n">
        <v>1348</v>
      </c>
      <c r="J9" s="17" t="n">
        <v>1028.9666666667</v>
      </c>
      <c r="K9" s="6" t="s">
        <f>=Портфель!F3*Портфель!$Q$13</f>
      </c>
      <c r="L9" s="6" t="s">
        <f>=E9*K9</f>
      </c>
      <c r="M9" s="6" t="s">
        <f>=(K9-J9)*E9</f>
      </c>
      <c r="N9" s="6" t="s">
        <f>=MAX(0,M9*0.13)</f>
      </c>
    </row>
    <row collapsed="false" customFormat="false" customHeight="false" hidden="false" ht="12.1" outlineLevel="0" r="10">
      <c r="A10" s="36" t="n">
        <v>44960</v>
      </c>
      <c r="B10" s="16" t="s">
        <v>210</v>
      </c>
      <c r="C10" s="16" t="s">
        <v>24</v>
      </c>
      <c r="D10" s="16" t="s">
        <v>25</v>
      </c>
      <c r="E10" s="17" t="n">
        <v>1</v>
      </c>
      <c r="F10" s="7" t="s">
        <f>=DATEDIF(A10,$O$2,"y")</f>
      </c>
      <c r="G10" s="7" t="s">
        <f>=DATEDIF(A10,$O$2,"ym")</f>
      </c>
      <c r="H10" s="7" t="s">
        <f>=DATEDIF(A10,$O$2,"md")</f>
      </c>
      <c r="I10" s="7" t="n">
        <v>1345</v>
      </c>
      <c r="J10" s="17" t="n">
        <v>3907.75</v>
      </c>
      <c r="K10" s="6" t="s">
        <f>=Портфель!F4*Портфель!$Q$13</f>
      </c>
      <c r="L10" s="6" t="s">
        <f>=E10*K10</f>
      </c>
      <c r="M10" s="6" t="s">
        <f>=(K10-J10)*E10</f>
      </c>
      <c r="N10" s="6" t="s">
        <f>=MAX(0,M10*0.13)</f>
      </c>
    </row>
    <row collapsed="false" customFormat="false" customHeight="false" hidden="false" ht="12.1" outlineLevel="0" r="11">
      <c r="A11" s="36" t="n">
        <v>44971</v>
      </c>
      <c r="B11" s="16" t="s">
        <v>210</v>
      </c>
      <c r="C11" s="16" t="s">
        <v>27</v>
      </c>
      <c r="D11" s="16" t="s">
        <v>28</v>
      </c>
      <c r="E11" s="17" t="n">
        <v>1</v>
      </c>
      <c r="F11" s="7" t="s">
        <f>=DATEDIF(A11,$O$2,"y")</f>
      </c>
      <c r="G11" s="7" t="s">
        <f>=DATEDIF(A11,$O$2,"ym")</f>
      </c>
      <c r="H11" s="7" t="s">
        <f>=DATEDIF(A11,$O$2,"md")</f>
      </c>
      <c r="I11" s="7" t="n">
        <v>1333</v>
      </c>
      <c r="J11" s="17" t="n">
        <v>6665.62</v>
      </c>
      <c r="K11" s="6" t="s">
        <f>=Портфель!F5*Портфель!$Q$13</f>
      </c>
      <c r="L11" s="6" t="s">
        <f>=E11*K11</f>
      </c>
      <c r="M11" s="6" t="s">
        <f>=(K11-J11)*E11</f>
      </c>
      <c r="N11" s="6" t="s">
        <f>=MAX(0,M11*0.13)</f>
      </c>
    </row>
    <row collapsed="false" customFormat="false" customHeight="false" hidden="false" ht="12.1" outlineLevel="0" r="12">
      <c r="A12" s="36" t="n">
        <v>45085</v>
      </c>
      <c r="B12" s="16" t="s">
        <v>210</v>
      </c>
      <c r="C12" s="16" t="s">
        <v>30</v>
      </c>
      <c r="D12" s="16" t="s">
        <v>31</v>
      </c>
      <c r="E12" s="17" t="n">
        <v>20</v>
      </c>
      <c r="F12" s="7" t="s">
        <f>=DATEDIF(A12,$O$2,"y")</f>
      </c>
      <c r="G12" s="7" t="s">
        <f>=DATEDIF(A12,$O$2,"ym")</f>
      </c>
      <c r="H12" s="7" t="s">
        <f>=DATEDIF(A12,$O$2,"md")</f>
      </c>
      <c r="I12" s="7" t="n">
        <v>1220</v>
      </c>
      <c r="J12" s="17" t="n">
        <v>166.227</v>
      </c>
      <c r="K12" s="6" t="s">
        <f>=Портфель!F6*Портфель!$Q$13</f>
      </c>
      <c r="L12" s="6" t="s">
        <f>=E12*K12</f>
      </c>
      <c r="M12" s="6" t="s">
        <f>=(K12-J12)*E12</f>
      </c>
      <c r="N12" s="6" t="s">
        <f>=MAX(0,M12*0.13)</f>
      </c>
    </row>
    <row collapsed="false" customFormat="false" customHeight="false" hidden="false" ht="12.1" outlineLevel="0" r="13">
      <c r="A13" s="36" t="n">
        <v>45098</v>
      </c>
      <c r="B13" s="16" t="s">
        <v>210</v>
      </c>
      <c r="C13" s="16" t="s">
        <v>30</v>
      </c>
      <c r="D13" s="16" t="s">
        <v>31</v>
      </c>
      <c r="E13" s="17" t="n">
        <v>10</v>
      </c>
      <c r="F13" s="7" t="s">
        <f>=DATEDIF(A13,$O$2,"y")</f>
      </c>
      <c r="G13" s="7" t="s">
        <f>=DATEDIF(A13,$O$2,"ym")</f>
      </c>
      <c r="H13" s="7" t="s">
        <f>=DATEDIF(A13,$O$2,"md")</f>
      </c>
      <c r="I13" s="7" t="n">
        <v>1207</v>
      </c>
      <c r="J13" s="17" t="n">
        <v>170.6</v>
      </c>
      <c r="K13" s="6" t="s">
        <f>=Портфель!F6*Портфель!$Q$13</f>
      </c>
      <c r="L13" s="6" t="s">
        <f>=E13*K13</f>
      </c>
      <c r="M13" s="6" t="s">
        <f>=(K13-J13)*E13</f>
      </c>
      <c r="N13" s="6" t="s">
        <f>=MAX(0,M13*0.13)</f>
      </c>
    </row>
    <row collapsed="false" customFormat="false" customHeight="false" hidden="false" ht="12.1" outlineLevel="0" r="14">
      <c r="A14" s="36" t="n">
        <v>44922</v>
      </c>
      <c r="B14" s="16" t="s">
        <v>210</v>
      </c>
      <c r="C14" s="16" t="s">
        <v>33</v>
      </c>
      <c r="D14" s="16" t="s">
        <v>34</v>
      </c>
      <c r="E14" s="17" t="n">
        <v>5</v>
      </c>
      <c r="F14" s="7" t="s">
        <f>=DATEDIF(A14,$O$2,"y")</f>
      </c>
      <c r="G14" s="7" t="s">
        <f>=DATEDIF(A14,$O$2,"ym")</f>
      </c>
      <c r="H14" s="7" t="s">
        <f>=DATEDIF(A14,$O$2,"md")</f>
      </c>
      <c r="I14" s="7" t="n">
        <v>1383</v>
      </c>
      <c r="J14" s="17" t="n">
        <v>355.034</v>
      </c>
      <c r="K14" s="6" t="s">
        <f>=Портфель!F7*Портфель!$Q$13</f>
      </c>
      <c r="L14" s="6" t="s">
        <f>=E14*K14</f>
      </c>
      <c r="M14" s="6" t="s">
        <f>=(K14-J14)*E14</f>
      </c>
      <c r="N14" s="6" t="s">
        <f>=MAX(0,M14*0.13)</f>
      </c>
    </row>
    <row collapsed="false" customFormat="false" customHeight="false" hidden="false" ht="12.1" outlineLevel="0" r="15">
      <c r="A15" s="36" t="n">
        <v>44960</v>
      </c>
      <c r="B15" s="16" t="s">
        <v>210</v>
      </c>
      <c r="C15" s="16" t="s">
        <v>33</v>
      </c>
      <c r="D15" s="16" t="s">
        <v>34</v>
      </c>
      <c r="E15" s="17" t="n">
        <v>3</v>
      </c>
      <c r="F15" s="7" t="s">
        <f>=DATEDIF(A15,$O$2,"y")</f>
      </c>
      <c r="G15" s="7" t="s">
        <f>=DATEDIF(A15,$O$2,"ym")</f>
      </c>
      <c r="H15" s="7" t="s">
        <f>=DATEDIF(A15,$O$2,"md")</f>
      </c>
      <c r="I15" s="7" t="n">
        <v>1345</v>
      </c>
      <c r="J15" s="17" t="n">
        <v>341.85</v>
      </c>
      <c r="K15" s="6" t="s">
        <f>=Портфель!F7*Портфель!$Q$13</f>
      </c>
      <c r="L15" s="6" t="s">
        <f>=E15*K15</f>
      </c>
      <c r="M15" s="6" t="s">
        <f>=(K15-J15)*E15</f>
      </c>
      <c r="N15" s="6" t="s">
        <f>=MAX(0,M15*0.13)</f>
      </c>
    </row>
    <row collapsed="false" customFormat="false" customHeight="false" hidden="false" ht="12.1" outlineLevel="0" r="16">
      <c r="A16" s="36" t="n">
        <v>44904</v>
      </c>
      <c r="B16" s="16" t="s">
        <v>210</v>
      </c>
      <c r="C16" s="16" t="s">
        <v>36</v>
      </c>
      <c r="D16" s="16" t="s">
        <v>37</v>
      </c>
      <c r="E16" s="17" t="n">
        <v>300</v>
      </c>
      <c r="F16" s="7" t="s">
        <f>=DATEDIF(A16,$O$2,"y")</f>
      </c>
      <c r="G16" s="7" t="s">
        <f>=DATEDIF(A16,$O$2,"ym")</f>
      </c>
      <c r="H16" s="7" t="s">
        <f>=DATEDIF(A16,$O$2,"md")</f>
      </c>
      <c r="I16" s="7" t="n">
        <v>1401</v>
      </c>
      <c r="J16" s="17" t="n">
        <v>3.2517333333333</v>
      </c>
      <c r="K16" s="6" t="s">
        <f>=Портфель!F8*Портфель!$Q$13</f>
      </c>
      <c r="L16" s="6" t="s">
        <f>=E16*K16</f>
      </c>
      <c r="M16" s="6" t="s">
        <f>=(K16-J16)*E16</f>
      </c>
      <c r="N16" s="6" t="s">
        <f>=MAX(0,M16*0.13)</f>
      </c>
    </row>
    <row collapsed="false" customFormat="false" customHeight="false" hidden="false" ht="12.1" outlineLevel="0" r="17">
      <c r="A17" s="36" t="n">
        <v>44960</v>
      </c>
      <c r="B17" s="16" t="s">
        <v>210</v>
      </c>
      <c r="C17" s="16" t="s">
        <v>36</v>
      </c>
      <c r="D17" s="16" t="s">
        <v>37</v>
      </c>
      <c r="E17" s="17" t="n">
        <v>200</v>
      </c>
      <c r="F17" s="7" t="s">
        <f>=DATEDIF(A17,$O$2,"y")</f>
      </c>
      <c r="G17" s="7" t="s">
        <f>=DATEDIF(A17,$O$2,"ym")</f>
      </c>
      <c r="H17" s="7" t="s">
        <f>=DATEDIF(A17,$O$2,"md")</f>
      </c>
      <c r="I17" s="7" t="n">
        <v>1345</v>
      </c>
      <c r="J17" s="17" t="n">
        <v>3.50075</v>
      </c>
      <c r="K17" s="6" t="s">
        <f>=Портфель!F8*Портфель!$Q$13</f>
      </c>
      <c r="L17" s="6" t="s">
        <f>=E17*K17</f>
      </c>
      <c r="M17" s="6" t="s">
        <f>=(K17-J17)*E17</f>
      </c>
      <c r="N17" s="6" t="s">
        <f>=MAX(0,M17*0.13)</f>
      </c>
    </row>
    <row collapsed="false" customFormat="false" customHeight="false" hidden="false" ht="12.1" outlineLevel="0" r="18">
      <c r="A18" s="36" t="n">
        <v>44970</v>
      </c>
      <c r="B18" s="16" t="s">
        <v>210</v>
      </c>
      <c r="C18" s="16" t="s">
        <v>36</v>
      </c>
      <c r="D18" s="16" t="s">
        <v>37</v>
      </c>
      <c r="E18" s="17" t="n">
        <v>600</v>
      </c>
      <c r="F18" s="7" t="s">
        <f>=DATEDIF(A18,$O$2,"y")</f>
      </c>
      <c r="G18" s="7" t="s">
        <f>=DATEDIF(A18,$O$2,"ym")</f>
      </c>
      <c r="H18" s="7" t="s">
        <f>=DATEDIF(A18,$O$2,"md")</f>
      </c>
      <c r="I18" s="7" t="n">
        <v>1335</v>
      </c>
      <c r="J18" s="17" t="n">
        <v>3.5263</v>
      </c>
      <c r="K18" s="6" t="s">
        <f>=Портфель!F8*Портфель!$Q$13</f>
      </c>
      <c r="L18" s="6" t="s">
        <f>=E18*K18</f>
      </c>
      <c r="M18" s="6" t="s">
        <f>=(K18-J18)*E18</f>
      </c>
      <c r="N18" s="6" t="s">
        <f>=MAX(0,M18*0.13)</f>
      </c>
    </row>
    <row collapsed="false" customFormat="false" customHeight="false" hidden="false" ht="12.1" outlineLevel="0" r="19">
      <c r="A19" s="36" t="n">
        <v>44904</v>
      </c>
      <c r="B19" s="16" t="s">
        <v>210</v>
      </c>
      <c r="C19" s="16" t="s">
        <v>39</v>
      </c>
      <c r="D19" s="16" t="s">
        <v>40</v>
      </c>
      <c r="E19" s="17" t="n">
        <v>10</v>
      </c>
      <c r="F19" s="7" t="s">
        <f>=DATEDIF(A19,$O$2,"y")</f>
      </c>
      <c r="G19" s="7" t="s">
        <f>=DATEDIF(A19,$O$2,"ym")</f>
      </c>
      <c r="H19" s="7" t="s">
        <f>=DATEDIF(A19,$O$2,"md")</f>
      </c>
      <c r="I19" s="7" t="n">
        <v>1401</v>
      </c>
      <c r="J19" s="17" t="n">
        <v>235.103</v>
      </c>
      <c r="K19" s="6" t="s">
        <f>=Портфель!F9*Портфель!$Q$13</f>
      </c>
      <c r="L19" s="6" t="s">
        <f>=E19*K19</f>
      </c>
      <c r="M19" s="6" t="s">
        <f>=(K19-J19)*E19</f>
      </c>
      <c r="N19" s="6" t="s">
        <f>=MAX(0,M19*0.13)</f>
      </c>
    </row>
    <row collapsed="false" customFormat="false" customHeight="false" hidden="false" ht="12.1" outlineLevel="0" r="20">
      <c r="A20" s="36" t="n">
        <v>44816</v>
      </c>
      <c r="B20" s="16" t="s">
        <v>210</v>
      </c>
      <c r="C20" s="16" t="s">
        <v>42</v>
      </c>
      <c r="D20" s="16" t="s">
        <v>43</v>
      </c>
      <c r="E20" s="17" t="n">
        <v>1</v>
      </c>
      <c r="F20" s="7" t="s">
        <f>=DATEDIF(A20,$O$2,"y")</f>
      </c>
      <c r="G20" s="7" t="s">
        <f>=DATEDIF(A20,$O$2,"ym")</f>
      </c>
      <c r="H20" s="7" t="s">
        <f>=DATEDIF(A20,$O$2,"md")</f>
      </c>
      <c r="I20" s="7" t="n">
        <v>1488</v>
      </c>
      <c r="J20" s="17" t="n">
        <v>164.41</v>
      </c>
      <c r="K20" s="6" t="s">
        <f>=Портфель!F10*Портфель!$Q$13</f>
      </c>
      <c r="L20" s="6" t="s">
        <f>=E20*K20</f>
      </c>
      <c r="M20" s="6" t="s">
        <f>=(K20-J20)*E20</f>
      </c>
      <c r="N20" s="6" t="s">
        <f>=MAX(0,M20*0.13)</f>
      </c>
    </row>
    <row collapsed="false" customFormat="false" customHeight="false" hidden="false" ht="12.1" outlineLevel="0" r="21">
      <c r="A21" s="36" t="n">
        <v>44938</v>
      </c>
      <c r="B21" s="16" t="s">
        <v>210</v>
      </c>
      <c r="C21" s="16" t="s">
        <v>42</v>
      </c>
      <c r="D21" s="16" t="s">
        <v>43</v>
      </c>
      <c r="E21" s="17" t="n">
        <v>1</v>
      </c>
      <c r="F21" s="7" t="s">
        <f>=DATEDIF(A21,$O$2,"y")</f>
      </c>
      <c r="G21" s="7" t="s">
        <f>=DATEDIF(A21,$O$2,"ym")</f>
      </c>
      <c r="H21" s="7" t="s">
        <f>=DATEDIF(A21,$O$2,"md")</f>
      </c>
      <c r="I21" s="7" t="n">
        <v>1367</v>
      </c>
      <c r="J21" s="17" t="n">
        <v>121.61</v>
      </c>
      <c r="K21" s="6" t="s">
        <f>=Портфель!F10*Портфель!$Q$13</f>
      </c>
      <c r="L21" s="6" t="s">
        <f>=E21*K21</f>
      </c>
      <c r="M21" s="6" t="s">
        <f>=(K21-J21)*E21</f>
      </c>
      <c r="N21" s="6" t="s">
        <f>=MAX(0,M21*0.13)</f>
      </c>
    </row>
    <row collapsed="false" customFormat="false" customHeight="false" hidden="false" ht="12.1" outlineLevel="0" r="22">
      <c r="A22" s="36" t="n">
        <v>44971</v>
      </c>
      <c r="B22" s="16" t="s">
        <v>210</v>
      </c>
      <c r="C22" s="16" t="s">
        <v>42</v>
      </c>
      <c r="D22" s="16" t="s">
        <v>43</v>
      </c>
      <c r="E22" s="17" t="n">
        <v>2</v>
      </c>
      <c r="F22" s="7" t="s">
        <f>=DATEDIF(A22,$O$2,"y")</f>
      </c>
      <c r="G22" s="7" t="s">
        <f>=DATEDIF(A22,$O$2,"ym")</f>
      </c>
      <c r="H22" s="7" t="s">
        <f>=DATEDIF(A22,$O$2,"md")</f>
      </c>
      <c r="I22" s="7" t="n">
        <v>1333</v>
      </c>
      <c r="J22" s="17" t="n">
        <v>156.79</v>
      </c>
      <c r="K22" s="6" t="s">
        <f>=Портфель!F10*Портфель!$Q$13</f>
      </c>
      <c r="L22" s="6" t="s">
        <f>=E22*K22</f>
      </c>
      <c r="M22" s="6" t="s">
        <f>=(K22-J22)*E22</f>
      </c>
      <c r="N22" s="6" t="s">
        <f>=MAX(0,M22*0.13)</f>
      </c>
    </row>
    <row collapsed="false" customFormat="false" customHeight="false" hidden="false" ht="12.1" outlineLevel="0" r="23">
      <c r="A23" s="36" t="n">
        <v>45093</v>
      </c>
      <c r="B23" s="16" t="s">
        <v>210</v>
      </c>
      <c r="C23" s="16" t="s">
        <v>42</v>
      </c>
      <c r="D23" s="16" t="s">
        <v>43</v>
      </c>
      <c r="E23" s="17" t="n">
        <v>2</v>
      </c>
      <c r="F23" s="7" t="s">
        <f>=DATEDIF(A23,$O$2,"y")</f>
      </c>
      <c r="G23" s="7" t="s">
        <f>=DATEDIF(A23,$O$2,"ym")</f>
      </c>
      <c r="H23" s="7" t="s">
        <f>=DATEDIF(A23,$O$2,"md")</f>
      </c>
      <c r="I23" s="7" t="n">
        <v>1212</v>
      </c>
      <c r="J23" s="17" t="n">
        <v>159.735</v>
      </c>
      <c r="K23" s="6" t="s">
        <f>=Портфель!F10*Портфель!$Q$13</f>
      </c>
      <c r="L23" s="6" t="s">
        <f>=E23*K23</f>
      </c>
      <c r="M23" s="6" t="s">
        <f>=(K23-J23)*E23</f>
      </c>
      <c r="N23" s="6" t="s">
        <f>=MAX(0,M23*0.13)</f>
      </c>
    </row>
    <row collapsed="false" customFormat="false" customHeight="false" hidden="false" ht="12.1" outlineLevel="0" r="24">
      <c r="A24" s="36" t="n">
        <v>45098</v>
      </c>
      <c r="B24" s="16" t="s">
        <v>210</v>
      </c>
      <c r="C24" s="16" t="s">
        <v>42</v>
      </c>
      <c r="D24" s="16" t="s">
        <v>43</v>
      </c>
      <c r="E24" s="17" t="n">
        <v>1</v>
      </c>
      <c r="F24" s="7" t="s">
        <f>=DATEDIF(A24,$O$2,"y")</f>
      </c>
      <c r="G24" s="7" t="s">
        <f>=DATEDIF(A24,$O$2,"ym")</f>
      </c>
      <c r="H24" s="7" t="s">
        <f>=DATEDIF(A24,$O$2,"md")</f>
      </c>
      <c r="I24" s="7" t="n">
        <v>1207</v>
      </c>
      <c r="J24" s="17" t="n">
        <v>174.4</v>
      </c>
      <c r="K24" s="6" t="s">
        <f>=Портфель!F10*Портфель!$Q$13</f>
      </c>
      <c r="L24" s="6" t="s">
        <f>=E24*K24</f>
      </c>
      <c r="M24" s="6" t="s">
        <f>=(K24-J24)*E24</f>
      </c>
      <c r="N24" s="6" t="s">
        <f>=MAX(0,M24*0.13)</f>
      </c>
    </row>
    <row collapsed="false" customFormat="false" customHeight="false" hidden="false" ht="12.1" outlineLevel="0" r="25">
      <c r="A25" s="36" t="n">
        <v>44922</v>
      </c>
      <c r="B25" s="16" t="s">
        <v>210</v>
      </c>
      <c r="C25" s="16" t="s">
        <v>45</v>
      </c>
      <c r="D25" s="16" t="s">
        <v>46</v>
      </c>
      <c r="E25" s="17" t="n">
        <v>20</v>
      </c>
      <c r="F25" s="7" t="s">
        <f>=DATEDIF(A25,$O$2,"y")</f>
      </c>
      <c r="G25" s="7" t="s">
        <f>=DATEDIF(A25,$O$2,"ym")</f>
      </c>
      <c r="H25" s="7" t="s">
        <f>=DATEDIF(A25,$O$2,"md")</f>
      </c>
      <c r="I25" s="7" t="n">
        <v>1383</v>
      </c>
      <c r="J25" s="17" t="n">
        <v>55.919</v>
      </c>
      <c r="K25" s="6" t="s">
        <f>=Портфель!F11*Портфель!$Q$13</f>
      </c>
      <c r="L25" s="6" t="s">
        <f>=E25*K25</f>
      </c>
      <c r="M25" s="6" t="s">
        <f>=(K25-J25)*E25</f>
      </c>
      <c r="N25" s="6" t="s">
        <f>=MAX(0,M25*0.13)</f>
      </c>
    </row>
    <row collapsed="false" customFormat="false" customHeight="false" hidden="false" ht="12.1" outlineLevel="0" r="26">
      <c r="A26" s="36" t="n">
        <v>45085</v>
      </c>
      <c r="B26" s="16" t="s">
        <v>210</v>
      </c>
      <c r="C26" s="16" t="s">
        <v>50</v>
      </c>
      <c r="D26" s="16" t="s">
        <v>52</v>
      </c>
      <c r="E26" s="17" t="n">
        <v>98</v>
      </c>
      <c r="F26" s="7" t="s">
        <f>=DATEDIF(A26,$O$2,"y")</f>
      </c>
      <c r="G26" s="7" t="s">
        <f>=DATEDIF(A26,$O$2,"ym")</f>
      </c>
      <c r="H26" s="7" t="s">
        <f>=DATEDIF(A26,$O$2,"md")</f>
      </c>
      <c r="I26" s="7" t="n">
        <v>1220</v>
      </c>
      <c r="J26" s="17" t="n">
        <v>6.8</v>
      </c>
      <c r="K26" s="6" t="s">
        <f>=Портфель!F13*Портфель!$Q$13</f>
      </c>
      <c r="L26" s="6" t="s">
        <f>=E26*K26</f>
      </c>
      <c r="M26" s="6" t="s">
        <f>=(K26-J26)*E26</f>
      </c>
      <c r="N26" s="6" t="s">
        <f>=MAX(0,M26*0.13)</f>
      </c>
    </row>
    <row collapsed="false" customFormat="false" customHeight="false" hidden="false" ht="12.1" outlineLevel="0" r="27">
      <c r="A27" s="36" t="n">
        <v>44867</v>
      </c>
      <c r="B27" s="16" t="s">
        <v>210</v>
      </c>
      <c r="C27" s="16" t="s">
        <v>53</v>
      </c>
      <c r="D27" s="16" t="s">
        <v>54</v>
      </c>
      <c r="E27" s="17" t="n">
        <v>107</v>
      </c>
      <c r="F27" s="7" t="s">
        <f>=DATEDIF(A27,$O$2,"y")</f>
      </c>
      <c r="G27" s="7" t="s">
        <f>=DATEDIF(A27,$O$2,"ym")</f>
      </c>
      <c r="H27" s="7" t="s">
        <f>=DATEDIF(A27,$O$2,"md")</f>
      </c>
      <c r="I27" s="7" t="n">
        <v>1437</v>
      </c>
      <c r="J27" s="17" t="n">
        <v>6.4191588785047</v>
      </c>
      <c r="K27" s="6" t="s">
        <f>=Портфель!F14*Портфель!$Q$13</f>
      </c>
      <c r="L27" s="6" t="s">
        <f>=E27*K27</f>
      </c>
      <c r="M27" s="6" t="s">
        <f>=(K27-J27)*E27</f>
      </c>
      <c r="N27" s="6" t="s">
        <f>=MAX(0,M27*0.13)</f>
      </c>
    </row>
    <row collapsed="false" customFormat="false" customHeight="false" hidden="false" ht="12.1" outlineLevel="0" r="28">
      <c r="A28" s="36" t="n">
        <v>44886</v>
      </c>
      <c r="B28" s="16" t="s">
        <v>210</v>
      </c>
      <c r="C28" s="16" t="s">
        <v>56</v>
      </c>
      <c r="D28" s="16" t="s">
        <v>57</v>
      </c>
      <c r="E28" s="17" t="n">
        <v>14</v>
      </c>
      <c r="F28" s="7" t="s">
        <f>=DATEDIF(A28,$O$2,"y")</f>
      </c>
      <c r="G28" s="7" t="s">
        <f>=DATEDIF(A28,$O$2,"ym")</f>
      </c>
      <c r="H28" s="7" t="s">
        <f>=DATEDIF(A28,$O$2,"md")</f>
      </c>
      <c r="I28" s="7" t="n">
        <v>1418</v>
      </c>
      <c r="J28" s="17" t="n">
        <v>11.803571428571</v>
      </c>
      <c r="K28" s="6" t="s">
        <f>=Портфель!F15*Портфель!$Q$13</f>
      </c>
      <c r="L28" s="6" t="s">
        <f>=E28*K28</f>
      </c>
      <c r="M28" s="6" t="s">
        <f>=(K28-J28)*E28</f>
      </c>
      <c r="N28" s="6" t="s">
        <f>=MAX(0,M28*0.13)</f>
      </c>
    </row>
    <row collapsed="false" customFormat="false" customHeight="false" hidden="false" ht="12.1" outlineLevel="0" r="29">
      <c r="A29" s="36" t="n">
        <v>44904</v>
      </c>
      <c r="B29" s="16" t="s">
        <v>210</v>
      </c>
      <c r="C29" s="16" t="s">
        <v>56</v>
      </c>
      <c r="D29" s="16" t="s">
        <v>57</v>
      </c>
      <c r="E29" s="17" t="n">
        <v>15</v>
      </c>
      <c r="F29" s="7" t="s">
        <f>=DATEDIF(A29,$O$2,"y")</f>
      </c>
      <c r="G29" s="7" t="s">
        <f>=DATEDIF(A29,$O$2,"ym")</f>
      </c>
      <c r="H29" s="7" t="s">
        <f>=DATEDIF(A29,$O$2,"md")</f>
      </c>
      <c r="I29" s="7" t="n">
        <v>1401</v>
      </c>
      <c r="J29" s="17" t="n">
        <v>11.634666666667</v>
      </c>
      <c r="K29" s="6" t="s">
        <f>=Портфель!F15*Портфель!$Q$13</f>
      </c>
      <c r="L29" s="6" t="s">
        <f>=E29*K29</f>
      </c>
      <c r="M29" s="6" t="s">
        <f>=(K29-J29)*E29</f>
      </c>
      <c r="N29" s="6" t="s">
        <f>=MAX(0,M29*0.13)</f>
      </c>
    </row>
    <row collapsed="false" customFormat="false" customHeight="false" hidden="false" ht="12.1" outlineLevel="0" r="30">
      <c r="A30" s="36" t="n">
        <v>45100</v>
      </c>
      <c r="B30" s="16" t="s">
        <v>210</v>
      </c>
      <c r="C30" s="16" t="s">
        <v>61</v>
      </c>
      <c r="D30" s="16" t="s">
        <v>63</v>
      </c>
      <c r="E30" s="17" t="n">
        <v>1</v>
      </c>
      <c r="F30" s="7" t="s">
        <f>=DATEDIF(A30,$O$2,"y")</f>
      </c>
      <c r="G30" s="7" t="s">
        <f>=DATEDIF(A30,$O$2,"ym")</f>
      </c>
      <c r="H30" s="7" t="s">
        <f>=DATEDIF(A30,$O$2,"md")</f>
      </c>
      <c r="I30" s="7" t="n">
        <v>1205</v>
      </c>
      <c r="J30" s="17" t="n">
        <v>1059.03</v>
      </c>
      <c r="K30" s="6" t="s">
        <f>=Портфель!F17*Портфель!G17/100*Портфель!$Q$13+Портфель!H17*Портфель!$Q$13</f>
      </c>
      <c r="L30" s="6" t="s">
        <f>=E30*K30</f>
      </c>
      <c r="M30" s="6" t="s">
        <f>=(K30-J30)*E30</f>
      </c>
      <c r="N30" s="6" t="s">
        <f>=MAX(0,M30*0.13)</f>
      </c>
    </row>
    <row collapsed="false" customFormat="false" customHeight="false" hidden="false" ht="12.1" outlineLevel="0" r="31">
      <c r="A31" s="36" t="n">
        <v>45100</v>
      </c>
      <c r="B31" s="16" t="s">
        <v>210</v>
      </c>
      <c r="C31" s="16" t="s">
        <v>61</v>
      </c>
      <c r="D31" s="16" t="s">
        <v>63</v>
      </c>
      <c r="E31" s="17" t="n">
        <v>1</v>
      </c>
      <c r="F31" s="7" t="s">
        <f>=DATEDIF(A31,$O$2,"y")</f>
      </c>
      <c r="G31" s="7" t="s">
        <f>=DATEDIF(A31,$O$2,"ym")</f>
      </c>
      <c r="H31" s="7" t="s">
        <f>=DATEDIF(A31,$O$2,"md")</f>
      </c>
      <c r="I31" s="7" t="n">
        <v>1205</v>
      </c>
      <c r="J31" s="17" t="n">
        <v>1058.93</v>
      </c>
      <c r="K31" s="6" t="s">
        <f>=Портфель!F17*Портфель!G17/100*Портфель!$Q$13+Портфель!H17*Портфель!$Q$13</f>
      </c>
      <c r="L31" s="6" t="s">
        <f>=E31*K31</f>
      </c>
      <c r="M31" s="6" t="s">
        <f>=(K31-J31)*E31</f>
      </c>
      <c r="N31" s="6" t="s">
        <f>=MAX(0,M31*0.13)</f>
      </c>
    </row>
    <row collapsed="false" customFormat="false" customHeight="false" hidden="false" ht="12.1" outlineLevel="0" r="32">
      <c r="A32" s="36" t="n">
        <v>45100</v>
      </c>
      <c r="B32" s="16" t="s">
        <v>210</v>
      </c>
      <c r="C32" s="16" t="s">
        <v>66</v>
      </c>
      <c r="D32" s="16" t="s">
        <v>67</v>
      </c>
      <c r="E32" s="17" t="n">
        <v>1</v>
      </c>
      <c r="F32" s="7" t="s">
        <f>=DATEDIF(A32,$O$2,"y")</f>
      </c>
      <c r="G32" s="7" t="s">
        <f>=DATEDIF(A32,$O$2,"ym")</f>
      </c>
      <c r="H32" s="7" t="s">
        <f>=DATEDIF(A32,$O$2,"md")</f>
      </c>
      <c r="I32" s="7" t="n">
        <v>1205</v>
      </c>
      <c r="J32" s="17" t="n">
        <v>1071.52</v>
      </c>
      <c r="K32" s="6" t="s">
        <f>=Портфель!F18*Портфель!G18/100*Портфель!$Q$13+Портфель!H18*Портфель!$Q$13</f>
      </c>
      <c r="L32" s="6" t="s">
        <f>=E32*K32</f>
      </c>
      <c r="M32" s="6" t="s">
        <f>=(K32-J32)*E32</f>
      </c>
      <c r="N32" s="6" t="s">
        <f>=MAX(0,M32*0.13)</f>
      </c>
    </row>
    <row collapsed="false" customFormat="false" customHeight="false" hidden="false" ht="12.1" outlineLevel="0" r="33">
      <c r="A33" s="36"/>
      <c r="B33" s="16"/>
      <c r="C33" s="16"/>
      <c r="D33" s="16"/>
      <c r="E33" s="17"/>
      <c r="F33" s="7"/>
      <c r="G33" s="17"/>
      <c r="H33" s="16"/>
      <c r="I33" s="7"/>
      <c r="J33" s="17"/>
      <c r="K33" s="4" t="s">
        <v>73</v>
      </c>
      <c r="L33" s="8" t="s">
        <f>=SUBTOTAL(109,L2:L32)</f>
      </c>
      <c r="M33" s="8" t="s">
        <f>=SUBTOTAL(109,M2:M32)</f>
      </c>
      <c r="N33" s="8" t="s">
        <f>=MAX(0,M33*0.13)</f>
      </c>
    </row>
  </sheetData>
  <autoFilter ref="A1:O3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25" customWidth="1"/>
    <col min="3" max="3" width="1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5" customWidth="1"/>
  </cols>
  <sheetData>
    <row collapsed="false" customFormat="false" customHeight="false" hidden="false" ht="12.1" outlineLevel="0" r="1">
      <c r="A1" s="34" t="s">
        <v>0</v>
      </c>
      <c r="B1" s="34" t="s">
        <v>2</v>
      </c>
      <c r="C1" s="34" t="s">
        <v>221</v>
      </c>
      <c r="D1" s="34" t="s">
        <v>222</v>
      </c>
      <c r="E1" s="34" t="s">
        <v>204</v>
      </c>
      <c r="F1" s="34" t="s">
        <v>223</v>
      </c>
      <c r="G1" s="34" t="s">
        <v>201</v>
      </c>
      <c r="H1" s="34" t="s">
        <v>224</v>
      </c>
      <c r="I1" s="34" t="s">
        <v>225</v>
      </c>
      <c r="J1" s="34" t="s">
        <v>226</v>
      </c>
      <c r="K1" s="34" t="s">
        <v>227</v>
      </c>
    </row>
    <row collapsed="false" customFormat="false" customHeight="false" hidden="false" ht="12.1" outlineLevel="0" r="2">
      <c r="A2" s="16" t="s">
        <v>138</v>
      </c>
      <c r="B2" s="16" t="s">
        <v>173</v>
      </c>
      <c r="C2" s="37" t="n">
        <v>44852</v>
      </c>
      <c r="D2" s="38" t="n">
        <v>45048</v>
      </c>
      <c r="E2" s="17" t="n">
        <v>378.5499</v>
      </c>
      <c r="F2" s="17" t="n">
        <v>6.5383</v>
      </c>
      <c r="G2" s="17" t="n">
        <v>4.96</v>
      </c>
      <c r="H2" s="6" t="s">
        <f>=(F2-E2)*G2</f>
      </c>
      <c r="I2" s="9" t="s">
        <f>=(F2-E2)/E2</f>
      </c>
      <c r="J2" s="7" t="s">
        <f>=MAX(1,DATEDIF(C2,D2,"d")-1)</f>
      </c>
      <c r="K2" s="9" t="s">
        <f>=I2*365/J2</f>
      </c>
    </row>
    <row collapsed="false" customFormat="false" customHeight="false" hidden="false" ht="12.1" outlineLevel="0" r="3">
      <c r="A3" s="16" t="s">
        <v>139</v>
      </c>
      <c r="B3" s="16" t="s">
        <v>175</v>
      </c>
      <c r="C3" s="37" t="n">
        <v>44873</v>
      </c>
      <c r="D3" s="38" t="n">
        <v>45048</v>
      </c>
      <c r="E3" s="17" t="n">
        <v>1486.3329</v>
      </c>
      <c r="F3" s="17" t="n">
        <v>21.9386</v>
      </c>
      <c r="G3" s="17" t="n">
        <v>1.14</v>
      </c>
      <c r="H3" s="6" t="s">
        <f>=(F3-E3)*G3</f>
      </c>
      <c r="I3" s="9" t="s">
        <f>=(F3-E3)/E3</f>
      </c>
      <c r="J3" s="7" t="s">
        <f>=MAX(1,DATEDIF(C3,D3,"d")-1)</f>
      </c>
      <c r="K3" s="9" t="s">
        <f>=I3*365/J3</f>
      </c>
    </row>
    <row collapsed="false" customFormat="false" customHeight="false" hidden="false" ht="12.1" outlineLevel="0" r="4">
      <c r="A4" s="16" t="s">
        <v>140</v>
      </c>
      <c r="B4" s="16" t="s">
        <v>176</v>
      </c>
      <c r="C4" s="37" t="n">
        <v>44879</v>
      </c>
      <c r="D4" s="38" t="n">
        <v>44977</v>
      </c>
      <c r="E4" s="17" t="n">
        <v>21.3581</v>
      </c>
      <c r="F4" s="17" t="n">
        <v>29.167</v>
      </c>
      <c r="G4" s="17" t="n">
        <v>10.15</v>
      </c>
      <c r="H4" s="6" t="s">
        <f>=(F4-E4)*G4</f>
      </c>
      <c r="I4" s="9" t="s">
        <f>=(F4-E4)/E4</f>
      </c>
      <c r="J4" s="7" t="s">
        <f>=MAX(1,DATEDIF(C4,D4,"d")-1)</f>
      </c>
      <c r="K4" s="9" t="s">
        <f>=I4*365/J4</f>
      </c>
    </row>
    <row collapsed="false" customFormat="false" customHeight="false" hidden="false" ht="12.1" outlineLevel="0" r="5">
      <c r="A5" s="16" t="s">
        <v>141</v>
      </c>
      <c r="B5" s="16" t="s">
        <v>228</v>
      </c>
      <c r="C5" s="37" t="n">
        <v>44889</v>
      </c>
      <c r="D5" s="38" t="n">
        <v>45081</v>
      </c>
      <c r="E5" s="17" t="n">
        <v>31.092</v>
      </c>
      <c r="F5" s="17" t="n">
        <v>41.241</v>
      </c>
      <c r="G5" s="17" t="n">
        <v>10</v>
      </c>
      <c r="H5" s="6" t="s">
        <f>=(F5-E5)*G5</f>
      </c>
      <c r="I5" s="9" t="s">
        <f>=(F5-E5)/E5</f>
      </c>
      <c r="J5" s="7" t="s">
        <f>=MAX(1,DATEDIF(C5,D5,"d")-1)</f>
      </c>
      <c r="K5" s="9" t="s">
        <f>=I5*365/J5</f>
      </c>
    </row>
    <row collapsed="false" customFormat="false" customHeight="false" hidden="false" ht="12.1" outlineLevel="0" r="6">
      <c r="A6" s="16" t="s">
        <v>141</v>
      </c>
      <c r="B6" s="16" t="s">
        <v>228</v>
      </c>
      <c r="C6" s="37" t="n">
        <v>44904</v>
      </c>
      <c r="D6" s="38" t="n">
        <v>45081</v>
      </c>
      <c r="E6" s="17" t="n">
        <v>31.795</v>
      </c>
      <c r="F6" s="17" t="n">
        <v>41.241</v>
      </c>
      <c r="G6" s="17" t="n">
        <v>10</v>
      </c>
      <c r="H6" s="6" t="s">
        <f>=(F6-E6)*G6</f>
      </c>
      <c r="I6" s="9" t="s">
        <f>=(F6-E6)/E6</f>
      </c>
      <c r="J6" s="7" t="s">
        <f>=MAX(1,DATEDIF(C6,D6,"d")-1)</f>
      </c>
      <c r="K6" s="9" t="s">
        <f>=I6*365/J6</f>
      </c>
    </row>
    <row collapsed="false" customFormat="false" customHeight="false" hidden="false" ht="12.1" outlineLevel="0" r="7">
      <c r="A7" s="16" t="s">
        <v>142</v>
      </c>
      <c r="B7" s="16" t="s">
        <v>229</v>
      </c>
      <c r="C7" s="37" t="n">
        <v>44952</v>
      </c>
      <c r="D7" s="38" t="n">
        <v>45082</v>
      </c>
      <c r="E7" s="17" t="n">
        <v>1.2318</v>
      </c>
      <c r="F7" s="17" t="n">
        <v>1.2399</v>
      </c>
      <c r="G7" s="17" t="n">
        <v>342</v>
      </c>
      <c r="H7" s="6" t="s">
        <f>=(F7-E7)*G7</f>
      </c>
      <c r="I7" s="9" t="s">
        <f>=(F7-E7)/E7</f>
      </c>
      <c r="J7" s="7" t="s">
        <f>=MAX(1,DATEDIF(C7,D7,"d")-1)</f>
      </c>
      <c r="K7" s="9" t="s">
        <f>=I7*365/J7</f>
      </c>
    </row>
    <row collapsed="false" customFormat="false" customHeight="false" hidden="false" ht="12.1" outlineLevel="0" r="8">
      <c r="A8" s="16" t="s">
        <v>143</v>
      </c>
      <c r="B8" s="16" t="s">
        <v>230</v>
      </c>
      <c r="C8" s="37" t="n">
        <v>44957</v>
      </c>
      <c r="D8" s="38" t="n">
        <v>45082</v>
      </c>
      <c r="E8" s="17" t="n">
        <v>62.115</v>
      </c>
      <c r="F8" s="17" t="n">
        <v>66.03</v>
      </c>
      <c r="G8" s="17" t="n">
        <v>30</v>
      </c>
      <c r="H8" s="6" t="s">
        <f>=(F8-E8)*G8</f>
      </c>
      <c r="I8" s="9" t="s">
        <f>=(F8-E8)/E8</f>
      </c>
      <c r="J8" s="7" t="s">
        <f>=MAX(1,DATEDIF(C8,D8,"d")-1)</f>
      </c>
      <c r="K8" s="9" t="s">
        <f>=I8*365/J8</f>
      </c>
    </row>
    <row collapsed="false" customFormat="false" customHeight="false" hidden="false" ht="12.1" outlineLevel="0" r="9">
      <c r="A9" s="16" t="s">
        <v>144</v>
      </c>
      <c r="B9" s="16" t="s">
        <v>231</v>
      </c>
      <c r="C9" s="37" t="n">
        <v>44960</v>
      </c>
      <c r="D9" s="38" t="n">
        <v>45082</v>
      </c>
      <c r="E9" s="17" t="n">
        <v>42.1056</v>
      </c>
      <c r="F9" s="17" t="n">
        <v>39.85</v>
      </c>
      <c r="G9" s="17" t="n">
        <v>80</v>
      </c>
      <c r="H9" s="6" t="s">
        <f>=(F9-E9)*G9</f>
      </c>
      <c r="I9" s="9" t="s">
        <f>=(F9-E9)/E9</f>
      </c>
      <c r="J9" s="7" t="s">
        <f>=MAX(1,DATEDIF(C9,D9,"d")-1)</f>
      </c>
      <c r="K9" s="9" t="s">
        <f>=I9*365/J9</f>
      </c>
    </row>
    <row collapsed="false" customFormat="false" customHeight="false" hidden="false" ht="12.1" outlineLevel="0" r="10">
      <c r="A10" s="16" t="s">
        <v>145</v>
      </c>
      <c r="B10" s="16" t="s">
        <v>232</v>
      </c>
      <c r="C10" s="37" t="n">
        <v>44973</v>
      </c>
      <c r="D10" s="38" t="n">
        <v>45002</v>
      </c>
      <c r="E10" s="17" t="n">
        <v>157.502</v>
      </c>
      <c r="F10" s="17" t="n">
        <v>187.25</v>
      </c>
      <c r="G10" s="17" t="n">
        <v>10</v>
      </c>
      <c r="H10" s="6" t="s">
        <f>=(F10-E10)*G10</f>
      </c>
      <c r="I10" s="9" t="s">
        <f>=(F10-E10)/E10</f>
      </c>
      <c r="J10" s="7" t="s">
        <f>=MAX(1,DATEDIF(C10,D10,"d")-1)</f>
      </c>
      <c r="K10" s="9" t="s">
        <f>=I10*365/J10</f>
      </c>
    </row>
    <row collapsed="false" customFormat="false" customHeight="false" hidden="false" ht="12.1" outlineLevel="0" r="11">
      <c r="A11" s="16" t="s">
        <v>146</v>
      </c>
      <c r="B11" s="16" t="s">
        <v>233</v>
      </c>
      <c r="C11" s="37" t="n">
        <v>44973</v>
      </c>
      <c r="D11" s="38" t="n">
        <v>45098</v>
      </c>
      <c r="E11" s="17" t="n">
        <v>118.295</v>
      </c>
      <c r="F11" s="17" t="n">
        <v>179.5083</v>
      </c>
      <c r="G11" s="17" t="n">
        <v>12</v>
      </c>
      <c r="H11" s="6" t="s">
        <f>=(F11-E11)*G11</f>
      </c>
      <c r="I11" s="9" t="s">
        <f>=(F11-E11)/E11</f>
      </c>
      <c r="J11" s="7" t="s">
        <f>=MAX(1,DATEDIF(C11,D11,"d")-1)</f>
      </c>
      <c r="K11" s="9" t="s">
        <f>=I11*365/J11</f>
      </c>
    </row>
    <row collapsed="false" customFormat="false" customHeight="false" hidden="false" ht="12.1" outlineLevel="0" r="12">
      <c r="A12" s="16" t="s">
        <v>147</v>
      </c>
      <c r="B12" s="16" t="s">
        <v>234</v>
      </c>
      <c r="C12" s="37" t="n">
        <v>44996</v>
      </c>
      <c r="D12" s="38" t="n">
        <v>45048</v>
      </c>
      <c r="E12" s="17" t="n">
        <v>80.4985</v>
      </c>
      <c r="F12" s="17" t="n">
        <v>0.94</v>
      </c>
      <c r="G12" s="17" t="n">
        <v>10.33</v>
      </c>
      <c r="H12" s="6" t="s">
        <f>=(F12-E12)*G12</f>
      </c>
      <c r="I12" s="9" t="s">
        <f>=(F12-E12)/E12</f>
      </c>
      <c r="J12" s="7" t="s">
        <f>=MAX(1,DATEDIF(C12,D12,"d")-1)</f>
      </c>
      <c r="K12" s="9" t="s">
        <f>=I12*365/J12</f>
      </c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2026-10-09T16:24:28.00Z</dcterms:created>
  <dc:creator>izi-invest.ru</dc:creator>
  <cp:revision>0</cp:revision>
</cp:coreProperties>
</file>