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<sst xmlns="http://schemas.openxmlformats.org/spreadsheetml/2006/main" count="1360" uniqueCount="223">
  <si>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</si>
  <si>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</si>
  <si>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</si>
  <si>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</si>
  <si>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</si>
  <si>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</si>
  <si>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</si>
  <si>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</si>
  <si>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</si>
  <si>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</si>
  <si>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</si>
  <si>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</si>
  <si>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</si>
  <si>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</si>
  <si>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</si>
  <si>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</si>
  <si>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INTC-RM</t>
  </si>
  <si>
    <t>share</t>
  </si>
  <si>
    <t>Intel</t>
  </si>
  <si>
    <t>RUR</t>
  </si>
  <si>
    <t>AMD</t>
  </si>
  <si>
    <t>SBER</t>
  </si>
  <si>
    <t>Сбербанк</t>
  </si>
  <si>
    <t>BYN</t>
  </si>
  <si>
    <t>Сумма по акциям:</t>
  </si>
  <si>
    <t>CAD</t>
  </si>
  <si>
    <t>LQDT</t>
  </si>
  <si>
    <t>etf</t>
  </si>
  <si>
    <t>LQDT ETF</t>
  </si>
  <si>
    <t>CHF</t>
  </si>
  <si>
    <t>FXMM</t>
  </si>
  <si>
    <t>FXMM ETF</t>
  </si>
  <si>
    <t>CNY</t>
  </si>
  <si>
    <t>FXGD</t>
  </si>
  <si>
    <t>FXGD ETF</t>
  </si>
  <si>
    <t>EUR</t>
  </si>
  <si>
    <t>FXWO</t>
  </si>
  <si>
    <t>FXWO ETF</t>
  </si>
  <si>
    <t>GBP</t>
  </si>
  <si>
    <t>FXTB</t>
  </si>
  <si>
    <t>FXTB ETF</t>
  </si>
  <si>
    <t>GLD</t>
  </si>
  <si>
    <t>OBLG</t>
  </si>
  <si>
    <t>OBLG ETF</t>
  </si>
  <si>
    <t>HKD</t>
  </si>
  <si>
    <t>FXDM</t>
  </si>
  <si>
    <t>FXDM ETF</t>
  </si>
  <si>
    <t>JPY</t>
  </si>
  <si>
    <t>RU000A101NK4</t>
  </si>
  <si>
    <t>ЗПИФ ФПР</t>
  </si>
  <si>
    <t>KZT</t>
  </si>
  <si>
    <t>FXRU</t>
  </si>
  <si>
    <t>FXRU ETF</t>
  </si>
  <si>
    <t>Сумма по фондам:</t>
  </si>
  <si>
    <t>SLV</t>
  </si>
  <si>
    <t>SU29008RMFS8</t>
  </si>
  <si>
    <t>bond</t>
  </si>
  <si>
    <t>ОФЗ 29008</t>
  </si>
  <si>
    <t>2029-10-03</t>
  </si>
  <si>
    <t>TRY</t>
  </si>
  <si>
    <t>Сумма по облигациям:</t>
  </si>
  <si>
    <t>UAH</t>
  </si>
  <si>
    <t>Рубль</t>
  </si>
  <si>
    <t>USD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</si>
  <si>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</si>
  <si>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</si>
  <si>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</si>
  <si>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</si>
  <si>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</si>
  <si>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</si>
  <si>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</si>
  <si>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</si>
  <si>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</si>
  <si>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Зачисление денежных средств</t>
  </si>
  <si>
    <t>Купон по SU25084RMFS3 - ОФЗ 25084 48шт. по 33.54 RUR - налог 0 RUR (данные из БД)</t>
  </si>
  <si>
    <t>Дивиденд по INTC-RM - Intel 2шт. по 0.33 USD (данные из БД)</t>
  </si>
  <si>
    <t>Дивиденд по NLMK - НЛМК ао 30шт. по 6.43 RUR (данные из БД)</t>
  </si>
  <si>
    <t>Купон по RU000A100K80 - Сбер Sb12R 20шт. по 38.39 RUR - налог 100 RUR (данные из БД)</t>
  </si>
  <si>
    <t>Амортизация ВТБ Б-1-49: 1 шт. по 1000 RUR.  (данные из БД)</t>
  </si>
  <si>
    <t>Купон по RU000A101C22 - ВТБ Б-1-49 1шт. по 29.47 RUR - налог 4 RUR (данные из БД)</t>
  </si>
  <si>
    <t>Купон по RU000A100YG1 - Самолет1P7 5шт. по 29.92 RUR - налог 19 RUR (данные из БД)</t>
  </si>
  <si>
    <t>Купон по SU26209RMFS5 - ОФЗ 26209 20шт. по 37.9 RUR - налог 99 RUR (данные из БД)</t>
  </si>
  <si>
    <t>Погашение бумаги ВТБ Б-1-49 (данные из сделок)</t>
  </si>
  <si>
    <t>Амортизация СберИОС189: 1 шт. по 1000 RUR.  (данные из БД)</t>
  </si>
  <si>
    <t>Купон по RU000A101889 - СберИОС189 1шт. по 0.1 RUR - налог 0 RUR (данные из БД)</t>
  </si>
  <si>
    <t>Погашение бумаги СберИОС189 (данные из сделок)</t>
  </si>
  <si>
    <t>Купон по RU000A0JXY44 - ПИК БО-П03 5шт. по 26.8 RUR - налог 17 RUR (данные из БД)</t>
  </si>
  <si>
    <t>Дивиденд по INTC-RM - Intel 2шт. по 0.35 USD (данные из БД)</t>
  </si>
  <si>
    <t>Купон по SU29008RMFS8 - ОФЗ 29008 10шт. по 30.32 RUR - налог 39 RUR (данные из БД)</t>
  </si>
  <si>
    <t>Дивиденд по NLMK - НЛМК ао 30шт. по 7.25 RUR (данные из БД)</t>
  </si>
  <si>
    <t>Дивиденд по SBER - Сбербанк 50шт. по 18.7 RUR (данные из БД)</t>
  </si>
  <si>
    <t>Купон по RU000A0ZZ117 - СберБ БО6R 24шт. по 35.9 RUR - налог 112 RUR (данные из БД)</t>
  </si>
  <si>
    <t>Дивиденд по NLMK - НЛМК ао 30шт. по 7.71 RUR (данные из БД)</t>
  </si>
  <si>
    <t>Купон по SU52001RMFS3 - ОФЗ 52001 12шт. по 16.41 RUR - налог 26 RUR (данные из БД)</t>
  </si>
  <si>
    <t>Дивиденд по NLMK - НЛМК ао 30шт. по 13.62 RUR (данные из БД)</t>
  </si>
  <si>
    <t>Купон по SU29008RMFS8 - ОФЗ 29008 10шт. по 27.77 RUR - налог 36 RUR (данные из БД)</t>
  </si>
  <si>
    <t>Дивиденд по INTC-RM - Intel 2шт. по 0.37 USD (данные из БД)</t>
  </si>
  <si>
    <t>Купон по SU52001RMFS3 - ОФЗ 52001 12шт. по 17.03 RUR - налог 27 RUR (данные из БД)</t>
  </si>
  <si>
    <t>Купон по SU29008RMFS8 - ОФЗ 29008 10шт. по 34.95 RUR - налог 45 RUR (данные из БД)</t>
  </si>
  <si>
    <t>Амортизация Сбер Sb12R: 20 шт. по 1000 RUR.  (данные из БД)</t>
  </si>
  <si>
    <t>Амортизация ОФЗ 26209: 20 шт. по 1000 RUR.  (данные из БД)</t>
  </si>
  <si>
    <t>Амортизация ПИК БО-П03: 5 шт. по 1000 RUR.  (данные из БД)</t>
  </si>
  <si>
    <t>Купон по SU52001RMFS3 - ОФЗ 52001 12шт. по 19.27 RUR - налог 30 RUR (данные из БД)</t>
  </si>
  <si>
    <t>Купон по SU29008RMFS8 - ОФЗ 29008 10шт. по 59.94 RUR - налог 78 RUR (данные из БД)</t>
  </si>
  <si>
    <t>Амортизация Самолет1P7: 5 шт. по 1000 RUR.  (данные из БД)</t>
  </si>
  <si>
    <t>Купон по SU52001RMFS3 - ОФЗ 52001 12шт. по 19.12 RUR - налог 30 RUR (данные из БД)</t>
  </si>
  <si>
    <t>Купон по SU29008RMFS8 - ОФЗ 29008 10шт. по 58.34 RUR - налог 76 RUR (данные из БД)</t>
  </si>
  <si>
    <t>Дивиденд по INTC-RM - Intel 2шт. по 0.13 USD (данные из БД)</t>
  </si>
  <si>
    <t>Дивиденд по SBER - Сбербанк 20шт. по 25 RUR (данные из БД)</t>
  </si>
  <si>
    <t>Амортизация СберБ БО6R: 24 шт. по 1000 RUR.  (данные из БД)</t>
  </si>
  <si>
    <t>Амортизация ОФЗ 52001: 12 шт. по 1583.33 RUR.  (данные из БД)</t>
  </si>
  <si>
    <t>Купон по SU52001RMFS3 - ОФЗ 52001 12шт. по 19.74 RUR - налог 31 RUR (данные из БД)</t>
  </si>
  <si>
    <t>Купон по SU29008RMFS8 - ОФЗ 29008 10шт. по 43.33 RUR - налог 56 RUR (данные из БД)</t>
  </si>
  <si>
    <t>Купон по SU29008RMFS8 - ОФЗ 29008 10шт. по 51.31 RUR - налог 67 RUR (данные из БД)</t>
  </si>
  <si>
    <t>Дивиденд по SBER - Сбербанк 20шт. по 33.3 RUR (данные из БД)</t>
  </si>
  <si>
    <t>Купон по SU29008RMFS8 - ОФЗ 29008 10шт. по 82.22 RUR - налог 107 RUR (данные из БД)</t>
  </si>
  <si>
    <t>Купон по SU29008RMFS8 - ОФЗ 29008 10шт. по 90.15 RUR - налог 117 RUR (данные из БД)</t>
  </si>
  <si>
    <t>Дивиденд по SBER - Сбербанк 20шт. по 34.84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</si>
  <si>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</si>
  <si>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</si>
  <si>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</si>
  <si>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</si>
  <si>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</si>
  <si>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</si>
  <si>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sell</t>
  </si>
  <si>
    <t>Стоимость сейчас</t>
  </si>
  <si>
    <t>Полный доход</t>
  </si>
  <si>
    <t>SU25084RMFS3</t>
  </si>
  <si>
    <t>FXRB</t>
  </si>
  <si>
    <t>NLMK</t>
  </si>
  <si>
    <t>RU000A0ZZ117</t>
  </si>
  <si>
    <t>SU26209RMFS5</t>
  </si>
  <si>
    <t>RU000A100K80</t>
  </si>
  <si>
    <t>RU000A100YG1</t>
  </si>
  <si>
    <t>RU000A0JXY44</t>
  </si>
  <si>
    <t>RU000A101C22</t>
  </si>
  <si>
    <t>RU000A101889</t>
  </si>
  <si>
    <t>SU52001RMFS3</t>
  </si>
  <si>
    <t>INTC-RM
Intel</t>
  </si>
  <si>
    <t>SBER
Сбербанк</t>
  </si>
  <si>
    <t>LQDT
LQDT ETF</t>
  </si>
  <si>
    <t>FXMM
FXMM ETF</t>
  </si>
  <si>
    <t>FXGD
FXGD ETF</t>
  </si>
  <si>
    <t>FXWO
FXWO ETF</t>
  </si>
  <si>
    <t>FXTB
FXTB ETF</t>
  </si>
  <si>
    <t>OBLG
OBLG ETF</t>
  </si>
  <si>
    <t>FXDM
FXDM ETF</t>
  </si>
  <si>
    <t>RU000A101NK4
ЗПИФ ФПР</t>
  </si>
  <si>
    <t>FXRU
FXRU ETF</t>
  </si>
  <si>
    <t>SU29008RMFS8
ОФЗ 29008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</si>
  <si>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</si>
  <si>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</si>
  <si>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</si>
  <si>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</si>
  <si>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</si>
  <si>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</si>
  <si>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</si>
  <si>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</si>
  <si>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FinEx Rus Eurobonds ETF (USD)</t>
  </si>
  <si>
    <t>FinEx USD GLOBAL EQUITY UC ETF</t>
  </si>
  <si>
    <t>ОФЗ-ПД 25084 04/10/23</t>
  </si>
  <si>
    <t>FinEx Rus Eurobonds ETF (RUB)</t>
  </si>
  <si>
    <t>FinEx CASH EQUIVALENTS ETF</t>
  </si>
  <si>
    <t>Intel Corporation</t>
  </si>
  <si>
    <t>ПАО "НЛМК" ао</t>
  </si>
  <si>
    <t>Сбербанк ПАО БО 001Р-06R</t>
  </si>
  <si>
    <t>ОФЗ-ПД 26209 20/07/22</t>
  </si>
  <si>
    <t>Сбербанк ПАО 001Р-SBER12</t>
  </si>
  <si>
    <t>Сбербанк России ПАО ао</t>
  </si>
  <si>
    <t>ГК Самолет БО-П07</t>
  </si>
  <si>
    <t>ГК ПИК (ПАО) БО-П03</t>
  </si>
  <si>
    <t>FinEx Gold ETF USD</t>
  </si>
  <si>
    <t>БПИФ ВТБКорпоративныеоблигации</t>
  </si>
  <si>
    <t>Банк ВТБ (ПАО) Б-1-49</t>
  </si>
  <si>
    <t>FinEx USD CASH EQUIVALENTS ETF</t>
  </si>
  <si>
    <t>amort</t>
  </si>
  <si>
    <t>Погашение бумаги ВТБ Б-1-49</t>
  </si>
  <si>
    <t>СберИОС 001Р-189R 1Y USDRUB RA</t>
  </si>
  <si>
    <t>Погашение бумаги СберИОС189</t>
  </si>
  <si>
    <t>ОФЗ-ПК 29008 03/10/29</t>
  </si>
  <si>
    <t>ЗПИФ Фонд первичных размещений</t>
  </si>
  <si>
    <t>ОФЗ-ИН 52001 16/08/23</t>
  </si>
  <si>
    <t>FinEx Ex-USA ETF USD</t>
  </si>
  <si>
    <t>БПИФ ВТБ Ликвидность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</si>
  <si>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</si>
  <si>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</si>
  <si>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</si>
  <si>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</si>
  <si>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</si>
  <si>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</si>
  <si>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</si>
  <si>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</si>
  <si>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</si>
  <si>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</si>
  <si>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</si>
  <si>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ИИС матери</t>
  </si>
  <si>
    <t>НЛМК ао</t>
  </si>
  <si>
    <t>Купон</t>
  </si>
  <si>
    <t>ОФЗ 25084</t>
  </si>
  <si>
    <t>Сбер Sb12R</t>
  </si>
  <si>
    <t>ВТБ Б-1-49</t>
  </si>
  <si>
    <t>Самолет1P7</t>
  </si>
  <si>
    <t>ОФЗ 26209</t>
  </si>
  <si>
    <t>СберИОС189</t>
  </si>
  <si>
    <t>ПИК БО-П03</t>
  </si>
  <si>
    <t>СберБ БО6R</t>
  </si>
  <si>
    <t>ОФЗ 52001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</si>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</sst>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6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6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2</v>
      </c>
      <c r="F2" s="6" t="n">
        <v>3201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-0.0262</v>
      </c>
      <c r="L2" s="6" t="n">
        <v>3993.76</v>
      </c>
      <c r="M2" s="18" t="n">
        <v>0.2148</v>
      </c>
      <c r="N2" s="17"/>
      <c r="O2" s="17" t="s">
        <v>20</v>
      </c>
      <c r="P2" s="18" t="n">
        <v>0.2148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20</v>
      </c>
      <c r="F3" s="6" t="n">
        <v>304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0.276</v>
      </c>
      <c r="L3" s="6" t="n">
        <v>226.14</v>
      </c>
      <c r="M3" s="18" t="n">
        <v>27.19</v>
      </c>
      <c r="N3" s="17"/>
      <c r="O3" s="17" t="s">
        <v>23</v>
      </c>
      <c r="P3" s="18" t="n">
        <v>27.19</v>
      </c>
      <c r="Q3" s="6" t="s">
        <f>=P3/$P$13</f>
      </c>
    </row>
    <row collapsed="false" customFormat="false" customHeight="false" hidden="false" ht="12.1" outlineLevel="0" r="4">
      <c r="A4" s="17"/>
      <c r="B4" s="17"/>
      <c r="C4" s="17"/>
      <c r="D4" s="17"/>
      <c r="E4" s="7"/>
      <c r="F4" s="6"/>
      <c r="G4" s="4"/>
      <c r="H4" s="4" t="s">
        <v>24</v>
      </c>
      <c r="I4" s="4"/>
      <c r="J4" s="5" t="s">
        <f>=SUM(J2:J3)</f>
      </c>
      <c r="K4" s="4"/>
      <c r="L4" s="4"/>
      <c r="M4" s="18" t="n">
        <v>58.030099857347</v>
      </c>
      <c r="N4" s="17"/>
      <c r="O4" s="17" t="s">
        <v>25</v>
      </c>
      <c r="P4" s="18" t="n">
        <v>58.030099857347</v>
      </c>
      <c r="Q4" s="6" t="s">
        <f>=P4/$P$13</f>
      </c>
    </row>
    <row collapsed="false" customFormat="false" customHeight="false" hidden="false" ht="12.1" outlineLevel="0" r="5">
      <c r="A5" s="17" t="s">
        <v>26</v>
      </c>
      <c r="B5" s="17" t="s">
        <v>27</v>
      </c>
      <c r="C5" s="17" t="s">
        <v>28</v>
      </c>
      <c r="D5" s="17" t="s">
        <v>19</v>
      </c>
      <c r="E5" s="7" t="n">
        <v>212359</v>
      </c>
      <c r="F5" s="6" t="n">
        <v>1.8269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0.1393</v>
      </c>
      <c r="L5" s="6" t="n">
        <v>1.09</v>
      </c>
      <c r="M5" s="18" t="n">
        <v>102.6472</v>
      </c>
      <c r="N5" s="17"/>
      <c r="O5" s="17" t="s">
        <v>29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27</v>
      </c>
      <c r="C6" s="17" t="s">
        <v>31</v>
      </c>
      <c r="D6" s="17" t="s">
        <v>19</v>
      </c>
      <c r="E6" s="7" t="n">
        <v>18</v>
      </c>
      <c r="F6" s="6" t="n">
        <v>2784.4623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0.1121</v>
      </c>
      <c r="L6" s="6" t="n">
        <v>1646.47</v>
      </c>
      <c r="M6" s="18" t="n">
        <v>11.354</v>
      </c>
      <c r="N6" s="17"/>
      <c r="O6" s="17" t="s">
        <v>32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33</v>
      </c>
      <c r="B7" s="17" t="s">
        <v>27</v>
      </c>
      <c r="C7" s="17" t="s">
        <v>34</v>
      </c>
      <c r="D7" s="17" t="s">
        <v>19</v>
      </c>
      <c r="E7" s="7" t="n">
        <v>100</v>
      </c>
      <c r="F7" s="6" t="n">
        <v>229.74221238</v>
      </c>
      <c r="G7" s="18" t="n">
        <v>0</v>
      </c>
      <c r="H7" s="6" t="n">
        <v>0</v>
      </c>
      <c r="I7" s="17"/>
      <c r="J7" s="6" t="s">
        <f>=E7*F7*Портфель!$Q$13</f>
      </c>
      <c r="K7" s="9" t="n">
        <v>0.2044</v>
      </c>
      <c r="L7" s="6" t="n">
        <v>93.05</v>
      </c>
      <c r="M7" s="18" t="n">
        <v>94.3845</v>
      </c>
      <c r="N7" s="17"/>
      <c r="O7" s="17" t="s">
        <v>35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36</v>
      </c>
      <c r="B8" s="17" t="s">
        <v>27</v>
      </c>
      <c r="C8" s="17" t="s">
        <v>37</v>
      </c>
      <c r="D8" s="17" t="s">
        <v>19</v>
      </c>
      <c r="E8" s="7" t="n">
        <v>6305</v>
      </c>
      <c r="F8" s="6" t="n">
        <v>2.85741829</v>
      </c>
      <c r="G8" s="18" t="n">
        <v>0</v>
      </c>
      <c r="H8" s="6" t="n">
        <v>0</v>
      </c>
      <c r="I8" s="17"/>
      <c r="J8" s="6" t="s">
        <f>=E8*F8*Портфель!$Q$13</f>
      </c>
      <c r="K8" s="9" t="n">
        <v>0.1105</v>
      </c>
      <c r="L8" s="6" t="n">
        <v>1.72</v>
      </c>
      <c r="M8" s="18" t="n">
        <v>108.9549</v>
      </c>
      <c r="N8" s="17"/>
      <c r="O8" s="17" t="s">
        <v>38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 t="s">
        <v>39</v>
      </c>
      <c r="B9" s="17" t="s">
        <v>27</v>
      </c>
      <c r="C9" s="17" t="s">
        <v>40</v>
      </c>
      <c r="D9" s="17" t="s">
        <v>19</v>
      </c>
      <c r="E9" s="7" t="n">
        <v>140</v>
      </c>
      <c r="F9" s="6" t="n">
        <v>94.97571185</v>
      </c>
      <c r="G9" s="18" t="n">
        <v>0</v>
      </c>
      <c r="H9" s="6" t="n">
        <v>0</v>
      </c>
      <c r="I9" s="17"/>
      <c r="J9" s="6" t="s">
        <f>=E9*F9*Портфель!$Q$13</f>
      </c>
      <c r="K9" s="9" t="n">
        <v>0.0551</v>
      </c>
      <c r="L9" s="6" t="n">
        <v>75.2</v>
      </c>
      <c r="M9" s="18" t="n">
        <v>11207</v>
      </c>
      <c r="N9" s="17"/>
      <c r="O9" s="17" t="s">
        <v>41</v>
      </c>
      <c r="P9" s="18" t="n">
        <v>11207</v>
      </c>
      <c r="Q9" s="6" t="s">
        <f>=P9/$P$13</f>
      </c>
    </row>
    <row collapsed="false" customFormat="false" customHeight="false" hidden="false" ht="12.1" outlineLevel="0" r="10">
      <c r="A10" s="17" t="s">
        <v>42</v>
      </c>
      <c r="B10" s="17" t="s">
        <v>27</v>
      </c>
      <c r="C10" s="17" t="s">
        <v>43</v>
      </c>
      <c r="D10" s="17" t="s">
        <v>19</v>
      </c>
      <c r="E10" s="7" t="n">
        <v>50</v>
      </c>
      <c r="F10" s="6" t="n">
        <v>182.44</v>
      </c>
      <c r="G10" s="18" t="n">
        <v>0</v>
      </c>
      <c r="H10" s="6" t="n">
        <v>0</v>
      </c>
      <c r="I10" s="17"/>
      <c r="J10" s="6" t="s">
        <f>=E10*F10*Портфель!$Q$13</f>
      </c>
      <c r="K10" s="9" t="n">
        <v>0.0883</v>
      </c>
      <c r="L10" s="6" t="n">
        <v>120.85</v>
      </c>
      <c r="M10" s="18" t="n">
        <v>10.369</v>
      </c>
      <c r="N10" s="17"/>
      <c r="O10" s="17" t="s">
        <v>44</v>
      </c>
      <c r="P10" s="18" t="n">
        <v>10.369</v>
      </c>
      <c r="Q10" s="6" t="s">
        <f>=P10/$P$13</f>
      </c>
    </row>
    <row collapsed="false" customFormat="false" customHeight="false" hidden="false" ht="12.1" outlineLevel="0" r="11">
      <c r="A11" s="17" t="s">
        <v>45</v>
      </c>
      <c r="B11" s="17" t="s">
        <v>27</v>
      </c>
      <c r="C11" s="17" t="s">
        <v>46</v>
      </c>
      <c r="D11" s="17" t="s">
        <v>19</v>
      </c>
      <c r="E11" s="7" t="n">
        <v>19</v>
      </c>
      <c r="F11" s="6" t="n">
        <v>117.03631886</v>
      </c>
      <c r="G11" s="18" t="n">
        <v>0</v>
      </c>
      <c r="H11" s="6" t="n">
        <v>0</v>
      </c>
      <c r="I11" s="17"/>
      <c r="J11" s="6" t="s">
        <f>=E11*F11*Портфель!$Q$13</f>
      </c>
      <c r="K11" s="9" t="n">
        <v>0.1188</v>
      </c>
      <c r="L11" s="6" t="n">
        <v>76.3</v>
      </c>
      <c r="M11" s="18" t="n">
        <v>0.44</v>
      </c>
      <c r="N11" s="17"/>
      <c r="O11" s="17" t="s">
        <v>47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 t="s">
        <v>48</v>
      </c>
      <c r="B12" s="17" t="s">
        <v>27</v>
      </c>
      <c r="C12" s="17" t="s">
        <v>49</v>
      </c>
      <c r="D12" s="17" t="s">
        <v>19</v>
      </c>
      <c r="E12" s="7" t="n">
        <v>1</v>
      </c>
      <c r="F12" s="6" t="n">
        <v>960</v>
      </c>
      <c r="G12" s="18" t="n">
        <v>0</v>
      </c>
      <c r="H12" s="6" t="n">
        <v>0</v>
      </c>
      <c r="I12" s="17"/>
      <c r="J12" s="6" t="s">
        <f>=E12*F12*Портфель!$Q$13</f>
      </c>
      <c r="K12" s="9" t="n">
        <v>-0.1537</v>
      </c>
      <c r="L12" s="6" t="n">
        <v>3444.09</v>
      </c>
      <c r="M12" s="18" t="n">
        <v>0.152</v>
      </c>
      <c r="N12" s="17"/>
      <c r="O12" s="17" t="s">
        <v>50</v>
      </c>
      <c r="P12" s="18" t="n">
        <v>0.152</v>
      </c>
      <c r="Q12" s="6" t="s">
        <f>=P12/$P$13</f>
      </c>
    </row>
    <row collapsed="false" customFormat="false" customHeight="false" hidden="false" ht="12.1" outlineLevel="0" r="13">
      <c r="A13" s="17" t="s">
        <v>51</v>
      </c>
      <c r="B13" s="17" t="s">
        <v>27</v>
      </c>
      <c r="C13" s="17" t="s">
        <v>52</v>
      </c>
      <c r="D13" s="17" t="s">
        <v>19</v>
      </c>
      <c r="E13" s="7" t="n">
        <v>10</v>
      </c>
      <c r="F13" s="6" t="n">
        <v>54.96</v>
      </c>
      <c r="G13" s="18" t="n">
        <v>0</v>
      </c>
      <c r="H13" s="6" t="n">
        <v>0</v>
      </c>
      <c r="I13" s="17"/>
      <c r="J13" s="6" t="s">
        <f>=E13*F13*Портфель!$Q$13</f>
      </c>
      <c r="K13" s="9" t="n">
        <v>-0.0802</v>
      </c>
      <c r="L13" s="6" t="n">
        <v>93.92</v>
      </c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4"/>
      <c r="H14" s="4" t="s">
        <v>53</v>
      </c>
      <c r="I14" s="4"/>
      <c r="J14" s="5" t="s">
        <f>=SUM(J5:J13)</f>
      </c>
      <c r="K14" s="4"/>
      <c r="L14" s="4"/>
      <c r="M14" s="18" t="n">
        <v>185.01</v>
      </c>
      <c r="N14" s="17"/>
      <c r="O14" s="17" t="s">
        <v>54</v>
      </c>
      <c r="P14" s="18" t="n">
        <v>185.01</v>
      </c>
      <c r="Q14" s="6" t="s">
        <f>=P14/$P$13</f>
      </c>
    </row>
    <row collapsed="false" customFormat="false" customHeight="false" hidden="false" ht="12.1" outlineLevel="0" r="15">
      <c r="A15" s="17" t="s">
        <v>55</v>
      </c>
      <c r="B15" s="17" t="s">
        <v>56</v>
      </c>
      <c r="C15" s="17" t="s">
        <v>57</v>
      </c>
      <c r="D15" s="17" t="s">
        <v>19</v>
      </c>
      <c r="E15" s="7" t="n">
        <v>10</v>
      </c>
      <c r="F15" s="6" t="n">
        <v>104.72</v>
      </c>
      <c r="G15" s="18" t="n">
        <v>1000</v>
      </c>
      <c r="H15" s="6" t="n">
        <v>7.92</v>
      </c>
      <c r="I15" s="17" t="s">
        <v>58</v>
      </c>
      <c r="J15" s="6" t="s">
        <f>=E15*((F15/100*G15)*Портфель!$Q$13 + H15*Портфель!$Q$13) </f>
      </c>
      <c r="K15" s="9" t="n">
        <v>0.0772</v>
      </c>
      <c r="L15" s="6" t="n">
        <v>1087.44</v>
      </c>
      <c r="M15" s="18" t="n">
        <v>1.8</v>
      </c>
      <c r="N15" s="17"/>
      <c r="O15" s="17" t="s">
        <v>59</v>
      </c>
      <c r="P15" s="18" t="n">
        <v>1.8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4"/>
      <c r="H16" s="4" t="s">
        <v>60</v>
      </c>
      <c r="I16" s="4"/>
      <c r="J16" s="5" t="s">
        <f>=SUM(J15:J15)</f>
      </c>
      <c r="K16" s="4"/>
      <c r="L16" s="4"/>
      <c r="M16" s="18" t="n">
        <v>2.11125</v>
      </c>
      <c r="N16" s="17"/>
      <c r="O16" s="17" t="s">
        <v>61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 t="s">
        <v>19</v>
      </c>
      <c r="B17" s="17" t="s">
        <v>3</v>
      </c>
      <c r="C17" s="17" t="s">
        <v>62</v>
      </c>
      <c r="D17" s="17" t="s">
        <v>19</v>
      </c>
      <c r="E17" s="7" t="n">
        <v>181574.73</v>
      </c>
      <c r="F17" s="6" t="n">
        <v>1</v>
      </c>
      <c r="G17" s="18" t="n">
        <v>0</v>
      </c>
      <c r="H17" s="6" t="n">
        <v>0</v>
      </c>
      <c r="I17" s="17"/>
      <c r="J17" s="6" t="s">
        <f>=E17*F17</f>
      </c>
      <c r="K17" s="18"/>
      <c r="L17" s="6"/>
      <c r="M17" s="18" t="n">
        <v>81.3582</v>
      </c>
      <c r="N17" s="17"/>
      <c r="O17" s="17" t="s">
        <v>63</v>
      </c>
      <c r="P17" s="18" t="n">
        <v>81.3582</v>
      </c>
      <c r="Q17" s="6" t="s">
        <f>=P17/$P$13</f>
      </c>
    </row>
    <row collapsed="false" customFormat="false" customHeight="false" hidden="false" ht="12.1" outlineLevel="0" r="18">
      <c r="A18" s="17"/>
      <c r="B18" s="17"/>
      <c r="C18" s="17"/>
      <c r="D18" s="17"/>
      <c r="E18" s="7"/>
      <c r="F18" s="6"/>
      <c r="G18" s="4"/>
      <c r="H18" s="4" t="s">
        <v>64</v>
      </c>
      <c r="I18" s="4"/>
      <c r="J18" s="5" t="s">
        <f>=SUM(J17:J17)</f>
      </c>
      <c r="K18" s="4"/>
      <c r="L18" s="4"/>
      <c r="M18" s="18"/>
      <c r="N18" s="17"/>
      <c r="O18" s="17"/>
      <c r="P18" s="18"/>
      <c r="Q18" s="18"/>
    </row>
    <row collapsed="false" customFormat="false" customHeight="false" hidden="false" ht="12.1" outlineLevel="0" r="19">
      <c r="A19" s="17"/>
      <c r="B19" s="17"/>
      <c r="C19" s="17"/>
      <c r="D19" s="17"/>
      <c r="E19" s="7"/>
      <c r="F19" s="6"/>
      <c r="G19" s="4"/>
      <c r="H19" s="4" t="s">
        <v>65</v>
      </c>
      <c r="I19" s="4"/>
      <c r="J19" s="5" t="s">
        <f>=J4+J14+J16+J18</f>
      </c>
      <c r="K19" s="18"/>
      <c r="L19" s="6"/>
      <c r="M19" s="18"/>
      <c r="N19" s="17"/>
      <c r="O19" s="17"/>
      <c r="P19" s="18"/>
      <c r="Q19" s="18"/>
    </row>
  </sheetData>
  <mergeCells>
    <mergeCell ref="H4:I4"/>
    <mergeCell ref="H14:I14"/>
    <mergeCell ref="H16:I16"/>
    <mergeCell ref="H18:I1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1" t="s">
        <v>0</v>
      </c>
      <c r="B1" s="31" t="s">
        <v>2</v>
      </c>
      <c r="C1" s="31" t="s">
        <v>216</v>
      </c>
      <c r="D1" s="31" t="s">
        <v>217</v>
      </c>
      <c r="E1" s="31" t="s">
        <v>189</v>
      </c>
      <c r="F1" s="31" t="s">
        <v>218</v>
      </c>
      <c r="G1" s="31" t="s">
        <v>186</v>
      </c>
      <c r="H1" s="31" t="s">
        <v>219</v>
      </c>
      <c r="I1" s="31" t="s">
        <v>220</v>
      </c>
      <c r="J1" s="31" t="s">
        <v>221</v>
      </c>
      <c r="K1" s="31" t="s">
        <v>222</v>
      </c>
    </row>
    <row collapsed="false" customFormat="false" customHeight="false" hidden="false" ht="12.1" outlineLevel="0" r="2">
      <c r="A2" s="17" t="s">
        <v>127</v>
      </c>
      <c r="B2" s="17" t="s">
        <v>198</v>
      </c>
      <c r="C2" s="34" t="n">
        <v>44067</v>
      </c>
      <c r="D2" s="35" t="n">
        <v>44133</v>
      </c>
      <c r="E2" s="18" t="n">
        <v>1045.79</v>
      </c>
      <c r="F2" s="18" t="n">
        <v>1015.3013</v>
      </c>
      <c r="G2" s="18" t="n">
        <v>1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127</v>
      </c>
      <c r="B3" s="17" t="s">
        <v>198</v>
      </c>
      <c r="C3" s="34" t="n">
        <v>44069</v>
      </c>
      <c r="D3" s="35" t="n">
        <v>44133</v>
      </c>
      <c r="E3" s="18" t="n">
        <v>1042.8</v>
      </c>
      <c r="F3" s="18" t="n">
        <v>1015.3013</v>
      </c>
      <c r="G3" s="18" t="n">
        <v>1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127</v>
      </c>
      <c r="B4" s="17" t="s">
        <v>198</v>
      </c>
      <c r="C4" s="34" t="n">
        <v>44070</v>
      </c>
      <c r="D4" s="35" t="n">
        <v>44133</v>
      </c>
      <c r="E4" s="18" t="n">
        <v>1043.892</v>
      </c>
      <c r="F4" s="18" t="n">
        <v>1015.3013</v>
      </c>
      <c r="G4" s="18" t="n">
        <v>5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127</v>
      </c>
      <c r="B5" s="17" t="s">
        <v>198</v>
      </c>
      <c r="C5" s="34" t="n">
        <v>44071</v>
      </c>
      <c r="D5" s="35" t="n">
        <v>44133</v>
      </c>
      <c r="E5" s="18" t="n">
        <v>1044.872</v>
      </c>
      <c r="F5" s="18" t="n">
        <v>1015.3013</v>
      </c>
      <c r="G5" s="18" t="n">
        <v>5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127</v>
      </c>
      <c r="B6" s="17" t="s">
        <v>198</v>
      </c>
      <c r="C6" s="34" t="n">
        <v>44075</v>
      </c>
      <c r="D6" s="35" t="n">
        <v>44133</v>
      </c>
      <c r="E6" s="18" t="n">
        <v>1046.162</v>
      </c>
      <c r="F6" s="18" t="n">
        <v>1015.3013</v>
      </c>
      <c r="G6" s="18" t="n">
        <v>5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127</v>
      </c>
      <c r="B7" s="17" t="s">
        <v>198</v>
      </c>
      <c r="C7" s="34" t="n">
        <v>44077</v>
      </c>
      <c r="D7" s="35" t="n">
        <v>44133</v>
      </c>
      <c r="E7" s="18" t="n">
        <v>1043.445</v>
      </c>
      <c r="F7" s="18" t="n">
        <v>1015.3013</v>
      </c>
      <c r="G7" s="18" t="n">
        <v>2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127</v>
      </c>
      <c r="B8" s="17" t="s">
        <v>198</v>
      </c>
      <c r="C8" s="34" t="n">
        <v>44077</v>
      </c>
      <c r="D8" s="35" t="n">
        <v>44133</v>
      </c>
      <c r="E8" s="18" t="n">
        <v>1043.4267</v>
      </c>
      <c r="F8" s="18" t="n">
        <v>1015.3013</v>
      </c>
      <c r="G8" s="18" t="n">
        <v>3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127</v>
      </c>
      <c r="B9" s="17" t="s">
        <v>198</v>
      </c>
      <c r="C9" s="34" t="n">
        <v>44077</v>
      </c>
      <c r="D9" s="35" t="n">
        <v>44133</v>
      </c>
      <c r="E9" s="18" t="n">
        <v>1042.46</v>
      </c>
      <c r="F9" s="18" t="n">
        <v>1015.3013</v>
      </c>
      <c r="G9" s="18" t="n">
        <v>5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127</v>
      </c>
      <c r="B10" s="17" t="s">
        <v>198</v>
      </c>
      <c r="C10" s="34" t="n">
        <v>44084</v>
      </c>
      <c r="D10" s="35" t="n">
        <v>44133</v>
      </c>
      <c r="E10" s="18" t="n">
        <v>1044.97</v>
      </c>
      <c r="F10" s="18" t="n">
        <v>1015.3013</v>
      </c>
      <c r="G10" s="18" t="n">
        <v>10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127</v>
      </c>
      <c r="B11" s="17" t="s">
        <v>198</v>
      </c>
      <c r="C11" s="34" t="n">
        <v>44098</v>
      </c>
      <c r="D11" s="35" t="n">
        <v>44133</v>
      </c>
      <c r="E11" s="18" t="n">
        <v>1042.5</v>
      </c>
      <c r="F11" s="18" t="n">
        <v>1015.3013</v>
      </c>
      <c r="G11" s="18" t="n">
        <v>1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127</v>
      </c>
      <c r="B12" s="17" t="s">
        <v>198</v>
      </c>
      <c r="C12" s="34" t="n">
        <v>44102</v>
      </c>
      <c r="D12" s="35" t="n">
        <v>44133</v>
      </c>
      <c r="E12" s="18" t="n">
        <v>1043.007</v>
      </c>
      <c r="F12" s="18" t="n">
        <v>1015.3013</v>
      </c>
      <c r="G12" s="18" t="n">
        <v>10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127</v>
      </c>
      <c r="B13" s="17" t="s">
        <v>198</v>
      </c>
      <c r="C13" s="34" t="n">
        <v>44120</v>
      </c>
      <c r="D13" s="35" t="n">
        <v>44133</v>
      </c>
      <c r="E13" s="18" t="n">
        <v>1015.549</v>
      </c>
      <c r="F13" s="18" t="n">
        <v>1015.3315</v>
      </c>
      <c r="G13" s="18" t="n">
        <v>10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127</v>
      </c>
      <c r="B14" s="17" t="s">
        <v>198</v>
      </c>
      <c r="C14" s="34" t="n">
        <v>44126</v>
      </c>
      <c r="D14" s="35" t="n">
        <v>44133</v>
      </c>
      <c r="E14" s="18" t="n">
        <v>1017.76</v>
      </c>
      <c r="F14" s="18" t="n">
        <v>1015.3315</v>
      </c>
      <c r="G14" s="18" t="n">
        <v>10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129</v>
      </c>
      <c r="B15" s="17" t="s">
        <v>196</v>
      </c>
      <c r="C15" s="34" t="n">
        <v>44118</v>
      </c>
      <c r="D15" s="35" t="n">
        <v>44468</v>
      </c>
      <c r="E15" s="18" t="n">
        <v>169.4573</v>
      </c>
      <c r="F15" s="18" t="n">
        <v>218.948</v>
      </c>
      <c r="G15" s="18" t="n">
        <v>30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130</v>
      </c>
      <c r="B16" s="17" t="s">
        <v>205</v>
      </c>
      <c r="C16" s="34" t="n">
        <v>44120</v>
      </c>
      <c r="D16" s="35" t="n">
        <v>44133</v>
      </c>
      <c r="E16" s="18" t="n">
        <v>1075.945</v>
      </c>
      <c r="F16" s="18" t="n">
        <v>1073.804</v>
      </c>
      <c r="G16" s="18" t="n">
        <v>2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130</v>
      </c>
      <c r="B17" s="17" t="s">
        <v>205</v>
      </c>
      <c r="C17" s="34" t="n">
        <v>44120</v>
      </c>
      <c r="D17" s="35" t="n">
        <v>44133</v>
      </c>
      <c r="E17" s="18" t="n">
        <v>1075.96</v>
      </c>
      <c r="F17" s="18" t="n">
        <v>1073.804</v>
      </c>
      <c r="G17" s="18" t="n">
        <v>1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130</v>
      </c>
      <c r="B18" s="17" t="s">
        <v>205</v>
      </c>
      <c r="C18" s="34" t="n">
        <v>44120</v>
      </c>
      <c r="D18" s="35" t="n">
        <v>44133</v>
      </c>
      <c r="E18" s="18" t="n">
        <v>1075.9467</v>
      </c>
      <c r="F18" s="18" t="n">
        <v>1073.804</v>
      </c>
      <c r="G18" s="18" t="n">
        <v>6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130</v>
      </c>
      <c r="B19" s="17" t="s">
        <v>205</v>
      </c>
      <c r="C19" s="34" t="n">
        <v>44120</v>
      </c>
      <c r="D19" s="35" t="n">
        <v>44133</v>
      </c>
      <c r="E19" s="18" t="n">
        <v>1075.96</v>
      </c>
      <c r="F19" s="18" t="n">
        <v>1073.804</v>
      </c>
      <c r="G19" s="18" t="n">
        <v>1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21</v>
      </c>
      <c r="B20" s="17" t="s">
        <v>22</v>
      </c>
      <c r="C20" s="34" t="n">
        <v>44144</v>
      </c>
      <c r="D20" s="35" t="n">
        <v>44144</v>
      </c>
      <c r="E20" s="18" t="n">
        <v>226.1366</v>
      </c>
      <c r="F20" s="18" t="n">
        <v>225.9634</v>
      </c>
      <c r="G20" s="18" t="n">
        <v>50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21</v>
      </c>
      <c r="B21" s="17" t="s">
        <v>22</v>
      </c>
      <c r="C21" s="34" t="n">
        <v>44144</v>
      </c>
      <c r="D21" s="35" t="n">
        <v>44468</v>
      </c>
      <c r="E21" s="18" t="n">
        <v>226.1366</v>
      </c>
      <c r="F21" s="18" t="n">
        <v>327.6327</v>
      </c>
      <c r="G21" s="18" t="n">
        <v>30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26</v>
      </c>
      <c r="B22" s="17" t="s">
        <v>28</v>
      </c>
      <c r="C22" s="34" t="n">
        <v>44468</v>
      </c>
      <c r="D22" s="35" t="n">
        <v>44579</v>
      </c>
      <c r="E22" s="18" t="n">
        <v>1.0779</v>
      </c>
      <c r="F22" s="18" t="n">
        <v>1.101</v>
      </c>
      <c r="G22" s="18" t="n">
        <v>10000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26</v>
      </c>
      <c r="B23" s="17" t="s">
        <v>28</v>
      </c>
      <c r="C23" s="34" t="n">
        <v>44468</v>
      </c>
      <c r="D23" s="35" t="n">
        <v>44579</v>
      </c>
      <c r="E23" s="18" t="n">
        <v>1.0779</v>
      </c>
      <c r="F23" s="18" t="n">
        <v>1.101</v>
      </c>
      <c r="G23" s="18" t="n">
        <v>540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26</v>
      </c>
      <c r="B24" s="17" t="s">
        <v>28</v>
      </c>
      <c r="C24" s="34" t="n">
        <v>44512</v>
      </c>
      <c r="D24" s="35" t="n">
        <v>44579</v>
      </c>
      <c r="E24" s="18" t="n">
        <v>1.0877</v>
      </c>
      <c r="F24" s="18" t="n">
        <v>1.101</v>
      </c>
      <c r="G24" s="18" t="n">
        <v>27350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26</v>
      </c>
      <c r="B25" s="17" t="s">
        <v>28</v>
      </c>
      <c r="C25" s="34" t="n">
        <v>44512</v>
      </c>
      <c r="D25" s="35" t="n">
        <v>44579</v>
      </c>
      <c r="E25" s="18" t="n">
        <v>1.0877</v>
      </c>
      <c r="F25" s="18" t="n">
        <v>1.101</v>
      </c>
      <c r="G25" s="18" t="n">
        <v>34711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26</v>
      </c>
      <c r="B26" s="17" t="s">
        <v>28</v>
      </c>
      <c r="C26" s="34" t="n">
        <v>44512</v>
      </c>
      <c r="D26" s="35" t="n">
        <v>44587</v>
      </c>
      <c r="E26" s="18" t="n">
        <v>1.0877</v>
      </c>
      <c r="F26" s="18" t="n">
        <v>1.1031</v>
      </c>
      <c r="G26" s="18" t="n">
        <v>75946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26</v>
      </c>
      <c r="B27" s="17" t="s">
        <v>28</v>
      </c>
      <c r="C27" s="34" t="n">
        <v>44540</v>
      </c>
      <c r="D27" s="35" t="n">
        <v>44587</v>
      </c>
      <c r="E27" s="18" t="n">
        <v>1.0935</v>
      </c>
      <c r="F27" s="18" t="n">
        <v>1.1031</v>
      </c>
      <c r="G27" s="18" t="n">
        <v>14641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9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66</v>
      </c>
      <c r="B1" s="19" t="s">
        <v>9</v>
      </c>
      <c r="C1" s="19" t="s">
        <v>67</v>
      </c>
      <c r="D1" s="19" t="s">
        <v>68</v>
      </c>
      <c r="E1" s="19" t="s">
        <v>69</v>
      </c>
      <c r="F1" s="19" t="s">
        <v>70</v>
      </c>
      <c r="G1" s="19" t="s">
        <v>71</v>
      </c>
      <c r="H1" s="19" t="s">
        <v>72</v>
      </c>
    </row>
    <row collapsed="false" customFormat="false" customHeight="false" hidden="false" ht="12.1" outlineLevel="0" r="2">
      <c r="A2" s="14" t="n">
        <v>44064</v>
      </c>
      <c r="B2" s="6" t="n">
        <v>1500</v>
      </c>
      <c r="C2" s="17" t="s">
        <v>73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44067</v>
      </c>
      <c r="B3" s="6" t="n">
        <v>1500</v>
      </c>
      <c r="C3" s="17" t="s">
        <v>73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44068</v>
      </c>
      <c r="B4" s="6" t="n">
        <v>1000</v>
      </c>
      <c r="C4" s="17" t="s">
        <v>73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44070</v>
      </c>
      <c r="B5" s="6" t="n">
        <v>5500</v>
      </c>
      <c r="C5" s="17" t="s">
        <v>73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44071</v>
      </c>
      <c r="B6" s="6" t="n">
        <v>11000</v>
      </c>
      <c r="C6" s="17" t="s">
        <v>73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44075</v>
      </c>
      <c r="B7" s="6" t="n">
        <v>10000</v>
      </c>
      <c r="C7" s="17" t="s">
        <v>73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44077</v>
      </c>
      <c r="B8" s="6" t="n">
        <v>10000</v>
      </c>
      <c r="C8" s="17" t="s">
        <v>73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44084</v>
      </c>
      <c r="B9" s="6" t="n">
        <v>50000</v>
      </c>
      <c r="C9" s="17" t="s">
        <v>73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44084</v>
      </c>
      <c r="B10" s="6" t="n">
        <v>5000</v>
      </c>
      <c r="C10" s="17" t="s">
        <v>73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44099</v>
      </c>
      <c r="B11" s="6" t="n">
        <v>10000</v>
      </c>
      <c r="C11" s="17" t="s">
        <v>73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44111</v>
      </c>
      <c r="B12" s="6" t="n">
        <v>-1609.92</v>
      </c>
      <c r="C12" s="17" t="s">
        <v>74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44120</v>
      </c>
      <c r="B13" s="6" t="n">
        <v>20000</v>
      </c>
      <c r="C13" s="17" t="s">
        <v>73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44130</v>
      </c>
      <c r="B14" s="6" t="n">
        <v>15000</v>
      </c>
      <c r="C14" s="17" t="s">
        <v>73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44140</v>
      </c>
      <c r="B15" s="6" t="n">
        <v>-52.800396</v>
      </c>
      <c r="C15" s="17" t="s">
        <v>75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44173</v>
      </c>
      <c r="B16" s="6" t="n">
        <v>20000</v>
      </c>
      <c r="C16" s="17" t="s">
        <v>73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44190</v>
      </c>
      <c r="B17" s="6" t="n">
        <v>39500</v>
      </c>
      <c r="C17" s="17" t="s">
        <v>73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44194</v>
      </c>
      <c r="B18" s="6" t="n">
        <v>-192.9</v>
      </c>
      <c r="C18" s="17" t="s">
        <v>76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44207</v>
      </c>
      <c r="B19" s="6" t="n">
        <v>-667.8</v>
      </c>
      <c r="C19" s="17" t="s">
        <v>77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44214</v>
      </c>
      <c r="B20" s="6" t="n">
        <v>-1000</v>
      </c>
      <c r="C20" s="17" t="s">
        <v>78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44215</v>
      </c>
      <c r="B21" s="6" t="n">
        <v>-25.47</v>
      </c>
      <c r="C21" s="17" t="s">
        <v>79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44216</v>
      </c>
      <c r="B22" s="6" t="n">
        <v>-130.6</v>
      </c>
      <c r="C22" s="17" t="s">
        <v>80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44216</v>
      </c>
      <c r="B23" s="6" t="n">
        <v>-659</v>
      </c>
      <c r="C23" s="17" t="s">
        <v>81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44216</v>
      </c>
      <c r="B24" s="6" t="n">
        <v>1000</v>
      </c>
      <c r="C24" s="17" t="s">
        <v>82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44223</v>
      </c>
      <c r="B25" s="6" t="n">
        <v>-1000</v>
      </c>
      <c r="C25" s="17" t="s">
        <v>83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44224</v>
      </c>
      <c r="B26" s="6" t="n">
        <v>-0.1</v>
      </c>
      <c r="C26" s="17" t="s">
        <v>84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44224</v>
      </c>
      <c r="B27" s="6" t="n">
        <v>1000</v>
      </c>
      <c r="C27" s="17" t="s">
        <v>85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44225</v>
      </c>
      <c r="B28" s="6" t="n">
        <v>-117</v>
      </c>
      <c r="C28" s="17" t="s">
        <v>86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44231</v>
      </c>
      <c r="B29" s="6" t="n">
        <v>-52.9517496</v>
      </c>
      <c r="C29" s="17" t="s">
        <v>87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44300</v>
      </c>
      <c r="B30" s="6" t="n">
        <v>-264.2</v>
      </c>
      <c r="C30" s="17" t="s">
        <v>88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44307</v>
      </c>
      <c r="B31" s="6" t="n">
        <v>-130.6</v>
      </c>
      <c r="C31" s="17" t="s">
        <v>80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44316</v>
      </c>
      <c r="B32" s="6" t="n">
        <v>-117</v>
      </c>
      <c r="C32" s="17" t="s">
        <v>86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44322</v>
      </c>
      <c r="B33" s="6" t="n">
        <v>-52.1037432</v>
      </c>
      <c r="C33" s="17" t="s">
        <v>87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44327</v>
      </c>
      <c r="B34" s="6" t="n">
        <v>-217.5</v>
      </c>
      <c r="C34" s="17" t="s">
        <v>89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44328</v>
      </c>
      <c r="B35" s="6" t="n">
        <v>-935</v>
      </c>
      <c r="C35" s="17" t="s">
        <v>90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44337</v>
      </c>
      <c r="B36" s="6" t="n">
        <v>-749.6</v>
      </c>
      <c r="C36" s="17" t="s">
        <v>91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44370</v>
      </c>
      <c r="B37" s="6" t="n">
        <v>-231.3</v>
      </c>
      <c r="C37" s="17" t="s">
        <v>92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44389</v>
      </c>
      <c r="B38" s="6" t="n">
        <v>-667.8</v>
      </c>
      <c r="C38" s="17" t="s">
        <v>77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44398</v>
      </c>
      <c r="B39" s="6" t="n">
        <v>-130.6</v>
      </c>
      <c r="C39" s="17" t="s">
        <v>80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44398</v>
      </c>
      <c r="B40" s="6" t="n">
        <v>-659</v>
      </c>
      <c r="C40" s="17" t="s">
        <v>81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44407</v>
      </c>
      <c r="B41" s="6" t="n">
        <v>-117</v>
      </c>
      <c r="C41" s="17" t="s">
        <v>86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44413</v>
      </c>
      <c r="B42" s="6" t="n">
        <v>-50.6588472</v>
      </c>
      <c r="C42" s="17" t="s">
        <v>87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44426</v>
      </c>
      <c r="B43" s="6" t="n">
        <v>-170.92</v>
      </c>
      <c r="C43" s="17" t="s">
        <v>93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44446</v>
      </c>
      <c r="B44" s="6" t="n">
        <v>-408.6</v>
      </c>
      <c r="C44" s="17" t="s">
        <v>94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44482</v>
      </c>
      <c r="B45" s="6" t="n">
        <v>-241.7</v>
      </c>
      <c r="C45" s="17" t="s">
        <v>95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44489</v>
      </c>
      <c r="B46" s="6" t="n">
        <v>-130.6</v>
      </c>
      <c r="C46" s="17" t="s">
        <v>80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44498</v>
      </c>
      <c r="B47" s="6" t="n">
        <v>-117</v>
      </c>
      <c r="C47" s="17" t="s">
        <v>86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44507</v>
      </c>
      <c r="B48" s="6" t="n">
        <v>-49.683882</v>
      </c>
      <c r="C48" s="17" t="s">
        <v>87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44512</v>
      </c>
      <c r="B49" s="6" t="n">
        <v>160000</v>
      </c>
      <c r="C49" s="17" t="s">
        <v>73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44519</v>
      </c>
      <c r="B50" s="6" t="n">
        <v>-749.6</v>
      </c>
      <c r="C50" s="17" t="s">
        <v>91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44540</v>
      </c>
      <c r="B51" s="6" t="n">
        <v>240000</v>
      </c>
      <c r="C51" s="17" t="s">
        <v>73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44571</v>
      </c>
      <c r="B52" s="6" t="n">
        <v>-667.8</v>
      </c>
      <c r="C52" s="17" t="s">
        <v>77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44580</v>
      </c>
      <c r="B53" s="6" t="n">
        <v>-130.6</v>
      </c>
      <c r="C53" s="17" t="s">
        <v>80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44580</v>
      </c>
      <c r="B54" s="6" t="n">
        <v>-659</v>
      </c>
      <c r="C54" s="17" t="s">
        <v>81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44589</v>
      </c>
      <c r="B55" s="6" t="n">
        <v>-117</v>
      </c>
      <c r="C55" s="17" t="s">
        <v>86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44599</v>
      </c>
      <c r="B56" s="6" t="n">
        <v>-55.517157</v>
      </c>
      <c r="C56" s="17" t="s">
        <v>96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44608</v>
      </c>
      <c r="B57" s="6" t="n">
        <v>-177.36</v>
      </c>
      <c r="C57" s="17" t="s">
        <v>97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44664</v>
      </c>
      <c r="B58" s="6" t="n">
        <v>-304.5</v>
      </c>
      <c r="C58" s="17" t="s">
        <v>98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44671</v>
      </c>
      <c r="B59" s="6" t="n">
        <v>-130.6</v>
      </c>
      <c r="C59" s="17" t="s">
        <v>80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44680</v>
      </c>
      <c r="B60" s="6" t="n">
        <v>-117</v>
      </c>
      <c r="C60" s="17" t="s">
        <v>86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44688</v>
      </c>
      <c r="B61" s="6" t="n">
        <v>-49.190539</v>
      </c>
      <c r="C61" s="17" t="s">
        <v>96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44701</v>
      </c>
      <c r="B62" s="6" t="n">
        <v>-749.6</v>
      </c>
      <c r="C62" s="17" t="s">
        <v>91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44752</v>
      </c>
      <c r="B63" s="6" t="n">
        <v>-20000</v>
      </c>
      <c r="C63" s="17" t="s">
        <v>99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44753</v>
      </c>
      <c r="B64" s="6" t="n">
        <v>-667.8</v>
      </c>
      <c r="C64" s="17" t="s">
        <v>77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44761</v>
      </c>
      <c r="B65" s="6" t="n">
        <v>-20000</v>
      </c>
      <c r="C65" s="17" t="s">
        <v>100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44762</v>
      </c>
      <c r="B66" s="6" t="n">
        <v>-659</v>
      </c>
      <c r="C66" s="17" t="s">
        <v>81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44762</v>
      </c>
      <c r="B67" s="6" t="n">
        <v>-130.6</v>
      </c>
      <c r="C67" s="17" t="s">
        <v>80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44770</v>
      </c>
      <c r="B68" s="6" t="n">
        <v>-5000</v>
      </c>
      <c r="C68" s="17" t="s">
        <v>101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44771</v>
      </c>
      <c r="B69" s="6" t="n">
        <v>-117</v>
      </c>
      <c r="C69" s="17" t="s">
        <v>86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44778</v>
      </c>
      <c r="B70" s="6" t="n">
        <v>-43.98834</v>
      </c>
      <c r="C70" s="17" t="s">
        <v>96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44790</v>
      </c>
      <c r="B71" s="6" t="n">
        <v>-201.24</v>
      </c>
      <c r="C71" s="17" t="s">
        <v>102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44846</v>
      </c>
      <c r="B72" s="6" t="n">
        <v>-521.4</v>
      </c>
      <c r="C72" s="17" t="s">
        <v>103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44852</v>
      </c>
      <c r="B73" s="6" t="n">
        <v>-5000</v>
      </c>
      <c r="C73" s="17" t="s">
        <v>104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44853</v>
      </c>
      <c r="B74" s="6" t="n">
        <v>-130.6</v>
      </c>
      <c r="C74" s="17" t="s">
        <v>80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44869</v>
      </c>
      <c r="B75" s="6" t="n">
        <v>-45.329715</v>
      </c>
      <c r="C75" s="17" t="s">
        <v>96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44883</v>
      </c>
      <c r="B76" s="6" t="n">
        <v>-749.6</v>
      </c>
      <c r="C76" s="17" t="s">
        <v>91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44963</v>
      </c>
      <c r="B77" s="6" t="n">
        <v>-51.380831</v>
      </c>
      <c r="C77" s="17" t="s">
        <v>96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44972</v>
      </c>
      <c r="B78" s="6" t="n">
        <v>-199.44</v>
      </c>
      <c r="C78" s="17" t="s">
        <v>105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45028</v>
      </c>
      <c r="B79" s="6" t="n">
        <v>-507.4</v>
      </c>
      <c r="C79" s="17" t="s">
        <v>106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45050</v>
      </c>
      <c r="B80" s="6" t="n">
        <v>-19.826775</v>
      </c>
      <c r="C80" s="17" t="s">
        <v>107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45057</v>
      </c>
      <c r="B81" s="6" t="n">
        <v>-500</v>
      </c>
      <c r="C81" s="17" t="s">
        <v>108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45064</v>
      </c>
      <c r="B82" s="6" t="n">
        <v>-24000</v>
      </c>
      <c r="C82" s="17" t="s">
        <v>109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45065</v>
      </c>
      <c r="B83" s="6" t="n">
        <v>-749.6</v>
      </c>
      <c r="C83" s="17" t="s">
        <v>91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45142</v>
      </c>
      <c r="B84" s="6" t="n">
        <v>-23.4448</v>
      </c>
      <c r="C84" s="17" t="s">
        <v>107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45153</v>
      </c>
      <c r="B85" s="6" t="n">
        <v>-18999.96</v>
      </c>
      <c r="C85" s="17" t="s">
        <v>110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45154</v>
      </c>
      <c r="B86" s="6" t="n">
        <v>-205.88</v>
      </c>
      <c r="C86" s="17" t="s">
        <v>111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45210</v>
      </c>
      <c r="B87" s="6" t="n">
        <v>-377.3</v>
      </c>
      <c r="C87" s="17" t="s">
        <v>112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45236</v>
      </c>
      <c r="B88" s="6" t="n">
        <v>-23.258775</v>
      </c>
      <c r="C88" s="17" t="s">
        <v>107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45328</v>
      </c>
      <c r="B89" s="6" t="n">
        <v>-22.81085</v>
      </c>
      <c r="C89" s="17" t="s">
        <v>107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45392</v>
      </c>
      <c r="B90" s="6" t="n">
        <v>-446.1</v>
      </c>
      <c r="C90" s="17" t="s">
        <v>113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45418</v>
      </c>
      <c r="B91" s="6" t="n">
        <v>-22.92295</v>
      </c>
      <c r="C91" s="17" t="s">
        <v>107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45484</v>
      </c>
      <c r="B92" s="6" t="n">
        <v>-666</v>
      </c>
      <c r="C92" s="17" t="s">
        <v>114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45511</v>
      </c>
      <c r="B93" s="6" t="n">
        <v>-21.29115</v>
      </c>
      <c r="C93" s="17" t="s">
        <v>107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45574</v>
      </c>
      <c r="B94" s="6" t="n">
        <v>-715.2</v>
      </c>
      <c r="C94" s="17" t="s">
        <v>115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45756</v>
      </c>
      <c r="B95" s="6" t="n">
        <v>-784.5</v>
      </c>
      <c r="C95" s="17" t="s">
        <v>116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45856</v>
      </c>
      <c r="B96" s="6" t="n">
        <v>-696.8</v>
      </c>
      <c r="C96" s="17" t="s">
        <v>117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2" t="n">
        <v>45951.999988426</v>
      </c>
      <c r="B97" s="5" t="n">
        <v>-709829.04</v>
      </c>
      <c r="C97" s="15" t="s">
        <v>118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/>
      <c r="B98" s="9" t="s">
        <f>=XIRR(B2:B97,A2:A97)</f>
      </c>
      <c r="C98" s="17" t="s">
        <v>119</v>
      </c>
      <c r="D98" s="17"/>
      <c r="E98" s="17"/>
      <c r="F98" s="7"/>
      <c r="G98" s="2" t="s">
        <v>120</v>
      </c>
      <c r="H98" s="6" t="s">
        <f>=SUM(I2:H97)/365</f>
      </c>
    </row>
    <row collapsed="false" customFormat="false" customHeight="false" hidden="false" ht="12.1" outlineLevel="0" r="99">
      <c r="A99" s="14"/>
      <c r="B99" s="5" t="s">
        <f>=-SUM(B2:B97)</f>
      </c>
      <c r="C99" s="17" t="s">
        <v>121</v>
      </c>
      <c r="D99" s="17"/>
      <c r="E99" s="17"/>
      <c r="F99" s="7"/>
      <c r="G99" s="15" t="s">
        <v>122</v>
      </c>
      <c r="H99" s="9" t="s">
        <f>=B99/H98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J2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26</v>
      </c>
      <c r="I1" s="0"/>
      <c r="J1" s="0"/>
      <c r="K1" s="4" t="s">
        <v>30</v>
      </c>
      <c r="L1" s="0"/>
      <c r="M1" s="0"/>
      <c r="N1" s="4" t="s">
        <v>33</v>
      </c>
      <c r="O1" s="0"/>
      <c r="P1" s="0"/>
      <c r="Q1" s="4" t="s">
        <v>36</v>
      </c>
      <c r="R1" s="0"/>
      <c r="S1" s="0"/>
      <c r="T1" s="4" t="s">
        <v>39</v>
      </c>
      <c r="U1" s="0"/>
      <c r="V1" s="0"/>
      <c r="W1" s="4" t="s">
        <v>42</v>
      </c>
      <c r="X1" s="0"/>
      <c r="Y1" s="0"/>
      <c r="Z1" s="4" t="s">
        <v>45</v>
      </c>
      <c r="AA1" s="0"/>
      <c r="AB1" s="0"/>
      <c r="AC1" s="4" t="s">
        <v>48</v>
      </c>
      <c r="AD1" s="0"/>
      <c r="AE1" s="0"/>
      <c r="AF1" s="4" t="s">
        <v>51</v>
      </c>
      <c r="AG1" s="0"/>
      <c r="AH1" s="0"/>
      <c r="AI1" s="4" t="s">
        <v>55</v>
      </c>
      <c r="AJ1" s="0"/>
    </row>
    <row collapsed="false" customFormat="false" customHeight="false" hidden="false" ht="12.1" outlineLevel="0" r="2">
      <c r="A2" s="11" t="n">
        <v>44098</v>
      </c>
      <c r="B2" s="6" t="n">
        <v>3815.64</v>
      </c>
      <c r="C2" s="0" t="s">
        <v>123</v>
      </c>
      <c r="D2" s="11" t="n">
        <v>44144</v>
      </c>
      <c r="E2" s="6" t="n">
        <v>22613.66</v>
      </c>
      <c r="F2" s="0" t="s">
        <v>123</v>
      </c>
      <c r="G2" s="11" t="n">
        <v>44468</v>
      </c>
      <c r="H2" s="6" t="n">
        <v>10779.01</v>
      </c>
      <c r="I2" s="0" t="s">
        <v>123</v>
      </c>
      <c r="J2" s="11" t="n">
        <v>44084</v>
      </c>
      <c r="K2" s="6" t="n">
        <v>24538.99</v>
      </c>
      <c r="L2" s="0" t="s">
        <v>123</v>
      </c>
      <c r="M2" s="11" t="n">
        <v>44174</v>
      </c>
      <c r="N2" s="6" t="n">
        <v>4637.21</v>
      </c>
      <c r="O2" s="0" t="s">
        <v>123</v>
      </c>
      <c r="P2" s="11" t="n">
        <v>44064</v>
      </c>
      <c r="Q2" s="6" t="n">
        <v>459.2</v>
      </c>
      <c r="R2" s="0" t="s">
        <v>123</v>
      </c>
      <c r="S2" s="11" t="n">
        <v>44209</v>
      </c>
      <c r="T2" s="6" t="n">
        <v>10528.29</v>
      </c>
      <c r="U2" s="0" t="s">
        <v>123</v>
      </c>
      <c r="V2" s="11" t="n">
        <v>44174</v>
      </c>
      <c r="W2" s="6" t="n">
        <v>1208.54</v>
      </c>
      <c r="X2" s="0" t="s">
        <v>123</v>
      </c>
      <c r="Y2" s="11" t="n">
        <v>44312</v>
      </c>
      <c r="Z2" s="6" t="n">
        <v>1449.76</v>
      </c>
      <c r="AA2" s="0" t="s">
        <v>123</v>
      </c>
      <c r="AB2" s="11" t="n">
        <v>44239</v>
      </c>
      <c r="AC2" s="6" t="n">
        <v>3444.09</v>
      </c>
      <c r="AD2" s="0" t="s">
        <v>123</v>
      </c>
      <c r="AE2" s="11" t="n">
        <v>44064</v>
      </c>
      <c r="AF2" s="6" t="n">
        <v>939.15</v>
      </c>
      <c r="AG2" s="0" t="s">
        <v>123</v>
      </c>
      <c r="AH2" s="11" t="n">
        <v>44232</v>
      </c>
      <c r="AI2" s="6" t="s">
        <f>=2174.89</f>
      </c>
      <c r="AJ2" s="0" t="s">
        <v>123</v>
      </c>
    </row>
    <row collapsed="false" customFormat="false" customHeight="false" hidden="false" ht="12.1" outlineLevel="0" r="3">
      <c r="A3" s="11" t="n">
        <v>44118</v>
      </c>
      <c r="B3" s="6" t="n">
        <v>4171.88</v>
      </c>
      <c r="C3" s="0" t="s">
        <v>123</v>
      </c>
      <c r="D3" s="11" t="n">
        <v>44144</v>
      </c>
      <c r="E3" s="6" t="n">
        <v>-11298.17</v>
      </c>
      <c r="F3" s="0" t="s">
        <v>124</v>
      </c>
      <c r="G3" s="11" t="n">
        <v>44468</v>
      </c>
      <c r="H3" s="6" t="n">
        <v>582.06</v>
      </c>
      <c r="I3" s="0" t="s">
        <v>123</v>
      </c>
      <c r="J3" s="11" t="n">
        <v>44468</v>
      </c>
      <c r="K3" s="6" t="n">
        <v>5097.47</v>
      </c>
      <c r="L3" s="0" t="s">
        <v>123</v>
      </c>
      <c r="M3" s="11" t="n">
        <v>44182</v>
      </c>
      <c r="N3" s="6" t="n">
        <v>4668.23</v>
      </c>
      <c r="O3" s="0" t="s">
        <v>123</v>
      </c>
      <c r="P3" s="11" t="n">
        <v>44067</v>
      </c>
      <c r="Q3" s="6" t="n">
        <v>470.58</v>
      </c>
      <c r="R3" s="0" t="s">
        <v>123</v>
      </c>
      <c r="S3" s="11" t="n">
        <v>45951</v>
      </c>
      <c r="T3" s="8" t="s">
        <f>=-Портфель!J9</f>
      </c>
      <c r="U3" s="0" t="s">
        <v>125</v>
      </c>
      <c r="V3" s="11" t="n">
        <v>44174</v>
      </c>
      <c r="W3" s="6" t="n">
        <v>1208.53</v>
      </c>
      <c r="X3" s="0" t="s">
        <v>123</v>
      </c>
      <c r="Y3" s="11" t="n">
        <v>45951</v>
      </c>
      <c r="Z3" s="8" t="s">
        <f>=-Портфель!J11</f>
      </c>
      <c r="AA3" s="0" t="s">
        <v>125</v>
      </c>
      <c r="AB3" s="11" t="n">
        <v>45951</v>
      </c>
      <c r="AC3" s="8" t="s">
        <f>=-Портфель!J12</f>
      </c>
      <c r="AD3" s="0" t="s">
        <v>125</v>
      </c>
      <c r="AE3" s="11" t="n">
        <v>45951</v>
      </c>
      <c r="AF3" s="8" t="s">
        <f>=-Портфель!J13</f>
      </c>
      <c r="AG3" s="0" t="s">
        <v>125</v>
      </c>
      <c r="AH3" s="11" t="n">
        <v>44232</v>
      </c>
      <c r="AI3" s="6" t="s">
        <f>=2174.89</f>
      </c>
      <c r="AJ3" s="0" t="s">
        <v>123</v>
      </c>
    </row>
    <row collapsed="false" customFormat="false" customHeight="false" hidden="false" ht="12.1" outlineLevel="0" r="4">
      <c r="A4" s="11" t="n">
        <v>44140</v>
      </c>
      <c r="B4" s="6" t="n">
        <v>-52.800396</v>
      </c>
      <c r="C4" s="0" t="s">
        <v>75</v>
      </c>
      <c r="D4" s="11" t="n">
        <v>44328</v>
      </c>
      <c r="E4" s="6" t="n">
        <v>-935</v>
      </c>
      <c r="F4" s="0" t="s">
        <v>90</v>
      </c>
      <c r="G4" s="11" t="n">
        <v>44512</v>
      </c>
      <c r="H4" s="6" t="n">
        <v>29747.32</v>
      </c>
      <c r="I4" s="0" t="s">
        <v>123</v>
      </c>
      <c r="J4" s="11" t="n">
        <v>45951</v>
      </c>
      <c r="K4" s="8" t="s">
        <f>=-Портфель!J6</f>
      </c>
      <c r="L4" s="0" t="s">
        <v>125</v>
      </c>
      <c r="M4" s="11" t="n">
        <v>45951</v>
      </c>
      <c r="N4" s="8" t="s">
        <f>=-Портфель!J7</f>
      </c>
      <c r="O4" s="0" t="s">
        <v>125</v>
      </c>
      <c r="P4" s="11" t="n">
        <v>44144</v>
      </c>
      <c r="Q4" s="6" t="n">
        <v>5039.59</v>
      </c>
      <c r="R4" s="0" t="s">
        <v>123</v>
      </c>
      <c r="S4" s="0"/>
      <c r="T4" s="10" t="s">
        <f>=XIRR(T2:T3,S2:S3)</f>
      </c>
      <c r="U4" s="0"/>
      <c r="V4" s="11" t="n">
        <v>44174</v>
      </c>
      <c r="W4" s="6" t="n">
        <v>3625.6</v>
      </c>
      <c r="X4" s="0" t="s">
        <v>123</v>
      </c>
      <c r="Y4" s="0"/>
      <c r="Z4" s="10" t="s">
        <f>=XIRR(Z2:Z3,Y2:Y3)</f>
      </c>
      <c r="AA4" s="0"/>
      <c r="AB4" s="0"/>
      <c r="AC4" s="10" t="s">
        <f>=XIRR(AC2:AC3,AB2:AB3)</f>
      </c>
      <c r="AD4" s="0"/>
      <c r="AE4" s="0"/>
      <c r="AF4" s="10" t="s">
        <f>=XIRR(AF2:AF3,AE2:AE3)</f>
      </c>
      <c r="AG4" s="0"/>
      <c r="AH4" s="11" t="n">
        <v>44232</v>
      </c>
      <c r="AI4" s="6" t="s">
        <f>=6524.65</f>
      </c>
      <c r="AJ4" s="0" t="s">
        <v>123</v>
      </c>
    </row>
    <row collapsed="false" customFormat="false" customHeight="false" hidden="false" ht="12.1" outlineLevel="0" r="5">
      <c r="A5" s="11" t="n">
        <v>44231</v>
      </c>
      <c r="B5" s="6" t="n">
        <v>-52.9517496</v>
      </c>
      <c r="C5" s="0" t="s">
        <v>87</v>
      </c>
      <c r="D5" s="11" t="n">
        <v>44468</v>
      </c>
      <c r="E5" s="6" t="n">
        <v>-9828.98</v>
      </c>
      <c r="F5" s="0" t="s">
        <v>124</v>
      </c>
      <c r="G5" s="11" t="n">
        <v>44512</v>
      </c>
      <c r="H5" s="6" t="n">
        <v>120356.43</v>
      </c>
      <c r="I5" s="0" t="s">
        <v>123</v>
      </c>
      <c r="J5" s="0"/>
      <c r="K5" s="10" t="s">
        <f>=XIRR(K2:K4,J2:J4)</f>
      </c>
      <c r="L5" s="0"/>
      <c r="M5" s="0"/>
      <c r="N5" s="10" t="s">
        <f>=XIRR(N2:N4,M2:M4)</f>
      </c>
      <c r="O5" s="0"/>
      <c r="P5" s="11" t="n">
        <v>44232</v>
      </c>
      <c r="Q5" s="6" t="n">
        <v>8.97</v>
      </c>
      <c r="R5" s="0" t="s">
        <v>123</v>
      </c>
      <c r="S5" s="0"/>
      <c r="T5" s="8" t="s">
        <f>=-SUM(T2:T3)</f>
      </c>
      <c r="U5" s="0" t="s">
        <v>126</v>
      </c>
      <c r="V5" s="11" t="n">
        <v>45951</v>
      </c>
      <c r="W5" s="8" t="s">
        <f>=-Портфель!J10</f>
      </c>
      <c r="X5" s="0" t="s">
        <v>125</v>
      </c>
      <c r="Y5" s="0"/>
      <c r="Z5" s="8" t="s">
        <f>=-SUM(Z2:Z3)</f>
      </c>
      <c r="AA5" s="0" t="s">
        <v>126</v>
      </c>
      <c r="AB5" s="0"/>
      <c r="AC5" s="8" t="s">
        <f>=-SUM(AC2:AC3)</f>
      </c>
      <c r="AD5" s="0" t="s">
        <v>126</v>
      </c>
      <c r="AE5" s="0"/>
      <c r="AF5" s="8" t="s">
        <f>=-SUM(AF2:AF3)</f>
      </c>
      <c r="AG5" s="0" t="s">
        <v>126</v>
      </c>
      <c r="AH5" s="11" t="n">
        <v>44300</v>
      </c>
      <c r="AI5" s="6" t="s">
        <f>=-264.2</f>
      </c>
      <c r="AJ5" s="0" t="s">
        <v>88</v>
      </c>
    </row>
    <row collapsed="false" customFormat="false" customHeight="false" hidden="false" ht="12.1" outlineLevel="0" r="6">
      <c r="A6" s="11" t="n">
        <v>44322</v>
      </c>
      <c r="B6" s="6" t="n">
        <v>-52.1037432</v>
      </c>
      <c r="C6" s="0" t="s">
        <v>87</v>
      </c>
      <c r="D6" s="11" t="n">
        <v>45057</v>
      </c>
      <c r="E6" s="6" t="n">
        <v>-500</v>
      </c>
      <c r="F6" s="0" t="s">
        <v>108</v>
      </c>
      <c r="G6" s="11" t="n">
        <v>44540</v>
      </c>
      <c r="H6" s="6" t="n">
        <v>218691.46</v>
      </c>
      <c r="I6" s="0" t="s">
        <v>123</v>
      </c>
      <c r="J6" s="0"/>
      <c r="K6" s="8" t="s">
        <f>=-SUM(K2:K4)</f>
      </c>
      <c r="L6" s="0" t="s">
        <v>126</v>
      </c>
      <c r="M6" s="0"/>
      <c r="N6" s="8" t="s">
        <f>=-SUM(N2:N4)</f>
      </c>
      <c r="O6" s="0" t="s">
        <v>126</v>
      </c>
      <c r="P6" s="11" t="n">
        <v>44236</v>
      </c>
      <c r="Q6" s="6" t="n">
        <v>181.5</v>
      </c>
      <c r="R6" s="0" t="s">
        <v>123</v>
      </c>
      <c r="S6" s="0"/>
      <c r="T6" s="0"/>
      <c r="U6" s="0"/>
      <c r="V6" s="0"/>
      <c r="W6" s="10" t="s">
        <f>=XIRR(W2:W5,V2:V5)</f>
      </c>
      <c r="X6" s="0"/>
      <c r="Y6" s="0"/>
      <c r="Z6" s="0"/>
      <c r="AA6" s="0"/>
      <c r="AB6" s="0"/>
      <c r="AC6" s="0"/>
      <c r="AD6" s="0"/>
      <c r="AE6" s="0"/>
      <c r="AF6" s="0"/>
      <c r="AG6" s="0"/>
      <c r="AH6" s="11" t="n">
        <v>44482</v>
      </c>
      <c r="AI6" s="6" t="s">
        <f>=-241.7</f>
      </c>
      <c r="AJ6" s="0" t="s">
        <v>95</v>
      </c>
    </row>
    <row collapsed="false" customFormat="false" customHeight="false" hidden="false" ht="12.1" outlineLevel="0" r="7">
      <c r="A7" s="11" t="n">
        <v>44413</v>
      </c>
      <c r="B7" s="6" t="n">
        <v>-50.6588472</v>
      </c>
      <c r="C7" s="0" t="s">
        <v>87</v>
      </c>
      <c r="D7" s="11" t="n">
        <v>45484</v>
      </c>
      <c r="E7" s="6" t="n">
        <v>-666</v>
      </c>
      <c r="F7" s="0" t="s">
        <v>114</v>
      </c>
      <c r="G7" s="11" t="n">
        <v>44540</v>
      </c>
      <c r="H7" s="6" t="n">
        <v>29523.35</v>
      </c>
      <c r="I7" s="0" t="s">
        <v>123</v>
      </c>
      <c r="J7" s="0"/>
      <c r="K7" s="0"/>
      <c r="L7" s="0"/>
      <c r="M7" s="0"/>
      <c r="N7" s="0"/>
      <c r="O7" s="0"/>
      <c r="P7" s="11" t="n">
        <v>44236</v>
      </c>
      <c r="Q7" s="6" t="n">
        <v>4492.36</v>
      </c>
      <c r="R7" s="0" t="s">
        <v>123</v>
      </c>
      <c r="S7" s="0"/>
      <c r="T7" s="0"/>
      <c r="U7" s="0"/>
      <c r="V7" s="0"/>
      <c r="W7" s="8" t="s">
        <f>=-SUM(W2:W5)</f>
      </c>
      <c r="X7" s="0" t="s">
        <v>126</v>
      </c>
      <c r="Y7" s="0"/>
      <c r="Z7" s="0"/>
      <c r="AA7" s="0"/>
      <c r="AB7" s="0"/>
      <c r="AC7" s="0"/>
      <c r="AD7" s="0"/>
      <c r="AE7" s="0"/>
      <c r="AF7" s="0"/>
      <c r="AG7" s="0"/>
      <c r="AH7" s="11" t="n">
        <v>44664</v>
      </c>
      <c r="AI7" s="6" t="s">
        <f>=-304.5</f>
      </c>
      <c r="AJ7" s="0" t="s">
        <v>98</v>
      </c>
    </row>
    <row collapsed="false" customFormat="false" customHeight="false" hidden="false" ht="12.1" outlineLevel="0" r="8">
      <c r="A8" s="11" t="n">
        <v>44507</v>
      </c>
      <c r="B8" s="6" t="n">
        <v>-49.683882</v>
      </c>
      <c r="C8" s="0" t="s">
        <v>87</v>
      </c>
      <c r="D8" s="11" t="n">
        <v>45856</v>
      </c>
      <c r="E8" s="6" t="n">
        <v>-696.8</v>
      </c>
      <c r="F8" s="0" t="s">
        <v>117</v>
      </c>
      <c r="G8" s="11" t="n">
        <v>44579</v>
      </c>
      <c r="H8" s="6" t="n">
        <v>-79936.34</v>
      </c>
      <c r="I8" s="0" t="s">
        <v>124</v>
      </c>
      <c r="J8" s="0"/>
      <c r="K8" s="0"/>
      <c r="L8" s="0"/>
      <c r="M8" s="0"/>
      <c r="N8" s="0"/>
      <c r="O8" s="0"/>
      <c r="P8" s="11" t="n">
        <v>44236</v>
      </c>
      <c r="Q8" s="6" t="n">
        <v>150.95</v>
      </c>
      <c r="R8" s="0" t="s">
        <v>123</v>
      </c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11" t="n">
        <v>44846</v>
      </c>
      <c r="AI8" s="6" t="s">
        <f>=-521.4</f>
      </c>
      <c r="AJ8" s="0" t="s">
        <v>103</v>
      </c>
    </row>
    <row collapsed="false" customFormat="false" customHeight="false" hidden="false" ht="12.1" outlineLevel="0" r="9">
      <c r="A9" s="11" t="n">
        <v>44599</v>
      </c>
      <c r="B9" s="6" t="n">
        <v>-55.517157</v>
      </c>
      <c r="C9" s="0" t="s">
        <v>96</v>
      </c>
      <c r="D9" s="11" t="n">
        <v>45951</v>
      </c>
      <c r="E9" s="8" t="s">
        <f>=-Портфель!J3</f>
      </c>
      <c r="F9" s="0" t="s">
        <v>125</v>
      </c>
      <c r="G9" s="11" t="n">
        <v>44587</v>
      </c>
      <c r="H9" s="6" t="n">
        <v>-99929.69</v>
      </c>
      <c r="I9" s="0" t="s">
        <v>124</v>
      </c>
      <c r="J9" s="0"/>
      <c r="K9" s="0"/>
      <c r="L9" s="0"/>
      <c r="M9" s="0"/>
      <c r="N9" s="0"/>
      <c r="O9" s="0"/>
      <c r="P9" s="11" t="n">
        <v>44236</v>
      </c>
      <c r="Q9" s="6" t="n">
        <v>26.98</v>
      </c>
      <c r="R9" s="0" t="s">
        <v>123</v>
      </c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11" t="n">
        <v>45028</v>
      </c>
      <c r="AI9" s="6" t="s">
        <f>=-507.4</f>
      </c>
      <c r="AJ9" s="0" t="s">
        <v>106</v>
      </c>
    </row>
    <row collapsed="false" customFormat="false" customHeight="false" hidden="false" ht="12.1" outlineLevel="0" r="10">
      <c r="A10" s="11" t="n">
        <v>44688</v>
      </c>
      <c r="B10" s="6" t="n">
        <v>-49.190539</v>
      </c>
      <c r="C10" s="0" t="s">
        <v>96</v>
      </c>
      <c r="D10" s="0"/>
      <c r="E10" s="10" t="s">
        <f>=XIRR(E2:E9,D2:D9)</f>
      </c>
      <c r="F10" s="0"/>
      <c r="G10" s="11" t="n">
        <v>45951</v>
      </c>
      <c r="H10" s="8" t="s">
        <f>=-Портфель!J5</f>
      </c>
      <c r="I10" s="0" t="s">
        <v>125</v>
      </c>
      <c r="J10" s="0"/>
      <c r="K10" s="0"/>
      <c r="L10" s="0"/>
      <c r="M10" s="0"/>
      <c r="N10" s="0"/>
      <c r="O10" s="0"/>
      <c r="P10" s="11" t="n">
        <v>45951</v>
      </c>
      <c r="Q10" s="8" t="s">
        <f>=-Портфель!J8</f>
      </c>
      <c r="R10" s="0" t="s">
        <v>125</v>
      </c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11" t="n">
        <v>45210</v>
      </c>
      <c r="AI10" s="6" t="s">
        <f>=-377.3</f>
      </c>
      <c r="AJ10" s="0" t="s">
        <v>112</v>
      </c>
    </row>
    <row collapsed="false" customFormat="false" customHeight="false" hidden="false" ht="12.1" outlineLevel="0" r="11">
      <c r="A11" s="11" t="n">
        <v>44778</v>
      </c>
      <c r="B11" s="6" t="n">
        <v>-43.98834</v>
      </c>
      <c r="C11" s="0" t="s">
        <v>96</v>
      </c>
      <c r="D11" s="0"/>
      <c r="E11" s="8" t="s">
        <f>=-SUM(E2:E9)</f>
      </c>
      <c r="F11" s="0" t="s">
        <v>126</v>
      </c>
      <c r="G11" s="0"/>
      <c r="H11" s="10" t="s">
        <f>=XIRR(H2:H10,G2:G10)</f>
      </c>
      <c r="I11" s="0"/>
      <c r="J11" s="0"/>
      <c r="K11" s="0"/>
      <c r="L11" s="0"/>
      <c r="M11" s="0"/>
      <c r="N11" s="0"/>
      <c r="O11" s="0"/>
      <c r="P11" s="0"/>
      <c r="Q11" s="10" t="s">
        <f>=XIRR(Q2:Q10,P2:P10)</f>
      </c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11" t="n">
        <v>45392</v>
      </c>
      <c r="AI11" s="6" t="s">
        <f>=-446.1</f>
      </c>
      <c r="AJ11" s="0" t="s">
        <v>113</v>
      </c>
    </row>
    <row collapsed="false" customFormat="false" customHeight="false" hidden="false" ht="12.1" outlineLevel="0" r="12">
      <c r="A12" s="11" t="n">
        <v>44869</v>
      </c>
      <c r="B12" s="6" t="n">
        <v>-45.329715</v>
      </c>
      <c r="C12" s="0" t="s">
        <v>96</v>
      </c>
      <c r="D12" s="0"/>
      <c r="E12" s="0"/>
      <c r="F12" s="0"/>
      <c r="G12" s="0"/>
      <c r="H12" s="8" t="s">
        <f>=-SUM(H2:H10)</f>
      </c>
      <c r="I12" s="0" t="s">
        <v>126</v>
      </c>
      <c r="J12" s="0"/>
      <c r="K12" s="0"/>
      <c r="L12" s="0"/>
      <c r="M12" s="0"/>
      <c r="N12" s="0"/>
      <c r="O12" s="0"/>
      <c r="P12" s="0"/>
      <c r="Q12" s="8" t="s">
        <f>=-SUM(Q2:Q10)</f>
      </c>
      <c r="R12" s="0" t="s">
        <v>126</v>
      </c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11" t="n">
        <v>45574</v>
      </c>
      <c r="AI12" s="6" t="s">
        <f>=-715.2</f>
      </c>
      <c r="AJ12" s="0" t="s">
        <v>115</v>
      </c>
    </row>
    <row collapsed="false" customFormat="false" customHeight="false" hidden="false" ht="12.1" outlineLevel="0" r="13">
      <c r="A13" s="11" t="n">
        <v>44963</v>
      </c>
      <c r="B13" s="6" t="n">
        <v>-51.380831</v>
      </c>
      <c r="C13" s="0" t="s">
        <v>96</v>
      </c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11" t="n">
        <v>45756</v>
      </c>
      <c r="AI13" s="6" t="s">
        <f>=-784.5</f>
      </c>
      <c r="AJ13" s="0" t="s">
        <v>116</v>
      </c>
    </row>
    <row collapsed="false" customFormat="false" customHeight="false" hidden="false" ht="12.1" outlineLevel="0" r="14">
      <c r="A14" s="11" t="n">
        <v>45050</v>
      </c>
      <c r="B14" s="6" t="n">
        <v>-19.826775</v>
      </c>
      <c r="C14" s="0" t="s">
        <v>107</v>
      </c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11" t="n">
        <v>45951</v>
      </c>
      <c r="AI14" s="8" t="s">
        <f>=-Портфель!J15</f>
      </c>
      <c r="AJ14" s="0" t="s">
        <v>125</v>
      </c>
    </row>
    <row collapsed="false" customFormat="false" customHeight="false" hidden="false" ht="12.1" outlineLevel="0" r="15">
      <c r="A15" s="11" t="n">
        <v>45142</v>
      </c>
      <c r="B15" s="6" t="n">
        <v>-23.4448</v>
      </c>
      <c r="C15" s="0" t="s">
        <v>107</v>
      </c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10" t="s">
        <f>=XIRR(AI2:AI14,AH2:AH14)</f>
      </c>
      <c r="AJ15" s="0"/>
    </row>
    <row collapsed="false" customFormat="false" customHeight="false" hidden="false" ht="12.1" outlineLevel="0" r="16">
      <c r="A16" s="11" t="n">
        <v>45236</v>
      </c>
      <c r="B16" s="6" t="n">
        <v>-23.258775</v>
      </c>
      <c r="C16" s="0" t="s">
        <v>107</v>
      </c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8" t="s">
        <f>=-SUM(AI2:AI14)</f>
      </c>
      <c r="AJ16" s="0" t="s">
        <v>126</v>
      </c>
    </row>
    <row collapsed="false" customFormat="false" customHeight="false" hidden="false" ht="12.1" outlineLevel="0" r="17">
      <c r="A17" s="11" t="n">
        <v>45328</v>
      </c>
      <c r="B17" s="6" t="n">
        <v>-22.81085</v>
      </c>
      <c r="C17" s="0" t="s">
        <v>107</v>
      </c>
    </row>
    <row collapsed="false" customFormat="false" customHeight="false" hidden="false" ht="12.1" outlineLevel="0" r="18">
      <c r="A18" s="11" t="n">
        <v>45418</v>
      </c>
      <c r="B18" s="6" t="n">
        <v>-22.92295</v>
      </c>
      <c r="C18" s="0" t="s">
        <v>107</v>
      </c>
    </row>
    <row collapsed="false" customFormat="false" customHeight="false" hidden="false" ht="12.1" outlineLevel="0" r="19">
      <c r="A19" s="11" t="n">
        <v>45511</v>
      </c>
      <c r="B19" s="6" t="n">
        <v>-21.29115</v>
      </c>
      <c r="C19" s="0" t="s">
        <v>107</v>
      </c>
    </row>
    <row collapsed="false" customFormat="false" customHeight="false" hidden="false" ht="12.1" outlineLevel="0" r="20">
      <c r="A20" s="11" t="n">
        <v>45951</v>
      </c>
      <c r="B20" s="8" t="s">
        <f>=-Портфель!J2</f>
      </c>
      <c r="C20" s="0" t="s">
        <v>125</v>
      </c>
    </row>
    <row collapsed="false" customFormat="false" customHeight="false" hidden="false" ht="12.1" outlineLevel="0" r="21">
      <c r="A21" s="0"/>
      <c r="B21" s="10" t="s">
        <f>=XIRR(B2:B20,A2:A20)</f>
      </c>
      <c r="C21" s="0"/>
    </row>
    <row collapsed="false" customFormat="false" customHeight="false" hidden="false" ht="12.1" outlineLevel="0" r="22">
      <c r="A22" s="0"/>
      <c r="B22" s="8" t="s">
        <f>=-SUM(B2:B20)</f>
      </c>
      <c r="C22" s="0" t="s">
        <v>126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G1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127</v>
      </c>
      <c r="C1" s="0"/>
      <c r="D1" s="0"/>
      <c r="E1" s="4" t="s">
        <v>128</v>
      </c>
      <c r="F1" s="0"/>
      <c r="G1" s="0"/>
      <c r="H1" s="4" t="s">
        <v>129</v>
      </c>
      <c r="I1" s="0"/>
      <c r="J1" s="0"/>
      <c r="K1" s="4" t="s">
        <v>130</v>
      </c>
      <c r="L1" s="0"/>
      <c r="M1" s="0"/>
      <c r="N1" s="4" t="s">
        <v>131</v>
      </c>
      <c r="O1" s="0"/>
      <c r="P1" s="0"/>
      <c r="Q1" s="4" t="s">
        <v>132</v>
      </c>
      <c r="R1" s="0"/>
      <c r="S1" s="0"/>
      <c r="T1" s="4" t="s">
        <v>133</v>
      </c>
      <c r="U1" s="0"/>
      <c r="V1" s="0"/>
      <c r="W1" s="4" t="s">
        <v>134</v>
      </c>
      <c r="X1" s="0"/>
      <c r="Y1" s="0"/>
      <c r="Z1" s="4" t="s">
        <v>135</v>
      </c>
      <c r="AA1" s="0"/>
      <c r="AB1" s="0"/>
      <c r="AC1" s="4" t="s">
        <v>136</v>
      </c>
      <c r="AD1" s="0"/>
      <c r="AE1" s="0"/>
      <c r="AF1" s="4" t="s">
        <v>137</v>
      </c>
      <c r="AG1" s="0"/>
    </row>
    <row collapsed="false" customFormat="false" customHeight="false" hidden="false" ht="12.1" outlineLevel="0" r="2">
      <c r="A2" s="11" t="n">
        <v>44067</v>
      </c>
      <c r="B2" s="6" t="n">
        <v>1045.79</v>
      </c>
      <c r="C2" s="0" t="s">
        <v>123</v>
      </c>
      <c r="D2" s="11" t="n">
        <v>44075</v>
      </c>
      <c r="E2" s="6" t="n">
        <v>1777.23</v>
      </c>
      <c r="F2" s="0" t="s">
        <v>123</v>
      </c>
      <c r="G2" s="11" t="n">
        <v>44118</v>
      </c>
      <c r="H2" s="6" t="n">
        <v>5083.72</v>
      </c>
      <c r="I2" s="0" t="s">
        <v>123</v>
      </c>
      <c r="J2" s="11" t="n">
        <v>44120</v>
      </c>
      <c r="K2" s="6" t="n">
        <v>2151.89</v>
      </c>
      <c r="L2" s="0" t="s">
        <v>123</v>
      </c>
      <c r="M2" s="11" t="n">
        <v>44133</v>
      </c>
      <c r="N2" s="6" t="n">
        <v>6440.62</v>
      </c>
      <c r="O2" s="0" t="s">
        <v>123</v>
      </c>
      <c r="P2" s="11" t="n">
        <v>44133</v>
      </c>
      <c r="Q2" s="6" t="n">
        <v>10618.43</v>
      </c>
      <c r="R2" s="0" t="s">
        <v>123</v>
      </c>
      <c r="S2" s="11" t="n">
        <v>44144</v>
      </c>
      <c r="T2" s="6" t="n">
        <v>5365.26</v>
      </c>
      <c r="U2" s="0" t="s">
        <v>123</v>
      </c>
      <c r="V2" s="11" t="n">
        <v>44144</v>
      </c>
      <c r="W2" s="6" t="n">
        <v>5340.55</v>
      </c>
      <c r="X2" s="0" t="s">
        <v>123</v>
      </c>
      <c r="Y2" s="11" t="n">
        <v>44194</v>
      </c>
      <c r="Z2" s="6" t="n">
        <v>1029.05</v>
      </c>
      <c r="AA2" s="0" t="s">
        <v>123</v>
      </c>
      <c r="AB2" s="11" t="n">
        <v>44222</v>
      </c>
      <c r="AC2" s="6" t="n">
        <v>1001.62</v>
      </c>
      <c r="AD2" s="0" t="s">
        <v>123</v>
      </c>
      <c r="AE2" s="11" t="n">
        <v>44312</v>
      </c>
      <c r="AF2" s="6" t="n">
        <v>15768.56</v>
      </c>
      <c r="AG2" s="0" t="s">
        <v>123</v>
      </c>
    </row>
    <row collapsed="false" customFormat="false" customHeight="false" hidden="false" ht="12.1" outlineLevel="0" r="3">
      <c r="A3" s="11" t="n">
        <v>44069</v>
      </c>
      <c r="B3" s="6" t="n">
        <v>1042.8</v>
      </c>
      <c r="C3" s="0" t="s">
        <v>123</v>
      </c>
      <c r="D3" s="0"/>
      <c r="E3" s="10" t="s">
        <f>=XIRR(E2:E2,D2:D2)</f>
      </c>
      <c r="F3" s="0"/>
      <c r="G3" s="11" t="n">
        <v>44194</v>
      </c>
      <c r="H3" s="6" t="n">
        <v>-192.9</v>
      </c>
      <c r="I3" s="0" t="s">
        <v>76</v>
      </c>
      <c r="J3" s="11" t="n">
        <v>44120</v>
      </c>
      <c r="K3" s="6" t="n">
        <v>1075.96</v>
      </c>
      <c r="L3" s="0" t="s">
        <v>123</v>
      </c>
      <c r="M3" s="11" t="n">
        <v>44133</v>
      </c>
      <c r="N3" s="6" t="n">
        <v>4293.78</v>
      </c>
      <c r="O3" s="0" t="s">
        <v>123</v>
      </c>
      <c r="P3" s="11" t="n">
        <v>44144</v>
      </c>
      <c r="Q3" s="6" t="n">
        <v>10633.73</v>
      </c>
      <c r="R3" s="0" t="s">
        <v>123</v>
      </c>
      <c r="S3" s="11" t="n">
        <v>44216</v>
      </c>
      <c r="T3" s="6" t="n">
        <v>-130.6</v>
      </c>
      <c r="U3" s="0" t="s">
        <v>80</v>
      </c>
      <c r="V3" s="11" t="n">
        <v>44225</v>
      </c>
      <c r="W3" s="6" t="n">
        <v>-117</v>
      </c>
      <c r="X3" s="0" t="s">
        <v>86</v>
      </c>
      <c r="Y3" s="11" t="n">
        <v>44215</v>
      </c>
      <c r="Z3" s="6" t="n">
        <v>-25.47</v>
      </c>
      <c r="AA3" s="0" t="s">
        <v>79</v>
      </c>
      <c r="AB3" s="11" t="n">
        <v>44224</v>
      </c>
      <c r="AC3" s="6" t="n">
        <v>-0.1</v>
      </c>
      <c r="AD3" s="0" t="s">
        <v>84</v>
      </c>
      <c r="AE3" s="11" t="n">
        <v>44426</v>
      </c>
      <c r="AF3" s="6" t="n">
        <v>-170.92</v>
      </c>
      <c r="AG3" s="0" t="s">
        <v>93</v>
      </c>
    </row>
    <row collapsed="false" customFormat="false" customHeight="false" hidden="false" ht="12.1" outlineLevel="0" r="4">
      <c r="A4" s="11" t="n">
        <v>44070</v>
      </c>
      <c r="B4" s="6" t="n">
        <v>5219.46</v>
      </c>
      <c r="C4" s="0" t="s">
        <v>123</v>
      </c>
      <c r="D4" s="0"/>
      <c r="E4" s="8" t="s">
        <f>=-SUM(E2:E2)</f>
      </c>
      <c r="F4" s="0" t="s">
        <v>126</v>
      </c>
      <c r="G4" s="11" t="n">
        <v>44327</v>
      </c>
      <c r="H4" s="6" t="n">
        <v>-217.5</v>
      </c>
      <c r="I4" s="0" t="s">
        <v>89</v>
      </c>
      <c r="J4" s="11" t="n">
        <v>44120</v>
      </c>
      <c r="K4" s="6" t="n">
        <v>6455.68</v>
      </c>
      <c r="L4" s="0" t="s">
        <v>123</v>
      </c>
      <c r="M4" s="11" t="n">
        <v>44144</v>
      </c>
      <c r="N4" s="6" t="n">
        <v>10756.16</v>
      </c>
      <c r="O4" s="0" t="s">
        <v>123</v>
      </c>
      <c r="P4" s="11" t="n">
        <v>44207</v>
      </c>
      <c r="Q4" s="6" t="n">
        <v>-667.8</v>
      </c>
      <c r="R4" s="0" t="s">
        <v>77</v>
      </c>
      <c r="S4" s="11" t="n">
        <v>44307</v>
      </c>
      <c r="T4" s="6" t="n">
        <v>-130.6</v>
      </c>
      <c r="U4" s="0" t="s">
        <v>80</v>
      </c>
      <c r="V4" s="11" t="n">
        <v>44316</v>
      </c>
      <c r="W4" s="6" t="n">
        <v>-117</v>
      </c>
      <c r="X4" s="0" t="s">
        <v>86</v>
      </c>
      <c r="Y4" s="11" t="n">
        <v>44214</v>
      </c>
      <c r="Z4" s="6" t="n">
        <v>-1000</v>
      </c>
      <c r="AA4" s="0" t="s">
        <v>78</v>
      </c>
      <c r="AB4" s="11" t="n">
        <v>44223</v>
      </c>
      <c r="AC4" s="6" t="n">
        <v>-1000</v>
      </c>
      <c r="AD4" s="0" t="s">
        <v>83</v>
      </c>
      <c r="AE4" s="11" t="n">
        <v>44608</v>
      </c>
      <c r="AF4" s="6" t="n">
        <v>-177.36</v>
      </c>
      <c r="AG4" s="0" t="s">
        <v>97</v>
      </c>
    </row>
    <row collapsed="false" customFormat="false" customHeight="false" hidden="false" ht="12.1" outlineLevel="0" r="5">
      <c r="A5" s="11" t="n">
        <v>44071</v>
      </c>
      <c r="B5" s="6" t="n">
        <v>5224.36</v>
      </c>
      <c r="C5" s="0" t="s">
        <v>123</v>
      </c>
      <c r="D5" s="0"/>
      <c r="E5" s="0"/>
      <c r="F5" s="0"/>
      <c r="G5" s="11" t="n">
        <v>44370</v>
      </c>
      <c r="H5" s="6" t="n">
        <v>-231.3</v>
      </c>
      <c r="I5" s="0" t="s">
        <v>92</v>
      </c>
      <c r="J5" s="11" t="n">
        <v>44120</v>
      </c>
      <c r="K5" s="6" t="n">
        <v>1075.96</v>
      </c>
      <c r="L5" s="0" t="s">
        <v>123</v>
      </c>
      <c r="M5" s="11" t="n">
        <v>44216</v>
      </c>
      <c r="N5" s="6" t="n">
        <v>-659</v>
      </c>
      <c r="O5" s="0" t="s">
        <v>81</v>
      </c>
      <c r="P5" s="11" t="n">
        <v>44389</v>
      </c>
      <c r="Q5" s="6" t="n">
        <v>-667.8</v>
      </c>
      <c r="R5" s="0" t="s">
        <v>77</v>
      </c>
      <c r="S5" s="11" t="n">
        <v>44398</v>
      </c>
      <c r="T5" s="6" t="n">
        <v>-130.6</v>
      </c>
      <c r="U5" s="0" t="s">
        <v>80</v>
      </c>
      <c r="V5" s="11" t="n">
        <v>44407</v>
      </c>
      <c r="W5" s="6" t="n">
        <v>-117</v>
      </c>
      <c r="X5" s="0" t="s">
        <v>86</v>
      </c>
      <c r="Y5" s="0"/>
      <c r="Z5" s="10" t="s">
        <f>=XIRR(Z2:Z4,Y2:Y4)</f>
      </c>
      <c r="AA5" s="0"/>
      <c r="AB5" s="0"/>
      <c r="AC5" s="10" t="s">
        <f>=XIRR(AC2:AC4,AB2:AB4)</f>
      </c>
      <c r="AD5" s="0"/>
      <c r="AE5" s="11" t="n">
        <v>44790</v>
      </c>
      <c r="AF5" s="6" t="n">
        <v>-201.24</v>
      </c>
      <c r="AG5" s="0" t="s">
        <v>102</v>
      </c>
    </row>
    <row collapsed="false" customFormat="false" customHeight="false" hidden="false" ht="12.1" outlineLevel="0" r="6">
      <c r="A6" s="11" t="n">
        <v>44075</v>
      </c>
      <c r="B6" s="6" t="n">
        <v>5230.81</v>
      </c>
      <c r="C6" s="0" t="s">
        <v>123</v>
      </c>
      <c r="D6" s="0"/>
      <c r="E6" s="0"/>
      <c r="F6" s="0"/>
      <c r="G6" s="11" t="n">
        <v>44446</v>
      </c>
      <c r="H6" s="6" t="n">
        <v>-408.6</v>
      </c>
      <c r="I6" s="0" t="s">
        <v>94</v>
      </c>
      <c r="J6" s="11" t="n">
        <v>44133</v>
      </c>
      <c r="K6" s="6" t="n">
        <v>-10738.04</v>
      </c>
      <c r="L6" s="0" t="s">
        <v>124</v>
      </c>
      <c r="M6" s="11" t="n">
        <v>44398</v>
      </c>
      <c r="N6" s="6" t="n">
        <v>-659</v>
      </c>
      <c r="O6" s="0" t="s">
        <v>81</v>
      </c>
      <c r="P6" s="11" t="n">
        <v>44571</v>
      </c>
      <c r="Q6" s="6" t="n">
        <v>-667.8</v>
      </c>
      <c r="R6" s="0" t="s">
        <v>77</v>
      </c>
      <c r="S6" s="11" t="n">
        <v>44489</v>
      </c>
      <c r="T6" s="6" t="n">
        <v>-130.6</v>
      </c>
      <c r="U6" s="0" t="s">
        <v>80</v>
      </c>
      <c r="V6" s="11" t="n">
        <v>44498</v>
      </c>
      <c r="W6" s="6" t="n">
        <v>-117</v>
      </c>
      <c r="X6" s="0" t="s">
        <v>86</v>
      </c>
      <c r="Y6" s="0"/>
      <c r="Z6" s="8" t="s">
        <f>=-SUM(Z2:Z4)</f>
      </c>
      <c r="AA6" s="0" t="s">
        <v>126</v>
      </c>
      <c r="AB6" s="0"/>
      <c r="AC6" s="8" t="s">
        <f>=-SUM(AC2:AC4)</f>
      </c>
      <c r="AD6" s="0" t="s">
        <v>126</v>
      </c>
      <c r="AE6" s="11" t="n">
        <v>44972</v>
      </c>
      <c r="AF6" s="6" t="n">
        <v>-199.44</v>
      </c>
      <c r="AG6" s="0" t="s">
        <v>105</v>
      </c>
    </row>
    <row collapsed="false" customFormat="false" customHeight="false" hidden="false" ht="12.1" outlineLevel="0" r="7">
      <c r="A7" s="11" t="n">
        <v>44077</v>
      </c>
      <c r="B7" s="6" t="n">
        <v>2086.89</v>
      </c>
      <c r="C7" s="0" t="s">
        <v>123</v>
      </c>
      <c r="D7" s="0"/>
      <c r="E7" s="0"/>
      <c r="F7" s="0"/>
      <c r="G7" s="11" t="n">
        <v>44468</v>
      </c>
      <c r="H7" s="6" t="n">
        <v>-6568.44</v>
      </c>
      <c r="I7" s="0" t="s">
        <v>124</v>
      </c>
      <c r="J7" s="11" t="n">
        <v>44169</v>
      </c>
      <c r="K7" s="6" t="n">
        <v>25118.54</v>
      </c>
      <c r="L7" s="0" t="s">
        <v>123</v>
      </c>
      <c r="M7" s="11" t="n">
        <v>44580</v>
      </c>
      <c r="N7" s="6" t="n">
        <v>-659</v>
      </c>
      <c r="O7" s="0" t="s">
        <v>81</v>
      </c>
      <c r="P7" s="11" t="n">
        <v>44753</v>
      </c>
      <c r="Q7" s="6" t="n">
        <v>-667.8</v>
      </c>
      <c r="R7" s="0" t="s">
        <v>77</v>
      </c>
      <c r="S7" s="11" t="n">
        <v>44580</v>
      </c>
      <c r="T7" s="6" t="n">
        <v>-130.6</v>
      </c>
      <c r="U7" s="0" t="s">
        <v>80</v>
      </c>
      <c r="V7" s="11" t="n">
        <v>44589</v>
      </c>
      <c r="W7" s="6" t="n">
        <v>-117</v>
      </c>
      <c r="X7" s="0" t="s">
        <v>86</v>
      </c>
      <c r="Y7" s="0"/>
      <c r="Z7" s="0"/>
      <c r="AA7" s="0"/>
      <c r="AB7" s="0"/>
      <c r="AC7" s="0"/>
      <c r="AD7" s="0"/>
      <c r="AE7" s="11" t="n">
        <v>45154</v>
      </c>
      <c r="AF7" s="6" t="n">
        <v>-205.88</v>
      </c>
      <c r="AG7" s="0" t="s">
        <v>111</v>
      </c>
    </row>
    <row collapsed="false" customFormat="false" customHeight="false" hidden="false" ht="12.1" outlineLevel="0" r="8">
      <c r="A8" s="11" t="n">
        <v>44077</v>
      </c>
      <c r="B8" s="6" t="n">
        <v>3130.28</v>
      </c>
      <c r="C8" s="0" t="s">
        <v>123</v>
      </c>
      <c r="D8" s="0"/>
      <c r="E8" s="0"/>
      <c r="F8" s="0"/>
      <c r="G8" s="0"/>
      <c r="H8" s="10" t="s">
        <f>=XIRR(H2:H7,G2:G7)</f>
      </c>
      <c r="I8" s="0"/>
      <c r="J8" s="11" t="n">
        <v>44337</v>
      </c>
      <c r="K8" s="6" t="n">
        <v>-749.6</v>
      </c>
      <c r="L8" s="0" t="s">
        <v>91</v>
      </c>
      <c r="M8" s="11" t="n">
        <v>44762</v>
      </c>
      <c r="N8" s="6" t="n">
        <v>-659</v>
      </c>
      <c r="O8" s="0" t="s">
        <v>81</v>
      </c>
      <c r="P8" s="11" t="n">
        <v>44752</v>
      </c>
      <c r="Q8" s="6" t="n">
        <v>-20000</v>
      </c>
      <c r="R8" s="0" t="s">
        <v>99</v>
      </c>
      <c r="S8" s="11" t="n">
        <v>44671</v>
      </c>
      <c r="T8" s="6" t="n">
        <v>-130.6</v>
      </c>
      <c r="U8" s="0" t="s">
        <v>80</v>
      </c>
      <c r="V8" s="11" t="n">
        <v>44680</v>
      </c>
      <c r="W8" s="6" t="n">
        <v>-117</v>
      </c>
      <c r="X8" s="0" t="s">
        <v>86</v>
      </c>
      <c r="Y8" s="0"/>
      <c r="Z8" s="0"/>
      <c r="AA8" s="0"/>
      <c r="AB8" s="0"/>
      <c r="AC8" s="0"/>
      <c r="AD8" s="0"/>
      <c r="AE8" s="11" t="n">
        <v>45153</v>
      </c>
      <c r="AF8" s="6" t="n">
        <v>-18999.96</v>
      </c>
      <c r="AG8" s="0" t="s">
        <v>110</v>
      </c>
    </row>
    <row collapsed="false" customFormat="false" customHeight="false" hidden="false" ht="12.1" outlineLevel="0" r="9">
      <c r="A9" s="11" t="n">
        <v>44077</v>
      </c>
      <c r="B9" s="6" t="n">
        <v>5212.3</v>
      </c>
      <c r="C9" s="0" t="s">
        <v>123</v>
      </c>
      <c r="D9" s="0"/>
      <c r="E9" s="0"/>
      <c r="F9" s="0"/>
      <c r="G9" s="0"/>
      <c r="H9" s="8" t="s">
        <f>=-SUM(H2:H7)</f>
      </c>
      <c r="I9" s="0" t="s">
        <v>126</v>
      </c>
      <c r="J9" s="11" t="n">
        <v>44519</v>
      </c>
      <c r="K9" s="6" t="n">
        <v>-749.6</v>
      </c>
      <c r="L9" s="0" t="s">
        <v>91</v>
      </c>
      <c r="M9" s="11" t="n">
        <v>44761</v>
      </c>
      <c r="N9" s="6" t="n">
        <v>-20000</v>
      </c>
      <c r="O9" s="0" t="s">
        <v>100</v>
      </c>
      <c r="P9" s="0"/>
      <c r="Q9" s="10" t="s">
        <f>=XIRR(Q2:Q8,P2:P8)</f>
      </c>
      <c r="R9" s="0"/>
      <c r="S9" s="11" t="n">
        <v>44762</v>
      </c>
      <c r="T9" s="6" t="n">
        <v>-130.6</v>
      </c>
      <c r="U9" s="0" t="s">
        <v>80</v>
      </c>
      <c r="V9" s="11" t="n">
        <v>44771</v>
      </c>
      <c r="W9" s="6" t="n">
        <v>-117</v>
      </c>
      <c r="X9" s="0" t="s">
        <v>86</v>
      </c>
      <c r="Y9" s="0"/>
      <c r="Z9" s="0"/>
      <c r="AA9" s="0"/>
      <c r="AB9" s="0"/>
      <c r="AC9" s="0"/>
      <c r="AD9" s="0"/>
      <c r="AE9" s="0"/>
      <c r="AF9" s="10" t="s">
        <f>=XIRR(AF2:AF8,AE2:AE8)</f>
      </c>
      <c r="AG9" s="0"/>
    </row>
    <row collapsed="false" customFormat="false" customHeight="false" hidden="false" ht="12.1" outlineLevel="0" r="10">
      <c r="A10" s="11" t="n">
        <v>44084</v>
      </c>
      <c r="B10" s="6" t="n">
        <v>10449.7</v>
      </c>
      <c r="C10" s="0" t="s">
        <v>123</v>
      </c>
      <c r="D10" s="0"/>
      <c r="E10" s="0"/>
      <c r="F10" s="0"/>
      <c r="G10" s="0"/>
      <c r="H10" s="0"/>
      <c r="I10" s="0"/>
      <c r="J10" s="11" t="n">
        <v>44701</v>
      </c>
      <c r="K10" s="6" t="n">
        <v>-749.6</v>
      </c>
      <c r="L10" s="0" t="s">
        <v>91</v>
      </c>
      <c r="M10" s="0"/>
      <c r="N10" s="10" t="s">
        <f>=XIRR(N2:N9,M2:M9)</f>
      </c>
      <c r="O10" s="0"/>
      <c r="P10" s="0"/>
      <c r="Q10" s="8" t="s">
        <f>=-SUM(Q2:Q8)</f>
      </c>
      <c r="R10" s="0" t="s">
        <v>126</v>
      </c>
      <c r="S10" s="11" t="n">
        <v>44853</v>
      </c>
      <c r="T10" s="6" t="n">
        <v>-130.6</v>
      </c>
      <c r="U10" s="0" t="s">
        <v>80</v>
      </c>
      <c r="V10" s="11" t="n">
        <v>44770</v>
      </c>
      <c r="W10" s="6" t="n">
        <v>-5000</v>
      </c>
      <c r="X10" s="0" t="s">
        <v>101</v>
      </c>
      <c r="Y10" s="0"/>
      <c r="Z10" s="0"/>
      <c r="AA10" s="0"/>
      <c r="AB10" s="0"/>
      <c r="AC10" s="0"/>
      <c r="AD10" s="0"/>
      <c r="AE10" s="0"/>
      <c r="AF10" s="8" t="s">
        <f>=-SUM(AF2:AF8)</f>
      </c>
      <c r="AG10" s="0" t="s">
        <v>126</v>
      </c>
    </row>
    <row collapsed="false" customFormat="false" customHeight="false" hidden="false" ht="12.1" outlineLevel="0" r="11">
      <c r="A11" s="11" t="n">
        <v>44098</v>
      </c>
      <c r="B11" s="6" t="n">
        <v>1042.5</v>
      </c>
      <c r="C11" s="0" t="s">
        <v>123</v>
      </c>
      <c r="D11" s="0"/>
      <c r="E11" s="0"/>
      <c r="F11" s="0"/>
      <c r="G11" s="0"/>
      <c r="H11" s="0"/>
      <c r="I11" s="0"/>
      <c r="J11" s="11" t="n">
        <v>44883</v>
      </c>
      <c r="K11" s="6" t="n">
        <v>-749.6</v>
      </c>
      <c r="L11" s="0" t="s">
        <v>91</v>
      </c>
      <c r="M11" s="0"/>
      <c r="N11" s="8" t="s">
        <f>=-SUM(N2:N9)</f>
      </c>
      <c r="O11" s="0" t="s">
        <v>126</v>
      </c>
      <c r="P11" s="0"/>
      <c r="Q11" s="0"/>
      <c r="R11" s="0"/>
      <c r="S11" s="11" t="n">
        <v>44852</v>
      </c>
      <c r="T11" s="6" t="n">
        <v>-5000</v>
      </c>
      <c r="U11" s="0" t="s">
        <v>104</v>
      </c>
      <c r="V11" s="0"/>
      <c r="W11" s="10" t="s">
        <f>=XIRR(W2:W10,V2:V10)</f>
      </c>
      <c r="X11" s="0"/>
    </row>
    <row collapsed="false" customFormat="false" customHeight="false" hidden="false" ht="12.1" outlineLevel="0" r="12">
      <c r="A12" s="11" t="n">
        <v>44102</v>
      </c>
      <c r="B12" s="6" t="n">
        <v>10430.07</v>
      </c>
      <c r="C12" s="0" t="s">
        <v>123</v>
      </c>
      <c r="D12" s="0"/>
      <c r="E12" s="0"/>
      <c r="F12" s="0"/>
      <c r="G12" s="0"/>
      <c r="H12" s="0"/>
      <c r="I12" s="0"/>
      <c r="J12" s="11" t="n">
        <v>45065</v>
      </c>
      <c r="K12" s="6" t="n">
        <v>-749.6</v>
      </c>
      <c r="L12" s="0" t="s">
        <v>91</v>
      </c>
      <c r="M12" s="0"/>
      <c r="N12" s="0"/>
      <c r="O12" s="0"/>
      <c r="P12" s="0"/>
      <c r="Q12" s="0"/>
      <c r="R12" s="0"/>
      <c r="S12" s="0"/>
      <c r="T12" s="10" t="s">
        <f>=XIRR(T2:T11,S2:S11)</f>
      </c>
      <c r="U12" s="0"/>
      <c r="V12" s="0"/>
      <c r="W12" s="8" t="s">
        <f>=-SUM(W2:W10)</f>
      </c>
      <c r="X12" s="0" t="s">
        <v>126</v>
      </c>
    </row>
    <row collapsed="false" customFormat="false" customHeight="false" hidden="false" ht="12.1" outlineLevel="0" r="13">
      <c r="A13" s="11" t="n">
        <v>44111</v>
      </c>
      <c r="B13" s="6" t="n">
        <v>-1609.92</v>
      </c>
      <c r="C13" s="0" t="s">
        <v>74</v>
      </c>
      <c r="D13" s="0"/>
      <c r="E13" s="0"/>
      <c r="F13" s="0"/>
      <c r="G13" s="0"/>
      <c r="H13" s="0"/>
      <c r="I13" s="0"/>
      <c r="J13" s="11" t="n">
        <v>45064</v>
      </c>
      <c r="K13" s="6" t="n">
        <v>-24000</v>
      </c>
      <c r="L13" s="0" t="s">
        <v>109</v>
      </c>
      <c r="M13" s="0"/>
      <c r="N13" s="0"/>
      <c r="O13" s="0"/>
      <c r="P13" s="0"/>
      <c r="Q13" s="0"/>
      <c r="R13" s="0"/>
      <c r="S13" s="0"/>
      <c r="T13" s="8" t="s">
        <f>=-SUM(T2:T11)</f>
      </c>
      <c r="U13" s="0" t="s">
        <v>126</v>
      </c>
    </row>
    <row collapsed="false" customFormat="false" customHeight="false" hidden="false" ht="12.1" outlineLevel="0" r="14">
      <c r="A14" s="11" t="n">
        <v>44120</v>
      </c>
      <c r="B14" s="6" t="n">
        <v>10155.49</v>
      </c>
      <c r="C14" s="0" t="s">
        <v>123</v>
      </c>
      <c r="D14" s="0"/>
      <c r="E14" s="0"/>
      <c r="F14" s="0"/>
      <c r="G14" s="0"/>
      <c r="H14" s="0"/>
      <c r="I14" s="0"/>
      <c r="J14" s="0"/>
      <c r="K14" s="10" t="s">
        <f>=XIRR(K2:K13,J2:J13)</f>
      </c>
      <c r="L14" s="0"/>
    </row>
    <row collapsed="false" customFormat="false" customHeight="false" hidden="false" ht="12.1" outlineLevel="0" r="15">
      <c r="A15" s="11" t="n">
        <v>44126</v>
      </c>
      <c r="B15" s="6" t="n">
        <v>10177.6</v>
      </c>
      <c r="C15" s="0" t="s">
        <v>123</v>
      </c>
      <c r="D15" s="0"/>
      <c r="E15" s="0"/>
      <c r="F15" s="0"/>
      <c r="G15" s="0"/>
      <c r="H15" s="0"/>
      <c r="I15" s="0"/>
      <c r="J15" s="0"/>
      <c r="K15" s="8" t="s">
        <f>=-SUM(K2:K13)</f>
      </c>
      <c r="L15" s="0" t="s">
        <v>126</v>
      </c>
    </row>
    <row collapsed="false" customFormat="false" customHeight="false" hidden="false" ht="12.1" outlineLevel="0" r="16">
      <c r="A16" s="11" t="n">
        <v>44133</v>
      </c>
      <c r="B16" s="6" t="n">
        <v>-48734.46</v>
      </c>
      <c r="C16" s="0" t="s">
        <v>124</v>
      </c>
    </row>
    <row collapsed="false" customFormat="false" customHeight="false" hidden="false" ht="12.1" outlineLevel="0" r="17">
      <c r="A17" s="11" t="n">
        <v>44133</v>
      </c>
      <c r="B17" s="6" t="n">
        <v>-20306.63</v>
      </c>
      <c r="C17" s="0" t="s">
        <v>124</v>
      </c>
    </row>
    <row collapsed="false" customFormat="false" customHeight="false" hidden="false" ht="12.1" outlineLevel="0" r="18">
      <c r="A18" s="0"/>
      <c r="B18" s="10" t="s">
        <f>=XIRR(B2:B17,A2:A17)</f>
      </c>
      <c r="C18" s="0"/>
    </row>
    <row collapsed="false" customFormat="false" customHeight="false" hidden="false" ht="12.1" outlineLevel="0" r="19">
      <c r="A19" s="0"/>
      <c r="B19" s="8" t="s">
        <f>=-SUM(B2:B17)</f>
      </c>
      <c r="C19" s="0" t="s">
        <v>126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J1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138</v>
      </c>
      <c r="C1" s="0"/>
      <c r="D1" s="0"/>
      <c r="E1" s="3" t="s">
        <v>139</v>
      </c>
      <c r="F1" s="0"/>
      <c r="G1" s="0"/>
      <c r="H1" s="3" t="s">
        <v>140</v>
      </c>
      <c r="I1" s="0"/>
      <c r="J1" s="0"/>
      <c r="K1" s="3" t="s">
        <v>141</v>
      </c>
      <c r="L1" s="0"/>
      <c r="M1" s="0"/>
      <c r="N1" s="3" t="s">
        <v>142</v>
      </c>
      <c r="O1" s="0"/>
      <c r="P1" s="0"/>
      <c r="Q1" s="3" t="s">
        <v>143</v>
      </c>
      <c r="R1" s="0"/>
      <c r="S1" s="0"/>
      <c r="T1" s="3" t="s">
        <v>144</v>
      </c>
      <c r="U1" s="0"/>
      <c r="V1" s="0"/>
      <c r="W1" s="3" t="s">
        <v>145</v>
      </c>
      <c r="X1" s="0"/>
      <c r="Y1" s="0"/>
      <c r="Z1" s="3" t="s">
        <v>146</v>
      </c>
      <c r="AA1" s="0"/>
      <c r="AB1" s="0"/>
      <c r="AC1" s="3" t="s">
        <v>147</v>
      </c>
      <c r="AD1" s="0"/>
      <c r="AE1" s="0"/>
      <c r="AF1" s="3" t="s">
        <v>148</v>
      </c>
      <c r="AG1" s="0"/>
      <c r="AH1" s="0"/>
      <c r="AI1" s="3" t="s">
        <v>149</v>
      </c>
      <c r="AJ1" s="0"/>
    </row>
    <row collapsed="false" customFormat="false" customHeight="false" hidden="false" ht="12.1" outlineLevel="0" r="2">
      <c r="A2" s="11" t="n">
        <v>44098</v>
      </c>
      <c r="B2" s="6" t="n">
        <v>1</v>
      </c>
      <c r="C2" s="6" t="n">
        <v>3815.64</v>
      </c>
      <c r="D2" s="11" t="n">
        <v>44144</v>
      </c>
      <c r="E2" s="6" t="n">
        <v>20</v>
      </c>
      <c r="F2" s="6" t="n">
        <v>4522.732</v>
      </c>
      <c r="G2" s="11" t="n">
        <v>44540</v>
      </c>
      <c r="H2" s="6" t="n">
        <v>185359</v>
      </c>
      <c r="I2" s="6" t="n">
        <v>202682.1516707</v>
      </c>
      <c r="J2" s="11" t="n">
        <v>44084</v>
      </c>
      <c r="K2" s="6" t="n">
        <v>15</v>
      </c>
      <c r="L2" s="6" t="n">
        <v>24538.99</v>
      </c>
      <c r="M2" s="11" t="n">
        <v>44174</v>
      </c>
      <c r="N2" s="6" t="n">
        <v>50</v>
      </c>
      <c r="O2" s="6" t="n">
        <v>4637.21</v>
      </c>
      <c r="P2" s="11" t="n">
        <v>44064</v>
      </c>
      <c r="Q2" s="6" t="n">
        <v>300</v>
      </c>
      <c r="R2" s="6" t="n">
        <v>459.2</v>
      </c>
      <c r="S2" s="11" t="n">
        <v>44209</v>
      </c>
      <c r="T2" s="6" t="n">
        <v>140</v>
      </c>
      <c r="U2" s="6" t="n">
        <v>10528.29</v>
      </c>
      <c r="V2" s="11" t="n">
        <v>44174</v>
      </c>
      <c r="W2" s="6" t="n">
        <v>10</v>
      </c>
      <c r="X2" s="6" t="n">
        <v>1208.54</v>
      </c>
      <c r="Y2" s="11" t="n">
        <v>44312</v>
      </c>
      <c r="Z2" s="6" t="n">
        <v>19</v>
      </c>
      <c r="AA2" s="6" t="n">
        <v>1449.76</v>
      </c>
      <c r="AB2" s="11" t="n">
        <v>44239</v>
      </c>
      <c r="AC2" s="6" t="n">
        <v>1</v>
      </c>
      <c r="AD2" s="6" t="n">
        <v>3444.09</v>
      </c>
      <c r="AE2" s="11" t="n">
        <v>44064</v>
      </c>
      <c r="AF2" s="6" t="n">
        <v>10</v>
      </c>
      <c r="AG2" s="6" t="n">
        <v>939.15</v>
      </c>
      <c r="AH2" s="11" t="n">
        <v>44232</v>
      </c>
      <c r="AI2" s="6" t="n">
        <v>2</v>
      </c>
      <c r="AJ2" s="6" t="n">
        <v>2174.89</v>
      </c>
    </row>
    <row collapsed="false" customFormat="false" customHeight="false" hidden="false" ht="12.1" outlineLevel="0" r="3">
      <c r="A3" s="11" t="n">
        <v>44118</v>
      </c>
      <c r="B3" s="6" t="n">
        <v>1</v>
      </c>
      <c r="C3" s="6" t="n">
        <v>4171.88</v>
      </c>
      <c r="D3" s="0"/>
      <c r="E3" s="5" t="s">
        <f>=SUM(F2:F2)/SUM(E2:E2)</f>
      </c>
      <c r="F3" s="0" t="s">
        <v>11</v>
      </c>
      <c r="G3" s="11" t="n">
        <v>44540</v>
      </c>
      <c r="H3" s="6" t="n">
        <v>27000</v>
      </c>
      <c r="I3" s="6" t="n">
        <v>29523.35</v>
      </c>
      <c r="J3" s="11" t="n">
        <v>44468</v>
      </c>
      <c r="K3" s="6" t="n">
        <v>3</v>
      </c>
      <c r="L3" s="6" t="n">
        <v>5097.47</v>
      </c>
      <c r="M3" s="11" t="n">
        <v>44182</v>
      </c>
      <c r="N3" s="6" t="n">
        <v>50</v>
      </c>
      <c r="O3" s="6" t="n">
        <v>4668.23</v>
      </c>
      <c r="P3" s="11" t="n">
        <v>44067</v>
      </c>
      <c r="Q3" s="6" t="n">
        <v>300</v>
      </c>
      <c r="R3" s="6" t="n">
        <v>470.58</v>
      </c>
      <c r="S3" s="0"/>
      <c r="T3" s="5" t="s">
        <f>=SUM(U2:U2)/SUM(T2:T2)</f>
      </c>
      <c r="U3" s="0" t="s">
        <v>11</v>
      </c>
      <c r="V3" s="11" t="n">
        <v>44174</v>
      </c>
      <c r="W3" s="6" t="n">
        <v>10</v>
      </c>
      <c r="X3" s="6" t="n">
        <v>1208.53</v>
      </c>
      <c r="Y3" s="0"/>
      <c r="Z3" s="5" t="s">
        <f>=SUM(AA2:AA2)/SUM(Z2:Z2)</f>
      </c>
      <c r="AA3" s="0" t="s">
        <v>11</v>
      </c>
      <c r="AB3" s="0"/>
      <c r="AC3" s="5" t="s">
        <f>=SUM(AD2:AD2)/SUM(AC2:AC2)</f>
      </c>
      <c r="AD3" s="0" t="s">
        <v>11</v>
      </c>
      <c r="AE3" s="0"/>
      <c r="AF3" s="5" t="s">
        <f>=SUM(AG2:AG2)/SUM(AF2:AF2)</f>
      </c>
      <c r="AG3" s="0" t="s">
        <v>11</v>
      </c>
      <c r="AH3" s="11" t="n">
        <v>44232</v>
      </c>
      <c r="AI3" s="6" t="n">
        <v>2</v>
      </c>
      <c r="AJ3" s="6" t="n">
        <v>2174.89</v>
      </c>
    </row>
    <row collapsed="false" customFormat="false" customHeight="false" hidden="false" ht="12.1" outlineLevel="0" r="4">
      <c r="A4" s="0"/>
      <c r="B4" s="5" t="s">
        <f>=SUM(C2:C3)/SUM(B2:B3)</f>
      </c>
      <c r="C4" s="0" t="s">
        <v>11</v>
      </c>
      <c r="D4" s="0"/>
      <c r="E4" s="6" t="n">
        <v>304</v>
      </c>
      <c r="F4" s="0" t="s">
        <v>150</v>
      </c>
      <c r="G4" s="0"/>
      <c r="H4" s="5" t="s">
        <f>=SUM(I2:I3)/SUM(H2:H3)</f>
      </c>
      <c r="I4" s="0" t="s">
        <v>11</v>
      </c>
      <c r="J4" s="0"/>
      <c r="K4" s="5" t="s">
        <f>=SUM(L2:L3)/SUM(K2:K3)</f>
      </c>
      <c r="L4" s="0" t="s">
        <v>11</v>
      </c>
      <c r="M4" s="0"/>
      <c r="N4" s="5" t="s">
        <f>=SUM(O2:O3)/SUM(N2:N3)</f>
      </c>
      <c r="O4" s="0" t="s">
        <v>11</v>
      </c>
      <c r="P4" s="11" t="n">
        <v>44144</v>
      </c>
      <c r="Q4" s="6" t="n">
        <v>3000</v>
      </c>
      <c r="R4" s="6" t="n">
        <v>5039.59</v>
      </c>
      <c r="S4" s="0"/>
      <c r="T4" s="6" t="n">
        <v>94.97571185</v>
      </c>
      <c r="U4" s="0" t="s">
        <v>150</v>
      </c>
      <c r="V4" s="11" t="n">
        <v>44174</v>
      </c>
      <c r="W4" s="6" t="n">
        <v>30</v>
      </c>
      <c r="X4" s="6" t="n">
        <v>3625.6</v>
      </c>
      <c r="Y4" s="0"/>
      <c r="Z4" s="6" t="n">
        <v>117.03631886</v>
      </c>
      <c r="AA4" s="0" t="s">
        <v>150</v>
      </c>
      <c r="AB4" s="0"/>
      <c r="AC4" s="6" t="n">
        <v>960</v>
      </c>
      <c r="AD4" s="0" t="s">
        <v>150</v>
      </c>
      <c r="AE4" s="0"/>
      <c r="AF4" s="6" t="n">
        <v>54.96</v>
      </c>
      <c r="AG4" s="0" t="s">
        <v>150</v>
      </c>
      <c r="AH4" s="11" t="n">
        <v>44232</v>
      </c>
      <c r="AI4" s="6" t="n">
        <v>6</v>
      </c>
      <c r="AJ4" s="6" t="n">
        <v>6524.65</v>
      </c>
    </row>
    <row collapsed="false" customFormat="false" customHeight="false" hidden="false" ht="12.1" outlineLevel="0" r="5">
      <c r="A5" s="0"/>
      <c r="B5" s="6" t="n">
        <v>3201</v>
      </c>
      <c r="C5" s="0" t="s">
        <v>150</v>
      </c>
      <c r="D5" s="0"/>
      <c r="E5" s="6" t="n">
        <v>20</v>
      </c>
      <c r="F5" s="0" t="s">
        <v>151</v>
      </c>
      <c r="G5" s="0"/>
      <c r="H5" s="6" t="n">
        <v>1.8269</v>
      </c>
      <c r="I5" s="0" t="s">
        <v>150</v>
      </c>
      <c r="J5" s="0"/>
      <c r="K5" s="6" t="n">
        <v>2784.4623</v>
      </c>
      <c r="L5" s="0" t="s">
        <v>150</v>
      </c>
      <c r="M5" s="0"/>
      <c r="N5" s="6" t="n">
        <v>229.74221238</v>
      </c>
      <c r="O5" s="0" t="s">
        <v>150</v>
      </c>
      <c r="P5" s="11" t="n">
        <v>44232</v>
      </c>
      <c r="Q5" s="6" t="n">
        <v>5</v>
      </c>
      <c r="R5" s="6" t="n">
        <v>8.97</v>
      </c>
      <c r="S5" s="0"/>
      <c r="T5" s="6" t="n">
        <v>140</v>
      </c>
      <c r="U5" s="0" t="s">
        <v>151</v>
      </c>
      <c r="V5" s="0"/>
      <c r="W5" s="5" t="s">
        <f>=SUM(X2:X4)/SUM(W2:W4)</f>
      </c>
      <c r="X5" s="0" t="s">
        <v>11</v>
      </c>
      <c r="Y5" s="0"/>
      <c r="Z5" s="6" t="n">
        <v>19</v>
      </c>
      <c r="AA5" s="0" t="s">
        <v>151</v>
      </c>
      <c r="AB5" s="0"/>
      <c r="AC5" s="6" t="n">
        <v>1</v>
      </c>
      <c r="AD5" s="0" t="s">
        <v>151</v>
      </c>
      <c r="AE5" s="0"/>
      <c r="AF5" s="6" t="n">
        <v>10</v>
      </c>
      <c r="AG5" s="0" t="s">
        <v>151</v>
      </c>
      <c r="AH5" s="0"/>
      <c r="AI5" s="5" t="s">
        <f>=SUM(AJ2:AJ4)/SUM(AI2:AI4)</f>
      </c>
      <c r="AJ5" s="0" t="s">
        <v>11</v>
      </c>
    </row>
    <row collapsed="false" customFormat="false" customHeight="false" hidden="false" ht="12.1" outlineLevel="0" r="6">
      <c r="A6" s="0"/>
      <c r="B6" s="6" t="n">
        <v>2</v>
      </c>
      <c r="C6" s="0" t="s">
        <v>151</v>
      </c>
      <c r="D6" s="0"/>
      <c r="E6" s="5" t="s">
        <f>=E5*(ABS(E4)-ABS(E3))</f>
      </c>
      <c r="F6" s="0" t="s">
        <v>152</v>
      </c>
      <c r="G6" s="0"/>
      <c r="H6" s="6" t="n">
        <v>212359</v>
      </c>
      <c r="I6" s="0" t="s">
        <v>151</v>
      </c>
      <c r="J6" s="0"/>
      <c r="K6" s="6" t="n">
        <v>18</v>
      </c>
      <c r="L6" s="0" t="s">
        <v>151</v>
      </c>
      <c r="M6" s="0"/>
      <c r="N6" s="6" t="n">
        <v>100</v>
      </c>
      <c r="O6" s="0" t="s">
        <v>151</v>
      </c>
      <c r="P6" s="11" t="n">
        <v>44236</v>
      </c>
      <c r="Q6" s="6" t="n">
        <v>101</v>
      </c>
      <c r="R6" s="6" t="n">
        <v>181.5</v>
      </c>
      <c r="S6" s="0"/>
      <c r="T6" s="5" t="s">
        <f>=T5*(ABS(T4)-ABS(T3))</f>
      </c>
      <c r="U6" s="0" t="s">
        <v>152</v>
      </c>
      <c r="V6" s="0"/>
      <c r="W6" s="6" t="n">
        <v>182.44</v>
      </c>
      <c r="X6" s="0" t="s">
        <v>150</v>
      </c>
      <c r="Y6" s="0"/>
      <c r="Z6" s="5" t="s">
        <f>=Z5*(ABS(Z4)-ABS(Z3))</f>
      </c>
      <c r="AA6" s="0" t="s">
        <v>152</v>
      </c>
      <c r="AB6" s="0"/>
      <c r="AC6" s="5" t="s">
        <f>=AC5*(ABS(AC4)-ABS(AC3))</f>
      </c>
      <c r="AD6" s="0" t="s">
        <v>152</v>
      </c>
      <c r="AE6" s="0"/>
      <c r="AF6" s="5" t="s">
        <f>=AF5*(ABS(AF4)-ABS(AF3))</f>
      </c>
      <c r="AG6" s="0" t="s">
        <v>152</v>
      </c>
      <c r="AH6" s="0"/>
      <c r="AI6" s="6" t="n">
        <v>104.72</v>
      </c>
      <c r="AJ6" s="0" t="s">
        <v>150</v>
      </c>
    </row>
    <row collapsed="false" customFormat="false" customHeight="false" hidden="false" ht="12.1" outlineLevel="0" r="7">
      <c r="A7" s="0"/>
      <c r="B7" s="5" t="s">
        <f>=B6*(ABS(B5)-ABS(B4))</f>
      </c>
      <c r="C7" s="0" t="s">
        <v>152</v>
      </c>
      <c r="D7" s="0"/>
      <c r="E7" s="0"/>
      <c r="F7" s="0"/>
      <c r="G7" s="0"/>
      <c r="H7" s="5" t="s">
        <f>=H6*(ABS(H5)-ABS(H4))</f>
      </c>
      <c r="I7" s="0" t="s">
        <v>152</v>
      </c>
      <c r="J7" s="0"/>
      <c r="K7" s="5" t="s">
        <f>=K6*(ABS(K5)-ABS(K4))</f>
      </c>
      <c r="L7" s="0" t="s">
        <v>152</v>
      </c>
      <c r="M7" s="0"/>
      <c r="N7" s="5" t="s">
        <f>=N6*(ABS(N5)-ABS(N4))</f>
      </c>
      <c r="O7" s="0" t="s">
        <v>152</v>
      </c>
      <c r="P7" s="11" t="n">
        <v>44236</v>
      </c>
      <c r="Q7" s="6" t="n">
        <v>2500</v>
      </c>
      <c r="R7" s="6" t="n">
        <v>4492.36</v>
      </c>
      <c r="S7" s="0"/>
      <c r="T7" s="0"/>
      <c r="U7" s="0"/>
      <c r="V7" s="0"/>
      <c r="W7" s="6" t="n">
        <v>50</v>
      </c>
      <c r="X7" s="0" t="s">
        <v>151</v>
      </c>
      <c r="Y7" s="0"/>
      <c r="Z7" s="0"/>
      <c r="AA7" s="0"/>
      <c r="AB7" s="0"/>
      <c r="AC7" s="0"/>
      <c r="AD7" s="0"/>
      <c r="AE7" s="0"/>
      <c r="AF7" s="0"/>
      <c r="AG7" s="0"/>
      <c r="AH7" s="0"/>
      <c r="AI7" s="6" t="n">
        <v>10</v>
      </c>
      <c r="AJ7" s="0" t="s">
        <v>151</v>
      </c>
    </row>
    <row collapsed="false" customFormat="false" customHeight="false" hidden="false" ht="12.1" outlineLevel="0" r="8">
      <c r="A8" s="0"/>
      <c r="B8" s="0"/>
      <c r="C8" s="0"/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11" t="n">
        <v>44236</v>
      </c>
      <c r="Q8" s="6" t="n">
        <v>84</v>
      </c>
      <c r="R8" s="6" t="n">
        <v>150.95</v>
      </c>
      <c r="S8" s="0"/>
      <c r="T8" s="0"/>
      <c r="U8" s="0"/>
      <c r="V8" s="0"/>
      <c r="W8" s="5" t="s">
        <f>=W7*(ABS(W6)-ABS(W5))</f>
      </c>
      <c r="X8" s="0" t="s">
        <v>152</v>
      </c>
      <c r="Y8" s="0"/>
      <c r="Z8" s="0"/>
      <c r="AA8" s="0"/>
      <c r="AB8" s="0"/>
      <c r="AC8" s="0"/>
      <c r="AD8" s="0"/>
      <c r="AE8" s="0"/>
      <c r="AF8" s="0"/>
      <c r="AG8" s="0"/>
      <c r="AH8" s="0"/>
      <c r="AI8" s="6" t="s">
        <f>=Портфель!G15*Портфель!$Q$13</f>
      </c>
      <c r="AJ8" s="0" t="s">
        <v>6</v>
      </c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11" t="n">
        <v>44236</v>
      </c>
      <c r="Q9" s="6" t="n">
        <v>15</v>
      </c>
      <c r="R9" s="6" t="n">
        <v>26.98</v>
      </c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6" t="s">
        <f>=Портфель!H15*Портфель!$Q$13</f>
      </c>
      <c r="AJ9" s="0" t="s">
        <v>7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0"/>
      <c r="I10" s="0"/>
      <c r="J10" s="0"/>
      <c r="K10" s="0"/>
      <c r="L10" s="0"/>
      <c r="M10" s="0"/>
      <c r="N10" s="0"/>
      <c r="O10" s="0"/>
      <c r="P10" s="0"/>
      <c r="Q10" s="5" t="s">
        <f>=SUM(R2:R9)/SUM(Q2:Q9)</f>
      </c>
      <c r="R10" s="0" t="s">
        <v>11</v>
      </c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5" t="s">
        <f>=AI7*(AI8*AI6/100-AI5+AI9)</f>
      </c>
      <c r="AJ10" s="0" t="s">
        <v>152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6" t="n">
        <v>2.85741829</v>
      </c>
      <c r="R11" s="0" t="s">
        <v>150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0"/>
      <c r="Q12" s="6" t="n">
        <v>6305</v>
      </c>
      <c r="R12" s="0" t="s">
        <v>151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5" t="s">
        <f>=Q12*(ABS(Q11)-ABS(Q10))</f>
      </c>
      <c r="R13" s="0" t="s">
        <v>152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8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66</v>
      </c>
      <c r="B1" s="19" t="s">
        <v>0</v>
      </c>
      <c r="C1" s="19" t="s">
        <v>2</v>
      </c>
      <c r="D1" s="19" t="s">
        <v>153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154</v>
      </c>
      <c r="L1" s="19" t="s">
        <v>155</v>
      </c>
      <c r="M1" s="19" t="s">
        <v>19</v>
      </c>
      <c r="N1" s="19" t="s">
        <v>156</v>
      </c>
    </row>
    <row collapsed="false" customFormat="false" customHeight="false" hidden="false" ht="12.1" outlineLevel="0" r="2">
      <c r="A2" s="22" t="n">
        <v>44064</v>
      </c>
      <c r="B2" s="23" t="s">
        <v>157</v>
      </c>
      <c r="C2" s="23" t="s">
        <v>73</v>
      </c>
      <c r="D2" s="23" t="s">
        <v>157</v>
      </c>
      <c r="E2" s="23" t="s">
        <v>157</v>
      </c>
      <c r="F2" s="23" t="s">
        <v>19</v>
      </c>
      <c r="G2" s="24" t="n">
        <v>1</v>
      </c>
      <c r="H2" s="25" t="n">
        <v>1500</v>
      </c>
      <c r="I2" s="25" t="n">
        <v>1500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</row>
    <row collapsed="false" customFormat="false" customHeight="false" hidden="false" ht="12.1" outlineLevel="0" r="3">
      <c r="A3" s="21" t="n">
        <v>44064.662314815</v>
      </c>
      <c r="B3" s="17" t="s">
        <v>51</v>
      </c>
      <c r="C3" s="17" t="s">
        <v>158</v>
      </c>
      <c r="D3" s="17" t="s">
        <v>123</v>
      </c>
      <c r="E3" s="17" t="s">
        <v>27</v>
      </c>
      <c r="F3" s="17" t="s">
        <v>19</v>
      </c>
      <c r="G3" s="7" t="n">
        <v>1</v>
      </c>
      <c r="H3" s="6" t="n">
        <v>938.5</v>
      </c>
      <c r="I3" s="6" t="n">
        <v>-938.5</v>
      </c>
      <c r="J3" s="6" t="n">
        <v>0</v>
      </c>
      <c r="K3" s="6" t="n">
        <v>-0.56</v>
      </c>
      <c r="L3" s="6" t="n">
        <v>-0.09</v>
      </c>
      <c r="M3" s="6" t="s">
        <f>=I3+J3+K3+L3</f>
      </c>
      <c r="N3" s="17"/>
    </row>
    <row collapsed="false" customFormat="false" customHeight="false" hidden="false" ht="12.1" outlineLevel="0" r="4">
      <c r="A4" s="21" t="n">
        <v>44064.664363426</v>
      </c>
      <c r="B4" s="17" t="s">
        <v>36</v>
      </c>
      <c r="C4" s="17" t="s">
        <v>159</v>
      </c>
      <c r="D4" s="17" t="s">
        <v>123</v>
      </c>
      <c r="E4" s="17" t="s">
        <v>27</v>
      </c>
      <c r="F4" s="17" t="s">
        <v>19</v>
      </c>
      <c r="G4" s="7" t="n">
        <v>300</v>
      </c>
      <c r="H4" s="6" t="n">
        <v>1.5296</v>
      </c>
      <c r="I4" s="6" t="n">
        <v>-458.88</v>
      </c>
      <c r="J4" s="6" t="n">
        <v>0</v>
      </c>
      <c r="K4" s="6" t="n">
        <v>-0.28</v>
      </c>
      <c r="L4" s="6" t="n">
        <v>-0.04</v>
      </c>
      <c r="M4" s="6" t="s">
        <f>=I4+J4+K4+L4</f>
      </c>
      <c r="N4" s="17"/>
    </row>
    <row collapsed="false" customFormat="false" customHeight="false" hidden="false" ht="12.1" outlineLevel="0" r="5">
      <c r="A5" s="22" t="n">
        <v>44067</v>
      </c>
      <c r="B5" s="23" t="s">
        <v>157</v>
      </c>
      <c r="C5" s="23" t="s">
        <v>73</v>
      </c>
      <c r="D5" s="23" t="s">
        <v>157</v>
      </c>
      <c r="E5" s="23" t="s">
        <v>157</v>
      </c>
      <c r="F5" s="23" t="s">
        <v>19</v>
      </c>
      <c r="G5" s="24" t="n">
        <v>1</v>
      </c>
      <c r="H5" s="25" t="n">
        <v>1500</v>
      </c>
      <c r="I5" s="25" t="n">
        <v>1500</v>
      </c>
      <c r="J5" s="25" t="n">
        <v>0</v>
      </c>
      <c r="K5" s="25" t="n">
        <v>0</v>
      </c>
      <c r="L5" s="25" t="n">
        <v>0</v>
      </c>
      <c r="M5" s="6" t="s">
        <f>=I5+J5+K5+L5</f>
      </c>
      <c r="N5" s="23"/>
    </row>
    <row collapsed="false" customFormat="false" customHeight="false" hidden="false" ht="12.1" outlineLevel="0" r="6">
      <c r="A6" s="21" t="n">
        <v>44067.631678241</v>
      </c>
      <c r="B6" s="17" t="s">
        <v>127</v>
      </c>
      <c r="C6" s="17" t="s">
        <v>160</v>
      </c>
      <c r="D6" s="17" t="s">
        <v>123</v>
      </c>
      <c r="E6" s="17" t="s">
        <v>56</v>
      </c>
      <c r="F6" s="17" t="s">
        <v>19</v>
      </c>
      <c r="G6" s="7" t="n">
        <v>1</v>
      </c>
      <c r="H6" s="6" t="n">
        <v>101.778</v>
      </c>
      <c r="I6" s="6" t="n">
        <v>-1017.78</v>
      </c>
      <c r="J6" s="6" t="n">
        <v>-27.3</v>
      </c>
      <c r="K6" s="6" t="n">
        <v>-0.61</v>
      </c>
      <c r="L6" s="6" t="n">
        <v>-0.1</v>
      </c>
      <c r="M6" s="6" t="s">
        <f>=I6+J6+K6+L6</f>
      </c>
      <c r="N6" s="17"/>
    </row>
    <row collapsed="false" customFormat="false" customHeight="false" hidden="false" ht="12.1" outlineLevel="0" r="7">
      <c r="A7" s="21" t="n">
        <v>44067.63662037</v>
      </c>
      <c r="B7" s="17" t="s">
        <v>36</v>
      </c>
      <c r="C7" s="17" t="s">
        <v>159</v>
      </c>
      <c r="D7" s="17" t="s">
        <v>123</v>
      </c>
      <c r="E7" s="17" t="s">
        <v>27</v>
      </c>
      <c r="F7" s="17" t="s">
        <v>19</v>
      </c>
      <c r="G7" s="7" t="n">
        <v>300</v>
      </c>
      <c r="H7" s="6" t="n">
        <v>1.5675</v>
      </c>
      <c r="I7" s="6" t="n">
        <v>-470.25</v>
      </c>
      <c r="J7" s="6" t="n">
        <v>0</v>
      </c>
      <c r="K7" s="6" t="n">
        <v>-0.28</v>
      </c>
      <c r="L7" s="6" t="n">
        <v>-0.05</v>
      </c>
      <c r="M7" s="6" t="s">
        <f>=I7+J7+K7+L7</f>
      </c>
      <c r="N7" s="17"/>
    </row>
    <row collapsed="false" customFormat="false" customHeight="false" hidden="false" ht="12.1" outlineLevel="0" r="8">
      <c r="A8" s="22" t="n">
        <v>44068</v>
      </c>
      <c r="B8" s="23" t="s">
        <v>157</v>
      </c>
      <c r="C8" s="23" t="s">
        <v>73</v>
      </c>
      <c r="D8" s="23" t="s">
        <v>157</v>
      </c>
      <c r="E8" s="23" t="s">
        <v>157</v>
      </c>
      <c r="F8" s="23" t="s">
        <v>19</v>
      </c>
      <c r="G8" s="24" t="n">
        <v>1</v>
      </c>
      <c r="H8" s="25" t="n">
        <v>1000</v>
      </c>
      <c r="I8" s="25" t="n">
        <v>1000</v>
      </c>
      <c r="J8" s="25" t="n">
        <v>0</v>
      </c>
      <c r="K8" s="25" t="n">
        <v>0</v>
      </c>
      <c r="L8" s="25" t="n">
        <v>0</v>
      </c>
      <c r="M8" s="6" t="s">
        <f>=I8+J8+K8+L8</f>
      </c>
      <c r="N8" s="23"/>
    </row>
    <row collapsed="false" customFormat="false" customHeight="false" hidden="false" ht="12.1" outlineLevel="0" r="9">
      <c r="A9" s="21" t="n">
        <v>44069.490520833</v>
      </c>
      <c r="B9" s="17" t="s">
        <v>127</v>
      </c>
      <c r="C9" s="17" t="s">
        <v>160</v>
      </c>
      <c r="D9" s="17" t="s">
        <v>123</v>
      </c>
      <c r="E9" s="17" t="s">
        <v>56</v>
      </c>
      <c r="F9" s="17" t="s">
        <v>19</v>
      </c>
      <c r="G9" s="7" t="n">
        <v>1</v>
      </c>
      <c r="H9" s="6" t="n">
        <v>101.45</v>
      </c>
      <c r="I9" s="6" t="n">
        <v>-1014.5</v>
      </c>
      <c r="J9" s="6" t="n">
        <v>-27.59</v>
      </c>
      <c r="K9" s="6" t="n">
        <v>-0.61</v>
      </c>
      <c r="L9" s="6" t="n">
        <v>-0.1</v>
      </c>
      <c r="M9" s="6" t="s">
        <f>=I9+J9+K9+L9</f>
      </c>
      <c r="N9" s="17"/>
    </row>
    <row collapsed="false" customFormat="false" customHeight="false" hidden="false" ht="12.1" outlineLevel="0" r="10">
      <c r="A10" s="22" t="n">
        <v>44070</v>
      </c>
      <c r="B10" s="23" t="s">
        <v>157</v>
      </c>
      <c r="C10" s="23" t="s">
        <v>73</v>
      </c>
      <c r="D10" s="23" t="s">
        <v>157</v>
      </c>
      <c r="E10" s="23" t="s">
        <v>157</v>
      </c>
      <c r="F10" s="23" t="s">
        <v>19</v>
      </c>
      <c r="G10" s="24" t="n">
        <v>1</v>
      </c>
      <c r="H10" s="25" t="n">
        <v>5500</v>
      </c>
      <c r="I10" s="25" t="n">
        <v>5500</v>
      </c>
      <c r="J10" s="25" t="n">
        <v>0</v>
      </c>
      <c r="K10" s="25" t="n">
        <v>0</v>
      </c>
      <c r="L10" s="25" t="n">
        <v>0</v>
      </c>
      <c r="M10" s="6" t="s">
        <f>=I10+J10+K10+L10</f>
      </c>
      <c r="N10" s="23"/>
    </row>
    <row collapsed="false" customFormat="false" customHeight="false" hidden="false" ht="12.1" outlineLevel="0" r="11">
      <c r="A11" s="21" t="n">
        <v>44070.698113426</v>
      </c>
      <c r="B11" s="17" t="s">
        <v>127</v>
      </c>
      <c r="C11" s="17" t="s">
        <v>160</v>
      </c>
      <c r="D11" s="17" t="s">
        <v>123</v>
      </c>
      <c r="E11" s="17" t="s">
        <v>56</v>
      </c>
      <c r="F11" s="17" t="s">
        <v>19</v>
      </c>
      <c r="G11" s="7" t="n">
        <v>5</v>
      </c>
      <c r="H11" s="6" t="n">
        <v>101.545</v>
      </c>
      <c r="I11" s="6" t="n">
        <v>-5077.25</v>
      </c>
      <c r="J11" s="6" t="n">
        <v>-138.65</v>
      </c>
      <c r="K11" s="6" t="n">
        <v>-3.05</v>
      </c>
      <c r="L11" s="6" t="n">
        <v>-0.51</v>
      </c>
      <c r="M11" s="6" t="s">
        <f>=I11+J11+K11+L11</f>
      </c>
      <c r="N11" s="17"/>
    </row>
    <row collapsed="false" customFormat="false" customHeight="false" hidden="false" ht="12.1" outlineLevel="0" r="12">
      <c r="A12" s="22" t="n">
        <v>44071</v>
      </c>
      <c r="B12" s="23" t="s">
        <v>157</v>
      </c>
      <c r="C12" s="23" t="s">
        <v>73</v>
      </c>
      <c r="D12" s="23" t="s">
        <v>157</v>
      </c>
      <c r="E12" s="23" t="s">
        <v>157</v>
      </c>
      <c r="F12" s="23" t="s">
        <v>19</v>
      </c>
      <c r="G12" s="24" t="n">
        <v>1</v>
      </c>
      <c r="H12" s="25" t="n">
        <v>11000</v>
      </c>
      <c r="I12" s="25" t="n">
        <v>11000</v>
      </c>
      <c r="J12" s="25" t="n">
        <v>0</v>
      </c>
      <c r="K12" s="25" t="n">
        <v>0</v>
      </c>
      <c r="L12" s="25" t="n">
        <v>0</v>
      </c>
      <c r="M12" s="6" t="s">
        <f>=I12+J12+K12+L12</f>
      </c>
      <c r="N12" s="23"/>
    </row>
    <row collapsed="false" customFormat="false" customHeight="false" hidden="false" ht="12.1" outlineLevel="0" r="13">
      <c r="A13" s="21" t="n">
        <v>44071.552997685</v>
      </c>
      <c r="B13" s="17" t="s">
        <v>127</v>
      </c>
      <c r="C13" s="17" t="s">
        <v>160</v>
      </c>
      <c r="D13" s="17" t="s">
        <v>123</v>
      </c>
      <c r="E13" s="17" t="s">
        <v>56</v>
      </c>
      <c r="F13" s="17" t="s">
        <v>19</v>
      </c>
      <c r="G13" s="7" t="n">
        <v>5</v>
      </c>
      <c r="H13" s="6" t="n">
        <v>101.599</v>
      </c>
      <c r="I13" s="6" t="n">
        <v>-5079.95</v>
      </c>
      <c r="J13" s="6" t="n">
        <v>-140.85</v>
      </c>
      <c r="K13" s="6" t="n">
        <v>-3.05</v>
      </c>
      <c r="L13" s="6" t="n">
        <v>-0.51</v>
      </c>
      <c r="M13" s="6" t="s">
        <f>=I13+J13+K13+L13</f>
      </c>
      <c r="N13" s="17"/>
    </row>
    <row collapsed="false" customFormat="false" customHeight="false" hidden="false" ht="12.1" outlineLevel="0" r="14">
      <c r="A14" s="22" t="n">
        <v>44075</v>
      </c>
      <c r="B14" s="23" t="s">
        <v>157</v>
      </c>
      <c r="C14" s="23" t="s">
        <v>73</v>
      </c>
      <c r="D14" s="23" t="s">
        <v>157</v>
      </c>
      <c r="E14" s="23" t="s">
        <v>157</v>
      </c>
      <c r="F14" s="23" t="s">
        <v>19</v>
      </c>
      <c r="G14" s="24" t="n">
        <v>1</v>
      </c>
      <c r="H14" s="25" t="n">
        <v>10000</v>
      </c>
      <c r="I14" s="25" t="n">
        <v>10000</v>
      </c>
      <c r="J14" s="25" t="n">
        <v>0</v>
      </c>
      <c r="K14" s="25" t="n">
        <v>0</v>
      </c>
      <c r="L14" s="25" t="n">
        <v>0</v>
      </c>
      <c r="M14" s="6" t="s">
        <f>=I14+J14+K14+L14</f>
      </c>
      <c r="N14" s="23"/>
    </row>
    <row collapsed="false" customFormat="false" customHeight="false" hidden="false" ht="12.1" outlineLevel="0" r="15">
      <c r="A15" s="21" t="n">
        <v>44075.655787037</v>
      </c>
      <c r="B15" s="17" t="s">
        <v>127</v>
      </c>
      <c r="C15" s="17" t="s">
        <v>160</v>
      </c>
      <c r="D15" s="17" t="s">
        <v>123</v>
      </c>
      <c r="E15" s="17" t="s">
        <v>56</v>
      </c>
      <c r="F15" s="17" t="s">
        <v>19</v>
      </c>
      <c r="G15" s="7" t="n">
        <v>5</v>
      </c>
      <c r="H15" s="6" t="n">
        <v>101.699</v>
      </c>
      <c r="I15" s="6" t="n">
        <v>-5084.95</v>
      </c>
      <c r="J15" s="6" t="n">
        <v>-142.3</v>
      </c>
      <c r="K15" s="6" t="n">
        <v>-3.05</v>
      </c>
      <c r="L15" s="6" t="n">
        <v>-0.51</v>
      </c>
      <c r="M15" s="6" t="s">
        <f>=I15+J15+K15+L15</f>
      </c>
      <c r="N15" s="17"/>
    </row>
    <row collapsed="false" customFormat="false" customHeight="false" hidden="false" ht="12.1" outlineLevel="0" r="16">
      <c r="A16" s="21" t="n">
        <v>44075.657453704</v>
      </c>
      <c r="B16" s="17" t="s">
        <v>128</v>
      </c>
      <c r="C16" s="17" t="s">
        <v>161</v>
      </c>
      <c r="D16" s="17" t="s">
        <v>123</v>
      </c>
      <c r="E16" s="17" t="s">
        <v>27</v>
      </c>
      <c r="F16" s="17" t="s">
        <v>19</v>
      </c>
      <c r="G16" s="7" t="n">
        <v>1</v>
      </c>
      <c r="H16" s="6" t="n">
        <v>1776</v>
      </c>
      <c r="I16" s="6" t="n">
        <v>-1776</v>
      </c>
      <c r="J16" s="6" t="n">
        <v>0</v>
      </c>
      <c r="K16" s="6" t="n">
        <v>-1.07</v>
      </c>
      <c r="L16" s="6" t="n">
        <v>-0.16</v>
      </c>
      <c r="M16" s="6" t="s">
        <f>=I16+J16+K16+L16</f>
      </c>
      <c r="N16" s="17"/>
    </row>
    <row collapsed="false" customFormat="false" customHeight="false" hidden="false" ht="12.1" outlineLevel="0" r="17">
      <c r="A17" s="22" t="n">
        <v>44077</v>
      </c>
      <c r="B17" s="23" t="s">
        <v>157</v>
      </c>
      <c r="C17" s="23" t="s">
        <v>73</v>
      </c>
      <c r="D17" s="23" t="s">
        <v>157</v>
      </c>
      <c r="E17" s="23" t="s">
        <v>157</v>
      </c>
      <c r="F17" s="23" t="s">
        <v>19</v>
      </c>
      <c r="G17" s="24" t="n">
        <v>1</v>
      </c>
      <c r="H17" s="25" t="n">
        <v>10000</v>
      </c>
      <c r="I17" s="25" t="n">
        <v>10000</v>
      </c>
      <c r="J17" s="25" t="n">
        <v>0</v>
      </c>
      <c r="K17" s="25" t="n">
        <v>0</v>
      </c>
      <c r="L17" s="25" t="n">
        <v>0</v>
      </c>
      <c r="M17" s="6" t="s">
        <f>=I17+J17+K17+L17</f>
      </c>
      <c r="N17" s="23"/>
    </row>
    <row collapsed="false" customFormat="false" customHeight="false" hidden="false" ht="12.1" outlineLevel="0" r="18">
      <c r="A18" s="21" t="n">
        <v>44077.673553241</v>
      </c>
      <c r="B18" s="17" t="s">
        <v>127</v>
      </c>
      <c r="C18" s="17" t="s">
        <v>160</v>
      </c>
      <c r="D18" s="17" t="s">
        <v>123</v>
      </c>
      <c r="E18" s="17" t="s">
        <v>56</v>
      </c>
      <c r="F18" s="17" t="s">
        <v>19</v>
      </c>
      <c r="G18" s="7" t="n">
        <v>2</v>
      </c>
      <c r="H18" s="6" t="n">
        <v>101.398</v>
      </c>
      <c r="I18" s="6" t="n">
        <v>-2027.96</v>
      </c>
      <c r="J18" s="6" t="n">
        <v>-57.5</v>
      </c>
      <c r="K18" s="6" t="n">
        <v>-1.22</v>
      </c>
      <c r="L18" s="6" t="n">
        <v>-0.21</v>
      </c>
      <c r="M18" s="6" t="s">
        <f>=I18+J18+K18+L18</f>
      </c>
      <c r="N18" s="17"/>
    </row>
    <row collapsed="false" customFormat="false" customHeight="false" hidden="false" ht="12.1" outlineLevel="0" r="19">
      <c r="A19" s="21" t="n">
        <v>44077.673553241</v>
      </c>
      <c r="B19" s="17" t="s">
        <v>127</v>
      </c>
      <c r="C19" s="17" t="s">
        <v>160</v>
      </c>
      <c r="D19" s="17" t="s">
        <v>123</v>
      </c>
      <c r="E19" s="17" t="s">
        <v>56</v>
      </c>
      <c r="F19" s="17" t="s">
        <v>19</v>
      </c>
      <c r="G19" s="7" t="n">
        <v>3</v>
      </c>
      <c r="H19" s="6" t="n">
        <v>101.397</v>
      </c>
      <c r="I19" s="6" t="n">
        <v>-3041.91</v>
      </c>
      <c r="J19" s="6" t="n">
        <v>-86.25</v>
      </c>
      <c r="K19" s="6" t="n">
        <v>-1.82</v>
      </c>
      <c r="L19" s="6" t="n">
        <v>-0.3</v>
      </c>
      <c r="M19" s="6" t="s">
        <f>=I19+J19+K19+L19</f>
      </c>
      <c r="N19" s="17"/>
    </row>
    <row collapsed="false" customFormat="false" customHeight="false" hidden="false" ht="12.1" outlineLevel="0" r="20">
      <c r="A20" s="21" t="n">
        <v>44077.768738426</v>
      </c>
      <c r="B20" s="17" t="s">
        <v>127</v>
      </c>
      <c r="C20" s="17" t="s">
        <v>160</v>
      </c>
      <c r="D20" s="17" t="s">
        <v>123</v>
      </c>
      <c r="E20" s="17" t="s">
        <v>56</v>
      </c>
      <c r="F20" s="17" t="s">
        <v>19</v>
      </c>
      <c r="G20" s="7" t="n">
        <v>5</v>
      </c>
      <c r="H20" s="6" t="n">
        <v>101.3</v>
      </c>
      <c r="I20" s="6" t="n">
        <v>-5065</v>
      </c>
      <c r="J20" s="6" t="n">
        <v>-143.75</v>
      </c>
      <c r="K20" s="6" t="n">
        <v>-3.04</v>
      </c>
      <c r="L20" s="6" t="n">
        <v>-0.51</v>
      </c>
      <c r="M20" s="6" t="s">
        <f>=I20+J20+K20+L20</f>
      </c>
      <c r="N20" s="17"/>
    </row>
    <row collapsed="false" customFormat="false" customHeight="false" hidden="false" ht="12.1" outlineLevel="0" r="21">
      <c r="A21" s="22" t="n">
        <v>44084</v>
      </c>
      <c r="B21" s="23" t="s">
        <v>157</v>
      </c>
      <c r="C21" s="23" t="s">
        <v>73</v>
      </c>
      <c r="D21" s="23" t="s">
        <v>157</v>
      </c>
      <c r="E21" s="23" t="s">
        <v>157</v>
      </c>
      <c r="F21" s="23" t="s">
        <v>19</v>
      </c>
      <c r="G21" s="24" t="n">
        <v>1</v>
      </c>
      <c r="H21" s="25" t="n">
        <v>50000</v>
      </c>
      <c r="I21" s="25" t="n">
        <v>50000</v>
      </c>
      <c r="J21" s="25" t="n">
        <v>0</v>
      </c>
      <c r="K21" s="25" t="n">
        <v>0</v>
      </c>
      <c r="L21" s="25" t="n">
        <v>0</v>
      </c>
      <c r="M21" s="6" t="s">
        <f>=I21+J21+K21+L21</f>
      </c>
      <c r="N21" s="23"/>
    </row>
    <row collapsed="false" customFormat="false" customHeight="false" hidden="false" ht="12.1" outlineLevel="0" r="22">
      <c r="A22" s="22" t="n">
        <v>44084</v>
      </c>
      <c r="B22" s="23" t="s">
        <v>157</v>
      </c>
      <c r="C22" s="23" t="s">
        <v>73</v>
      </c>
      <c r="D22" s="23" t="s">
        <v>157</v>
      </c>
      <c r="E22" s="23" t="s">
        <v>157</v>
      </c>
      <c r="F22" s="23" t="s">
        <v>19</v>
      </c>
      <c r="G22" s="24" t="n">
        <v>1</v>
      </c>
      <c r="H22" s="25" t="n">
        <v>5000</v>
      </c>
      <c r="I22" s="25" t="n">
        <v>5000</v>
      </c>
      <c r="J22" s="25" t="n">
        <v>0</v>
      </c>
      <c r="K22" s="25" t="n">
        <v>0</v>
      </c>
      <c r="L22" s="25" t="n">
        <v>0</v>
      </c>
      <c r="M22" s="6" t="s">
        <f>=I22+J22+K22+L22</f>
      </c>
      <c r="N22" s="23"/>
    </row>
    <row collapsed="false" customFormat="false" customHeight="false" hidden="false" ht="12.1" outlineLevel="0" r="23">
      <c r="A23" s="21" t="n">
        <v>44084.762928241</v>
      </c>
      <c r="B23" s="17" t="s">
        <v>30</v>
      </c>
      <c r="C23" s="17" t="s">
        <v>162</v>
      </c>
      <c r="D23" s="17" t="s">
        <v>123</v>
      </c>
      <c r="E23" s="17" t="s">
        <v>27</v>
      </c>
      <c r="F23" s="17" t="s">
        <v>19</v>
      </c>
      <c r="G23" s="7" t="n">
        <v>15</v>
      </c>
      <c r="H23" s="6" t="n">
        <v>1634.8</v>
      </c>
      <c r="I23" s="6" t="n">
        <v>-24522</v>
      </c>
      <c r="J23" s="6" t="n">
        <v>0</v>
      </c>
      <c r="K23" s="6" t="n">
        <v>-14.71</v>
      </c>
      <c r="L23" s="6" t="n">
        <v>-2.28</v>
      </c>
      <c r="M23" s="6" t="s">
        <f>=I23+J23+K23+L23</f>
      </c>
      <c r="N23" s="17"/>
    </row>
    <row collapsed="false" customFormat="false" customHeight="false" hidden="false" ht="12.1" outlineLevel="0" r="24">
      <c r="A24" s="21" t="n">
        <v>44084.774085648</v>
      </c>
      <c r="B24" s="17" t="s">
        <v>127</v>
      </c>
      <c r="C24" s="17" t="s">
        <v>160</v>
      </c>
      <c r="D24" s="17" t="s">
        <v>123</v>
      </c>
      <c r="E24" s="17" t="s">
        <v>56</v>
      </c>
      <c r="F24" s="17" t="s">
        <v>19</v>
      </c>
      <c r="G24" s="7" t="n">
        <v>10</v>
      </c>
      <c r="H24" s="6" t="n">
        <v>101.45</v>
      </c>
      <c r="I24" s="6" t="n">
        <v>-10145</v>
      </c>
      <c r="J24" s="6" t="n">
        <v>-297.6</v>
      </c>
      <c r="K24" s="6" t="n">
        <v>-6.09</v>
      </c>
      <c r="L24" s="6" t="n">
        <v>-1.01</v>
      </c>
      <c r="M24" s="6" t="s">
        <f>=I24+J24+K24+L24</f>
      </c>
      <c r="N24" s="17"/>
    </row>
    <row collapsed="false" customFormat="false" customHeight="false" hidden="false" ht="12.1" outlineLevel="0" r="25">
      <c r="A25" s="21" t="n">
        <v>44098.765497685</v>
      </c>
      <c r="B25" s="17" t="s">
        <v>127</v>
      </c>
      <c r="C25" s="17" t="s">
        <v>160</v>
      </c>
      <c r="D25" s="17" t="s">
        <v>123</v>
      </c>
      <c r="E25" s="17" t="s">
        <v>56</v>
      </c>
      <c r="F25" s="17" t="s">
        <v>19</v>
      </c>
      <c r="G25" s="7" t="n">
        <v>1</v>
      </c>
      <c r="H25" s="6" t="n">
        <v>101</v>
      </c>
      <c r="I25" s="6" t="n">
        <v>-1010</v>
      </c>
      <c r="J25" s="6" t="n">
        <v>-31.8</v>
      </c>
      <c r="K25" s="6" t="n">
        <v>-0.6</v>
      </c>
      <c r="L25" s="6" t="n">
        <v>-0.1</v>
      </c>
      <c r="M25" s="6" t="s">
        <f>=I25+J25+K25+L25</f>
      </c>
      <c r="N25" s="17"/>
    </row>
    <row collapsed="false" customFormat="false" customHeight="false" hidden="false" ht="12.1" outlineLevel="0" r="26">
      <c r="A26" s="21" t="n">
        <v>44098.87693287</v>
      </c>
      <c r="B26" s="17" t="s">
        <v>16</v>
      </c>
      <c r="C26" s="17" t="s">
        <v>163</v>
      </c>
      <c r="D26" s="17" t="s">
        <v>123</v>
      </c>
      <c r="E26" s="17" t="s">
        <v>17</v>
      </c>
      <c r="F26" s="17" t="s">
        <v>19</v>
      </c>
      <c r="G26" s="7" t="n">
        <v>1</v>
      </c>
      <c r="H26" s="6" t="n">
        <v>3813</v>
      </c>
      <c r="I26" s="6" t="n">
        <v>-3813</v>
      </c>
      <c r="J26" s="6" t="n">
        <v>0</v>
      </c>
      <c r="K26" s="6" t="n">
        <v>-2.29</v>
      </c>
      <c r="L26" s="6" t="n">
        <v>-0.35</v>
      </c>
      <c r="M26" s="6" t="s">
        <f>=I26+J26+K26+L26</f>
      </c>
      <c r="N26" s="17"/>
    </row>
    <row collapsed="false" customFormat="false" customHeight="false" hidden="false" ht="12.1" outlineLevel="0" r="27">
      <c r="A27" s="22" t="n">
        <v>44099</v>
      </c>
      <c r="B27" s="23" t="s">
        <v>157</v>
      </c>
      <c r="C27" s="23" t="s">
        <v>73</v>
      </c>
      <c r="D27" s="23" t="s">
        <v>157</v>
      </c>
      <c r="E27" s="23" t="s">
        <v>157</v>
      </c>
      <c r="F27" s="23" t="s">
        <v>19</v>
      </c>
      <c r="G27" s="24" t="n">
        <v>1</v>
      </c>
      <c r="H27" s="25" t="n">
        <v>10000</v>
      </c>
      <c r="I27" s="25" t="n">
        <v>10000</v>
      </c>
      <c r="J27" s="25" t="n">
        <v>0</v>
      </c>
      <c r="K27" s="25" t="n">
        <v>0</v>
      </c>
      <c r="L27" s="25" t="n">
        <v>0</v>
      </c>
      <c r="M27" s="6" t="s">
        <f>=I27+J27+K27+L27</f>
      </c>
      <c r="N27" s="23"/>
    </row>
    <row collapsed="false" customFormat="false" customHeight="false" hidden="false" ht="12.1" outlineLevel="0" r="28">
      <c r="A28" s="21" t="n">
        <v>44102.76556713</v>
      </c>
      <c r="B28" s="17" t="s">
        <v>127</v>
      </c>
      <c r="C28" s="17" t="s">
        <v>160</v>
      </c>
      <c r="D28" s="17" t="s">
        <v>123</v>
      </c>
      <c r="E28" s="17" t="s">
        <v>56</v>
      </c>
      <c r="F28" s="17" t="s">
        <v>19</v>
      </c>
      <c r="G28" s="7" t="n">
        <v>10</v>
      </c>
      <c r="H28" s="6" t="n">
        <v>100.992</v>
      </c>
      <c r="I28" s="6" t="n">
        <v>-10099.2</v>
      </c>
      <c r="J28" s="6" t="n">
        <v>-323.8</v>
      </c>
      <c r="K28" s="6" t="n">
        <v>-6.06</v>
      </c>
      <c r="L28" s="6" t="n">
        <v>-1.01</v>
      </c>
      <c r="M28" s="6" t="s">
        <f>=I28+J28+K28+L28</f>
      </c>
      <c r="N28" s="17"/>
    </row>
    <row collapsed="false" customFormat="false" customHeight="false" hidden="false" ht="12.1" outlineLevel="0" r="29">
      <c r="A29" s="21" t="n">
        <v>44118.846006944</v>
      </c>
      <c r="B29" s="17" t="s">
        <v>129</v>
      </c>
      <c r="C29" s="17" t="s">
        <v>164</v>
      </c>
      <c r="D29" s="17" t="s">
        <v>123</v>
      </c>
      <c r="E29" s="17" t="s">
        <v>17</v>
      </c>
      <c r="F29" s="17" t="s">
        <v>19</v>
      </c>
      <c r="G29" s="7" t="n">
        <v>30</v>
      </c>
      <c r="H29" s="6" t="n">
        <v>169.34</v>
      </c>
      <c r="I29" s="6" t="n">
        <v>-5080.2</v>
      </c>
      <c r="J29" s="6" t="n">
        <v>0</v>
      </c>
      <c r="K29" s="6" t="n">
        <v>-3.05</v>
      </c>
      <c r="L29" s="6" t="n">
        <v>-0.47</v>
      </c>
      <c r="M29" s="6" t="s">
        <f>=I29+J29+K29+L29</f>
      </c>
      <c r="N29" s="17"/>
    </row>
    <row collapsed="false" customFormat="false" customHeight="false" hidden="false" ht="12.1" outlineLevel="0" r="30">
      <c r="A30" s="21" t="n">
        <v>44118.846747685</v>
      </c>
      <c r="B30" s="17" t="s">
        <v>16</v>
      </c>
      <c r="C30" s="17" t="s">
        <v>163</v>
      </c>
      <c r="D30" s="17" t="s">
        <v>123</v>
      </c>
      <c r="E30" s="17" t="s">
        <v>17</v>
      </c>
      <c r="F30" s="17" t="s">
        <v>19</v>
      </c>
      <c r="G30" s="7" t="n">
        <v>1</v>
      </c>
      <c r="H30" s="6" t="n">
        <v>4169</v>
      </c>
      <c r="I30" s="6" t="n">
        <v>-4169</v>
      </c>
      <c r="J30" s="6" t="n">
        <v>0</v>
      </c>
      <c r="K30" s="6" t="n">
        <v>-2.5</v>
      </c>
      <c r="L30" s="6" t="n">
        <v>-0.38</v>
      </c>
      <c r="M30" s="6" t="s">
        <f>=I30+J30+K30+L30</f>
      </c>
      <c r="N30" s="17"/>
    </row>
    <row collapsed="false" customFormat="false" customHeight="false" hidden="false" ht="12.1" outlineLevel="0" r="31">
      <c r="A31" s="22" t="n">
        <v>44120</v>
      </c>
      <c r="B31" s="23" t="s">
        <v>157</v>
      </c>
      <c r="C31" s="23" t="s">
        <v>73</v>
      </c>
      <c r="D31" s="23" t="s">
        <v>157</v>
      </c>
      <c r="E31" s="23" t="s">
        <v>157</v>
      </c>
      <c r="F31" s="23" t="s">
        <v>19</v>
      </c>
      <c r="G31" s="24" t="n">
        <v>1</v>
      </c>
      <c r="H31" s="25" t="n">
        <v>20000</v>
      </c>
      <c r="I31" s="25" t="n">
        <v>20000</v>
      </c>
      <c r="J31" s="25" t="n">
        <v>0</v>
      </c>
      <c r="K31" s="25" t="n">
        <v>0</v>
      </c>
      <c r="L31" s="25" t="n">
        <v>0</v>
      </c>
      <c r="M31" s="6" t="s">
        <f>=I31+J31+K31+L31</f>
      </c>
      <c r="N31" s="23"/>
    </row>
    <row collapsed="false" customFormat="false" customHeight="false" hidden="false" ht="12.1" outlineLevel="0" r="32">
      <c r="A32" s="21" t="n">
        <v>44120.684050926</v>
      </c>
      <c r="B32" s="17" t="s">
        <v>127</v>
      </c>
      <c r="C32" s="17" t="s">
        <v>160</v>
      </c>
      <c r="D32" s="17" t="s">
        <v>123</v>
      </c>
      <c r="E32" s="17" t="s">
        <v>56</v>
      </c>
      <c r="F32" s="17" t="s">
        <v>19</v>
      </c>
      <c r="G32" s="7" t="n">
        <v>10</v>
      </c>
      <c r="H32" s="6" t="n">
        <v>101.31</v>
      </c>
      <c r="I32" s="6" t="n">
        <v>-10131</v>
      </c>
      <c r="J32" s="6" t="n">
        <v>-17.4</v>
      </c>
      <c r="K32" s="6" t="n">
        <v>-6.08</v>
      </c>
      <c r="L32" s="6" t="n">
        <v>-1.01</v>
      </c>
      <c r="M32" s="6" t="s">
        <f>=I32+J32+K32+L32</f>
      </c>
      <c r="N32" s="17"/>
    </row>
    <row collapsed="false" customFormat="false" customHeight="false" hidden="false" ht="12.1" outlineLevel="0" r="33">
      <c r="A33" s="21" t="n">
        <v>44120.693310185</v>
      </c>
      <c r="B33" s="17" t="s">
        <v>130</v>
      </c>
      <c r="C33" s="17" t="s">
        <v>165</v>
      </c>
      <c r="D33" s="17" t="s">
        <v>123</v>
      </c>
      <c r="E33" s="17" t="s">
        <v>56</v>
      </c>
      <c r="F33" s="17" t="s">
        <v>19</v>
      </c>
      <c r="G33" s="7" t="n">
        <v>2</v>
      </c>
      <c r="H33" s="6" t="n">
        <v>104.56</v>
      </c>
      <c r="I33" s="6" t="n">
        <v>-2091.2</v>
      </c>
      <c r="J33" s="6" t="n">
        <v>-59.18</v>
      </c>
      <c r="K33" s="6" t="n">
        <v>-1.25</v>
      </c>
      <c r="L33" s="6" t="n">
        <v>-0.26</v>
      </c>
      <c r="M33" s="6" t="s">
        <f>=I33+J33+K33+L33</f>
      </c>
      <c r="N33" s="17"/>
    </row>
    <row collapsed="false" customFormat="false" customHeight="false" hidden="false" ht="12.1" outlineLevel="0" r="34">
      <c r="A34" s="21" t="n">
        <v>44120.696018519</v>
      </c>
      <c r="B34" s="17" t="s">
        <v>130</v>
      </c>
      <c r="C34" s="17" t="s">
        <v>165</v>
      </c>
      <c r="D34" s="17" t="s">
        <v>123</v>
      </c>
      <c r="E34" s="17" t="s">
        <v>56</v>
      </c>
      <c r="F34" s="17" t="s">
        <v>19</v>
      </c>
      <c r="G34" s="7" t="n">
        <v>1</v>
      </c>
      <c r="H34" s="6" t="n">
        <v>104.56</v>
      </c>
      <c r="I34" s="6" t="n">
        <v>-1045.6</v>
      </c>
      <c r="J34" s="6" t="n">
        <v>-29.59</v>
      </c>
      <c r="K34" s="6" t="n">
        <v>-0.63</v>
      </c>
      <c r="L34" s="6" t="n">
        <v>-0.14</v>
      </c>
      <c r="M34" s="6" t="s">
        <f>=I34+J34+K34+L34</f>
      </c>
      <c r="N34" s="17"/>
    </row>
    <row collapsed="false" customFormat="false" customHeight="false" hidden="false" ht="12.1" outlineLevel="0" r="35">
      <c r="A35" s="21" t="n">
        <v>44120.696342593</v>
      </c>
      <c r="B35" s="17" t="s">
        <v>130</v>
      </c>
      <c r="C35" s="17" t="s">
        <v>165</v>
      </c>
      <c r="D35" s="17" t="s">
        <v>123</v>
      </c>
      <c r="E35" s="17" t="s">
        <v>56</v>
      </c>
      <c r="F35" s="17" t="s">
        <v>19</v>
      </c>
      <c r="G35" s="7" t="n">
        <v>6</v>
      </c>
      <c r="H35" s="6" t="n">
        <v>104.56</v>
      </c>
      <c r="I35" s="6" t="n">
        <v>-6273.6</v>
      </c>
      <c r="J35" s="6" t="n">
        <v>-177.54</v>
      </c>
      <c r="K35" s="6" t="n">
        <v>-3.76</v>
      </c>
      <c r="L35" s="6" t="n">
        <v>-0.78</v>
      </c>
      <c r="M35" s="6" t="s">
        <f>=I35+J35+K35+L35</f>
      </c>
      <c r="N35" s="17"/>
    </row>
    <row collapsed="false" customFormat="false" customHeight="false" hidden="false" ht="12.1" outlineLevel="0" r="36">
      <c r="A36" s="21" t="n">
        <v>44120.722824074</v>
      </c>
      <c r="B36" s="17" t="s">
        <v>130</v>
      </c>
      <c r="C36" s="17" t="s">
        <v>165</v>
      </c>
      <c r="D36" s="17" t="s">
        <v>123</v>
      </c>
      <c r="E36" s="17" t="s">
        <v>56</v>
      </c>
      <c r="F36" s="17" t="s">
        <v>19</v>
      </c>
      <c r="G36" s="7" t="n">
        <v>1</v>
      </c>
      <c r="H36" s="6" t="n">
        <v>104.56</v>
      </c>
      <c r="I36" s="6" t="n">
        <v>-1045.6</v>
      </c>
      <c r="J36" s="6" t="n">
        <v>-29.59</v>
      </c>
      <c r="K36" s="6" t="n">
        <v>-0.63</v>
      </c>
      <c r="L36" s="6" t="n">
        <v>-0.14</v>
      </c>
      <c r="M36" s="6" t="s">
        <f>=I36+J36+K36+L36</f>
      </c>
      <c r="N36" s="17"/>
    </row>
    <row collapsed="false" customFormat="false" customHeight="false" hidden="false" ht="12.1" outlineLevel="0" r="37">
      <c r="A37" s="21" t="n">
        <v>44126.729849537</v>
      </c>
      <c r="B37" s="17" t="s">
        <v>127</v>
      </c>
      <c r="C37" s="17" t="s">
        <v>160</v>
      </c>
      <c r="D37" s="17" t="s">
        <v>123</v>
      </c>
      <c r="E37" s="17" t="s">
        <v>56</v>
      </c>
      <c r="F37" s="17" t="s">
        <v>19</v>
      </c>
      <c r="G37" s="7" t="n">
        <v>10</v>
      </c>
      <c r="H37" s="6" t="n">
        <v>101.473</v>
      </c>
      <c r="I37" s="6" t="n">
        <v>-10147.3</v>
      </c>
      <c r="J37" s="6" t="n">
        <v>-23.2</v>
      </c>
      <c r="K37" s="6" t="n">
        <v>-6.09</v>
      </c>
      <c r="L37" s="6" t="n">
        <v>-1.01</v>
      </c>
      <c r="M37" s="6" t="s">
        <f>=I37+J37+K37+L37</f>
      </c>
      <c r="N37" s="17"/>
    </row>
    <row collapsed="false" customFormat="false" customHeight="false" hidden="false" ht="12.1" outlineLevel="0" r="38">
      <c r="A38" s="22" t="n">
        <v>44130</v>
      </c>
      <c r="B38" s="23" t="s">
        <v>157</v>
      </c>
      <c r="C38" s="23" t="s">
        <v>73</v>
      </c>
      <c r="D38" s="23" t="s">
        <v>157</v>
      </c>
      <c r="E38" s="23" t="s">
        <v>157</v>
      </c>
      <c r="F38" s="23" t="s">
        <v>19</v>
      </c>
      <c r="G38" s="24" t="n">
        <v>1</v>
      </c>
      <c r="H38" s="25" t="n">
        <v>15000</v>
      </c>
      <c r="I38" s="25" t="n">
        <v>15000</v>
      </c>
      <c r="J38" s="25" t="n">
        <v>0</v>
      </c>
      <c r="K38" s="25" t="n">
        <v>0</v>
      </c>
      <c r="L38" s="25" t="n">
        <v>0</v>
      </c>
      <c r="M38" s="6" t="s">
        <f>=I38+J38+K38+L38</f>
      </c>
      <c r="N38" s="23"/>
    </row>
    <row collapsed="false" customFormat="false" customHeight="false" hidden="false" ht="12.1" outlineLevel="0" r="39">
      <c r="A39" s="26" t="n">
        <v>44133.577280093</v>
      </c>
      <c r="B39" s="27" t="s">
        <v>127</v>
      </c>
      <c r="C39" s="27" t="s">
        <v>160</v>
      </c>
      <c r="D39" s="27" t="s">
        <v>124</v>
      </c>
      <c r="E39" s="27" t="s">
        <v>56</v>
      </c>
      <c r="F39" s="27" t="s">
        <v>19</v>
      </c>
      <c r="G39" s="28" t="n">
        <v>-48</v>
      </c>
      <c r="H39" s="29" t="n">
        <v>101.267</v>
      </c>
      <c r="I39" s="29" t="n">
        <v>48608.16</v>
      </c>
      <c r="J39" s="29" t="n">
        <v>160.32</v>
      </c>
      <c r="K39" s="29" t="n">
        <v>-29.16</v>
      </c>
      <c r="L39" s="29" t="n">
        <v>-4.86</v>
      </c>
      <c r="M39" s="6" t="s">
        <f>=I39+J39+K39+L39</f>
      </c>
      <c r="N39" s="27"/>
    </row>
    <row collapsed="false" customFormat="false" customHeight="false" hidden="false" ht="12.1" outlineLevel="0" r="40">
      <c r="A40" s="26" t="n">
        <v>44133.577280093</v>
      </c>
      <c r="B40" s="27" t="s">
        <v>127</v>
      </c>
      <c r="C40" s="27" t="s">
        <v>160</v>
      </c>
      <c r="D40" s="27" t="s">
        <v>124</v>
      </c>
      <c r="E40" s="27" t="s">
        <v>56</v>
      </c>
      <c r="F40" s="27" t="s">
        <v>19</v>
      </c>
      <c r="G40" s="28" t="n">
        <v>-20</v>
      </c>
      <c r="H40" s="29" t="n">
        <v>101.27</v>
      </c>
      <c r="I40" s="29" t="n">
        <v>20254</v>
      </c>
      <c r="J40" s="29" t="n">
        <v>66.8</v>
      </c>
      <c r="K40" s="29" t="n">
        <v>-12.15</v>
      </c>
      <c r="L40" s="29" t="n">
        <v>-2.02</v>
      </c>
      <c r="M40" s="6" t="s">
        <f>=I40+J40+K40+L40</f>
      </c>
      <c r="N40" s="27"/>
    </row>
    <row collapsed="false" customFormat="false" customHeight="false" hidden="false" ht="12.1" outlineLevel="0" r="41">
      <c r="A41" s="26" t="n">
        <v>44133.578460648</v>
      </c>
      <c r="B41" s="27" t="s">
        <v>130</v>
      </c>
      <c r="C41" s="27" t="s">
        <v>165</v>
      </c>
      <c r="D41" s="27" t="s">
        <v>124</v>
      </c>
      <c r="E41" s="27" t="s">
        <v>56</v>
      </c>
      <c r="F41" s="27" t="s">
        <v>19</v>
      </c>
      <c r="G41" s="28" t="n">
        <v>-10</v>
      </c>
      <c r="H41" s="29" t="n">
        <v>104.28</v>
      </c>
      <c r="I41" s="29" t="n">
        <v>10428</v>
      </c>
      <c r="J41" s="29" t="n">
        <v>317.6</v>
      </c>
      <c r="K41" s="29" t="n">
        <v>-6.26</v>
      </c>
      <c r="L41" s="29" t="n">
        <v>-1.3</v>
      </c>
      <c r="M41" s="6" t="s">
        <f>=I41+J41+K41+L41</f>
      </c>
      <c r="N41" s="27"/>
    </row>
    <row collapsed="false" customFormat="false" customHeight="false" hidden="false" ht="12.1" outlineLevel="0" r="42">
      <c r="A42" s="21" t="n">
        <v>44133.579907407</v>
      </c>
      <c r="B42" s="17" t="s">
        <v>131</v>
      </c>
      <c r="C42" s="17" t="s">
        <v>166</v>
      </c>
      <c r="D42" s="17" t="s">
        <v>123</v>
      </c>
      <c r="E42" s="17" t="s">
        <v>56</v>
      </c>
      <c r="F42" s="17" t="s">
        <v>19</v>
      </c>
      <c r="G42" s="7" t="n">
        <v>4</v>
      </c>
      <c r="H42" s="6" t="n">
        <v>105.189</v>
      </c>
      <c r="I42" s="6" t="n">
        <v>-4207.56</v>
      </c>
      <c r="J42" s="6" t="n">
        <v>-83.28</v>
      </c>
      <c r="K42" s="6" t="n">
        <v>-2.52</v>
      </c>
      <c r="L42" s="6" t="n">
        <v>-0.42</v>
      </c>
      <c r="M42" s="6" t="s">
        <f>=I42+J42+K42+L42</f>
      </c>
      <c r="N42" s="17"/>
    </row>
    <row collapsed="false" customFormat="false" customHeight="false" hidden="false" ht="12.1" outlineLevel="0" r="43">
      <c r="A43" s="21" t="n">
        <v>44133.579907407</v>
      </c>
      <c r="B43" s="17" t="s">
        <v>131</v>
      </c>
      <c r="C43" s="17" t="s">
        <v>166</v>
      </c>
      <c r="D43" s="17" t="s">
        <v>123</v>
      </c>
      <c r="E43" s="17" t="s">
        <v>56</v>
      </c>
      <c r="F43" s="17" t="s">
        <v>19</v>
      </c>
      <c r="G43" s="7" t="n">
        <v>6</v>
      </c>
      <c r="H43" s="6" t="n">
        <v>105.188</v>
      </c>
      <c r="I43" s="6" t="n">
        <v>-6311.28</v>
      </c>
      <c r="J43" s="6" t="n">
        <v>-124.92</v>
      </c>
      <c r="K43" s="6" t="n">
        <v>-3.79</v>
      </c>
      <c r="L43" s="6" t="n">
        <v>-0.63</v>
      </c>
      <c r="M43" s="6" t="s">
        <f>=I43+J43+K43+L43</f>
      </c>
      <c r="N43" s="17"/>
    </row>
    <row collapsed="false" customFormat="false" customHeight="false" hidden="false" ht="12.1" outlineLevel="0" r="44">
      <c r="A44" s="21" t="n">
        <v>44133.581354167</v>
      </c>
      <c r="B44" s="17" t="s">
        <v>132</v>
      </c>
      <c r="C44" s="17" t="s">
        <v>167</v>
      </c>
      <c r="D44" s="17" t="s">
        <v>123</v>
      </c>
      <c r="E44" s="17" t="s">
        <v>56</v>
      </c>
      <c r="F44" s="17" t="s">
        <v>19</v>
      </c>
      <c r="G44" s="7" t="n">
        <v>10</v>
      </c>
      <c r="H44" s="6" t="n">
        <v>103.81</v>
      </c>
      <c r="I44" s="6" t="n">
        <v>-10381</v>
      </c>
      <c r="J44" s="6" t="n">
        <v>-229.9</v>
      </c>
      <c r="K44" s="6" t="n">
        <v>-6.23</v>
      </c>
      <c r="L44" s="6" t="n">
        <v>-1.3</v>
      </c>
      <c r="M44" s="6" t="s">
        <f>=I44+J44+K44+L44</f>
      </c>
      <c r="N44" s="17"/>
    </row>
    <row collapsed="false" customFormat="false" customHeight="false" hidden="false" ht="12.1" outlineLevel="0" r="45">
      <c r="A45" s="21" t="n">
        <v>44144.674594907</v>
      </c>
      <c r="B45" s="17" t="s">
        <v>21</v>
      </c>
      <c r="C45" s="17" t="s">
        <v>168</v>
      </c>
      <c r="D45" s="17" t="s">
        <v>123</v>
      </c>
      <c r="E45" s="17" t="s">
        <v>17</v>
      </c>
      <c r="F45" s="17" t="s">
        <v>19</v>
      </c>
      <c r="G45" s="7" t="n">
        <v>100</v>
      </c>
      <c r="H45" s="6" t="n">
        <v>225.98</v>
      </c>
      <c r="I45" s="6" t="n">
        <v>-22598</v>
      </c>
      <c r="J45" s="6" t="n">
        <v>0</v>
      </c>
      <c r="K45" s="6" t="n">
        <v>-13.56</v>
      </c>
      <c r="L45" s="6" t="n">
        <v>-2.1</v>
      </c>
      <c r="M45" s="6" t="s">
        <f>=I45+J45+K45+L45</f>
      </c>
      <c r="N45" s="17"/>
    </row>
    <row collapsed="false" customFormat="false" customHeight="false" hidden="false" ht="12.1" outlineLevel="0" r="46">
      <c r="A46" s="26" t="n">
        <v>44144.676840278</v>
      </c>
      <c r="B46" s="27" t="s">
        <v>21</v>
      </c>
      <c r="C46" s="27" t="s">
        <v>168</v>
      </c>
      <c r="D46" s="27" t="s">
        <v>124</v>
      </c>
      <c r="E46" s="27" t="s">
        <v>17</v>
      </c>
      <c r="F46" s="27" t="s">
        <v>19</v>
      </c>
      <c r="G46" s="28" t="n">
        <v>-50</v>
      </c>
      <c r="H46" s="29" t="n">
        <v>226.12</v>
      </c>
      <c r="I46" s="29" t="n">
        <v>11306</v>
      </c>
      <c r="J46" s="29" t="n">
        <v>0</v>
      </c>
      <c r="K46" s="29" t="n">
        <v>-6.78</v>
      </c>
      <c r="L46" s="29" t="n">
        <v>-1.05</v>
      </c>
      <c r="M46" s="6" t="s">
        <f>=I46+J46+K46+L46</f>
      </c>
      <c r="N46" s="27"/>
    </row>
    <row collapsed="false" customFormat="false" customHeight="false" hidden="false" ht="12.1" outlineLevel="0" r="47">
      <c r="A47" s="21" t="n">
        <v>44144.679803241</v>
      </c>
      <c r="B47" s="17" t="s">
        <v>131</v>
      </c>
      <c r="C47" s="17" t="s">
        <v>166</v>
      </c>
      <c r="D47" s="17" t="s">
        <v>123</v>
      </c>
      <c r="E47" s="17" t="s">
        <v>56</v>
      </c>
      <c r="F47" s="17" t="s">
        <v>19</v>
      </c>
      <c r="G47" s="7" t="n">
        <v>10</v>
      </c>
      <c r="H47" s="6" t="n">
        <v>105.177</v>
      </c>
      <c r="I47" s="6" t="n">
        <v>-10517.7</v>
      </c>
      <c r="J47" s="6" t="n">
        <v>-231.1</v>
      </c>
      <c r="K47" s="6" t="n">
        <v>-6.31</v>
      </c>
      <c r="L47" s="6" t="n">
        <v>-1.05</v>
      </c>
      <c r="M47" s="6" t="s">
        <f>=I47+J47+K47+L47</f>
      </c>
      <c r="N47" s="17"/>
    </row>
    <row collapsed="false" customFormat="false" customHeight="false" hidden="false" ht="12.1" outlineLevel="0" r="48">
      <c r="A48" s="21" t="n">
        <v>44144.680601852</v>
      </c>
      <c r="B48" s="17" t="s">
        <v>132</v>
      </c>
      <c r="C48" s="17" t="s">
        <v>167</v>
      </c>
      <c r="D48" s="17" t="s">
        <v>123</v>
      </c>
      <c r="E48" s="17" t="s">
        <v>56</v>
      </c>
      <c r="F48" s="17" t="s">
        <v>19</v>
      </c>
      <c r="G48" s="7" t="n">
        <v>10</v>
      </c>
      <c r="H48" s="6" t="n">
        <v>103.73</v>
      </c>
      <c r="I48" s="6" t="n">
        <v>-10373</v>
      </c>
      <c r="J48" s="6" t="n">
        <v>-253.2</v>
      </c>
      <c r="K48" s="6" t="n">
        <v>-6.23</v>
      </c>
      <c r="L48" s="6" t="n">
        <v>-1.3</v>
      </c>
      <c r="M48" s="6" t="s">
        <f>=I48+J48+K48+L48</f>
      </c>
      <c r="N48" s="17"/>
    </row>
    <row collapsed="false" customFormat="false" customHeight="false" hidden="false" ht="12.1" outlineLevel="0" r="49">
      <c r="A49" s="21" t="n">
        <v>44144.680729167</v>
      </c>
      <c r="B49" s="17" t="s">
        <v>133</v>
      </c>
      <c r="C49" s="17" t="s">
        <v>169</v>
      </c>
      <c r="D49" s="17" t="s">
        <v>123</v>
      </c>
      <c r="E49" s="17" t="s">
        <v>56</v>
      </c>
      <c r="F49" s="17" t="s">
        <v>19</v>
      </c>
      <c r="G49" s="7" t="n">
        <v>5</v>
      </c>
      <c r="H49" s="6" t="n">
        <v>106.57</v>
      </c>
      <c r="I49" s="6" t="n">
        <v>-5328.5</v>
      </c>
      <c r="J49" s="6" t="n">
        <v>-32.9</v>
      </c>
      <c r="K49" s="6" t="n">
        <v>-3.2</v>
      </c>
      <c r="L49" s="6" t="n">
        <v>-0.66</v>
      </c>
      <c r="M49" s="6" t="s">
        <f>=I49+J49+K49+L49</f>
      </c>
      <c r="N49" s="17"/>
    </row>
    <row collapsed="false" customFormat="false" customHeight="false" hidden="false" ht="12.1" outlineLevel="0" r="50">
      <c r="A50" s="21" t="n">
        <v>44144.681828704</v>
      </c>
      <c r="B50" s="17" t="s">
        <v>134</v>
      </c>
      <c r="C50" s="17" t="s">
        <v>170</v>
      </c>
      <c r="D50" s="17" t="s">
        <v>123</v>
      </c>
      <c r="E50" s="17" t="s">
        <v>56</v>
      </c>
      <c r="F50" s="17" t="s">
        <v>19</v>
      </c>
      <c r="G50" s="7" t="n">
        <v>5</v>
      </c>
      <c r="H50" s="6" t="n">
        <v>106.41</v>
      </c>
      <c r="I50" s="6" t="n">
        <v>-5320.5</v>
      </c>
      <c r="J50" s="6" t="n">
        <v>-16.2</v>
      </c>
      <c r="K50" s="6" t="n">
        <v>-3.19</v>
      </c>
      <c r="L50" s="6" t="n">
        <v>-0.66</v>
      </c>
      <c r="M50" s="6" t="s">
        <f>=I50+J50+K50+L50</f>
      </c>
      <c r="N50" s="17"/>
    </row>
    <row collapsed="false" customFormat="false" customHeight="false" hidden="false" ht="12.1" outlineLevel="0" r="51">
      <c r="A51" s="21" t="n">
        <v>44144.687141204</v>
      </c>
      <c r="B51" s="17" t="s">
        <v>36</v>
      </c>
      <c r="C51" s="17" t="s">
        <v>159</v>
      </c>
      <c r="D51" s="17" t="s">
        <v>123</v>
      </c>
      <c r="E51" s="17" t="s">
        <v>27</v>
      </c>
      <c r="F51" s="17" t="s">
        <v>19</v>
      </c>
      <c r="G51" s="7" t="n">
        <v>3000</v>
      </c>
      <c r="H51" s="6" t="n">
        <v>1.6787</v>
      </c>
      <c r="I51" s="6" t="n">
        <v>-5036.1</v>
      </c>
      <c r="J51" s="6" t="n">
        <v>0</v>
      </c>
      <c r="K51" s="6" t="n">
        <v>-3.02</v>
      </c>
      <c r="L51" s="6" t="n">
        <v>-0.47</v>
      </c>
      <c r="M51" s="6" t="s">
        <f>=I51+J51+K51+L51</f>
      </c>
      <c r="N51" s="17"/>
    </row>
    <row collapsed="false" customFormat="false" customHeight="false" hidden="false" ht="12.1" outlineLevel="0" r="52">
      <c r="A52" s="21" t="n">
        <v>44169.637627315</v>
      </c>
      <c r="B52" s="17" t="s">
        <v>130</v>
      </c>
      <c r="C52" s="17" t="s">
        <v>165</v>
      </c>
      <c r="D52" s="17" t="s">
        <v>123</v>
      </c>
      <c r="E52" s="17" t="s">
        <v>56</v>
      </c>
      <c r="F52" s="17" t="s">
        <v>19</v>
      </c>
      <c r="G52" s="7" t="n">
        <v>24</v>
      </c>
      <c r="H52" s="6" t="n">
        <v>104.25</v>
      </c>
      <c r="I52" s="6" t="n">
        <v>-25020</v>
      </c>
      <c r="J52" s="6" t="n">
        <v>-80.4</v>
      </c>
      <c r="K52" s="6" t="n">
        <v>-15.01</v>
      </c>
      <c r="L52" s="6" t="n">
        <v>-3.13</v>
      </c>
      <c r="M52" s="6" t="s">
        <f>=I52+J52+K52+L52</f>
      </c>
      <c r="N52" s="17"/>
    </row>
    <row collapsed="false" customFormat="false" customHeight="false" hidden="false" ht="12.1" outlineLevel="0" r="53">
      <c r="A53" s="22" t="n">
        <v>44173</v>
      </c>
      <c r="B53" s="23" t="s">
        <v>157</v>
      </c>
      <c r="C53" s="23" t="s">
        <v>73</v>
      </c>
      <c r="D53" s="23" t="s">
        <v>157</v>
      </c>
      <c r="E53" s="23" t="s">
        <v>157</v>
      </c>
      <c r="F53" s="23" t="s">
        <v>19</v>
      </c>
      <c r="G53" s="24" t="n">
        <v>1</v>
      </c>
      <c r="H53" s="25" t="n">
        <v>20000</v>
      </c>
      <c r="I53" s="25" t="n">
        <v>20000</v>
      </c>
      <c r="J53" s="25" t="n">
        <v>0</v>
      </c>
      <c r="K53" s="25" t="n">
        <v>0</v>
      </c>
      <c r="L53" s="25" t="n">
        <v>0</v>
      </c>
      <c r="M53" s="6" t="s">
        <f>=I53+J53+K53+L53</f>
      </c>
      <c r="N53" s="23"/>
    </row>
    <row collapsed="false" customFormat="false" customHeight="false" hidden="false" ht="12.1" outlineLevel="0" r="54">
      <c r="A54" s="21" t="n">
        <v>44174.649189815</v>
      </c>
      <c r="B54" s="17" t="s">
        <v>33</v>
      </c>
      <c r="C54" s="17" t="s">
        <v>171</v>
      </c>
      <c r="D54" s="17" t="s">
        <v>123</v>
      </c>
      <c r="E54" s="17" t="s">
        <v>27</v>
      </c>
      <c r="F54" s="17" t="s">
        <v>19</v>
      </c>
      <c r="G54" s="7" t="n">
        <v>5</v>
      </c>
      <c r="H54" s="6" t="n">
        <v>926.8</v>
      </c>
      <c r="I54" s="6" t="n">
        <v>-4634</v>
      </c>
      <c r="J54" s="6" t="n">
        <v>0</v>
      </c>
      <c r="K54" s="6" t="n">
        <v>-2.78</v>
      </c>
      <c r="L54" s="6" t="n">
        <v>-0.43</v>
      </c>
      <c r="M54" s="6" t="s">
        <f>=I54+J54+K54+L54</f>
      </c>
      <c r="N54" s="17"/>
    </row>
    <row collapsed="false" customFormat="false" customHeight="false" hidden="false" ht="12.1" outlineLevel="0" r="55">
      <c r="A55" s="21" t="n">
        <v>44174.725844907</v>
      </c>
      <c r="B55" s="17" t="s">
        <v>42</v>
      </c>
      <c r="C55" s="17" t="s">
        <v>172</v>
      </c>
      <c r="D55" s="17" t="s">
        <v>123</v>
      </c>
      <c r="E55" s="17" t="s">
        <v>27</v>
      </c>
      <c r="F55" s="17" t="s">
        <v>19</v>
      </c>
      <c r="G55" s="7" t="n">
        <v>1</v>
      </c>
      <c r="H55" s="6" t="n">
        <v>1207.7</v>
      </c>
      <c r="I55" s="6" t="n">
        <v>-1207.7</v>
      </c>
      <c r="J55" s="6" t="n">
        <v>0</v>
      </c>
      <c r="K55" s="6" t="n">
        <v>-0.73</v>
      </c>
      <c r="L55" s="6" t="n">
        <v>-0.11</v>
      </c>
      <c r="M55" s="6" t="s">
        <f>=I55+J55+K55+L55</f>
      </c>
      <c r="N55" s="17"/>
    </row>
    <row collapsed="false" customFormat="false" customHeight="false" hidden="false" ht="12.1" outlineLevel="0" r="56">
      <c r="A56" s="21" t="n">
        <v>44174.726886574</v>
      </c>
      <c r="B56" s="17" t="s">
        <v>42</v>
      </c>
      <c r="C56" s="17" t="s">
        <v>172</v>
      </c>
      <c r="D56" s="17" t="s">
        <v>123</v>
      </c>
      <c r="E56" s="17" t="s">
        <v>27</v>
      </c>
      <c r="F56" s="17" t="s">
        <v>19</v>
      </c>
      <c r="G56" s="7" t="n">
        <v>1</v>
      </c>
      <c r="H56" s="6" t="n">
        <v>1207.7</v>
      </c>
      <c r="I56" s="6" t="n">
        <v>-1207.7</v>
      </c>
      <c r="J56" s="6" t="n">
        <v>0</v>
      </c>
      <c r="K56" s="6" t="n">
        <v>-0.72</v>
      </c>
      <c r="L56" s="6" t="n">
        <v>-0.11</v>
      </c>
      <c r="M56" s="6" t="s">
        <f>=I56+J56+K56+L56</f>
      </c>
      <c r="N56" s="17"/>
    </row>
    <row collapsed="false" customFormat="false" customHeight="false" hidden="false" ht="12.1" outlineLevel="0" r="57">
      <c r="A57" s="21" t="n">
        <v>44174.727060185</v>
      </c>
      <c r="B57" s="17" t="s">
        <v>42</v>
      </c>
      <c r="C57" s="17" t="s">
        <v>172</v>
      </c>
      <c r="D57" s="17" t="s">
        <v>123</v>
      </c>
      <c r="E57" s="17" t="s">
        <v>27</v>
      </c>
      <c r="F57" s="17" t="s">
        <v>19</v>
      </c>
      <c r="G57" s="7" t="n">
        <v>3</v>
      </c>
      <c r="H57" s="6" t="n">
        <v>1207.7</v>
      </c>
      <c r="I57" s="6" t="n">
        <v>-3623.1</v>
      </c>
      <c r="J57" s="6" t="n">
        <v>0</v>
      </c>
      <c r="K57" s="6" t="n">
        <v>-2.17</v>
      </c>
      <c r="L57" s="6" t="n">
        <v>-0.33</v>
      </c>
      <c r="M57" s="6" t="s">
        <f>=I57+J57+K57+L57</f>
      </c>
      <c r="N57" s="17"/>
    </row>
    <row collapsed="false" customFormat="false" customHeight="false" hidden="false" ht="12.1" outlineLevel="0" r="58">
      <c r="A58" s="21" t="n">
        <v>44182.72650463</v>
      </c>
      <c r="B58" s="17" t="s">
        <v>33</v>
      </c>
      <c r="C58" s="17" t="s">
        <v>171</v>
      </c>
      <c r="D58" s="17" t="s">
        <v>123</v>
      </c>
      <c r="E58" s="17" t="s">
        <v>27</v>
      </c>
      <c r="F58" s="17" t="s">
        <v>19</v>
      </c>
      <c r="G58" s="7" t="n">
        <v>5</v>
      </c>
      <c r="H58" s="6" t="n">
        <v>933</v>
      </c>
      <c r="I58" s="6" t="n">
        <v>-4665</v>
      </c>
      <c r="J58" s="6" t="n">
        <v>0</v>
      </c>
      <c r="K58" s="6" t="n">
        <v>-2.8</v>
      </c>
      <c r="L58" s="6" t="n">
        <v>-0.43</v>
      </c>
      <c r="M58" s="6" t="s">
        <f>=I58+J58+K58+L58</f>
      </c>
      <c r="N58" s="17"/>
    </row>
    <row collapsed="false" customFormat="false" customHeight="false" hidden="false" ht="12.1" outlineLevel="0" r="59">
      <c r="A59" s="22" t="n">
        <v>44190</v>
      </c>
      <c r="B59" s="23" t="s">
        <v>157</v>
      </c>
      <c r="C59" s="23" t="s">
        <v>73</v>
      </c>
      <c r="D59" s="23" t="s">
        <v>157</v>
      </c>
      <c r="E59" s="23" t="s">
        <v>157</v>
      </c>
      <c r="F59" s="23" t="s">
        <v>19</v>
      </c>
      <c r="G59" s="24" t="n">
        <v>1</v>
      </c>
      <c r="H59" s="25" t="n">
        <v>39500</v>
      </c>
      <c r="I59" s="25" t="n">
        <v>39500</v>
      </c>
      <c r="J59" s="25" t="n">
        <v>0</v>
      </c>
      <c r="K59" s="25" t="n">
        <v>0</v>
      </c>
      <c r="L59" s="25" t="n">
        <v>0</v>
      </c>
      <c r="M59" s="6" t="s">
        <f>=I59+J59+K59+L59</f>
      </c>
      <c r="N59" s="23"/>
    </row>
    <row collapsed="false" customFormat="false" customHeight="false" hidden="false" ht="12.1" outlineLevel="0" r="60">
      <c r="A60" s="21" t="n">
        <v>44194.54275463</v>
      </c>
      <c r="B60" s="17" t="s">
        <v>135</v>
      </c>
      <c r="C60" s="17" t="s">
        <v>173</v>
      </c>
      <c r="D60" s="17" t="s">
        <v>123</v>
      </c>
      <c r="E60" s="17" t="s">
        <v>56</v>
      </c>
      <c r="F60" s="17" t="s">
        <v>19</v>
      </c>
      <c r="G60" s="7" t="n">
        <v>1</v>
      </c>
      <c r="H60" s="6" t="n">
        <v>100.22</v>
      </c>
      <c r="I60" s="6" t="n">
        <v>-1002.2</v>
      </c>
      <c r="J60" s="6" t="n">
        <v>-26.23</v>
      </c>
      <c r="K60" s="6" t="n">
        <v>-0.6</v>
      </c>
      <c r="L60" s="6" t="n">
        <v>-0.02</v>
      </c>
      <c r="M60" s="6" t="s">
        <f>=I60+J60+K60+L60</f>
      </c>
      <c r="N60" s="17"/>
    </row>
    <row collapsed="false" customFormat="false" customHeight="false" hidden="false" ht="12.1" outlineLevel="0" r="61">
      <c r="A61" s="21" t="n">
        <v>44209.888321759</v>
      </c>
      <c r="B61" s="17" t="s">
        <v>39</v>
      </c>
      <c r="C61" s="17" t="s">
        <v>174</v>
      </c>
      <c r="D61" s="17" t="s">
        <v>123</v>
      </c>
      <c r="E61" s="17" t="s">
        <v>27</v>
      </c>
      <c r="F61" s="17" t="s">
        <v>19</v>
      </c>
      <c r="G61" s="7" t="n">
        <v>14</v>
      </c>
      <c r="H61" s="6" t="n">
        <v>751.5</v>
      </c>
      <c r="I61" s="6" t="n">
        <v>-10521</v>
      </c>
      <c r="J61" s="6" t="n">
        <v>0</v>
      </c>
      <c r="K61" s="6" t="n">
        <v>-6.31</v>
      </c>
      <c r="L61" s="6" t="n">
        <v>-0.98</v>
      </c>
      <c r="M61" s="6" t="s">
        <f>=I61+J61+K61+L61</f>
      </c>
      <c r="N61" s="17"/>
    </row>
    <row collapsed="false" customFormat="false" customHeight="false" hidden="false" ht="12.1" outlineLevel="0" r="62">
      <c r="A62" s="22" t="n">
        <v>44216</v>
      </c>
      <c r="B62" s="23" t="s">
        <v>175</v>
      </c>
      <c r="C62" s="23" t="s">
        <v>176</v>
      </c>
      <c r="D62" s="23" t="s">
        <v>175</v>
      </c>
      <c r="E62" s="23" t="s">
        <v>175</v>
      </c>
      <c r="F62" s="23" t="s">
        <v>19</v>
      </c>
      <c r="G62" s="24" t="n">
        <v>1</v>
      </c>
      <c r="H62" s="25" t="n">
        <v>1000</v>
      </c>
      <c r="I62" s="25" t="n">
        <v>1000</v>
      </c>
      <c r="J62" s="25" t="n">
        <v>0</v>
      </c>
      <c r="K62" s="25" t="n">
        <v>0</v>
      </c>
      <c r="L62" s="25" t="n">
        <v>0</v>
      </c>
      <c r="M62" s="6" t="s">
        <f>=I62+J62+K62+L62</f>
      </c>
      <c r="N62" s="23"/>
    </row>
    <row collapsed="false" customFormat="false" customHeight="false" hidden="false" ht="12.1" outlineLevel="0" r="63">
      <c r="A63" s="21" t="n">
        <v>44222.758773148</v>
      </c>
      <c r="B63" s="17" t="s">
        <v>136</v>
      </c>
      <c r="C63" s="17" t="s">
        <v>177</v>
      </c>
      <c r="D63" s="17" t="s">
        <v>123</v>
      </c>
      <c r="E63" s="17" t="s">
        <v>56</v>
      </c>
      <c r="F63" s="17" t="s">
        <v>19</v>
      </c>
      <c r="G63" s="7" t="n">
        <v>1</v>
      </c>
      <c r="H63" s="6" t="n">
        <v>100.1</v>
      </c>
      <c r="I63" s="6" t="n">
        <v>-1001</v>
      </c>
      <c r="J63" s="6" t="n">
        <v>0</v>
      </c>
      <c r="K63" s="6" t="n">
        <v>-0.6</v>
      </c>
      <c r="L63" s="6" t="n">
        <v>-0.02</v>
      </c>
      <c r="M63" s="6" t="s">
        <f>=I63+J63+K63+L63</f>
      </c>
      <c r="N63" s="17"/>
    </row>
    <row collapsed="false" customFormat="false" customHeight="false" hidden="false" ht="12.1" outlineLevel="0" r="64">
      <c r="A64" s="22" t="n">
        <v>44224</v>
      </c>
      <c r="B64" s="23" t="s">
        <v>175</v>
      </c>
      <c r="C64" s="23" t="s">
        <v>178</v>
      </c>
      <c r="D64" s="23" t="s">
        <v>175</v>
      </c>
      <c r="E64" s="23" t="s">
        <v>175</v>
      </c>
      <c r="F64" s="23" t="s">
        <v>19</v>
      </c>
      <c r="G64" s="24" t="n">
        <v>1</v>
      </c>
      <c r="H64" s="25" t="n">
        <v>1000</v>
      </c>
      <c r="I64" s="25" t="n">
        <v>1000</v>
      </c>
      <c r="J64" s="25" t="n">
        <v>0</v>
      </c>
      <c r="K64" s="25" t="n">
        <v>0</v>
      </c>
      <c r="L64" s="25" t="n">
        <v>0</v>
      </c>
      <c r="M64" s="6" t="s">
        <f>=I64+J64+K64+L64</f>
      </c>
      <c r="N64" s="23"/>
    </row>
    <row collapsed="false" customFormat="false" customHeight="false" hidden="false" ht="12.1" outlineLevel="0" r="65">
      <c r="A65" s="21" t="n">
        <v>44232.708518519</v>
      </c>
      <c r="B65" s="17" t="s">
        <v>36</v>
      </c>
      <c r="C65" s="17" t="s">
        <v>159</v>
      </c>
      <c r="D65" s="17" t="s">
        <v>123</v>
      </c>
      <c r="E65" s="17" t="s">
        <v>27</v>
      </c>
      <c r="F65" s="17" t="s">
        <v>19</v>
      </c>
      <c r="G65" s="7" t="n">
        <v>5</v>
      </c>
      <c r="H65" s="6" t="n">
        <v>1.7889</v>
      </c>
      <c r="I65" s="6" t="n">
        <v>-8.94</v>
      </c>
      <c r="J65" s="6" t="n">
        <v>0</v>
      </c>
      <c r="K65" s="6" t="n">
        <v>-0.01</v>
      </c>
      <c r="L65" s="6" t="n">
        <v>-0.02</v>
      </c>
      <c r="M65" s="6" t="s">
        <f>=I65+J65+K65+L65</f>
      </c>
      <c r="N65" s="17"/>
    </row>
    <row collapsed="false" customFormat="false" customHeight="false" hidden="false" ht="12.1" outlineLevel="0" r="66">
      <c r="A66" s="21" t="n">
        <v>44232.725324074</v>
      </c>
      <c r="B66" s="17" t="s">
        <v>55</v>
      </c>
      <c r="C66" s="17" t="s">
        <v>179</v>
      </c>
      <c r="D66" s="17" t="s">
        <v>123</v>
      </c>
      <c r="E66" s="17" t="s">
        <v>56</v>
      </c>
      <c r="F66" s="17" t="s">
        <v>19</v>
      </c>
      <c r="G66" s="7" t="n">
        <v>2</v>
      </c>
      <c r="H66" s="6" t="n">
        <v>106.721</v>
      </c>
      <c r="I66" s="6" t="n">
        <v>-2134.42</v>
      </c>
      <c r="J66" s="6" t="n">
        <v>-38.98</v>
      </c>
      <c r="K66" s="6" t="n">
        <v>-1.28</v>
      </c>
      <c r="L66" s="6" t="n">
        <v>-0.21</v>
      </c>
      <c r="M66" s="6" t="s">
        <f>=I66+J66+K66+L66</f>
      </c>
      <c r="N66" s="17"/>
    </row>
    <row collapsed="false" customFormat="false" customHeight="false" hidden="false" ht="12.1" outlineLevel="0" r="67">
      <c r="A67" s="21" t="n">
        <v>44232.759722222</v>
      </c>
      <c r="B67" s="17" t="s">
        <v>55</v>
      </c>
      <c r="C67" s="17" t="s">
        <v>179</v>
      </c>
      <c r="D67" s="17" t="s">
        <v>123</v>
      </c>
      <c r="E67" s="17" t="s">
        <v>56</v>
      </c>
      <c r="F67" s="17" t="s">
        <v>19</v>
      </c>
      <c r="G67" s="7" t="n">
        <v>2</v>
      </c>
      <c r="H67" s="6" t="n">
        <v>106.721</v>
      </c>
      <c r="I67" s="6" t="n">
        <v>-2134.42</v>
      </c>
      <c r="J67" s="6" t="n">
        <v>-38.98</v>
      </c>
      <c r="K67" s="6" t="n">
        <v>-1.28</v>
      </c>
      <c r="L67" s="6" t="n">
        <v>-0.21</v>
      </c>
      <c r="M67" s="6" t="s">
        <f>=I67+J67+K67+L67</f>
      </c>
      <c r="N67" s="17"/>
    </row>
    <row collapsed="false" customFormat="false" customHeight="false" hidden="false" ht="12.1" outlineLevel="0" r="68">
      <c r="A68" s="21" t="n">
        <v>44232.7603125</v>
      </c>
      <c r="B68" s="17" t="s">
        <v>55</v>
      </c>
      <c r="C68" s="17" t="s">
        <v>179</v>
      </c>
      <c r="D68" s="17" t="s">
        <v>123</v>
      </c>
      <c r="E68" s="17" t="s">
        <v>56</v>
      </c>
      <c r="F68" s="17" t="s">
        <v>19</v>
      </c>
      <c r="G68" s="7" t="n">
        <v>6</v>
      </c>
      <c r="H68" s="6" t="n">
        <v>106.721</v>
      </c>
      <c r="I68" s="6" t="n">
        <v>-6403.26</v>
      </c>
      <c r="J68" s="6" t="n">
        <v>-116.94</v>
      </c>
      <c r="K68" s="6" t="n">
        <v>-3.84</v>
      </c>
      <c r="L68" s="6" t="n">
        <v>-0.61</v>
      </c>
      <c r="M68" s="6" t="s">
        <f>=I68+J68+K68+L68</f>
      </c>
      <c r="N68" s="17"/>
    </row>
    <row collapsed="false" customFormat="false" customHeight="false" hidden="false" ht="12.1" outlineLevel="0" r="69">
      <c r="A69" s="21" t="n">
        <v>44236.75375</v>
      </c>
      <c r="B69" s="17" t="s">
        <v>36</v>
      </c>
      <c r="C69" s="17" t="s">
        <v>159</v>
      </c>
      <c r="D69" s="17" t="s">
        <v>123</v>
      </c>
      <c r="E69" s="17" t="s">
        <v>27</v>
      </c>
      <c r="F69" s="17" t="s">
        <v>19</v>
      </c>
      <c r="G69" s="7" t="n">
        <v>101</v>
      </c>
      <c r="H69" s="6" t="n">
        <v>1.7957</v>
      </c>
      <c r="I69" s="6" t="n">
        <v>-181.37</v>
      </c>
      <c r="J69" s="6" t="n">
        <v>0</v>
      </c>
      <c r="K69" s="6" t="n">
        <v>-0.11</v>
      </c>
      <c r="L69" s="6" t="n">
        <v>-0.02</v>
      </c>
      <c r="M69" s="6" t="s">
        <f>=I69+J69+K69+L69</f>
      </c>
      <c r="N69" s="17"/>
    </row>
    <row collapsed="false" customFormat="false" customHeight="false" hidden="false" ht="12.1" outlineLevel="0" r="70">
      <c r="A70" s="21" t="n">
        <v>44236.753761574</v>
      </c>
      <c r="B70" s="17" t="s">
        <v>36</v>
      </c>
      <c r="C70" s="17" t="s">
        <v>159</v>
      </c>
      <c r="D70" s="17" t="s">
        <v>123</v>
      </c>
      <c r="E70" s="17" t="s">
        <v>27</v>
      </c>
      <c r="F70" s="17" t="s">
        <v>19</v>
      </c>
      <c r="G70" s="7" t="n">
        <v>2500</v>
      </c>
      <c r="H70" s="6" t="n">
        <v>1.7957</v>
      </c>
      <c r="I70" s="6" t="n">
        <v>-4489.25</v>
      </c>
      <c r="J70" s="6" t="n">
        <v>0</v>
      </c>
      <c r="K70" s="6" t="n">
        <v>-2.69</v>
      </c>
      <c r="L70" s="6" t="n">
        <v>-0.42</v>
      </c>
      <c r="M70" s="6" t="s">
        <f>=I70+J70+K70+L70</f>
      </c>
      <c r="N70" s="17"/>
    </row>
    <row collapsed="false" customFormat="false" customHeight="false" hidden="false" ht="12.1" outlineLevel="0" r="71">
      <c r="A71" s="21" t="n">
        <v>44236.754375</v>
      </c>
      <c r="B71" s="17" t="s">
        <v>36</v>
      </c>
      <c r="C71" s="17" t="s">
        <v>159</v>
      </c>
      <c r="D71" s="17" t="s">
        <v>123</v>
      </c>
      <c r="E71" s="17" t="s">
        <v>27</v>
      </c>
      <c r="F71" s="17" t="s">
        <v>19</v>
      </c>
      <c r="G71" s="7" t="n">
        <v>84</v>
      </c>
      <c r="H71" s="6" t="n">
        <v>1.7957</v>
      </c>
      <c r="I71" s="6" t="n">
        <v>-150.84</v>
      </c>
      <c r="J71" s="6" t="n">
        <v>0</v>
      </c>
      <c r="K71" s="6" t="n">
        <v>-0.09</v>
      </c>
      <c r="L71" s="6" t="n">
        <v>-0.02</v>
      </c>
      <c r="M71" s="6" t="s">
        <f>=I71+J71+K71+L71</f>
      </c>
      <c r="N71" s="17"/>
    </row>
    <row collapsed="false" customFormat="false" customHeight="false" hidden="false" ht="12.1" outlineLevel="0" r="72">
      <c r="A72" s="21" t="n">
        <v>44236.754664352</v>
      </c>
      <c r="B72" s="17" t="s">
        <v>36</v>
      </c>
      <c r="C72" s="17" t="s">
        <v>159</v>
      </c>
      <c r="D72" s="17" t="s">
        <v>123</v>
      </c>
      <c r="E72" s="17" t="s">
        <v>27</v>
      </c>
      <c r="F72" s="17" t="s">
        <v>19</v>
      </c>
      <c r="G72" s="7" t="n">
        <v>15</v>
      </c>
      <c r="H72" s="6" t="n">
        <v>1.7957</v>
      </c>
      <c r="I72" s="6" t="n">
        <v>-26.94</v>
      </c>
      <c r="J72" s="6" t="n">
        <v>0</v>
      </c>
      <c r="K72" s="6" t="n">
        <v>-0.02</v>
      </c>
      <c r="L72" s="6" t="n">
        <v>-0.02</v>
      </c>
      <c r="M72" s="6" t="s">
        <f>=I72+J72+K72+L72</f>
      </c>
      <c r="N72" s="17"/>
    </row>
    <row collapsed="false" customFormat="false" customHeight="false" hidden="false" ht="12.1" outlineLevel="0" r="73">
      <c r="A73" s="21" t="n">
        <v>44239.622881944</v>
      </c>
      <c r="B73" s="17" t="s">
        <v>48</v>
      </c>
      <c r="C73" s="17" t="s">
        <v>180</v>
      </c>
      <c r="D73" s="17" t="s">
        <v>123</v>
      </c>
      <c r="E73" s="17" t="s">
        <v>27</v>
      </c>
      <c r="F73" s="17" t="s">
        <v>19</v>
      </c>
      <c r="G73" s="7" t="n">
        <v>1</v>
      </c>
      <c r="H73" s="6" t="n">
        <v>3441.7</v>
      </c>
      <c r="I73" s="6" t="n">
        <v>-3441.7</v>
      </c>
      <c r="J73" s="6" t="n">
        <v>0</v>
      </c>
      <c r="K73" s="6" t="n">
        <v>-2.07</v>
      </c>
      <c r="L73" s="6" t="n">
        <v>-0.32</v>
      </c>
      <c r="M73" s="6" t="s">
        <f>=I73+J73+K73+L73</f>
      </c>
      <c r="N73" s="17"/>
    </row>
    <row collapsed="false" customFormat="false" customHeight="false" hidden="false" ht="12.1" outlineLevel="0" r="74">
      <c r="A74" s="21" t="n">
        <v>44312.470659722</v>
      </c>
      <c r="B74" s="17" t="s">
        <v>137</v>
      </c>
      <c r="C74" s="17" t="s">
        <v>181</v>
      </c>
      <c r="D74" s="17" t="s">
        <v>123</v>
      </c>
      <c r="E74" s="17" t="s">
        <v>56</v>
      </c>
      <c r="F74" s="17" t="s">
        <v>19</v>
      </c>
      <c r="G74" s="7" t="n">
        <v>12</v>
      </c>
      <c r="H74" s="6" t="n">
        <v>101.799</v>
      </c>
      <c r="I74" s="6" t="n">
        <v>-15684.82</v>
      </c>
      <c r="J74" s="6" t="n">
        <v>-72.84</v>
      </c>
      <c r="K74" s="6" t="n">
        <v>-9.41</v>
      </c>
      <c r="L74" s="6" t="n">
        <v>-1.49</v>
      </c>
      <c r="M74" s="6" t="s">
        <f>=I74+J74+K74+L74</f>
      </c>
      <c r="N74" s="17"/>
    </row>
    <row collapsed="false" customFormat="false" customHeight="false" hidden="false" ht="12.1" outlineLevel="0" r="75">
      <c r="A75" s="21" t="n">
        <v>44312.474872685</v>
      </c>
      <c r="B75" s="17" t="s">
        <v>45</v>
      </c>
      <c r="C75" s="17" t="s">
        <v>182</v>
      </c>
      <c r="D75" s="17" t="s">
        <v>123</v>
      </c>
      <c r="E75" s="17" t="s">
        <v>27</v>
      </c>
      <c r="F75" s="17" t="s">
        <v>19</v>
      </c>
      <c r="G75" s="7" t="n">
        <v>19</v>
      </c>
      <c r="H75" s="6" t="n">
        <v>76.25</v>
      </c>
      <c r="I75" s="6" t="n">
        <v>-1448.75</v>
      </c>
      <c r="J75" s="6" t="n">
        <v>0</v>
      </c>
      <c r="K75" s="6" t="n">
        <v>-0.87</v>
      </c>
      <c r="L75" s="6" t="n">
        <v>-0.14</v>
      </c>
      <c r="M75" s="6" t="s">
        <f>=I75+J75+K75+L75</f>
      </c>
      <c r="N75" s="17"/>
    </row>
    <row collapsed="false" customFormat="false" customHeight="false" hidden="false" ht="12.1" outlineLevel="0" r="76">
      <c r="A76" s="26" t="n">
        <v>44468.716944444</v>
      </c>
      <c r="B76" s="27" t="s">
        <v>129</v>
      </c>
      <c r="C76" s="27" t="s">
        <v>164</v>
      </c>
      <c r="D76" s="27" t="s">
        <v>124</v>
      </c>
      <c r="E76" s="27" t="s">
        <v>17</v>
      </c>
      <c r="F76" s="27" t="s">
        <v>19</v>
      </c>
      <c r="G76" s="28" t="n">
        <v>-30</v>
      </c>
      <c r="H76" s="29" t="n">
        <v>219.1</v>
      </c>
      <c r="I76" s="29" t="n">
        <v>6573</v>
      </c>
      <c r="J76" s="29" t="n">
        <v>0</v>
      </c>
      <c r="K76" s="29" t="n">
        <v>-3.95</v>
      </c>
      <c r="L76" s="29" t="n">
        <v>-0.61</v>
      </c>
      <c r="M76" s="6" t="s">
        <f>=I76+J76+K76+L76</f>
      </c>
      <c r="N76" s="27"/>
    </row>
    <row collapsed="false" customFormat="false" customHeight="false" hidden="false" ht="12.1" outlineLevel="0" r="77">
      <c r="A77" s="26" t="n">
        <v>44468.717546296</v>
      </c>
      <c r="B77" s="27" t="s">
        <v>21</v>
      </c>
      <c r="C77" s="27" t="s">
        <v>168</v>
      </c>
      <c r="D77" s="27" t="s">
        <v>124</v>
      </c>
      <c r="E77" s="27" t="s">
        <v>17</v>
      </c>
      <c r="F77" s="27" t="s">
        <v>19</v>
      </c>
      <c r="G77" s="28" t="n">
        <v>-30</v>
      </c>
      <c r="H77" s="29" t="n">
        <v>327.86</v>
      </c>
      <c r="I77" s="29" t="n">
        <v>9835.8</v>
      </c>
      <c r="J77" s="29" t="n">
        <v>0</v>
      </c>
      <c r="K77" s="29" t="n">
        <v>-5.9</v>
      </c>
      <c r="L77" s="29" t="n">
        <v>-0.92</v>
      </c>
      <c r="M77" s="6" t="s">
        <f>=I77+J77+K77+L77</f>
      </c>
      <c r="N77" s="27"/>
    </row>
    <row collapsed="false" customFormat="false" customHeight="false" hidden="false" ht="12.1" outlineLevel="0" r="78">
      <c r="A78" s="21" t="n">
        <v>44468.718946759</v>
      </c>
      <c r="B78" s="17" t="s">
        <v>26</v>
      </c>
      <c r="C78" s="17" t="s">
        <v>183</v>
      </c>
      <c r="D78" s="17" t="s">
        <v>123</v>
      </c>
      <c r="E78" s="17" t="s">
        <v>27</v>
      </c>
      <c r="F78" s="17" t="s">
        <v>19</v>
      </c>
      <c r="G78" s="7" t="n">
        <v>10000</v>
      </c>
      <c r="H78" s="6" t="n">
        <v>1.0778</v>
      </c>
      <c r="I78" s="6" t="n">
        <v>-10778</v>
      </c>
      <c r="J78" s="6" t="n">
        <v>0</v>
      </c>
      <c r="K78" s="6" t="n">
        <v>0</v>
      </c>
      <c r="L78" s="6" t="n">
        <v>-1.01</v>
      </c>
      <c r="M78" s="6" t="s">
        <f>=I78+J78+K78+L78</f>
      </c>
      <c r="N78" s="17"/>
    </row>
    <row collapsed="false" customFormat="false" customHeight="false" hidden="false" ht="12.1" outlineLevel="0" r="79">
      <c r="A79" s="21" t="n">
        <v>44468.726041667</v>
      </c>
      <c r="B79" s="17" t="s">
        <v>30</v>
      </c>
      <c r="C79" s="17" t="s">
        <v>162</v>
      </c>
      <c r="D79" s="17" t="s">
        <v>123</v>
      </c>
      <c r="E79" s="17" t="s">
        <v>27</v>
      </c>
      <c r="F79" s="17" t="s">
        <v>19</v>
      </c>
      <c r="G79" s="7" t="n">
        <v>3</v>
      </c>
      <c r="H79" s="6" t="n">
        <v>1699</v>
      </c>
      <c r="I79" s="6" t="n">
        <v>-5097</v>
      </c>
      <c r="J79" s="6" t="n">
        <v>0</v>
      </c>
      <c r="K79" s="6" t="n">
        <v>0</v>
      </c>
      <c r="L79" s="6" t="n">
        <v>-0.47</v>
      </c>
      <c r="M79" s="6" t="s">
        <f>=I79+J79+K79+L79</f>
      </c>
      <c r="N79" s="17"/>
    </row>
    <row collapsed="false" customFormat="false" customHeight="false" hidden="false" ht="12.1" outlineLevel="0" r="80">
      <c r="A80" s="21" t="n">
        <v>44468.727488426</v>
      </c>
      <c r="B80" s="17" t="s">
        <v>26</v>
      </c>
      <c r="C80" s="17" t="s">
        <v>183</v>
      </c>
      <c r="D80" s="17" t="s">
        <v>123</v>
      </c>
      <c r="E80" s="17" t="s">
        <v>27</v>
      </c>
      <c r="F80" s="17" t="s">
        <v>19</v>
      </c>
      <c r="G80" s="7" t="n">
        <v>540</v>
      </c>
      <c r="H80" s="6" t="n">
        <v>1.0778</v>
      </c>
      <c r="I80" s="6" t="n">
        <v>-582.01</v>
      </c>
      <c r="J80" s="6" t="n">
        <v>0</v>
      </c>
      <c r="K80" s="6" t="n">
        <v>0</v>
      </c>
      <c r="L80" s="6" t="n">
        <v>-0.05</v>
      </c>
      <c r="M80" s="6" t="s">
        <f>=I80+J80+K80+L80</f>
      </c>
      <c r="N80" s="17"/>
    </row>
    <row collapsed="false" customFormat="false" customHeight="false" hidden="false" ht="12.1" outlineLevel="0" r="81">
      <c r="A81" s="22" t="n">
        <v>44512</v>
      </c>
      <c r="B81" s="23" t="s">
        <v>157</v>
      </c>
      <c r="C81" s="23" t="s">
        <v>73</v>
      </c>
      <c r="D81" s="23" t="s">
        <v>157</v>
      </c>
      <c r="E81" s="23" t="s">
        <v>157</v>
      </c>
      <c r="F81" s="23" t="s">
        <v>19</v>
      </c>
      <c r="G81" s="24" t="n">
        <v>1</v>
      </c>
      <c r="H81" s="25" t="n">
        <v>160000</v>
      </c>
      <c r="I81" s="25" t="n">
        <v>160000</v>
      </c>
      <c r="J81" s="25" t="n">
        <v>0</v>
      </c>
      <c r="K81" s="25" t="n">
        <v>0</v>
      </c>
      <c r="L81" s="25" t="n">
        <v>0</v>
      </c>
      <c r="M81" s="6" t="s">
        <f>=I81+J81+K81+L81</f>
      </c>
      <c r="N81" s="23"/>
    </row>
    <row collapsed="false" customFormat="false" customHeight="false" hidden="false" ht="12.1" outlineLevel="0" r="82">
      <c r="A82" s="21" t="n">
        <v>44512.774074074</v>
      </c>
      <c r="B82" s="17" t="s">
        <v>26</v>
      </c>
      <c r="C82" s="17" t="s">
        <v>183</v>
      </c>
      <c r="D82" s="17" t="s">
        <v>123</v>
      </c>
      <c r="E82" s="17" t="s">
        <v>27</v>
      </c>
      <c r="F82" s="17" t="s">
        <v>19</v>
      </c>
      <c r="G82" s="7" t="n">
        <v>110657</v>
      </c>
      <c r="H82" s="6" t="n">
        <v>1.0869</v>
      </c>
      <c r="I82" s="6" t="n">
        <v>-120273.09</v>
      </c>
      <c r="J82" s="6" t="n">
        <v>0</v>
      </c>
      <c r="K82" s="6" t="n">
        <v>-72.16</v>
      </c>
      <c r="L82" s="6" t="n">
        <v>-11.18</v>
      </c>
      <c r="M82" s="6" t="s">
        <f>=I82+J82+K82+L82</f>
      </c>
      <c r="N82" s="17"/>
    </row>
    <row collapsed="false" customFormat="false" customHeight="false" hidden="false" ht="12.1" outlineLevel="0" r="83">
      <c r="A83" s="21" t="n">
        <v>44512.774074074</v>
      </c>
      <c r="B83" s="17" t="s">
        <v>26</v>
      </c>
      <c r="C83" s="17" t="s">
        <v>183</v>
      </c>
      <c r="D83" s="17" t="s">
        <v>123</v>
      </c>
      <c r="E83" s="17" t="s">
        <v>27</v>
      </c>
      <c r="F83" s="17" t="s">
        <v>19</v>
      </c>
      <c r="G83" s="7" t="n">
        <v>27350</v>
      </c>
      <c r="H83" s="6" t="n">
        <v>1.0869</v>
      </c>
      <c r="I83" s="6" t="n">
        <v>-29726.72</v>
      </c>
      <c r="J83" s="6" t="n">
        <v>0</v>
      </c>
      <c r="K83" s="6" t="n">
        <v>-17.84</v>
      </c>
      <c r="L83" s="6" t="n">
        <v>-2.76</v>
      </c>
      <c r="M83" s="6" t="s">
        <f>=I83+J83+K83+L83</f>
      </c>
      <c r="N83" s="17"/>
    </row>
    <row collapsed="false" customFormat="false" customHeight="false" hidden="false" ht="12.1" outlineLevel="0" r="84">
      <c r="A84" s="22" t="n">
        <v>44540</v>
      </c>
      <c r="B84" s="23" t="s">
        <v>157</v>
      </c>
      <c r="C84" s="23" t="s">
        <v>73</v>
      </c>
      <c r="D84" s="23" t="s">
        <v>157</v>
      </c>
      <c r="E84" s="23" t="s">
        <v>157</v>
      </c>
      <c r="F84" s="23" t="s">
        <v>19</v>
      </c>
      <c r="G84" s="24" t="n">
        <v>1</v>
      </c>
      <c r="H84" s="25" t="n">
        <v>240000</v>
      </c>
      <c r="I84" s="25" t="n">
        <v>240000</v>
      </c>
      <c r="J84" s="25" t="n">
        <v>0</v>
      </c>
      <c r="K84" s="25" t="n">
        <v>0</v>
      </c>
      <c r="L84" s="25" t="n">
        <v>0</v>
      </c>
      <c r="M84" s="6" t="s">
        <f>=I84+J84+K84+L84</f>
      </c>
      <c r="N84" s="23"/>
    </row>
    <row collapsed="false" customFormat="false" customHeight="false" hidden="false" ht="12.1" outlineLevel="0" r="85">
      <c r="A85" s="21" t="n">
        <v>44540.856215278</v>
      </c>
      <c r="B85" s="17" t="s">
        <v>26</v>
      </c>
      <c r="C85" s="17" t="s">
        <v>183</v>
      </c>
      <c r="D85" s="17" t="s">
        <v>123</v>
      </c>
      <c r="E85" s="17" t="s">
        <v>27</v>
      </c>
      <c r="F85" s="17" t="s">
        <v>19</v>
      </c>
      <c r="G85" s="7" t="n">
        <v>200000</v>
      </c>
      <c r="H85" s="6" t="n">
        <v>1.0927</v>
      </c>
      <c r="I85" s="6" t="n">
        <v>-218540</v>
      </c>
      <c r="J85" s="6" t="n">
        <v>0</v>
      </c>
      <c r="K85" s="6" t="n">
        <v>-131.13</v>
      </c>
      <c r="L85" s="6" t="n">
        <v>-20.33</v>
      </c>
      <c r="M85" s="6" t="s">
        <f>=I85+J85+K85+L85</f>
      </c>
      <c r="N85" s="17"/>
    </row>
    <row collapsed="false" customFormat="false" customHeight="false" hidden="false" ht="12.1" outlineLevel="0" r="86">
      <c r="A86" s="21" t="n">
        <v>44540.858634259</v>
      </c>
      <c r="B86" s="17" t="s">
        <v>26</v>
      </c>
      <c r="C86" s="17" t="s">
        <v>183</v>
      </c>
      <c r="D86" s="17" t="s">
        <v>123</v>
      </c>
      <c r="E86" s="17" t="s">
        <v>27</v>
      </c>
      <c r="F86" s="17" t="s">
        <v>19</v>
      </c>
      <c r="G86" s="7" t="n">
        <v>27000</v>
      </c>
      <c r="H86" s="6" t="n">
        <v>1.0927</v>
      </c>
      <c r="I86" s="6" t="n">
        <v>-29502.9</v>
      </c>
      <c r="J86" s="6" t="n">
        <v>0</v>
      </c>
      <c r="K86" s="6" t="n">
        <v>-17.7</v>
      </c>
      <c r="L86" s="6" t="n">
        <v>-2.75</v>
      </c>
      <c r="M86" s="6" t="s">
        <f>=I86+J86+K86+L86</f>
      </c>
      <c r="N86" s="17"/>
    </row>
    <row collapsed="false" customFormat="false" customHeight="false" hidden="false" ht="12.1" outlineLevel="0" r="87">
      <c r="A87" s="26" t="n">
        <v>44579.46900463</v>
      </c>
      <c r="B87" s="27" t="s">
        <v>26</v>
      </c>
      <c r="C87" s="27" t="s">
        <v>183</v>
      </c>
      <c r="D87" s="27" t="s">
        <v>124</v>
      </c>
      <c r="E87" s="27" t="s">
        <v>27</v>
      </c>
      <c r="F87" s="27" t="s">
        <v>19</v>
      </c>
      <c r="G87" s="28" t="n">
        <v>-72601</v>
      </c>
      <c r="H87" s="29" t="n">
        <v>1.1018</v>
      </c>
      <c r="I87" s="29" t="n">
        <v>79991.78</v>
      </c>
      <c r="J87" s="29" t="n">
        <v>0</v>
      </c>
      <c r="K87" s="29" t="n">
        <v>-48</v>
      </c>
      <c r="L87" s="29" t="n">
        <v>-7.44</v>
      </c>
      <c r="M87" s="6" t="s">
        <f>=I87+J87+K87+L87</f>
      </c>
      <c r="N87" s="27"/>
    </row>
    <row collapsed="false" customFormat="false" customHeight="false" hidden="false" ht="12.1" outlineLevel="0" r="88">
      <c r="A88" s="26" t="n">
        <v>44587.943356481</v>
      </c>
      <c r="B88" s="27" t="s">
        <v>26</v>
      </c>
      <c r="C88" s="27" t="s">
        <v>183</v>
      </c>
      <c r="D88" s="27" t="s">
        <v>124</v>
      </c>
      <c r="E88" s="27" t="s">
        <v>27</v>
      </c>
      <c r="F88" s="27" t="s">
        <v>19</v>
      </c>
      <c r="G88" s="28" t="n">
        <v>-90587</v>
      </c>
      <c r="H88" s="29" t="n">
        <v>1.1039</v>
      </c>
      <c r="I88" s="29" t="n">
        <v>99998.99</v>
      </c>
      <c r="J88" s="29" t="n">
        <v>0</v>
      </c>
      <c r="K88" s="29" t="n">
        <v>-60</v>
      </c>
      <c r="L88" s="29" t="n">
        <v>-9.3</v>
      </c>
      <c r="M88" s="6" t="s">
        <f>=I88+J88+K88+L88</f>
      </c>
      <c r="N88" s="27"/>
    </row>
    <row collapsed="false" customFormat="false" customHeight="false" hidden="false" ht="12.1" outlineLevel="0" r="89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 t="s">
        <v>184</v>
      </c>
      <c r="M89" s="5" t="s">
        <f>=SUM(M2:M88)</f>
      </c>
      <c r="N89" s="4"/>
    </row>
  </sheetData>
  <autoFilter ref="A1:N89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1" t="s">
        <v>66</v>
      </c>
      <c r="B1" s="31" t="s">
        <v>185</v>
      </c>
      <c r="C1" s="31" t="s">
        <v>0</v>
      </c>
      <c r="D1" s="31" t="s">
        <v>2</v>
      </c>
      <c r="E1" s="31" t="s">
        <v>186</v>
      </c>
      <c r="F1" s="31" t="s">
        <v>3</v>
      </c>
      <c r="G1" s="31" t="s">
        <v>187</v>
      </c>
      <c r="H1" s="31" t="s">
        <v>188</v>
      </c>
      <c r="I1" s="31" t="s">
        <v>189</v>
      </c>
      <c r="J1" s="31" t="s">
        <v>190</v>
      </c>
      <c r="K1" s="31" t="s">
        <v>191</v>
      </c>
      <c r="L1" s="31" t="s">
        <v>192</v>
      </c>
      <c r="M1" s="31" t="s">
        <v>193</v>
      </c>
      <c r="N1" s="31" t="s">
        <v>194</v>
      </c>
    </row>
    <row collapsed="false" customFormat="false" customHeight="false" hidden="false" ht="12.1" outlineLevel="0" r="2">
      <c r="A2" s="30" t="n">
        <v>44140</v>
      </c>
      <c r="B2" s="17" t="s">
        <v>195</v>
      </c>
      <c r="C2" s="17" t="s">
        <v>16</v>
      </c>
      <c r="D2" s="17" t="s">
        <v>18</v>
      </c>
      <c r="E2" s="7" t="n">
        <v>2</v>
      </c>
      <c r="F2" s="17" t="s">
        <v>63</v>
      </c>
      <c r="G2" s="6" t="n">
        <v>26.4002</v>
      </c>
      <c r="H2" s="6" t="n">
        <v>3516</v>
      </c>
      <c r="I2" s="6" t="n">
        <v>3993.76</v>
      </c>
      <c r="J2" s="6" t="n">
        <v>0.07</v>
      </c>
      <c r="K2" s="6" t="n">
        <v>52.8004</v>
      </c>
      <c r="L2" s="6" t="n">
        <v>47.2</v>
      </c>
      <c r="M2" s="6" t="n">
        <v>0.59</v>
      </c>
      <c r="N2" s="6" t="n">
        <v>0.67</v>
      </c>
    </row>
    <row collapsed="false" customFormat="false" customHeight="false" hidden="false" ht="12.1" outlineLevel="0" r="3">
      <c r="A3" s="30" t="n">
        <v>44194</v>
      </c>
      <c r="B3" s="17" t="s">
        <v>195</v>
      </c>
      <c r="C3" s="17" t="s">
        <v>129</v>
      </c>
      <c r="D3" s="17" t="s">
        <v>196</v>
      </c>
      <c r="E3" s="7" t="n">
        <v>30</v>
      </c>
      <c r="F3" s="17" t="s">
        <v>19</v>
      </c>
      <c r="G3" s="6" t="n">
        <v>6.43</v>
      </c>
      <c r="H3" s="6" t="n">
        <v>209.8</v>
      </c>
      <c r="I3" s="6" t="n">
        <v>169.46</v>
      </c>
      <c r="J3" s="6" t="n">
        <v>25</v>
      </c>
      <c r="K3" s="6" t="n">
        <v>192.9</v>
      </c>
      <c r="L3" s="6" t="n">
        <v>167.9</v>
      </c>
      <c r="M3" s="6" t="n">
        <v>3.3</v>
      </c>
      <c r="N3" s="6" t="n">
        <v>2.67</v>
      </c>
    </row>
    <row collapsed="false" customFormat="false" customHeight="false" hidden="false" ht="12.1" outlineLevel="0" r="4">
      <c r="A4" s="30" t="n">
        <v>44231</v>
      </c>
      <c r="B4" s="17" t="s">
        <v>195</v>
      </c>
      <c r="C4" s="17" t="s">
        <v>16</v>
      </c>
      <c r="D4" s="17" t="s">
        <v>18</v>
      </c>
      <c r="E4" s="7" t="n">
        <v>2</v>
      </c>
      <c r="F4" s="17" t="s">
        <v>63</v>
      </c>
      <c r="G4" s="6" t="n">
        <v>26.4759</v>
      </c>
      <c r="H4" s="6" t="n">
        <v>4417</v>
      </c>
      <c r="I4" s="6" t="n">
        <v>3993.76</v>
      </c>
      <c r="J4" s="6" t="n">
        <v>0.07</v>
      </c>
      <c r="K4" s="6" t="n">
        <v>52.9517</v>
      </c>
      <c r="L4" s="6" t="n">
        <v>47.63</v>
      </c>
      <c r="M4" s="6" t="n">
        <v>0.6</v>
      </c>
      <c r="N4" s="6" t="n">
        <v>0.54</v>
      </c>
    </row>
    <row collapsed="false" customFormat="false" customHeight="false" hidden="false" ht="12.1" outlineLevel="0" r="5">
      <c r="A5" s="30" t="n">
        <v>44322</v>
      </c>
      <c r="B5" s="17" t="s">
        <v>195</v>
      </c>
      <c r="C5" s="17" t="s">
        <v>16</v>
      </c>
      <c r="D5" s="17" t="s">
        <v>18</v>
      </c>
      <c r="E5" s="7" t="n">
        <v>2</v>
      </c>
      <c r="F5" s="17" t="s">
        <v>63</v>
      </c>
      <c r="G5" s="6" t="n">
        <v>26.0519</v>
      </c>
      <c r="H5" s="6" t="n">
        <v>4260</v>
      </c>
      <c r="I5" s="6" t="n">
        <v>3993.76</v>
      </c>
      <c r="J5" s="6" t="n">
        <v>0.07</v>
      </c>
      <c r="K5" s="6" t="n">
        <v>52.1037</v>
      </c>
      <c r="L5" s="6" t="n">
        <v>46.86</v>
      </c>
      <c r="M5" s="6" t="n">
        <v>0.59</v>
      </c>
      <c r="N5" s="6" t="n">
        <v>0.55</v>
      </c>
    </row>
    <row collapsed="false" customFormat="false" customHeight="false" hidden="false" ht="12.1" outlineLevel="0" r="6">
      <c r="A6" s="30" t="n">
        <v>44327</v>
      </c>
      <c r="B6" s="17" t="s">
        <v>195</v>
      </c>
      <c r="C6" s="17" t="s">
        <v>129</v>
      </c>
      <c r="D6" s="17" t="s">
        <v>196</v>
      </c>
      <c r="E6" s="7" t="n">
        <v>30</v>
      </c>
      <c r="F6" s="17" t="s">
        <v>19</v>
      </c>
      <c r="G6" s="6" t="n">
        <v>7.25</v>
      </c>
      <c r="H6" s="6" t="n">
        <v>272.86</v>
      </c>
      <c r="I6" s="6" t="n">
        <v>169.46</v>
      </c>
      <c r="J6" s="6" t="n">
        <v>28</v>
      </c>
      <c r="K6" s="6" t="n">
        <v>217.5</v>
      </c>
      <c r="L6" s="6" t="n">
        <v>189.5</v>
      </c>
      <c r="M6" s="6" t="n">
        <v>3.73</v>
      </c>
      <c r="N6" s="6" t="n">
        <v>2.31</v>
      </c>
    </row>
    <row collapsed="false" customFormat="false" customHeight="false" hidden="false" ht="12.1" outlineLevel="0" r="7">
      <c r="A7" s="30" t="n">
        <v>44328</v>
      </c>
      <c r="B7" s="17" t="s">
        <v>195</v>
      </c>
      <c r="C7" s="17" t="s">
        <v>21</v>
      </c>
      <c r="D7" s="17" t="s">
        <v>22</v>
      </c>
      <c r="E7" s="7" t="n">
        <v>50</v>
      </c>
      <c r="F7" s="17" t="s">
        <v>19</v>
      </c>
      <c r="G7" s="6" t="n">
        <v>18.7</v>
      </c>
      <c r="H7" s="6" t="n">
        <v>302.02</v>
      </c>
      <c r="I7" s="6" t="n">
        <v>226.14</v>
      </c>
      <c r="J7" s="6" t="n">
        <v>122</v>
      </c>
      <c r="K7" s="6" t="n">
        <v>935</v>
      </c>
      <c r="L7" s="6" t="n">
        <v>813</v>
      </c>
      <c r="M7" s="6" t="n">
        <v>7.19</v>
      </c>
      <c r="N7" s="6" t="n">
        <v>5.38</v>
      </c>
    </row>
    <row collapsed="false" customFormat="false" customHeight="false" hidden="false" ht="12.1" outlineLevel="0" r="8">
      <c r="A8" s="30" t="n">
        <v>44370</v>
      </c>
      <c r="B8" s="17" t="s">
        <v>195</v>
      </c>
      <c r="C8" s="17" t="s">
        <v>129</v>
      </c>
      <c r="D8" s="17" t="s">
        <v>196</v>
      </c>
      <c r="E8" s="7" t="n">
        <v>30</v>
      </c>
      <c r="F8" s="17" t="s">
        <v>19</v>
      </c>
      <c r="G8" s="6" t="n">
        <v>7.71</v>
      </c>
      <c r="H8" s="6" t="n">
        <v>246.7</v>
      </c>
      <c r="I8" s="6" t="n">
        <v>169.46</v>
      </c>
      <c r="J8" s="6" t="n">
        <v>30</v>
      </c>
      <c r="K8" s="6" t="n">
        <v>231.3</v>
      </c>
      <c r="L8" s="6" t="n">
        <v>201.3</v>
      </c>
      <c r="M8" s="6" t="n">
        <v>3.96</v>
      </c>
      <c r="N8" s="6" t="n">
        <v>2.72</v>
      </c>
    </row>
    <row collapsed="false" customFormat="false" customHeight="false" hidden="false" ht="12.1" outlineLevel="0" r="9">
      <c r="A9" s="30" t="n">
        <v>44413</v>
      </c>
      <c r="B9" s="17" t="s">
        <v>195</v>
      </c>
      <c r="C9" s="17" t="s">
        <v>16</v>
      </c>
      <c r="D9" s="17" t="s">
        <v>18</v>
      </c>
      <c r="E9" s="7" t="n">
        <v>2</v>
      </c>
      <c r="F9" s="17" t="s">
        <v>63</v>
      </c>
      <c r="G9" s="6" t="n">
        <v>25.3294</v>
      </c>
      <c r="H9" s="6" t="n">
        <v>3933</v>
      </c>
      <c r="I9" s="6" t="n">
        <v>3993.76</v>
      </c>
      <c r="J9" s="6" t="n">
        <v>0.07</v>
      </c>
      <c r="K9" s="6" t="n">
        <v>50.6588</v>
      </c>
      <c r="L9" s="6" t="n">
        <v>45.56</v>
      </c>
      <c r="M9" s="6" t="n">
        <v>0.57</v>
      </c>
      <c r="N9" s="6" t="n">
        <v>0.58</v>
      </c>
    </row>
    <row collapsed="false" customFormat="false" customHeight="false" hidden="false" ht="12.1" outlineLevel="0" r="10">
      <c r="A10" s="30" t="n">
        <v>44446</v>
      </c>
      <c r="B10" s="17" t="s">
        <v>195</v>
      </c>
      <c r="C10" s="17" t="s">
        <v>129</v>
      </c>
      <c r="D10" s="17" t="s">
        <v>196</v>
      </c>
      <c r="E10" s="7" t="n">
        <v>30</v>
      </c>
      <c r="F10" s="17" t="s">
        <v>19</v>
      </c>
      <c r="G10" s="6" t="n">
        <v>13.62</v>
      </c>
      <c r="H10" s="6" t="n">
        <v>236.2</v>
      </c>
      <c r="I10" s="6" t="n">
        <v>169.46</v>
      </c>
      <c r="J10" s="6" t="n">
        <v>53</v>
      </c>
      <c r="K10" s="6" t="n">
        <v>408.6</v>
      </c>
      <c r="L10" s="6" t="n">
        <v>355.6</v>
      </c>
      <c r="M10" s="6" t="n">
        <v>6.99</v>
      </c>
      <c r="N10" s="6" t="n">
        <v>5.02</v>
      </c>
    </row>
    <row collapsed="false" customFormat="false" customHeight="false" hidden="false" ht="12.1" outlineLevel="0" r="11">
      <c r="A11" s="30" t="n">
        <v>44507</v>
      </c>
      <c r="B11" s="17" t="s">
        <v>195</v>
      </c>
      <c r="C11" s="17" t="s">
        <v>16</v>
      </c>
      <c r="D11" s="17" t="s">
        <v>18</v>
      </c>
      <c r="E11" s="7" t="n">
        <v>2</v>
      </c>
      <c r="F11" s="17" t="s">
        <v>63</v>
      </c>
      <c r="G11" s="6" t="n">
        <v>24.8419</v>
      </c>
      <c r="H11" s="6" t="n">
        <v>3619</v>
      </c>
      <c r="I11" s="6" t="n">
        <v>3993.76</v>
      </c>
      <c r="J11" s="6" t="n">
        <v>0.07</v>
      </c>
      <c r="K11" s="6" t="n">
        <v>49.6839</v>
      </c>
      <c r="L11" s="6" t="n">
        <v>44.68</v>
      </c>
      <c r="M11" s="6" t="n">
        <v>0.56</v>
      </c>
      <c r="N11" s="6" t="n">
        <v>0.62</v>
      </c>
    </row>
    <row collapsed="false" customFormat="false" customHeight="false" hidden="false" ht="12.1" outlineLevel="0" r="12">
      <c r="A12" s="30" t="n">
        <v>44599</v>
      </c>
      <c r="B12" s="17" t="s">
        <v>195</v>
      </c>
      <c r="C12" s="17" t="s">
        <v>16</v>
      </c>
      <c r="D12" s="17" t="s">
        <v>18</v>
      </c>
      <c r="E12" s="7" t="n">
        <v>2</v>
      </c>
      <c r="F12" s="17" t="s">
        <v>63</v>
      </c>
      <c r="G12" s="6" t="n">
        <v>27.7586</v>
      </c>
      <c r="H12" s="6" t="n">
        <v>3644</v>
      </c>
      <c r="I12" s="6" t="n">
        <v>3993.76</v>
      </c>
      <c r="J12" s="6" t="n">
        <v>0.07</v>
      </c>
      <c r="K12" s="6" t="n">
        <v>55.5172</v>
      </c>
      <c r="L12" s="6" t="n">
        <v>50.19</v>
      </c>
      <c r="M12" s="6" t="n">
        <v>0.63</v>
      </c>
      <c r="N12" s="6" t="n">
        <v>0.69</v>
      </c>
    </row>
    <row collapsed="false" customFormat="false" customHeight="false" hidden="false" ht="12.1" outlineLevel="0" r="13">
      <c r="A13" s="30" t="n">
        <v>44688</v>
      </c>
      <c r="B13" s="17" t="s">
        <v>195</v>
      </c>
      <c r="C13" s="17" t="s">
        <v>16</v>
      </c>
      <c r="D13" s="17" t="s">
        <v>18</v>
      </c>
      <c r="E13" s="7" t="n">
        <v>2</v>
      </c>
      <c r="F13" s="17" t="s">
        <v>63</v>
      </c>
      <c r="G13" s="6" t="n">
        <v>24.5953</v>
      </c>
      <c r="H13" s="6" t="n">
        <v>3201</v>
      </c>
      <c r="I13" s="6" t="n">
        <v>3993.76</v>
      </c>
      <c r="J13" s="6" t="n">
        <v>0.07</v>
      </c>
      <c r="K13" s="6" t="n">
        <v>49.1905</v>
      </c>
      <c r="L13" s="6" t="n">
        <v>44.47</v>
      </c>
      <c r="M13" s="6" t="n">
        <v>0.56</v>
      </c>
      <c r="N13" s="6" t="n">
        <v>0.69</v>
      </c>
    </row>
    <row collapsed="false" customFormat="false" customHeight="false" hidden="false" ht="12.1" outlineLevel="0" r="14">
      <c r="A14" s="30" t="n">
        <v>44778</v>
      </c>
      <c r="B14" s="17" t="s">
        <v>195</v>
      </c>
      <c r="C14" s="17" t="s">
        <v>16</v>
      </c>
      <c r="D14" s="17" t="s">
        <v>18</v>
      </c>
      <c r="E14" s="7" t="n">
        <v>2</v>
      </c>
      <c r="F14" s="17" t="s">
        <v>63</v>
      </c>
      <c r="G14" s="6" t="n">
        <v>21.9942</v>
      </c>
      <c r="H14" s="6" t="n">
        <v>3201</v>
      </c>
      <c r="I14" s="6" t="n">
        <v>3993.76</v>
      </c>
      <c r="J14" s="6" t="n">
        <v>0.07</v>
      </c>
      <c r="K14" s="6" t="n">
        <v>43.9883</v>
      </c>
      <c r="L14" s="6" t="n">
        <v>39.77</v>
      </c>
      <c r="M14" s="6" t="n">
        <v>0.5</v>
      </c>
      <c r="N14" s="6" t="n">
        <v>0.62</v>
      </c>
    </row>
    <row collapsed="false" customFormat="false" customHeight="false" hidden="false" ht="12.1" outlineLevel="0" r="15">
      <c r="A15" s="30" t="n">
        <v>44869</v>
      </c>
      <c r="B15" s="17" t="s">
        <v>195</v>
      </c>
      <c r="C15" s="17" t="s">
        <v>16</v>
      </c>
      <c r="D15" s="17" t="s">
        <v>18</v>
      </c>
      <c r="E15" s="7" t="n">
        <v>2</v>
      </c>
      <c r="F15" s="17" t="s">
        <v>63</v>
      </c>
      <c r="G15" s="6" t="n">
        <v>22.6649</v>
      </c>
      <c r="H15" s="6" t="n">
        <v>3201</v>
      </c>
      <c r="I15" s="6" t="n">
        <v>3993.76</v>
      </c>
      <c r="J15" s="6" t="n">
        <v>0.07</v>
      </c>
      <c r="K15" s="6" t="n">
        <v>45.3297</v>
      </c>
      <c r="L15" s="6" t="n">
        <v>40.98</v>
      </c>
      <c r="M15" s="6" t="n">
        <v>0.51</v>
      </c>
      <c r="N15" s="6" t="n">
        <v>0.64</v>
      </c>
    </row>
    <row collapsed="false" customFormat="false" customHeight="false" hidden="false" ht="12.1" outlineLevel="0" r="16">
      <c r="A16" s="30" t="n">
        <v>44963</v>
      </c>
      <c r="B16" s="17" t="s">
        <v>195</v>
      </c>
      <c r="C16" s="17" t="s">
        <v>16</v>
      </c>
      <c r="D16" s="17" t="s">
        <v>18</v>
      </c>
      <c r="E16" s="7" t="n">
        <v>2</v>
      </c>
      <c r="F16" s="17" t="s">
        <v>63</v>
      </c>
      <c r="G16" s="6" t="n">
        <v>25.6904</v>
      </c>
      <c r="H16" s="6" t="n">
        <v>3201</v>
      </c>
      <c r="I16" s="6" t="n">
        <v>3993.76</v>
      </c>
      <c r="J16" s="6" t="n">
        <v>0.07</v>
      </c>
      <c r="K16" s="6" t="n">
        <v>51.3808</v>
      </c>
      <c r="L16" s="6" t="n">
        <v>46.45</v>
      </c>
      <c r="M16" s="6" t="n">
        <v>0.58</v>
      </c>
      <c r="N16" s="6" t="n">
        <v>0.73</v>
      </c>
    </row>
    <row collapsed="false" customFormat="false" customHeight="false" hidden="false" ht="12.1" outlineLevel="0" r="17">
      <c r="A17" s="30" t="n">
        <v>45050</v>
      </c>
      <c r="B17" s="17" t="s">
        <v>195</v>
      </c>
      <c r="C17" s="17" t="s">
        <v>16</v>
      </c>
      <c r="D17" s="17" t="s">
        <v>18</v>
      </c>
      <c r="E17" s="7" t="n">
        <v>2</v>
      </c>
      <c r="F17" s="17" t="s">
        <v>63</v>
      </c>
      <c r="G17" s="6" t="n">
        <v>9.9134</v>
      </c>
      <c r="H17" s="6" t="n">
        <v>3201</v>
      </c>
      <c r="I17" s="6" t="n">
        <v>3993.76</v>
      </c>
      <c r="J17" s="6" t="n">
        <v>0.03</v>
      </c>
      <c r="K17" s="6" t="n">
        <v>19.8268</v>
      </c>
      <c r="L17" s="6" t="n">
        <v>17.45</v>
      </c>
      <c r="M17" s="6" t="n">
        <v>0.22</v>
      </c>
      <c r="N17" s="6" t="n">
        <v>0.27</v>
      </c>
    </row>
    <row collapsed="false" customFormat="false" customHeight="false" hidden="false" ht="12.1" outlineLevel="0" r="18">
      <c r="A18" s="30" t="n">
        <v>45057</v>
      </c>
      <c r="B18" s="17" t="s">
        <v>195</v>
      </c>
      <c r="C18" s="17" t="s">
        <v>21</v>
      </c>
      <c r="D18" s="17" t="s">
        <v>22</v>
      </c>
      <c r="E18" s="7" t="n">
        <v>20</v>
      </c>
      <c r="F18" s="17" t="s">
        <v>19</v>
      </c>
      <c r="G18" s="6" t="n">
        <v>25</v>
      </c>
      <c r="H18" s="6" t="n">
        <v>229.32</v>
      </c>
      <c r="I18" s="6" t="n">
        <v>226.14</v>
      </c>
      <c r="J18" s="6" t="n">
        <v>65</v>
      </c>
      <c r="K18" s="6" t="n">
        <v>500</v>
      </c>
      <c r="L18" s="6" t="n">
        <v>435</v>
      </c>
      <c r="M18" s="6" t="n">
        <v>9.62</v>
      </c>
      <c r="N18" s="6" t="n">
        <v>9.48</v>
      </c>
    </row>
    <row collapsed="false" customFormat="false" customHeight="false" hidden="false" ht="12.1" outlineLevel="0" r="19">
      <c r="A19" s="30" t="n">
        <v>45142</v>
      </c>
      <c r="B19" s="17" t="s">
        <v>195</v>
      </c>
      <c r="C19" s="17" t="s">
        <v>16</v>
      </c>
      <c r="D19" s="17" t="s">
        <v>18</v>
      </c>
      <c r="E19" s="7" t="n">
        <v>2</v>
      </c>
      <c r="F19" s="17" t="s">
        <v>63</v>
      </c>
      <c r="G19" s="6" t="n">
        <v>11.7224</v>
      </c>
      <c r="H19" s="6" t="n">
        <v>3201</v>
      </c>
      <c r="I19" s="6" t="n">
        <v>3993.76</v>
      </c>
      <c r="J19" s="6" t="n">
        <v>0.03</v>
      </c>
      <c r="K19" s="6" t="n">
        <v>23.4448</v>
      </c>
      <c r="L19" s="6" t="n">
        <v>20.63</v>
      </c>
      <c r="M19" s="6" t="n">
        <v>0.26</v>
      </c>
      <c r="N19" s="6" t="n">
        <v>0.32</v>
      </c>
    </row>
    <row collapsed="false" customFormat="false" customHeight="false" hidden="false" ht="12.1" outlineLevel="0" r="20">
      <c r="A20" s="30" t="n">
        <v>45236</v>
      </c>
      <c r="B20" s="17" t="s">
        <v>195</v>
      </c>
      <c r="C20" s="17" t="s">
        <v>16</v>
      </c>
      <c r="D20" s="17" t="s">
        <v>18</v>
      </c>
      <c r="E20" s="7" t="n">
        <v>2</v>
      </c>
      <c r="F20" s="17" t="s">
        <v>63</v>
      </c>
      <c r="G20" s="6" t="n">
        <v>11.6294</v>
      </c>
      <c r="H20" s="6" t="n">
        <v>3201</v>
      </c>
      <c r="I20" s="6" t="n">
        <v>3993.76</v>
      </c>
      <c r="J20" s="6" t="n">
        <v>0.03</v>
      </c>
      <c r="K20" s="6" t="n">
        <v>23.2588</v>
      </c>
      <c r="L20" s="6" t="n">
        <v>20.47</v>
      </c>
      <c r="M20" s="6" t="n">
        <v>0.26</v>
      </c>
      <c r="N20" s="6" t="n">
        <v>0.32</v>
      </c>
    </row>
    <row collapsed="false" customFormat="false" customHeight="false" hidden="false" ht="12.1" outlineLevel="0" r="21">
      <c r="A21" s="30" t="n">
        <v>45328</v>
      </c>
      <c r="B21" s="17" t="s">
        <v>195</v>
      </c>
      <c r="C21" s="17" t="s">
        <v>16</v>
      </c>
      <c r="D21" s="17" t="s">
        <v>18</v>
      </c>
      <c r="E21" s="7" t="n">
        <v>2</v>
      </c>
      <c r="F21" s="17" t="s">
        <v>63</v>
      </c>
      <c r="G21" s="6" t="n">
        <v>11.4054</v>
      </c>
      <c r="H21" s="6" t="n">
        <v>3201</v>
      </c>
      <c r="I21" s="6" t="n">
        <v>3993.76</v>
      </c>
      <c r="J21" s="6" t="n">
        <v>0.03</v>
      </c>
      <c r="K21" s="6" t="n">
        <v>22.8109</v>
      </c>
      <c r="L21" s="6" t="n">
        <v>20.07</v>
      </c>
      <c r="M21" s="6" t="n">
        <v>0.25</v>
      </c>
      <c r="N21" s="6" t="n">
        <v>0.31</v>
      </c>
    </row>
    <row collapsed="false" customFormat="false" customHeight="false" hidden="false" ht="12.1" outlineLevel="0" r="22">
      <c r="A22" s="30" t="n">
        <v>45418</v>
      </c>
      <c r="B22" s="17" t="s">
        <v>195</v>
      </c>
      <c r="C22" s="17" t="s">
        <v>16</v>
      </c>
      <c r="D22" s="17" t="s">
        <v>18</v>
      </c>
      <c r="E22" s="7" t="n">
        <v>2</v>
      </c>
      <c r="F22" s="17" t="s">
        <v>63</v>
      </c>
      <c r="G22" s="6" t="n">
        <v>11.4615</v>
      </c>
      <c r="H22" s="6" t="n">
        <v>3201</v>
      </c>
      <c r="I22" s="6" t="n">
        <v>3993.76</v>
      </c>
      <c r="J22" s="6" t="n">
        <v>0.03</v>
      </c>
      <c r="K22" s="6" t="n">
        <v>22.923</v>
      </c>
      <c r="L22" s="6" t="n">
        <v>20.17</v>
      </c>
      <c r="M22" s="6" t="n">
        <v>0.25</v>
      </c>
      <c r="N22" s="6" t="n">
        <v>0.32</v>
      </c>
    </row>
    <row collapsed="false" customFormat="false" customHeight="false" hidden="false" ht="12.1" outlineLevel="0" r="23">
      <c r="A23" s="30" t="n">
        <v>45484</v>
      </c>
      <c r="B23" s="17" t="s">
        <v>195</v>
      </c>
      <c r="C23" s="17" t="s">
        <v>21</v>
      </c>
      <c r="D23" s="17" t="s">
        <v>22</v>
      </c>
      <c r="E23" s="7" t="n">
        <v>20</v>
      </c>
      <c r="F23" s="17" t="s">
        <v>19</v>
      </c>
      <c r="G23" s="6" t="n">
        <v>33.3</v>
      </c>
      <c r="H23" s="6" t="n">
        <v>295.87</v>
      </c>
      <c r="I23" s="6" t="n">
        <v>226.14</v>
      </c>
      <c r="J23" s="6" t="n">
        <v>87</v>
      </c>
      <c r="K23" s="6" t="n">
        <v>666</v>
      </c>
      <c r="L23" s="6" t="n">
        <v>579</v>
      </c>
      <c r="M23" s="6" t="n">
        <v>12.8</v>
      </c>
      <c r="N23" s="6" t="n">
        <v>9.78</v>
      </c>
    </row>
    <row collapsed="false" customFormat="false" customHeight="false" hidden="false" ht="12.1" outlineLevel="0" r="24">
      <c r="A24" s="30" t="n">
        <v>45511</v>
      </c>
      <c r="B24" s="17" t="s">
        <v>195</v>
      </c>
      <c r="C24" s="17" t="s">
        <v>16</v>
      </c>
      <c r="D24" s="17" t="s">
        <v>18</v>
      </c>
      <c r="E24" s="7" t="n">
        <v>2</v>
      </c>
      <c r="F24" s="17" t="s">
        <v>63</v>
      </c>
      <c r="G24" s="6" t="n">
        <v>10.6456</v>
      </c>
      <c r="H24" s="6" t="n">
        <v>3201</v>
      </c>
      <c r="I24" s="6" t="n">
        <v>3993.76</v>
      </c>
      <c r="J24" s="6" t="n">
        <v>0.03</v>
      </c>
      <c r="K24" s="6" t="n">
        <v>21.2912</v>
      </c>
      <c r="L24" s="6" t="n">
        <v>18.74</v>
      </c>
      <c r="M24" s="6" t="n">
        <v>0.23</v>
      </c>
      <c r="N24" s="6" t="n">
        <v>0.29</v>
      </c>
    </row>
    <row collapsed="false" customFormat="false" customHeight="false" hidden="false" ht="12.1" outlineLevel="0" r="25">
      <c r="A25" s="30" t="n">
        <v>45856</v>
      </c>
      <c r="B25" s="17" t="s">
        <v>195</v>
      </c>
      <c r="C25" s="17" t="s">
        <v>21</v>
      </c>
      <c r="D25" s="17" t="s">
        <v>22</v>
      </c>
      <c r="E25" s="7" t="n">
        <v>20</v>
      </c>
      <c r="F25" s="17" t="s">
        <v>19</v>
      </c>
      <c r="G25" s="6" t="n">
        <v>34.84</v>
      </c>
      <c r="H25" s="6" t="n">
        <v>309</v>
      </c>
      <c r="I25" s="6" t="n">
        <v>226.14</v>
      </c>
      <c r="J25" s="6" t="n">
        <v>91</v>
      </c>
      <c r="K25" s="6" t="n">
        <v>696.8</v>
      </c>
      <c r="L25" s="6" t="n">
        <v>605.8</v>
      </c>
      <c r="M25" s="6" t="n">
        <v>13.39</v>
      </c>
      <c r="N25" s="6" t="n">
        <v>9.8</v>
      </c>
    </row>
  </sheetData>
  <autoFilter ref="A1:N2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5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31" t="s">
        <v>66</v>
      </c>
      <c r="B1" s="31" t="s">
        <v>185</v>
      </c>
      <c r="C1" s="31" t="s">
        <v>0</v>
      </c>
      <c r="D1" s="31" t="s">
        <v>2</v>
      </c>
      <c r="E1" s="31" t="s">
        <v>6</v>
      </c>
      <c r="F1" s="31" t="s">
        <v>186</v>
      </c>
      <c r="G1" s="31" t="s">
        <v>197</v>
      </c>
      <c r="H1" s="31" t="s">
        <v>190</v>
      </c>
      <c r="I1" s="31" t="s">
        <v>191</v>
      </c>
      <c r="J1" s="31" t="s">
        <v>192</v>
      </c>
    </row>
    <row collapsed="false" customFormat="false" customHeight="false" hidden="false" ht="12.1" outlineLevel="0" r="2">
      <c r="A2" s="32" t="n">
        <v>44110</v>
      </c>
      <c r="B2" s="17" t="s">
        <v>195</v>
      </c>
      <c r="C2" s="17" t="s">
        <v>127</v>
      </c>
      <c r="D2" s="17" t="s">
        <v>198</v>
      </c>
      <c r="E2" s="6" t="n">
        <v>1000</v>
      </c>
      <c r="F2" s="7" t="n">
        <v>48</v>
      </c>
      <c r="G2" s="6" t="n">
        <v>33.54</v>
      </c>
      <c r="H2" s="6" t="n">
        <v>0</v>
      </c>
      <c r="I2" s="6" t="n">
        <v>1609.92</v>
      </c>
      <c r="J2" s="6" t="n">
        <v>1609.92</v>
      </c>
    </row>
    <row collapsed="false" customFormat="false" customHeight="false" hidden="false" ht="12.1" outlineLevel="0" r="3">
      <c r="A3" s="32" t="n">
        <v>44206</v>
      </c>
      <c r="B3" s="17" t="s">
        <v>195</v>
      </c>
      <c r="C3" s="17" t="s">
        <v>132</v>
      </c>
      <c r="D3" s="17" t="s">
        <v>199</v>
      </c>
      <c r="E3" s="6" t="n">
        <v>1000</v>
      </c>
      <c r="F3" s="7" t="n">
        <v>20</v>
      </c>
      <c r="G3" s="6" t="n">
        <v>38.39</v>
      </c>
      <c r="H3" s="6" t="n">
        <v>100</v>
      </c>
      <c r="I3" s="6" t="n">
        <v>767.8</v>
      </c>
      <c r="J3" s="6" t="n">
        <v>667.8</v>
      </c>
    </row>
    <row collapsed="false" customFormat="false" customHeight="false" hidden="false" ht="12.1" outlineLevel="0" r="4">
      <c r="A4" s="32" t="n">
        <v>44214</v>
      </c>
      <c r="B4" s="17" t="s">
        <v>195</v>
      </c>
      <c r="C4" s="17" t="s">
        <v>135</v>
      </c>
      <c r="D4" s="17" t="s">
        <v>200</v>
      </c>
      <c r="E4" s="6" t="n">
        <v>1000</v>
      </c>
      <c r="F4" s="7" t="n">
        <v>1</v>
      </c>
      <c r="G4" s="6" t="n">
        <v>29.47</v>
      </c>
      <c r="H4" s="6" t="n">
        <v>4</v>
      </c>
      <c r="I4" s="6" t="n">
        <v>29.47</v>
      </c>
      <c r="J4" s="6" t="n">
        <v>25.47</v>
      </c>
    </row>
    <row collapsed="false" customFormat="false" customHeight="false" hidden="false" ht="12.1" outlineLevel="0" r="5">
      <c r="A5" s="32" t="n">
        <v>44215</v>
      </c>
      <c r="B5" s="17" t="s">
        <v>195</v>
      </c>
      <c r="C5" s="17" t="s">
        <v>133</v>
      </c>
      <c r="D5" s="17" t="s">
        <v>201</v>
      </c>
      <c r="E5" s="6" t="n">
        <v>1000</v>
      </c>
      <c r="F5" s="7" t="n">
        <v>5</v>
      </c>
      <c r="G5" s="6" t="n">
        <v>29.92</v>
      </c>
      <c r="H5" s="6" t="n">
        <v>19</v>
      </c>
      <c r="I5" s="6" t="n">
        <v>149.6</v>
      </c>
      <c r="J5" s="6" t="n">
        <v>130.6</v>
      </c>
    </row>
    <row collapsed="false" customFormat="false" customHeight="false" hidden="false" ht="12.1" outlineLevel="0" r="6">
      <c r="A6" s="32" t="n">
        <v>44215</v>
      </c>
      <c r="B6" s="17" t="s">
        <v>195</v>
      </c>
      <c r="C6" s="17" t="s">
        <v>131</v>
      </c>
      <c r="D6" s="17" t="s">
        <v>202</v>
      </c>
      <c r="E6" s="6" t="n">
        <v>1000</v>
      </c>
      <c r="F6" s="7" t="n">
        <v>20</v>
      </c>
      <c r="G6" s="6" t="n">
        <v>37.9</v>
      </c>
      <c r="H6" s="6" t="n">
        <v>99</v>
      </c>
      <c r="I6" s="6" t="n">
        <v>758</v>
      </c>
      <c r="J6" s="6" t="n">
        <v>659</v>
      </c>
    </row>
    <row collapsed="false" customFormat="false" customHeight="false" hidden="false" ht="12.1" outlineLevel="0" r="7">
      <c r="A7" s="32" t="n">
        <v>44223</v>
      </c>
      <c r="B7" s="17" t="s">
        <v>195</v>
      </c>
      <c r="C7" s="17" t="s">
        <v>136</v>
      </c>
      <c r="D7" s="17" t="s">
        <v>203</v>
      </c>
      <c r="E7" s="6" t="n">
        <v>0</v>
      </c>
      <c r="F7" s="7" t="n">
        <v>1</v>
      </c>
      <c r="G7" s="6" t="n">
        <v>0.1</v>
      </c>
      <c r="H7" s="6" t="n">
        <v>0</v>
      </c>
      <c r="I7" s="6" t="n">
        <v>0.1</v>
      </c>
      <c r="J7" s="6" t="n">
        <v>0.1</v>
      </c>
    </row>
    <row collapsed="false" customFormat="false" customHeight="false" hidden="false" ht="12.1" outlineLevel="0" r="8">
      <c r="A8" s="32" t="n">
        <v>44224</v>
      </c>
      <c r="B8" s="17" t="s">
        <v>195</v>
      </c>
      <c r="C8" s="17" t="s">
        <v>134</v>
      </c>
      <c r="D8" s="17" t="s">
        <v>204</v>
      </c>
      <c r="E8" s="6" t="n">
        <v>1000</v>
      </c>
      <c r="F8" s="7" t="n">
        <v>5</v>
      </c>
      <c r="G8" s="6" t="n">
        <v>26.8</v>
      </c>
      <c r="H8" s="6" t="n">
        <v>17</v>
      </c>
      <c r="I8" s="6" t="n">
        <v>134</v>
      </c>
      <c r="J8" s="6" t="n">
        <v>117</v>
      </c>
    </row>
    <row collapsed="false" customFormat="false" customHeight="false" hidden="false" ht="12.1" outlineLevel="0" r="9">
      <c r="A9" s="32" t="n">
        <v>44299</v>
      </c>
      <c r="B9" s="17" t="s">
        <v>195</v>
      </c>
      <c r="C9" s="17" t="s">
        <v>55</v>
      </c>
      <c r="D9" s="17" t="s">
        <v>57</v>
      </c>
      <c r="E9" s="6" t="n">
        <v>1000</v>
      </c>
      <c r="F9" s="7" t="n">
        <v>10</v>
      </c>
      <c r="G9" s="6" t="n">
        <v>30.32</v>
      </c>
      <c r="H9" s="6" t="n">
        <v>39</v>
      </c>
      <c r="I9" s="6" t="n">
        <v>303.2</v>
      </c>
      <c r="J9" s="6" t="n">
        <v>264.2</v>
      </c>
    </row>
    <row collapsed="false" customFormat="false" customHeight="false" hidden="false" ht="12.1" outlineLevel="0" r="10">
      <c r="A10" s="32" t="n">
        <v>44306</v>
      </c>
      <c r="B10" s="17" t="s">
        <v>195</v>
      </c>
      <c r="C10" s="17" t="s">
        <v>133</v>
      </c>
      <c r="D10" s="17" t="s">
        <v>201</v>
      </c>
      <c r="E10" s="6" t="n">
        <v>1000</v>
      </c>
      <c r="F10" s="7" t="n">
        <v>5</v>
      </c>
      <c r="G10" s="6" t="n">
        <v>29.92</v>
      </c>
      <c r="H10" s="6" t="n">
        <v>19</v>
      </c>
      <c r="I10" s="6" t="n">
        <v>149.6</v>
      </c>
      <c r="J10" s="6" t="n">
        <v>130.6</v>
      </c>
    </row>
    <row collapsed="false" customFormat="false" customHeight="false" hidden="false" ht="12.1" outlineLevel="0" r="11">
      <c r="A11" s="32" t="n">
        <v>44315</v>
      </c>
      <c r="B11" s="17" t="s">
        <v>195</v>
      </c>
      <c r="C11" s="17" t="s">
        <v>134</v>
      </c>
      <c r="D11" s="17" t="s">
        <v>204</v>
      </c>
      <c r="E11" s="6" t="n">
        <v>1000</v>
      </c>
      <c r="F11" s="7" t="n">
        <v>5</v>
      </c>
      <c r="G11" s="6" t="n">
        <v>26.8</v>
      </c>
      <c r="H11" s="6" t="n">
        <v>17</v>
      </c>
      <c r="I11" s="6" t="n">
        <v>134</v>
      </c>
      <c r="J11" s="6" t="n">
        <v>117</v>
      </c>
    </row>
    <row collapsed="false" customFormat="false" customHeight="false" hidden="false" ht="12.1" outlineLevel="0" r="12">
      <c r="A12" s="32" t="n">
        <v>44336</v>
      </c>
      <c r="B12" s="17" t="s">
        <v>195</v>
      </c>
      <c r="C12" s="17" t="s">
        <v>130</v>
      </c>
      <c r="D12" s="17" t="s">
        <v>205</v>
      </c>
      <c r="E12" s="6" t="n">
        <v>1000</v>
      </c>
      <c r="F12" s="7" t="n">
        <v>24</v>
      </c>
      <c r="G12" s="6" t="n">
        <v>35.9</v>
      </c>
      <c r="H12" s="6" t="n">
        <v>112</v>
      </c>
      <c r="I12" s="6" t="n">
        <v>861.6</v>
      </c>
      <c r="J12" s="6" t="n">
        <v>749.6</v>
      </c>
    </row>
    <row collapsed="false" customFormat="false" customHeight="false" hidden="false" ht="12.1" outlineLevel="0" r="13">
      <c r="A13" s="32" t="n">
        <v>44388</v>
      </c>
      <c r="B13" s="17" t="s">
        <v>195</v>
      </c>
      <c r="C13" s="17" t="s">
        <v>132</v>
      </c>
      <c r="D13" s="17" t="s">
        <v>199</v>
      </c>
      <c r="E13" s="6" t="n">
        <v>1000</v>
      </c>
      <c r="F13" s="7" t="n">
        <v>20</v>
      </c>
      <c r="G13" s="6" t="n">
        <v>38.39</v>
      </c>
      <c r="H13" s="6" t="n">
        <v>100</v>
      </c>
      <c r="I13" s="6" t="n">
        <v>767.8</v>
      </c>
      <c r="J13" s="6" t="n">
        <v>667.8</v>
      </c>
    </row>
    <row collapsed="false" customFormat="false" customHeight="false" hidden="false" ht="12.1" outlineLevel="0" r="14">
      <c r="A14" s="32" t="n">
        <v>44397</v>
      </c>
      <c r="B14" s="17" t="s">
        <v>195</v>
      </c>
      <c r="C14" s="17" t="s">
        <v>133</v>
      </c>
      <c r="D14" s="17" t="s">
        <v>201</v>
      </c>
      <c r="E14" s="6" t="n">
        <v>1000</v>
      </c>
      <c r="F14" s="7" t="n">
        <v>5</v>
      </c>
      <c r="G14" s="6" t="n">
        <v>29.92</v>
      </c>
      <c r="H14" s="6" t="n">
        <v>19</v>
      </c>
      <c r="I14" s="6" t="n">
        <v>149.6</v>
      </c>
      <c r="J14" s="6" t="n">
        <v>130.6</v>
      </c>
    </row>
    <row collapsed="false" customFormat="false" customHeight="false" hidden="false" ht="12.1" outlineLevel="0" r="15">
      <c r="A15" s="32" t="n">
        <v>44397</v>
      </c>
      <c r="B15" s="17" t="s">
        <v>195</v>
      </c>
      <c r="C15" s="17" t="s">
        <v>131</v>
      </c>
      <c r="D15" s="17" t="s">
        <v>202</v>
      </c>
      <c r="E15" s="6" t="n">
        <v>1000</v>
      </c>
      <c r="F15" s="7" t="n">
        <v>20</v>
      </c>
      <c r="G15" s="6" t="n">
        <v>37.9</v>
      </c>
      <c r="H15" s="6" t="n">
        <v>99</v>
      </c>
      <c r="I15" s="6" t="n">
        <v>758</v>
      </c>
      <c r="J15" s="6" t="n">
        <v>659</v>
      </c>
    </row>
    <row collapsed="false" customFormat="false" customHeight="false" hidden="false" ht="12.1" outlineLevel="0" r="16">
      <c r="A16" s="32" t="n">
        <v>44406</v>
      </c>
      <c r="B16" s="17" t="s">
        <v>195</v>
      </c>
      <c r="C16" s="17" t="s">
        <v>134</v>
      </c>
      <c r="D16" s="17" t="s">
        <v>204</v>
      </c>
      <c r="E16" s="6" t="n">
        <v>1000</v>
      </c>
      <c r="F16" s="7" t="n">
        <v>5</v>
      </c>
      <c r="G16" s="6" t="n">
        <v>26.8</v>
      </c>
      <c r="H16" s="6" t="n">
        <v>17</v>
      </c>
      <c r="I16" s="6" t="n">
        <v>134</v>
      </c>
      <c r="J16" s="6" t="n">
        <v>117</v>
      </c>
    </row>
    <row collapsed="false" customFormat="false" customHeight="false" hidden="false" ht="12.1" outlineLevel="0" r="17">
      <c r="A17" s="32" t="n">
        <v>44425</v>
      </c>
      <c r="B17" s="17" t="s">
        <v>195</v>
      </c>
      <c r="C17" s="17" t="s">
        <v>137</v>
      </c>
      <c r="D17" s="17" t="s">
        <v>206</v>
      </c>
      <c r="E17" s="6" t="n">
        <v>1583.33</v>
      </c>
      <c r="F17" s="7" t="n">
        <v>12</v>
      </c>
      <c r="G17" s="6" t="n">
        <v>16.41</v>
      </c>
      <c r="H17" s="6" t="n">
        <v>26</v>
      </c>
      <c r="I17" s="6" t="n">
        <v>196.92</v>
      </c>
      <c r="J17" s="6" t="n">
        <v>170.92</v>
      </c>
    </row>
    <row collapsed="false" customFormat="false" customHeight="false" hidden="false" ht="12.1" outlineLevel="0" r="18">
      <c r="A18" s="32" t="n">
        <v>44481</v>
      </c>
      <c r="B18" s="17" t="s">
        <v>195</v>
      </c>
      <c r="C18" s="17" t="s">
        <v>55</v>
      </c>
      <c r="D18" s="17" t="s">
        <v>57</v>
      </c>
      <c r="E18" s="6" t="n">
        <v>1000</v>
      </c>
      <c r="F18" s="7" t="n">
        <v>10</v>
      </c>
      <c r="G18" s="6" t="n">
        <v>27.77</v>
      </c>
      <c r="H18" s="6" t="n">
        <v>36</v>
      </c>
      <c r="I18" s="6" t="n">
        <v>277.7</v>
      </c>
      <c r="J18" s="6" t="n">
        <v>241.7</v>
      </c>
    </row>
    <row collapsed="false" customFormat="false" customHeight="false" hidden="false" ht="12.1" outlineLevel="0" r="19">
      <c r="A19" s="32" t="n">
        <v>44488</v>
      </c>
      <c r="B19" s="17" t="s">
        <v>195</v>
      </c>
      <c r="C19" s="17" t="s">
        <v>133</v>
      </c>
      <c r="D19" s="17" t="s">
        <v>201</v>
      </c>
      <c r="E19" s="6" t="n">
        <v>1000</v>
      </c>
      <c r="F19" s="7" t="n">
        <v>5</v>
      </c>
      <c r="G19" s="6" t="n">
        <v>29.92</v>
      </c>
      <c r="H19" s="6" t="n">
        <v>19</v>
      </c>
      <c r="I19" s="6" t="n">
        <v>149.6</v>
      </c>
      <c r="J19" s="6" t="n">
        <v>130.6</v>
      </c>
    </row>
    <row collapsed="false" customFormat="false" customHeight="false" hidden="false" ht="12.1" outlineLevel="0" r="20">
      <c r="A20" s="32" t="n">
        <v>44497</v>
      </c>
      <c r="B20" s="17" t="s">
        <v>195</v>
      </c>
      <c r="C20" s="17" t="s">
        <v>134</v>
      </c>
      <c r="D20" s="17" t="s">
        <v>204</v>
      </c>
      <c r="E20" s="6" t="n">
        <v>1000</v>
      </c>
      <c r="F20" s="7" t="n">
        <v>5</v>
      </c>
      <c r="G20" s="6" t="n">
        <v>26.8</v>
      </c>
      <c r="H20" s="6" t="n">
        <v>17</v>
      </c>
      <c r="I20" s="6" t="n">
        <v>134</v>
      </c>
      <c r="J20" s="6" t="n">
        <v>117</v>
      </c>
    </row>
    <row collapsed="false" customFormat="false" customHeight="false" hidden="false" ht="12.1" outlineLevel="0" r="21">
      <c r="A21" s="32" t="n">
        <v>44518</v>
      </c>
      <c r="B21" s="17" t="s">
        <v>195</v>
      </c>
      <c r="C21" s="17" t="s">
        <v>130</v>
      </c>
      <c r="D21" s="17" t="s">
        <v>205</v>
      </c>
      <c r="E21" s="6" t="n">
        <v>1000</v>
      </c>
      <c r="F21" s="7" t="n">
        <v>24</v>
      </c>
      <c r="G21" s="6" t="n">
        <v>35.9</v>
      </c>
      <c r="H21" s="6" t="n">
        <v>112</v>
      </c>
      <c r="I21" s="6" t="n">
        <v>861.6</v>
      </c>
      <c r="J21" s="6" t="n">
        <v>749.6</v>
      </c>
    </row>
    <row collapsed="false" customFormat="false" customHeight="false" hidden="false" ht="12.1" outlineLevel="0" r="22">
      <c r="A22" s="32" t="n">
        <v>44570</v>
      </c>
      <c r="B22" s="17" t="s">
        <v>195</v>
      </c>
      <c r="C22" s="17" t="s">
        <v>132</v>
      </c>
      <c r="D22" s="17" t="s">
        <v>199</v>
      </c>
      <c r="E22" s="6" t="n">
        <v>1000</v>
      </c>
      <c r="F22" s="7" t="n">
        <v>20</v>
      </c>
      <c r="G22" s="6" t="n">
        <v>38.39</v>
      </c>
      <c r="H22" s="6" t="n">
        <v>100</v>
      </c>
      <c r="I22" s="6" t="n">
        <v>767.8</v>
      </c>
      <c r="J22" s="6" t="n">
        <v>667.8</v>
      </c>
    </row>
    <row collapsed="false" customFormat="false" customHeight="false" hidden="false" ht="12.1" outlineLevel="0" r="23">
      <c r="A23" s="32" t="n">
        <v>44579</v>
      </c>
      <c r="B23" s="17" t="s">
        <v>195</v>
      </c>
      <c r="C23" s="17" t="s">
        <v>133</v>
      </c>
      <c r="D23" s="17" t="s">
        <v>201</v>
      </c>
      <c r="E23" s="6" t="n">
        <v>1000</v>
      </c>
      <c r="F23" s="7" t="n">
        <v>5</v>
      </c>
      <c r="G23" s="6" t="n">
        <v>29.92</v>
      </c>
      <c r="H23" s="6" t="n">
        <v>19</v>
      </c>
      <c r="I23" s="6" t="n">
        <v>149.6</v>
      </c>
      <c r="J23" s="6" t="n">
        <v>130.6</v>
      </c>
    </row>
    <row collapsed="false" customFormat="false" customHeight="false" hidden="false" ht="12.1" outlineLevel="0" r="24">
      <c r="A24" s="32" t="n">
        <v>44579</v>
      </c>
      <c r="B24" s="17" t="s">
        <v>195</v>
      </c>
      <c r="C24" s="17" t="s">
        <v>131</v>
      </c>
      <c r="D24" s="17" t="s">
        <v>202</v>
      </c>
      <c r="E24" s="6" t="n">
        <v>1000</v>
      </c>
      <c r="F24" s="7" t="n">
        <v>20</v>
      </c>
      <c r="G24" s="6" t="n">
        <v>37.9</v>
      </c>
      <c r="H24" s="6" t="n">
        <v>99</v>
      </c>
      <c r="I24" s="6" t="n">
        <v>758</v>
      </c>
      <c r="J24" s="6" t="n">
        <v>659</v>
      </c>
    </row>
    <row collapsed="false" customFormat="false" customHeight="false" hidden="false" ht="12.1" outlineLevel="0" r="25">
      <c r="A25" s="32" t="n">
        <v>44588</v>
      </c>
      <c r="B25" s="17" t="s">
        <v>195</v>
      </c>
      <c r="C25" s="17" t="s">
        <v>134</v>
      </c>
      <c r="D25" s="17" t="s">
        <v>204</v>
      </c>
      <c r="E25" s="6" t="n">
        <v>1000</v>
      </c>
      <c r="F25" s="7" t="n">
        <v>5</v>
      </c>
      <c r="G25" s="6" t="n">
        <v>26.8</v>
      </c>
      <c r="H25" s="6" t="n">
        <v>17</v>
      </c>
      <c r="I25" s="6" t="n">
        <v>134</v>
      </c>
      <c r="J25" s="6" t="n">
        <v>117</v>
      </c>
    </row>
    <row collapsed="false" customFormat="false" customHeight="false" hidden="false" ht="12.1" outlineLevel="0" r="26">
      <c r="A26" s="32" t="n">
        <v>44607</v>
      </c>
      <c r="B26" s="17" t="s">
        <v>195</v>
      </c>
      <c r="C26" s="17" t="s">
        <v>137</v>
      </c>
      <c r="D26" s="17" t="s">
        <v>206</v>
      </c>
      <c r="E26" s="6" t="n">
        <v>1583.33</v>
      </c>
      <c r="F26" s="7" t="n">
        <v>12</v>
      </c>
      <c r="G26" s="6" t="n">
        <v>17.03</v>
      </c>
      <c r="H26" s="6" t="n">
        <v>27</v>
      </c>
      <c r="I26" s="6" t="n">
        <v>204.36</v>
      </c>
      <c r="J26" s="6" t="n">
        <v>177.36</v>
      </c>
    </row>
    <row collapsed="false" customFormat="false" customHeight="false" hidden="false" ht="12.1" outlineLevel="0" r="27">
      <c r="A27" s="32" t="n">
        <v>44663</v>
      </c>
      <c r="B27" s="17" t="s">
        <v>195</v>
      </c>
      <c r="C27" s="17" t="s">
        <v>55</v>
      </c>
      <c r="D27" s="17" t="s">
        <v>57</v>
      </c>
      <c r="E27" s="6" t="n">
        <v>1000</v>
      </c>
      <c r="F27" s="7" t="n">
        <v>10</v>
      </c>
      <c r="G27" s="6" t="n">
        <v>34.95</v>
      </c>
      <c r="H27" s="6" t="n">
        <v>45</v>
      </c>
      <c r="I27" s="6" t="n">
        <v>349.5</v>
      </c>
      <c r="J27" s="6" t="n">
        <v>304.5</v>
      </c>
    </row>
    <row collapsed="false" customFormat="false" customHeight="false" hidden="false" ht="12.1" outlineLevel="0" r="28">
      <c r="A28" s="32" t="n">
        <v>44670</v>
      </c>
      <c r="B28" s="17" t="s">
        <v>195</v>
      </c>
      <c r="C28" s="17" t="s">
        <v>133</v>
      </c>
      <c r="D28" s="17" t="s">
        <v>201</v>
      </c>
      <c r="E28" s="6" t="n">
        <v>1000</v>
      </c>
      <c r="F28" s="7" t="n">
        <v>5</v>
      </c>
      <c r="G28" s="6" t="n">
        <v>29.92</v>
      </c>
      <c r="H28" s="6" t="n">
        <v>19</v>
      </c>
      <c r="I28" s="6" t="n">
        <v>149.6</v>
      </c>
      <c r="J28" s="6" t="n">
        <v>130.6</v>
      </c>
    </row>
    <row collapsed="false" customFormat="false" customHeight="false" hidden="false" ht="12.1" outlineLevel="0" r="29">
      <c r="A29" s="32" t="n">
        <v>44679</v>
      </c>
      <c r="B29" s="17" t="s">
        <v>195</v>
      </c>
      <c r="C29" s="17" t="s">
        <v>134</v>
      </c>
      <c r="D29" s="17" t="s">
        <v>204</v>
      </c>
      <c r="E29" s="6" t="n">
        <v>1000</v>
      </c>
      <c r="F29" s="7" t="n">
        <v>5</v>
      </c>
      <c r="G29" s="6" t="n">
        <v>26.8</v>
      </c>
      <c r="H29" s="6" t="n">
        <v>17</v>
      </c>
      <c r="I29" s="6" t="n">
        <v>134</v>
      </c>
      <c r="J29" s="6" t="n">
        <v>117</v>
      </c>
    </row>
    <row collapsed="false" customFormat="false" customHeight="false" hidden="false" ht="12.1" outlineLevel="0" r="30">
      <c r="A30" s="32" t="n">
        <v>44700</v>
      </c>
      <c r="B30" s="17" t="s">
        <v>195</v>
      </c>
      <c r="C30" s="17" t="s">
        <v>130</v>
      </c>
      <c r="D30" s="17" t="s">
        <v>205</v>
      </c>
      <c r="E30" s="6" t="n">
        <v>1000</v>
      </c>
      <c r="F30" s="7" t="n">
        <v>24</v>
      </c>
      <c r="G30" s="6" t="n">
        <v>35.9</v>
      </c>
      <c r="H30" s="6" t="n">
        <v>112</v>
      </c>
      <c r="I30" s="6" t="n">
        <v>861.6</v>
      </c>
      <c r="J30" s="6" t="n">
        <v>749.6</v>
      </c>
    </row>
    <row collapsed="false" customFormat="false" customHeight="false" hidden="false" ht="12.1" outlineLevel="0" r="31">
      <c r="A31" s="32" t="n">
        <v>44752</v>
      </c>
      <c r="B31" s="17" t="s">
        <v>195</v>
      </c>
      <c r="C31" s="17" t="s">
        <v>132</v>
      </c>
      <c r="D31" s="17" t="s">
        <v>199</v>
      </c>
      <c r="E31" s="6" t="n">
        <v>1000</v>
      </c>
      <c r="F31" s="7" t="n">
        <v>20</v>
      </c>
      <c r="G31" s="6" t="n">
        <v>38.39</v>
      </c>
      <c r="H31" s="6" t="n">
        <v>100</v>
      </c>
      <c r="I31" s="6" t="n">
        <v>767.8</v>
      </c>
      <c r="J31" s="6" t="n">
        <v>667.8</v>
      </c>
    </row>
    <row collapsed="false" customFormat="false" customHeight="false" hidden="false" ht="12.1" outlineLevel="0" r="32">
      <c r="A32" s="32" t="n">
        <v>44761</v>
      </c>
      <c r="B32" s="17" t="s">
        <v>195</v>
      </c>
      <c r="C32" s="17" t="s">
        <v>131</v>
      </c>
      <c r="D32" s="17" t="s">
        <v>202</v>
      </c>
      <c r="E32" s="6" t="n">
        <v>1000</v>
      </c>
      <c r="F32" s="7" t="n">
        <v>20</v>
      </c>
      <c r="G32" s="6" t="n">
        <v>37.9</v>
      </c>
      <c r="H32" s="6" t="n">
        <v>99</v>
      </c>
      <c r="I32" s="6" t="n">
        <v>758</v>
      </c>
      <c r="J32" s="6" t="n">
        <v>659</v>
      </c>
    </row>
    <row collapsed="false" customFormat="false" customHeight="false" hidden="false" ht="12.1" outlineLevel="0" r="33">
      <c r="A33" s="32" t="n">
        <v>44761</v>
      </c>
      <c r="B33" s="17" t="s">
        <v>195</v>
      </c>
      <c r="C33" s="17" t="s">
        <v>133</v>
      </c>
      <c r="D33" s="17" t="s">
        <v>201</v>
      </c>
      <c r="E33" s="6" t="n">
        <v>1000</v>
      </c>
      <c r="F33" s="7" t="n">
        <v>5</v>
      </c>
      <c r="G33" s="6" t="n">
        <v>29.92</v>
      </c>
      <c r="H33" s="6" t="n">
        <v>19</v>
      </c>
      <c r="I33" s="6" t="n">
        <v>149.6</v>
      </c>
      <c r="J33" s="6" t="n">
        <v>130.6</v>
      </c>
    </row>
    <row collapsed="false" customFormat="false" customHeight="false" hidden="false" ht="12.1" outlineLevel="0" r="34">
      <c r="A34" s="32" t="n">
        <v>44770</v>
      </c>
      <c r="B34" s="17" t="s">
        <v>195</v>
      </c>
      <c r="C34" s="17" t="s">
        <v>134</v>
      </c>
      <c r="D34" s="17" t="s">
        <v>204</v>
      </c>
      <c r="E34" s="6" t="n">
        <v>1000</v>
      </c>
      <c r="F34" s="7" t="n">
        <v>5</v>
      </c>
      <c r="G34" s="6" t="n">
        <v>26.8</v>
      </c>
      <c r="H34" s="6" t="n">
        <v>17</v>
      </c>
      <c r="I34" s="6" t="n">
        <v>134</v>
      </c>
      <c r="J34" s="6" t="n">
        <v>117</v>
      </c>
    </row>
    <row collapsed="false" customFormat="false" customHeight="false" hidden="false" ht="12.1" outlineLevel="0" r="35">
      <c r="A35" s="32" t="n">
        <v>44789</v>
      </c>
      <c r="B35" s="17" t="s">
        <v>195</v>
      </c>
      <c r="C35" s="17" t="s">
        <v>137</v>
      </c>
      <c r="D35" s="17" t="s">
        <v>206</v>
      </c>
      <c r="E35" s="6" t="n">
        <v>1583.33</v>
      </c>
      <c r="F35" s="7" t="n">
        <v>12</v>
      </c>
      <c r="G35" s="6" t="n">
        <v>19.27</v>
      </c>
      <c r="H35" s="6" t="n">
        <v>30</v>
      </c>
      <c r="I35" s="6" t="n">
        <v>231.24</v>
      </c>
      <c r="J35" s="6" t="n">
        <v>201.24</v>
      </c>
    </row>
    <row collapsed="false" customFormat="false" customHeight="false" hidden="false" ht="12.1" outlineLevel="0" r="36">
      <c r="A36" s="32" t="n">
        <v>44845</v>
      </c>
      <c r="B36" s="17" t="s">
        <v>195</v>
      </c>
      <c r="C36" s="17" t="s">
        <v>55</v>
      </c>
      <c r="D36" s="17" t="s">
        <v>57</v>
      </c>
      <c r="E36" s="6" t="n">
        <v>1000</v>
      </c>
      <c r="F36" s="7" t="n">
        <v>10</v>
      </c>
      <c r="G36" s="6" t="n">
        <v>59.94</v>
      </c>
      <c r="H36" s="6" t="n">
        <v>78</v>
      </c>
      <c r="I36" s="6" t="n">
        <v>599.4</v>
      </c>
      <c r="J36" s="6" t="n">
        <v>521.4</v>
      </c>
    </row>
    <row collapsed="false" customFormat="false" customHeight="false" hidden="false" ht="12.1" outlineLevel="0" r="37">
      <c r="A37" s="32" t="n">
        <v>44852</v>
      </c>
      <c r="B37" s="17" t="s">
        <v>195</v>
      </c>
      <c r="C37" s="17" t="s">
        <v>133</v>
      </c>
      <c r="D37" s="17" t="s">
        <v>201</v>
      </c>
      <c r="E37" s="6" t="n">
        <v>1000</v>
      </c>
      <c r="F37" s="7" t="n">
        <v>5</v>
      </c>
      <c r="G37" s="6" t="n">
        <v>29.92</v>
      </c>
      <c r="H37" s="6" t="n">
        <v>19</v>
      </c>
      <c r="I37" s="6" t="n">
        <v>149.6</v>
      </c>
      <c r="J37" s="6" t="n">
        <v>130.6</v>
      </c>
    </row>
    <row collapsed="false" customFormat="false" customHeight="false" hidden="false" ht="12.1" outlineLevel="0" r="38">
      <c r="A38" s="32" t="n">
        <v>44882</v>
      </c>
      <c r="B38" s="17" t="s">
        <v>195</v>
      </c>
      <c r="C38" s="17" t="s">
        <v>130</v>
      </c>
      <c r="D38" s="17" t="s">
        <v>205</v>
      </c>
      <c r="E38" s="6" t="n">
        <v>1000</v>
      </c>
      <c r="F38" s="7" t="n">
        <v>24</v>
      </c>
      <c r="G38" s="6" t="n">
        <v>35.9</v>
      </c>
      <c r="H38" s="6" t="n">
        <v>112</v>
      </c>
      <c r="I38" s="6" t="n">
        <v>861.6</v>
      </c>
      <c r="J38" s="6" t="n">
        <v>749.6</v>
      </c>
    </row>
    <row collapsed="false" customFormat="false" customHeight="false" hidden="false" ht="12.1" outlineLevel="0" r="39">
      <c r="A39" s="32" t="n">
        <v>44971</v>
      </c>
      <c r="B39" s="17" t="s">
        <v>195</v>
      </c>
      <c r="C39" s="17" t="s">
        <v>137</v>
      </c>
      <c r="D39" s="17" t="s">
        <v>206</v>
      </c>
      <c r="E39" s="6" t="n">
        <v>1583.33</v>
      </c>
      <c r="F39" s="7" t="n">
        <v>12</v>
      </c>
      <c r="G39" s="6" t="n">
        <v>19.12</v>
      </c>
      <c r="H39" s="6" t="n">
        <v>30</v>
      </c>
      <c r="I39" s="6" t="n">
        <v>229.44</v>
      </c>
      <c r="J39" s="6" t="n">
        <v>199.44</v>
      </c>
    </row>
    <row collapsed="false" customFormat="false" customHeight="false" hidden="false" ht="12.1" outlineLevel="0" r="40">
      <c r="A40" s="32" t="n">
        <v>45027</v>
      </c>
      <c r="B40" s="17" t="s">
        <v>195</v>
      </c>
      <c r="C40" s="17" t="s">
        <v>55</v>
      </c>
      <c r="D40" s="17" t="s">
        <v>57</v>
      </c>
      <c r="E40" s="6" t="n">
        <v>1000</v>
      </c>
      <c r="F40" s="7" t="n">
        <v>10</v>
      </c>
      <c r="G40" s="6" t="n">
        <v>58.34</v>
      </c>
      <c r="H40" s="6" t="n">
        <v>76</v>
      </c>
      <c r="I40" s="6" t="n">
        <v>583.4</v>
      </c>
      <c r="J40" s="6" t="n">
        <v>507.4</v>
      </c>
    </row>
    <row collapsed="false" customFormat="false" customHeight="false" hidden="false" ht="12.1" outlineLevel="0" r="41">
      <c r="A41" s="32" t="n">
        <v>45064</v>
      </c>
      <c r="B41" s="17" t="s">
        <v>195</v>
      </c>
      <c r="C41" s="17" t="s">
        <v>130</v>
      </c>
      <c r="D41" s="17" t="s">
        <v>205</v>
      </c>
      <c r="E41" s="6" t="n">
        <v>1000</v>
      </c>
      <c r="F41" s="7" t="n">
        <v>24</v>
      </c>
      <c r="G41" s="6" t="n">
        <v>35.9</v>
      </c>
      <c r="H41" s="6" t="n">
        <v>112</v>
      </c>
      <c r="I41" s="6" t="n">
        <v>861.6</v>
      </c>
      <c r="J41" s="6" t="n">
        <v>749.6</v>
      </c>
    </row>
    <row collapsed="false" customFormat="false" customHeight="false" hidden="false" ht="12.1" outlineLevel="0" r="42">
      <c r="A42" s="32" t="n">
        <v>45153</v>
      </c>
      <c r="B42" s="17" t="s">
        <v>195</v>
      </c>
      <c r="C42" s="17" t="s">
        <v>137</v>
      </c>
      <c r="D42" s="17" t="s">
        <v>206</v>
      </c>
      <c r="E42" s="6" t="n">
        <v>1583.33</v>
      </c>
      <c r="F42" s="7" t="n">
        <v>12</v>
      </c>
      <c r="G42" s="6" t="n">
        <v>19.74</v>
      </c>
      <c r="H42" s="6" t="n">
        <v>31</v>
      </c>
      <c r="I42" s="6" t="n">
        <v>236.88</v>
      </c>
      <c r="J42" s="6" t="n">
        <v>205.88</v>
      </c>
    </row>
    <row collapsed="false" customFormat="false" customHeight="false" hidden="false" ht="12.1" outlineLevel="0" r="43">
      <c r="A43" s="32" t="n">
        <v>45209</v>
      </c>
      <c r="B43" s="17" t="s">
        <v>195</v>
      </c>
      <c r="C43" s="17" t="s">
        <v>55</v>
      </c>
      <c r="D43" s="17" t="s">
        <v>57</v>
      </c>
      <c r="E43" s="6" t="n">
        <v>1000</v>
      </c>
      <c r="F43" s="7" t="n">
        <v>10</v>
      </c>
      <c r="G43" s="6" t="n">
        <v>43.33</v>
      </c>
      <c r="H43" s="6" t="n">
        <v>56</v>
      </c>
      <c r="I43" s="6" t="n">
        <v>433.3</v>
      </c>
      <c r="J43" s="6" t="n">
        <v>377.3</v>
      </c>
    </row>
    <row collapsed="false" customFormat="false" customHeight="false" hidden="false" ht="12.1" outlineLevel="0" r="44">
      <c r="A44" s="32" t="n">
        <v>45391</v>
      </c>
      <c r="B44" s="17" t="s">
        <v>195</v>
      </c>
      <c r="C44" s="17" t="s">
        <v>55</v>
      </c>
      <c r="D44" s="17" t="s">
        <v>57</v>
      </c>
      <c r="E44" s="6" t="n">
        <v>1000</v>
      </c>
      <c r="F44" s="7" t="n">
        <v>10</v>
      </c>
      <c r="G44" s="6" t="n">
        <v>51.31</v>
      </c>
      <c r="H44" s="6" t="n">
        <v>67</v>
      </c>
      <c r="I44" s="6" t="n">
        <v>513.1</v>
      </c>
      <c r="J44" s="6" t="n">
        <v>446.1</v>
      </c>
    </row>
    <row collapsed="false" customFormat="false" customHeight="false" hidden="false" ht="12.1" outlineLevel="0" r="45">
      <c r="A45" s="32" t="n">
        <v>45573</v>
      </c>
      <c r="B45" s="17" t="s">
        <v>195</v>
      </c>
      <c r="C45" s="17" t="s">
        <v>55</v>
      </c>
      <c r="D45" s="17" t="s">
        <v>57</v>
      </c>
      <c r="E45" s="6" t="n">
        <v>1000</v>
      </c>
      <c r="F45" s="7" t="n">
        <v>10</v>
      </c>
      <c r="G45" s="6" t="n">
        <v>82.22</v>
      </c>
      <c r="H45" s="6" t="n">
        <v>107</v>
      </c>
      <c r="I45" s="6" t="n">
        <v>822.2</v>
      </c>
      <c r="J45" s="6" t="n">
        <v>715.2</v>
      </c>
    </row>
    <row collapsed="false" customFormat="false" customHeight="false" hidden="false" ht="12.1" outlineLevel="0" r="46">
      <c r="A46" s="32" t="n">
        <v>45755</v>
      </c>
      <c r="B46" s="17" t="s">
        <v>195</v>
      </c>
      <c r="C46" s="17" t="s">
        <v>55</v>
      </c>
      <c r="D46" s="17" t="s">
        <v>57</v>
      </c>
      <c r="E46" s="6" t="n">
        <v>1000</v>
      </c>
      <c r="F46" s="7" t="n">
        <v>10</v>
      </c>
      <c r="G46" s="6" t="n">
        <v>90.15</v>
      </c>
      <c r="H46" s="6" t="n">
        <v>117</v>
      </c>
      <c r="I46" s="6" t="n">
        <v>901.5</v>
      </c>
      <c r="J46" s="6" t="n">
        <v>784.5</v>
      </c>
    </row>
    <row collapsed="false" customFormat="false" customHeight="false" hidden="false" ht="12.1" outlineLevel="0" r="47">
      <c r="A47" s="32"/>
      <c r="B47" s="17"/>
      <c r="C47" s="17"/>
      <c r="D47" s="17"/>
      <c r="E47" s="6"/>
      <c r="F47" s="7"/>
      <c r="G47" s="6"/>
      <c r="H47" s="6"/>
      <c r="I47" s="6"/>
      <c r="J47" s="6"/>
    </row>
    <row collapsed="false" customFormat="false" customHeight="false" hidden="false" ht="12.1" outlineLevel="0" r="48">
      <c r="A48" s="32" t="n">
        <v>45937</v>
      </c>
      <c r="B48" s="17" t="s">
        <v>195</v>
      </c>
      <c r="C48" s="17" t="s">
        <v>55</v>
      </c>
      <c r="D48" s="17" t="s">
        <v>57</v>
      </c>
      <c r="E48" s="6" t="n">
        <v>1000</v>
      </c>
      <c r="F48" s="7" t="n">
        <v>10</v>
      </c>
      <c r="G48" s="6" t="n">
        <v>110.05</v>
      </c>
      <c r="H48" s="6" t="n">
        <v>143</v>
      </c>
      <c r="I48" s="6" t="n">
        <v>1100.5</v>
      </c>
      <c r="J48" s="6" t="n">
        <v>957.5</v>
      </c>
    </row>
    <row collapsed="false" customFormat="false" customHeight="false" hidden="false" ht="12.1" outlineLevel="0" r="49">
      <c r="A49" s="32" t="n">
        <v>46119</v>
      </c>
      <c r="B49" s="17" t="s">
        <v>195</v>
      </c>
      <c r="C49" s="17" t="s">
        <v>55</v>
      </c>
      <c r="D49" s="17" t="s">
        <v>57</v>
      </c>
      <c r="E49" s="6" t="n">
        <v>1000</v>
      </c>
      <c r="F49" s="7" t="n">
        <v>10</v>
      </c>
      <c r="G49" s="6" t="n">
        <v>102.92</v>
      </c>
      <c r="H49" s="6" t="n">
        <v>134</v>
      </c>
      <c r="I49" s="6" t="n">
        <v>1029.2</v>
      </c>
      <c r="J49" s="6" t="n">
        <v>895.2</v>
      </c>
    </row>
    <row collapsed="false" customFormat="false" customHeight="false" hidden="false" ht="12.1" outlineLevel="0" r="50">
      <c r="A50" s="32" t="n">
        <v>46301</v>
      </c>
      <c r="B50" s="17" t="s">
        <v>195</v>
      </c>
      <c r="C50" s="17" t="s">
        <v>55</v>
      </c>
      <c r="D50" s="17" t="s">
        <v>57</v>
      </c>
      <c r="E50" s="6" t="n">
        <v>1000</v>
      </c>
      <c r="F50" s="7" t="n">
        <v>10</v>
      </c>
      <c r="G50" s="6" t="n">
        <v>102.92</v>
      </c>
      <c r="H50" s="6" t="n">
        <v>134</v>
      </c>
      <c r="I50" s="6" t="n">
        <v>1029.2</v>
      </c>
      <c r="J50" s="6" t="n">
        <v>895.2</v>
      </c>
    </row>
    <row collapsed="false" customFormat="false" customHeight="false" hidden="false" ht="12.1" outlineLevel="0" r="51">
      <c r="A51" s="32" t="n">
        <v>46483</v>
      </c>
      <c r="B51" s="17" t="s">
        <v>195</v>
      </c>
      <c r="C51" s="17" t="s">
        <v>55</v>
      </c>
      <c r="D51" s="17" t="s">
        <v>57</v>
      </c>
      <c r="E51" s="6" t="n">
        <v>1000</v>
      </c>
      <c r="F51" s="7" t="n">
        <v>10</v>
      </c>
      <c r="G51" s="6" t="n">
        <v>102.92</v>
      </c>
      <c r="H51" s="6" t="n">
        <v>134</v>
      </c>
      <c r="I51" s="6" t="n">
        <v>1029.2</v>
      </c>
      <c r="J51" s="6" t="n">
        <v>895.2</v>
      </c>
    </row>
    <row collapsed="false" customFormat="false" customHeight="false" hidden="false" ht="12.1" outlineLevel="0" r="52">
      <c r="A52" s="32" t="n">
        <v>46665</v>
      </c>
      <c r="B52" s="17" t="s">
        <v>195</v>
      </c>
      <c r="C52" s="17" t="s">
        <v>55</v>
      </c>
      <c r="D52" s="17" t="s">
        <v>57</v>
      </c>
      <c r="E52" s="6" t="n">
        <v>1000</v>
      </c>
      <c r="F52" s="7" t="n">
        <v>10</v>
      </c>
      <c r="G52" s="6" t="n">
        <v>102.92</v>
      </c>
      <c r="H52" s="6" t="n">
        <v>134</v>
      </c>
      <c r="I52" s="6" t="n">
        <v>1029.2</v>
      </c>
      <c r="J52" s="6" t="n">
        <v>895.2</v>
      </c>
    </row>
    <row collapsed="false" customFormat="false" customHeight="false" hidden="false" ht="12.1" outlineLevel="0" r="53">
      <c r="A53" s="32" t="n">
        <v>46847</v>
      </c>
      <c r="B53" s="17" t="s">
        <v>195</v>
      </c>
      <c r="C53" s="17" t="s">
        <v>55</v>
      </c>
      <c r="D53" s="17" t="s">
        <v>57</v>
      </c>
      <c r="E53" s="6" t="n">
        <v>1000</v>
      </c>
      <c r="F53" s="7" t="n">
        <v>10</v>
      </c>
      <c r="G53" s="6" t="n">
        <v>102.92</v>
      </c>
      <c r="H53" s="6" t="n">
        <v>134</v>
      </c>
      <c r="I53" s="6" t="n">
        <v>1029.2</v>
      </c>
      <c r="J53" s="6" t="n">
        <v>895.2</v>
      </c>
    </row>
    <row collapsed="false" customFormat="false" customHeight="false" hidden="false" ht="12.1" outlineLevel="0" r="54">
      <c r="A54" s="32" t="n">
        <v>47029</v>
      </c>
      <c r="B54" s="17" t="s">
        <v>195</v>
      </c>
      <c r="C54" s="17" t="s">
        <v>55</v>
      </c>
      <c r="D54" s="17" t="s">
        <v>57</v>
      </c>
      <c r="E54" s="6" t="n">
        <v>1000</v>
      </c>
      <c r="F54" s="7" t="n">
        <v>10</v>
      </c>
      <c r="G54" s="6" t="n">
        <v>102.92</v>
      </c>
      <c r="H54" s="6" t="n">
        <v>134</v>
      </c>
      <c r="I54" s="6" t="n">
        <v>1029.2</v>
      </c>
      <c r="J54" s="6" t="n">
        <v>895.2</v>
      </c>
    </row>
    <row collapsed="false" customFormat="false" customHeight="false" hidden="false" ht="12.1" outlineLevel="0" r="55">
      <c r="A55" s="32" t="n">
        <v>47211</v>
      </c>
      <c r="B55" s="17" t="s">
        <v>195</v>
      </c>
      <c r="C55" s="17" t="s">
        <v>55</v>
      </c>
      <c r="D55" s="17" t="s">
        <v>57</v>
      </c>
      <c r="E55" s="6" t="n">
        <v>1000</v>
      </c>
      <c r="F55" s="7" t="n">
        <v>10</v>
      </c>
      <c r="G55" s="6" t="n">
        <v>102.92</v>
      </c>
      <c r="H55" s="6" t="n">
        <v>134</v>
      </c>
      <c r="I55" s="6" t="n">
        <v>1029.2</v>
      </c>
      <c r="J55" s="6" t="n">
        <v>895.2</v>
      </c>
    </row>
    <row collapsed="false" customFormat="false" customHeight="false" hidden="false" ht="12.1" outlineLevel="0" r="56">
      <c r="A56" s="32" t="n">
        <v>47393</v>
      </c>
      <c r="B56" s="17" t="s">
        <v>195</v>
      </c>
      <c r="C56" s="17" t="s">
        <v>55</v>
      </c>
      <c r="D56" s="17" t="s">
        <v>57</v>
      </c>
      <c r="E56" s="6" t="n">
        <v>1000</v>
      </c>
      <c r="F56" s="7" t="n">
        <v>10</v>
      </c>
      <c r="G56" s="6" t="n">
        <v>102.92</v>
      </c>
      <c r="H56" s="6" t="n">
        <v>134</v>
      </c>
      <c r="I56" s="6" t="n">
        <v>1029.2</v>
      </c>
      <c r="J56" s="6" t="n">
        <v>895.2</v>
      </c>
    </row>
  </sheetData>
  <autoFilter ref="A1:J5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3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1" t="s">
        <v>66</v>
      </c>
      <c r="B1" s="31" t="s">
        <v>185</v>
      </c>
      <c r="C1" s="31" t="s">
        <v>0</v>
      </c>
      <c r="D1" s="31" t="s">
        <v>2</v>
      </c>
      <c r="E1" s="31" t="s">
        <v>186</v>
      </c>
      <c r="F1" s="31" t="s">
        <v>207</v>
      </c>
      <c r="G1" s="31" t="s">
        <v>208</v>
      </c>
      <c r="H1" s="31" t="s">
        <v>70</v>
      </c>
      <c r="I1" s="31" t="s">
        <v>209</v>
      </c>
      <c r="J1" s="31" t="s">
        <v>189</v>
      </c>
      <c r="K1" s="31" t="s">
        <v>210</v>
      </c>
      <c r="L1" s="31" t="s">
        <v>211</v>
      </c>
      <c r="M1" s="31" t="s">
        <v>212</v>
      </c>
      <c r="N1" s="31" t="s">
        <v>213</v>
      </c>
    </row>
    <row collapsed="false" customFormat="false" customHeight="false" hidden="false" ht="12.1" outlineLevel="0" r="2">
      <c r="A2" s="33" t="n">
        <v>44098</v>
      </c>
      <c r="B2" s="17" t="s">
        <v>195</v>
      </c>
      <c r="C2" s="17" t="s">
        <v>16</v>
      </c>
      <c r="D2" s="17" t="s">
        <v>18</v>
      </c>
      <c r="E2" s="18" t="n">
        <v>1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1854</v>
      </c>
      <c r="J2" s="18" t="n">
        <v>3815.64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33" t="n">
        <v>44118</v>
      </c>
      <c r="B3" s="17" t="s">
        <v>195</v>
      </c>
      <c r="C3" s="17" t="s">
        <v>16</v>
      </c>
      <c r="D3" s="17" t="s">
        <v>18</v>
      </c>
      <c r="E3" s="18" t="n">
        <v>1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1834</v>
      </c>
      <c r="J3" s="18" t="n">
        <v>4171.88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33" t="n">
        <v>44144</v>
      </c>
      <c r="B4" s="17" t="s">
        <v>195</v>
      </c>
      <c r="C4" s="17" t="s">
        <v>21</v>
      </c>
      <c r="D4" s="17" t="s">
        <v>22</v>
      </c>
      <c r="E4" s="18" t="n">
        <v>20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1808</v>
      </c>
      <c r="J4" s="18" t="n">
        <v>226.1366</v>
      </c>
      <c r="K4" s="6" t="s">
        <f>=Портфель!F3*Портфель!$Q$13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33" t="n">
        <v>44540</v>
      </c>
      <c r="B5" s="17" t="s">
        <v>195</v>
      </c>
      <c r="C5" s="17" t="s">
        <v>26</v>
      </c>
      <c r="D5" s="17" t="s">
        <v>28</v>
      </c>
      <c r="E5" s="18" t="n">
        <v>185359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1412</v>
      </c>
      <c r="J5" s="18" t="n">
        <v>1.0934573</v>
      </c>
      <c r="K5" s="6" t="s">
        <f>=Портфель!F5*Портфель!$Q$13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33" t="n">
        <v>44540</v>
      </c>
      <c r="B6" s="17" t="s">
        <v>195</v>
      </c>
      <c r="C6" s="17" t="s">
        <v>26</v>
      </c>
      <c r="D6" s="17" t="s">
        <v>28</v>
      </c>
      <c r="E6" s="18" t="n">
        <v>27000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1412</v>
      </c>
      <c r="J6" s="18" t="n">
        <v>1.0934574074074</v>
      </c>
      <c r="K6" s="6" t="s">
        <f>=Портфель!F5*Портфель!$Q$13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33" t="n">
        <v>44084</v>
      </c>
      <c r="B7" s="17" t="s">
        <v>195</v>
      </c>
      <c r="C7" s="17" t="s">
        <v>30</v>
      </c>
      <c r="D7" s="17" t="s">
        <v>31</v>
      </c>
      <c r="E7" s="18" t="n">
        <v>15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1868</v>
      </c>
      <c r="J7" s="18" t="n">
        <v>1635.9326666667</v>
      </c>
      <c r="K7" s="6" t="s">
        <f>=Портфель!F6*Портфель!$Q$13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33" t="n">
        <v>44468</v>
      </c>
      <c r="B8" s="17" t="s">
        <v>195</v>
      </c>
      <c r="C8" s="17" t="s">
        <v>30</v>
      </c>
      <c r="D8" s="17" t="s">
        <v>31</v>
      </c>
      <c r="E8" s="18" t="n">
        <v>3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1484</v>
      </c>
      <c r="J8" s="18" t="n">
        <v>1699.1566666667</v>
      </c>
      <c r="K8" s="6" t="s">
        <f>=Портфель!F6*Портфель!$Q$13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33" t="n">
        <v>44174</v>
      </c>
      <c r="B9" s="17" t="s">
        <v>195</v>
      </c>
      <c r="C9" s="17" t="s">
        <v>33</v>
      </c>
      <c r="D9" s="17" t="s">
        <v>34</v>
      </c>
      <c r="E9" s="18" t="n">
        <v>50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1778</v>
      </c>
      <c r="J9" s="18" t="n">
        <v>92.7442</v>
      </c>
      <c r="K9" s="6" t="s">
        <f>=Портфель!F7*Портфель!$Q$13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33" t="n">
        <v>44182</v>
      </c>
      <c r="B10" s="17" t="s">
        <v>195</v>
      </c>
      <c r="C10" s="17" t="s">
        <v>33</v>
      </c>
      <c r="D10" s="17" t="s">
        <v>34</v>
      </c>
      <c r="E10" s="18" t="n">
        <v>50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1770</v>
      </c>
      <c r="J10" s="18" t="n">
        <v>93.3646</v>
      </c>
      <c r="K10" s="6" t="s">
        <f>=Портфель!F7*Портфель!$Q$13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33" t="n">
        <v>44064</v>
      </c>
      <c r="B11" s="17" t="s">
        <v>195</v>
      </c>
      <c r="C11" s="17" t="s">
        <v>36</v>
      </c>
      <c r="D11" s="17" t="s">
        <v>37</v>
      </c>
      <c r="E11" s="18" t="n">
        <v>300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1888</v>
      </c>
      <c r="J11" s="18" t="n">
        <v>1.5306666666667</v>
      </c>
      <c r="K11" s="6" t="s">
        <f>=Портфель!F8*Портфель!$Q$13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33" t="n">
        <v>44067</v>
      </c>
      <c r="B12" s="17" t="s">
        <v>195</v>
      </c>
      <c r="C12" s="17" t="s">
        <v>36</v>
      </c>
      <c r="D12" s="17" t="s">
        <v>37</v>
      </c>
      <c r="E12" s="18" t="n">
        <v>300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1885</v>
      </c>
      <c r="J12" s="18" t="n">
        <v>1.5686</v>
      </c>
      <c r="K12" s="6" t="s">
        <f>=Портфель!F8*Портфель!$Q$13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33" t="n">
        <v>44144</v>
      </c>
      <c r="B13" s="17" t="s">
        <v>195</v>
      </c>
      <c r="C13" s="17" t="s">
        <v>36</v>
      </c>
      <c r="D13" s="17" t="s">
        <v>37</v>
      </c>
      <c r="E13" s="18" t="n">
        <v>3000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1808</v>
      </c>
      <c r="J13" s="18" t="n">
        <v>1.6798633333333</v>
      </c>
      <c r="K13" s="6" t="s">
        <f>=Портфель!F8*Портфель!$Q$13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33" t="n">
        <v>44232</v>
      </c>
      <c r="B14" s="17" t="s">
        <v>195</v>
      </c>
      <c r="C14" s="17" t="s">
        <v>36</v>
      </c>
      <c r="D14" s="17" t="s">
        <v>37</v>
      </c>
      <c r="E14" s="18" t="n">
        <v>5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1720</v>
      </c>
      <c r="J14" s="18" t="n">
        <v>1.794</v>
      </c>
      <c r="K14" s="6" t="s">
        <f>=Портфель!F8*Портфель!$Q$13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33" t="n">
        <v>44236</v>
      </c>
      <c r="B15" s="17" t="s">
        <v>195</v>
      </c>
      <c r="C15" s="17" t="s">
        <v>36</v>
      </c>
      <c r="D15" s="17" t="s">
        <v>37</v>
      </c>
      <c r="E15" s="18" t="n">
        <v>101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1716</v>
      </c>
      <c r="J15" s="18" t="n">
        <v>1.7970297029703</v>
      </c>
      <c r="K15" s="6" t="s">
        <f>=Портфель!F8*Портфель!$Q$13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33" t="n">
        <v>44236</v>
      </c>
      <c r="B16" s="17" t="s">
        <v>195</v>
      </c>
      <c r="C16" s="17" t="s">
        <v>36</v>
      </c>
      <c r="D16" s="17" t="s">
        <v>37</v>
      </c>
      <c r="E16" s="18" t="n">
        <v>2500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1716</v>
      </c>
      <c r="J16" s="18" t="n">
        <v>1.796944</v>
      </c>
      <c r="K16" s="6" t="s">
        <f>=Портфель!F8*Портфель!$Q$13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33" t="n">
        <v>44236</v>
      </c>
      <c r="B17" s="17" t="s">
        <v>195</v>
      </c>
      <c r="C17" s="17" t="s">
        <v>36</v>
      </c>
      <c r="D17" s="17" t="s">
        <v>37</v>
      </c>
      <c r="E17" s="18" t="n">
        <v>84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1716</v>
      </c>
      <c r="J17" s="18" t="n">
        <v>1.7970238095238</v>
      </c>
      <c r="K17" s="6" t="s">
        <f>=Портфель!F8*Портфель!$Q$13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33" t="n">
        <v>44236</v>
      </c>
      <c r="B18" s="17" t="s">
        <v>195</v>
      </c>
      <c r="C18" s="17" t="s">
        <v>36</v>
      </c>
      <c r="D18" s="17" t="s">
        <v>37</v>
      </c>
      <c r="E18" s="18" t="n">
        <v>15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1716</v>
      </c>
      <c r="J18" s="18" t="n">
        <v>1.7986666666667</v>
      </c>
      <c r="K18" s="6" t="s">
        <f>=Портфель!F8*Портфель!$Q$13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33" t="n">
        <v>44209</v>
      </c>
      <c r="B19" s="17" t="s">
        <v>195</v>
      </c>
      <c r="C19" s="17" t="s">
        <v>39</v>
      </c>
      <c r="D19" s="17" t="s">
        <v>40</v>
      </c>
      <c r="E19" s="18" t="n">
        <v>140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1743</v>
      </c>
      <c r="J19" s="18" t="n">
        <v>75.202071428571</v>
      </c>
      <c r="K19" s="6" t="s">
        <f>=Портфель!F9*Портфель!$Q$13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33" t="n">
        <v>44174</v>
      </c>
      <c r="B20" s="17" t="s">
        <v>195</v>
      </c>
      <c r="C20" s="17" t="s">
        <v>42</v>
      </c>
      <c r="D20" s="17" t="s">
        <v>43</v>
      </c>
      <c r="E20" s="18" t="n">
        <v>10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1778</v>
      </c>
      <c r="J20" s="18" t="n">
        <v>120.854</v>
      </c>
      <c r="K20" s="6" t="s">
        <f>=Портфель!F10*Портфель!$Q$13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33" t="n">
        <v>44174</v>
      </c>
      <c r="B21" s="17" t="s">
        <v>195</v>
      </c>
      <c r="C21" s="17" t="s">
        <v>42</v>
      </c>
      <c r="D21" s="17" t="s">
        <v>43</v>
      </c>
      <c r="E21" s="18" t="n">
        <v>10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1778</v>
      </c>
      <c r="J21" s="18" t="n">
        <v>120.853</v>
      </c>
      <c r="K21" s="6" t="s">
        <f>=Портфель!F10*Портфель!$Q$13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33" t="n">
        <v>44174</v>
      </c>
      <c r="B22" s="17" t="s">
        <v>195</v>
      </c>
      <c r="C22" s="17" t="s">
        <v>42</v>
      </c>
      <c r="D22" s="17" t="s">
        <v>43</v>
      </c>
      <c r="E22" s="18" t="n">
        <v>30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1778</v>
      </c>
      <c r="J22" s="18" t="n">
        <v>120.85333333333</v>
      </c>
      <c r="K22" s="6" t="s">
        <f>=Портфель!F10*Портфель!$Q$13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33" t="n">
        <v>44312</v>
      </c>
      <c r="B23" s="17" t="s">
        <v>195</v>
      </c>
      <c r="C23" s="17" t="s">
        <v>45</v>
      </c>
      <c r="D23" s="17" t="s">
        <v>46</v>
      </c>
      <c r="E23" s="18" t="n">
        <v>19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1640</v>
      </c>
      <c r="J23" s="18" t="n">
        <v>76.303157894737</v>
      </c>
      <c r="K23" s="6" t="s">
        <f>=Портфель!F11*Портфель!$Q$13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33" t="n">
        <v>44239</v>
      </c>
      <c r="B24" s="17" t="s">
        <v>195</v>
      </c>
      <c r="C24" s="17" t="s">
        <v>48</v>
      </c>
      <c r="D24" s="17" t="s">
        <v>49</v>
      </c>
      <c r="E24" s="18" t="n">
        <v>1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1713</v>
      </c>
      <c r="J24" s="18" t="n">
        <v>3444.09</v>
      </c>
      <c r="K24" s="6" t="s">
        <f>=Портфель!F12*Портфель!$Q$13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33" t="n">
        <v>44064</v>
      </c>
      <c r="B25" s="17" t="s">
        <v>195</v>
      </c>
      <c r="C25" s="17" t="s">
        <v>51</v>
      </c>
      <c r="D25" s="17" t="s">
        <v>52</v>
      </c>
      <c r="E25" s="18" t="n">
        <v>10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1888</v>
      </c>
      <c r="J25" s="18" t="n">
        <v>93.915</v>
      </c>
      <c r="K25" s="6" t="s">
        <f>=Портфель!F13*Портфель!$Q$13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33" t="n">
        <v>44232</v>
      </c>
      <c r="B26" s="17" t="s">
        <v>195</v>
      </c>
      <c r="C26" s="17" t="s">
        <v>55</v>
      </c>
      <c r="D26" s="17" t="s">
        <v>57</v>
      </c>
      <c r="E26" s="18" t="n">
        <v>2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1720</v>
      </c>
      <c r="J26" s="18" t="n">
        <v>1087.445</v>
      </c>
      <c r="K26" s="6" t="s">
        <f>=Портфель!F15*Портфель!G15/100*Портфель!$Q$13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33" t="n">
        <v>44232</v>
      </c>
      <c r="B27" s="17" t="s">
        <v>195</v>
      </c>
      <c r="C27" s="17" t="s">
        <v>55</v>
      </c>
      <c r="D27" s="17" t="s">
        <v>57</v>
      </c>
      <c r="E27" s="18" t="n">
        <v>2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1720</v>
      </c>
      <c r="J27" s="18" t="n">
        <v>1087.445</v>
      </c>
      <c r="K27" s="6" t="s">
        <f>=Портфель!F15*Портфель!G15/100*Портфель!$Q$13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33" t="n">
        <v>44232</v>
      </c>
      <c r="B28" s="17" t="s">
        <v>195</v>
      </c>
      <c r="C28" s="17" t="s">
        <v>55</v>
      </c>
      <c r="D28" s="17" t="s">
        <v>57</v>
      </c>
      <c r="E28" s="18" t="n">
        <v>6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1720</v>
      </c>
      <c r="J28" s="18" t="n">
        <v>1087.4416666667</v>
      </c>
      <c r="K28" s="6" t="s">
        <f>=Портфель!F15*Портфель!G15/100*Портфель!$Q$13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33" t="n">
        <v>0</v>
      </c>
      <c r="B29" s="17" t="s">
        <v>214</v>
      </c>
      <c r="C29" s="17" t="s">
        <v>214</v>
      </c>
      <c r="D29" s="17" t="s">
        <v>214</v>
      </c>
      <c r="E29" s="18" t="n">
        <v> </v>
      </c>
      <c r="F29" s="7" t="n">
        <v> </v>
      </c>
      <c r="G29" s="18" t="n">
        <v> </v>
      </c>
      <c r="H29" s="17" t="s">
        <v>214</v>
      </c>
      <c r="I29" s="7" t="n">
        <v> </v>
      </c>
      <c r="J29" s="18" t="n">
        <v> </v>
      </c>
      <c r="K29" s="18" t="n">
        <v> </v>
      </c>
      <c r="L29" s="18" t="n">
        <v> </v>
      </c>
      <c r="M29" s="18" t="n">
        <v> </v>
      </c>
    </row>
    <row collapsed="false" customFormat="false" customHeight="false" hidden="false" ht="12.1" outlineLevel="0" r="30">
      <c r="A30" s="33"/>
      <c r="B30" s="17"/>
      <c r="C30" s="17"/>
      <c r="D30" s="17" t="s">
        <v>215</v>
      </c>
      <c r="E30" s="18" t="n">
        <v> </v>
      </c>
      <c r="F30" s="7" t="n">
        <v> </v>
      </c>
      <c r="G30" s="18" t="n">
        <v> </v>
      </c>
      <c r="H30" s="17" t="s">
        <v>214</v>
      </c>
      <c r="I30" s="7" t="n">
        <v> </v>
      </c>
      <c r="J30" s="18" t="n">
        <v> </v>
      </c>
      <c r="K30" s="18" t="n">
        <v> </v>
      </c>
      <c r="L30" s="18" t="n">
        <v> </v>
      </c>
      <c r="M30" s="18" t="n">
        <v> </v>
      </c>
    </row>
  </sheetData>
  <autoFilter ref="A1:N30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2025-10-22T00:47:18.00Z</dcterms:created>
  <dc:creator>izi-invest.ru</dc:creator>
  <cp:revision>0</cp:revision>
</cp:coreProperties>
</file>