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<sst xmlns="http://schemas.openxmlformats.org/spreadsheetml/2006/main" count="166" uniqueCount="87">
  <si>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</si>
  <si>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</si>
  <si>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</si>
  <si>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</si>
  <si>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</si>
  <si>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</si>
  <si>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</si>
  <si>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</si>
  <si>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</si>
  <si>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</si>
  <si>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</si>
  <si>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</si>
  <si>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</si>
  <si>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</si>
  <si>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</si>
  <si>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</si>
  <si>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</si>
  <si>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</si>
  <si>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</si>
  <si>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</si>
  <si>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</si>
  <si>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</si>
  <si>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Сумма по акциям:</t>
  </si>
  <si>
    <t>BYN</t>
  </si>
  <si>
    <t>Рубль</t>
  </si>
  <si>
    <t>CAD</t>
  </si>
  <si>
    <t>Сумма по валютам:</t>
  </si>
  <si>
    <t>CHF</t>
  </si>
  <si>
    <t>Сумма: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</si>
  <si>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</si>
  <si>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</si>
  <si>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</si>
  <si>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</si>
  <si>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</si>
  <si>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</si>
  <si>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</si>
  <si>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</si>
  <si>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</si>
  <si>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</si>
  <si>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</si>
  <si>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</si>
  <si>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</si>
  <si>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</si>
  <si>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</si>
  <si>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</si>
  <si>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</si>
  <si>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</si>
  <si>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</si>
  <si>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Баланс сейчас</t>
  </si>
  <si>
    <t>XIRR</t>
  </si>
  <si>
    <t>Сред.взвеш.сумм.</t>
  </si>
  <si>
    <t>Полный доход, RUR</t>
  </si>
  <si>
    <t>Сред.год.дох.</t>
  </si>
  <si>
    <t>При сроке расчёта менее 1 года, последняя дата принимается как первая +1 год. Это уменьшает расчётное значение, но позволяет избежать неадекватно больших цифр при маленьких сроках.</t>
  </si>
  <si>
    <t>buy</t>
  </si>
  <si>
    <t>Стоимость сейчас</t>
  </si>
  <si>
    <t>Полный доход</t>
  </si>
  <si>
    <t>LKOH
ЛУКОЙЛ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</si>
  <si>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</si>
  <si>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</si>
  <si>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</si>
  <si>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</si>
  <si>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</si>
  <si>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</si>
  <si>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</si>
  <si>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</si>
  <si>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НК ЛУКОЙЛ (ПАО) - ао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</si>
  <si>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</si>
  <si>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</si>
  <si>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</si>
  <si>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</si>
  <si>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</si>
  <si>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</si>
  <si>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</si>
  <si>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</si>
  <si>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</si>
  <si>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</si>
  <si>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</si>
  <si>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Инвестиции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</si>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</sst>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7</v>
      </c>
      <c r="F2" s="6" t="n">
        <v>7555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-0.0047</v>
      </c>
      <c r="L2" s="17" t="n">
        <v>7590.36</v>
      </c>
      <c r="M2" s="17" t="n">
        <v>99.09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=J3/J6</f>
      </c>
      <c r="N3" s="2"/>
      <c r="O3" s="2" t="s">
        <v>23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20</v>
      </c>
      <c r="B4" s="2" t="s">
        <v>3</v>
      </c>
      <c r="C4" s="2" t="s">
        <v>24</v>
      </c>
      <c r="D4" s="2" t="s">
        <v>20</v>
      </c>
      <c r="E4" s="7" t="n">
        <v>483.5</v>
      </c>
      <c r="F4" s="6" t="n">
        <v>1</v>
      </c>
      <c r="G4" s="17" t="n">
        <v>0</v>
      </c>
      <c r="H4" s="6" t="n">
        <v>0</v>
      </c>
      <c r="I4" s="2"/>
      <c r="J4" s="6" t="s">
        <f>=E4*F4</f>
      </c>
      <c r="K4" s="17"/>
      <c r="L4" s="17"/>
      <c r="M4" s="17"/>
      <c r="N4" s="2"/>
      <c r="O4" s="2" t="s">
        <v>25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26</v>
      </c>
      <c r="I5" s="4"/>
      <c r="J5" s="5" t="s">
        <f>=SUM(J4:J4)</f>
      </c>
      <c r="K5" s="4"/>
      <c r="L5" s="4"/>
      <c r="M5" s="10" t="s">
        <f>=J5/J6</f>
      </c>
      <c r="N5" s="2"/>
      <c r="O5" s="2" t="s">
        <v>27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28</v>
      </c>
      <c r="I6" s="4"/>
      <c r="J6" s="5" t="s">
        <f>=J3+J5</f>
      </c>
      <c r="K6" s="17"/>
      <c r="L6" s="17"/>
      <c r="M6" s="17"/>
      <c r="N6" s="2"/>
      <c r="O6" s="2" t="s">
        <v>29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30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31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32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33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34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35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36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37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38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39</v>
      </c>
      <c r="P17" s="17" t="n">
        <v>88.2568</v>
      </c>
      <c r="Q17" s="6" t="s">
        <f>=P17/$P$13</f>
      </c>
    </row>
  </sheetData>
  <mergeCells>
    <mergeCell ref="H3:I3"/>
    <mergeCell ref="H5:I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40</v>
      </c>
      <c r="B1" s="18" t="s">
        <v>9</v>
      </c>
      <c r="C1" s="18" t="s">
        <v>41</v>
      </c>
      <c r="D1" s="18" t="s">
        <v>42</v>
      </c>
      <c r="E1" s="18" t="s">
        <v>43</v>
      </c>
      <c r="F1" s="18" t="s">
        <v>44</v>
      </c>
      <c r="G1" s="18" t="s">
        <v>45</v>
      </c>
      <c r="H1" s="18" t="s">
        <v>46</v>
      </c>
    </row>
    <row collapsed="false" customFormat="false" customHeight="false" hidden="false" ht="12.1" outlineLevel="0" r="2">
      <c r="A2" s="14" t="n">
        <v>45712.764583333</v>
      </c>
      <c r="B2" s="6" t="n">
        <v>17616</v>
      </c>
      <c r="C2" s="2" t="s">
        <v>47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45712.764583333</v>
      </c>
      <c r="B3" s="6" t="n">
        <v>35000</v>
      </c>
      <c r="C3" s="2" t="s">
        <v>47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45715.664583333</v>
      </c>
      <c r="B4" s="6" t="n">
        <v>1000</v>
      </c>
      <c r="C4" s="2" t="s">
        <v>47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2" t="n">
        <v>46077</v>
      </c>
      <c r="B5" s="5" t="n">
        <v>-53368.5</v>
      </c>
      <c r="C5" s="15" t="s">
        <v>48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/>
      <c r="B6" s="9" t="s">
        <f>=XIRR(B2:B5,A2:A5)</f>
      </c>
      <c r="C6" s="2" t="s">
        <v>49</v>
      </c>
      <c r="D6" s="2"/>
      <c r="E6" s="2"/>
      <c r="F6" s="7"/>
      <c r="G6" s="2" t="s">
        <v>50</v>
      </c>
      <c r="H6" s="6" t="s">
        <f>=SUM(I2:H5)/365</f>
      </c>
    </row>
    <row collapsed="false" customFormat="false" customHeight="false" hidden="false" ht="12.1" outlineLevel="0" r="7">
      <c r="A7" s="14"/>
      <c r="B7" s="5" t="s">
        <f>=-SUM(B2:B5)</f>
      </c>
      <c r="C7" s="2" t="s">
        <v>51</v>
      </c>
      <c r="D7" s="2"/>
      <c r="E7" s="2"/>
      <c r="F7" s="7"/>
      <c r="G7" s="15" t="s">
        <v>52</v>
      </c>
      <c r="H7" s="9" t="s">
        <f>=B7/H6</f>
      </c>
    </row>
    <row collapsed="false" customFormat="false" customHeight="false" hidden="false" ht="12.1" outlineLevel="0" r="8">
      <c r="A8" s="19"/>
    </row>
    <row collapsed="false" customFormat="false" customHeight="false" hidden="false" ht="12.1" outlineLevel="0" r="9">
      <c r="A9" s="19"/>
    </row>
    <row collapsed="false" customFormat="false" customHeight="false" hidden="false" ht="12.1" outlineLevel="0" r="10">
      <c r="A10" s="16" t="s">
        <v>53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</row>
    <row collapsed="false" customFormat="false" customHeight="false" hidden="false" ht="12.1" outlineLevel="0" r="2">
      <c r="A2" s="11" t="n">
        <v>45714</v>
      </c>
      <c r="B2" s="6" t="n">
        <v>7594.5</v>
      </c>
      <c r="C2" s="0" t="s">
        <v>54</v>
      </c>
    </row>
    <row collapsed="false" customFormat="false" customHeight="false" hidden="false" ht="12.1" outlineLevel="0" r="3">
      <c r="A3" s="11" t="n">
        <v>45715</v>
      </c>
      <c r="B3" s="6" t="n">
        <v>7532</v>
      </c>
      <c r="C3" s="0" t="s">
        <v>54</v>
      </c>
    </row>
    <row collapsed="false" customFormat="false" customHeight="false" hidden="false" ht="12.1" outlineLevel="0" r="4">
      <c r="A4" s="11" t="n">
        <v>45715</v>
      </c>
      <c r="B4" s="6" t="n">
        <v>30420</v>
      </c>
      <c r="C4" s="0" t="s">
        <v>54</v>
      </c>
    </row>
    <row collapsed="false" customFormat="false" customHeight="false" hidden="false" ht="12.1" outlineLevel="0" r="5">
      <c r="A5" s="11" t="n">
        <v>45715</v>
      </c>
      <c r="B5" s="6" t="n">
        <v>7586</v>
      </c>
      <c r="C5" s="0" t="s">
        <v>54</v>
      </c>
    </row>
    <row collapsed="false" customFormat="false" customHeight="false" hidden="false" ht="12.1" outlineLevel="0" r="6">
      <c r="A6" s="11" t="n">
        <v>46079</v>
      </c>
      <c r="B6" s="8" t="s">
        <f>=-Портфель!J2</f>
      </c>
      <c r="C6" s="0" t="s">
        <v>55</v>
      </c>
    </row>
    <row collapsed="false" customFormat="false" customHeight="false" hidden="false" ht="12.1" outlineLevel="0" r="7">
      <c r="A7" s="0"/>
      <c r="B7" s="10" t="s">
        <f>=XIRR(B2:B6,A2:A6)</f>
      </c>
      <c r="C7" s="0"/>
    </row>
    <row collapsed="false" customFormat="false" customHeight="false" hidden="false" ht="12.1" outlineLevel="0" r="8">
      <c r="A8" s="0"/>
      <c r="B8" s="8" t="s">
        <f>=-SUM(B2:B6)</f>
      </c>
      <c r="C8" s="0" t="s">
        <v>56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57</v>
      </c>
      <c r="C1" s="0"/>
    </row>
    <row collapsed="false" customFormat="false" customHeight="false" hidden="false" ht="12.1" outlineLevel="0" r="2">
      <c r="A2" s="11" t="n">
        <v>45714</v>
      </c>
      <c r="B2" s="6" t="n">
        <v>1</v>
      </c>
      <c r="C2" s="6" t="n">
        <v>7594.5</v>
      </c>
    </row>
    <row collapsed="false" customFormat="false" customHeight="false" hidden="false" ht="12.1" outlineLevel="0" r="3">
      <c r="A3" s="11" t="n">
        <v>45715</v>
      </c>
      <c r="B3" s="6" t="n">
        <v>1</v>
      </c>
      <c r="C3" s="6" t="n">
        <v>7532</v>
      </c>
    </row>
    <row collapsed="false" customFormat="false" customHeight="false" hidden="false" ht="12.1" outlineLevel="0" r="4">
      <c r="A4" s="11" t="n">
        <v>45715</v>
      </c>
      <c r="B4" s="6" t="n">
        <v>4</v>
      </c>
      <c r="C4" s="6" t="n">
        <v>30420</v>
      </c>
    </row>
    <row collapsed="false" customFormat="false" customHeight="false" hidden="false" ht="12.1" outlineLevel="0" r="5">
      <c r="A5" s="11" t="n">
        <v>45715</v>
      </c>
      <c r="B5" s="6" t="n">
        <v>1</v>
      </c>
      <c r="C5" s="6" t="n">
        <v>7586</v>
      </c>
    </row>
    <row collapsed="false" customFormat="false" customHeight="false" hidden="false" ht="12.1" outlineLevel="0" r="6">
      <c r="A6" s="0"/>
      <c r="B6" s="5" t="s">
        <f>=SUM(C2:C5)/SUM(B2:B5)</f>
      </c>
      <c r="C6" s="0" t="s">
        <v>11</v>
      </c>
    </row>
    <row collapsed="false" customFormat="false" customHeight="false" hidden="false" ht="12.1" outlineLevel="0" r="7">
      <c r="A7" s="0"/>
      <c r="B7" s="6" t="n">
        <v>7555</v>
      </c>
      <c r="C7" s="0" t="s">
        <v>58</v>
      </c>
    </row>
    <row collapsed="false" customFormat="false" customHeight="false" hidden="false" ht="12.1" outlineLevel="0" r="8">
      <c r="A8" s="0"/>
      <c r="B8" s="6" t="n">
        <v>7</v>
      </c>
      <c r="C8" s="0" t="s">
        <v>59</v>
      </c>
    </row>
    <row collapsed="false" customFormat="false" customHeight="false" hidden="false" ht="12.1" outlineLevel="0" r="9">
      <c r="A9" s="0"/>
      <c r="B9" s="5" t="s">
        <f>=B8*(ABS(B7)-ABS(B6))</f>
      </c>
      <c r="C9" s="0" t="s">
        <v>60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40</v>
      </c>
      <c r="B1" s="18" t="s">
        <v>0</v>
      </c>
      <c r="C1" s="18" t="s">
        <v>2</v>
      </c>
      <c r="D1" s="18" t="s">
        <v>61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62</v>
      </c>
      <c r="L1" s="18" t="s">
        <v>63</v>
      </c>
      <c r="M1" s="18" t="s">
        <v>20</v>
      </c>
      <c r="N1" s="18" t="s">
        <v>64</v>
      </c>
    </row>
    <row collapsed="false" customFormat="false" customHeight="false" hidden="false" ht="12.1" outlineLevel="0" r="2">
      <c r="A2" s="21" t="n">
        <v>45712.764583333</v>
      </c>
      <c r="B2" s="22" t="s">
        <v>65</v>
      </c>
      <c r="C2" s="22" t="s">
        <v>47</v>
      </c>
      <c r="D2" s="22" t="s">
        <v>65</v>
      </c>
      <c r="E2" s="22" t="s">
        <v>65</v>
      </c>
      <c r="F2" s="22" t="s">
        <v>20</v>
      </c>
      <c r="G2" s="23" t="n">
        <v>17616</v>
      </c>
      <c r="H2" s="24" t="n">
        <v>1</v>
      </c>
      <c r="I2" s="24" t="n">
        <v>17616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45712.764583333</v>
      </c>
      <c r="B3" s="22" t="s">
        <v>65</v>
      </c>
      <c r="C3" s="22" t="s">
        <v>47</v>
      </c>
      <c r="D3" s="22" t="s">
        <v>65</v>
      </c>
      <c r="E3" s="22" t="s">
        <v>65</v>
      </c>
      <c r="F3" s="22" t="s">
        <v>20</v>
      </c>
      <c r="G3" s="23" t="n">
        <v>35000</v>
      </c>
      <c r="H3" s="24" t="n">
        <v>1</v>
      </c>
      <c r="I3" s="24" t="n">
        <v>35000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45714.764583333</v>
      </c>
      <c r="B4" s="2" t="s">
        <v>17</v>
      </c>
      <c r="C4" s="2" t="s">
        <v>66</v>
      </c>
      <c r="D4" s="2" t="s">
        <v>54</v>
      </c>
      <c r="E4" s="2" t="s">
        <v>18</v>
      </c>
      <c r="F4" s="2" t="s">
        <v>20</v>
      </c>
      <c r="G4" s="7" t="n">
        <v>1</v>
      </c>
      <c r="H4" s="6" t="n">
        <v>7594.5</v>
      </c>
      <c r="I4" s="6" t="n">
        <v>-7594.5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45715.540972222</v>
      </c>
      <c r="B5" s="2" t="s">
        <v>17</v>
      </c>
      <c r="C5" s="2" t="s">
        <v>66</v>
      </c>
      <c r="D5" s="2" t="s">
        <v>54</v>
      </c>
      <c r="E5" s="2" t="s">
        <v>18</v>
      </c>
      <c r="F5" s="2" t="s">
        <v>20</v>
      </c>
      <c r="G5" s="7" t="n">
        <v>1</v>
      </c>
      <c r="H5" s="6" t="n">
        <v>7532</v>
      </c>
      <c r="I5" s="6" t="n">
        <v>-7532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1" t="n">
        <v>45715.664583333</v>
      </c>
      <c r="B6" s="22" t="s">
        <v>65</v>
      </c>
      <c r="C6" s="22" t="s">
        <v>47</v>
      </c>
      <c r="D6" s="22" t="s">
        <v>65</v>
      </c>
      <c r="E6" s="22" t="s">
        <v>65</v>
      </c>
      <c r="F6" s="22" t="s">
        <v>20</v>
      </c>
      <c r="G6" s="23" t="n">
        <v>1000</v>
      </c>
      <c r="H6" s="24" t="n">
        <v>1</v>
      </c>
      <c r="I6" s="24" t="n">
        <v>1000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2"/>
    </row>
    <row collapsed="false" customFormat="false" customHeight="false" hidden="false" ht="12.1" outlineLevel="0" r="7">
      <c r="A7" s="20" t="n">
        <v>45715.664583333</v>
      </c>
      <c r="B7" s="2" t="s">
        <v>17</v>
      </c>
      <c r="C7" s="2" t="s">
        <v>66</v>
      </c>
      <c r="D7" s="2" t="s">
        <v>54</v>
      </c>
      <c r="E7" s="2" t="s">
        <v>18</v>
      </c>
      <c r="F7" s="2" t="s">
        <v>20</v>
      </c>
      <c r="G7" s="7" t="n">
        <v>4</v>
      </c>
      <c r="H7" s="6" t="n">
        <v>7605</v>
      </c>
      <c r="I7" s="6" t="n">
        <v>-30420</v>
      </c>
      <c r="J7" s="6" t="n">
        <v>0</v>
      </c>
      <c r="K7" s="6" t="n">
        <v>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45715.664583333</v>
      </c>
      <c r="B8" s="2" t="s">
        <v>17</v>
      </c>
      <c r="C8" s="2" t="s">
        <v>66</v>
      </c>
      <c r="D8" s="2" t="s">
        <v>54</v>
      </c>
      <c r="E8" s="2" t="s">
        <v>18</v>
      </c>
      <c r="F8" s="2" t="s">
        <v>20</v>
      </c>
      <c r="G8" s="7" t="n">
        <v>1</v>
      </c>
      <c r="H8" s="6" t="n">
        <v>7586</v>
      </c>
      <c r="I8" s="6" t="n">
        <v>-7586</v>
      </c>
      <c r="J8" s="6" t="n">
        <v>0</v>
      </c>
      <c r="K8" s="6" t="n">
        <v>0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 t="s">
        <v>67</v>
      </c>
      <c r="M9" s="5" t="s">
        <f>=SUM(M2:M8)</f>
      </c>
      <c r="N9" s="4"/>
    </row>
  </sheetData>
  <autoFilter ref="A1:N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40</v>
      </c>
      <c r="B1" s="26" t="s">
        <v>68</v>
      </c>
      <c r="C1" s="26" t="s">
        <v>0</v>
      </c>
      <c r="D1" s="26" t="s">
        <v>2</v>
      </c>
      <c r="E1" s="26" t="s">
        <v>69</v>
      </c>
      <c r="F1" s="26" t="s">
        <v>70</v>
      </c>
      <c r="G1" s="26" t="s">
        <v>71</v>
      </c>
      <c r="H1" s="26" t="s">
        <v>44</v>
      </c>
      <c r="I1" s="26" t="s">
        <v>72</v>
      </c>
      <c r="J1" s="26" t="s">
        <v>73</v>
      </c>
      <c r="K1" s="26" t="s">
        <v>74</v>
      </c>
      <c r="L1" s="26" t="s">
        <v>75</v>
      </c>
      <c r="M1" s="26" t="s">
        <v>76</v>
      </c>
      <c r="N1" s="26" t="s">
        <v>77</v>
      </c>
    </row>
    <row collapsed="false" customFormat="false" customHeight="false" hidden="false" ht="12.1" outlineLevel="0" r="2">
      <c r="A2" s="25" t="n">
        <v>45714</v>
      </c>
      <c r="B2" s="2" t="s">
        <v>78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4</v>
      </c>
      <c r="J2" s="17" t="n">
        <v>7594.5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5" t="n">
        <v>45715</v>
      </c>
      <c r="B3" s="2" t="s">
        <v>78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3</v>
      </c>
      <c r="J3" s="17" t="n">
        <v>7532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5" t="n">
        <v>45715</v>
      </c>
      <c r="B4" s="2" t="s">
        <v>78</v>
      </c>
      <c r="C4" s="2" t="s">
        <v>17</v>
      </c>
      <c r="D4" s="2" t="s">
        <v>19</v>
      </c>
      <c r="E4" s="17" t="n">
        <v>4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3</v>
      </c>
      <c r="J4" s="17" t="n">
        <v>7605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5" t="n">
        <v>45715</v>
      </c>
      <c r="B5" s="2" t="s">
        <v>78</v>
      </c>
      <c r="C5" s="2" t="s">
        <v>17</v>
      </c>
      <c r="D5" s="2" t="s">
        <v>19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3</v>
      </c>
      <c r="J5" s="17" t="n">
        <v>7586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5" t="n">
        <v>0</v>
      </c>
      <c r="B6" s="2" t="s">
        <v>13</v>
      </c>
      <c r="C6" s="2" t="s">
        <v>13</v>
      </c>
      <c r="D6" s="2" t="s">
        <v>13</v>
      </c>
      <c r="E6" s="17" t="n">
        <v> </v>
      </c>
      <c r="F6" s="7" t="n">
        <v> </v>
      </c>
      <c r="G6" s="17" t="n">
        <v> </v>
      </c>
      <c r="H6" s="2" t="s">
        <v>13</v>
      </c>
      <c r="I6" s="7" t="n">
        <v> </v>
      </c>
      <c r="J6" s="17" t="n">
        <v> </v>
      </c>
      <c r="K6" s="17" t="n">
        <v> </v>
      </c>
      <c r="L6" s="17" t="n">
        <v> </v>
      </c>
      <c r="M6" s="17" t="n">
        <v> </v>
      </c>
    </row>
    <row collapsed="false" customFormat="false" customHeight="false" hidden="false" ht="12.1" outlineLevel="0" r="7">
      <c r="A7" s="25"/>
      <c r="B7" s="2"/>
      <c r="C7" s="2"/>
      <c r="D7" s="2" t="s">
        <v>79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</sheetData>
  <autoFilter ref="A1:N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80</v>
      </c>
      <c r="D1" s="26" t="s">
        <v>81</v>
      </c>
      <c r="E1" s="26" t="s">
        <v>73</v>
      </c>
      <c r="F1" s="26" t="s">
        <v>82</v>
      </c>
      <c r="G1" s="26" t="s">
        <v>69</v>
      </c>
      <c r="H1" s="26" t="s">
        <v>83</v>
      </c>
      <c r="I1" s="26" t="s">
        <v>84</v>
      </c>
      <c r="J1" s="26" t="s">
        <v>85</v>
      </c>
      <c r="K1" s="26" t="s">
        <v>86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2025-03-01T21:37:44.00Z</dcterms:created>
  <dc:creator>izi-invest.ru</dc:creator>
  <cp:revision>0</cp:revision>
</cp:coreProperties>
</file>