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windowHeight="8192" windowWidth="16384" xWindow="0" yWindow="0"/>
  </bookViews>
  <sheets>
    <sheet name="Портфель" sheetId="1" state="visible" r:id="rId2"/>
    <sheet name="XIRR" sheetId="2" state="visible" r:id="rId3"/>
    <sheet name="Доходность откр." sheetId="3" state="visible" r:id="rId4"/>
    <sheet name="Доход" sheetId="4" state="visible" r:id="rId5"/>
    <sheet name="Сделки" sheetId="5" state="visible" r:id="rId6"/>
    <sheet name="Дивиденды" sheetId="6" state="visible" r:id="rId7"/>
    <sheet name="Возраст" sheetId="7" state="visible" r:id="rId8"/>
    <sheet name="FIFO" sheetId="8" state="visible" r:id="rId9"/>
  </sheets>
  <calcPr iterateCount="100" refMode="A1" iterate="false" iterateDelta="0.001"/>
</workbook>
</file>

<file path=xl/sharedStrings.xml><?xml version="1.0" encoding="utf-8"?>
<sst xmlns="http://schemas.openxmlformats.org/spreadsheetml/2006/main" count="1219" uniqueCount="279">
  <si>
    <t>Тикер</t>
  </si>
  <si>
    <t>Тип</t>
  </si>
  <si>
    <t>Название</t>
  </si>
  <si>
    <t>Валюта</t>
  </si>
  <si>
    <t>Количество</t>
  </si>
  <si>
    <t>Цена</t>
  </si>
  <si>
    <t>Номинал</t>
  </si>
  <si>
    <t>НКД</t>
  </si>
  <si>
    <t>Погашение</t>
  </si>
  <si>
    <t>Сумма</t>
  </si>
  <si>
    <t>Доходность</t>
  </si>
  <si>
    <t>Средняя цена</t>
  </si>
  <si>
    <t>Доля</t>
  </si>
  <si>
    <t>Имя</t>
  </si>
  <si>
    <t>Курс к рублю</t>
  </si>
  <si>
    <t>Курс к RUR</t>
  </si>
  <si>
    <t>TRNFP</t>
  </si>
  <si>
    <t>share</t>
  </si>
  <si>
    <t>Транснф ап</t>
  </si>
  <si>
    <t>RUR</t>
  </si>
  <si>
    <t>AMD</t>
  </si>
  <si>
    <t>LKOH</t>
  </si>
  <si>
    <t>ЛУКОЙЛ</t>
  </si>
  <si>
    <t>BYN</t>
  </si>
  <si>
    <t>NVTK</t>
  </si>
  <si>
    <t>Новатэк ао</t>
  </si>
  <si>
    <t>CAD</t>
  </si>
  <si>
    <t>GMKN</t>
  </si>
  <si>
    <t>ГМКНорНик</t>
  </si>
  <si>
    <t>CHF</t>
  </si>
  <si>
    <t>RTKM</t>
  </si>
  <si>
    <t>Ростел -ао</t>
  </si>
  <si>
    <t>CNY</t>
  </si>
  <si>
    <t>BSPB</t>
  </si>
  <si>
    <t>БСП ао</t>
  </si>
  <si>
    <t>EUR</t>
  </si>
  <si>
    <t>PHOR</t>
  </si>
  <si>
    <t>ФосАгро ао</t>
  </si>
  <si>
    <t>GBP</t>
  </si>
  <si>
    <t>MTSS</t>
  </si>
  <si>
    <t>МТС-ао</t>
  </si>
  <si>
    <t>GLD</t>
  </si>
  <si>
    <t>TATN</t>
  </si>
  <si>
    <t>Татнфт 3ао</t>
  </si>
  <si>
    <t>HKD</t>
  </si>
  <si>
    <t>GAZP</t>
  </si>
  <si>
    <t>ГАЗПРОМ ао</t>
  </si>
  <si>
    <t>JPY</t>
  </si>
  <si>
    <t>TATNP</t>
  </si>
  <si>
    <t>Татнфт 3ап</t>
  </si>
  <si>
    <t>KZT</t>
  </si>
  <si>
    <t>SNGSP</t>
  </si>
  <si>
    <t>Сургнфгз-п</t>
  </si>
  <si>
    <t>SNGS</t>
  </si>
  <si>
    <t>Сургнфгз</t>
  </si>
  <si>
    <t>SLV</t>
  </si>
  <si>
    <t>LSNGP</t>
  </si>
  <si>
    <t>РСетиЛЭ-п</t>
  </si>
  <si>
    <t>TRY</t>
  </si>
  <si>
    <t>MSNG</t>
  </si>
  <si>
    <t>+МосЭнерго</t>
  </si>
  <si>
    <t>UAH</t>
  </si>
  <si>
    <t>NMTP</t>
  </si>
  <si>
    <t>НМТП ао</t>
  </si>
  <si>
    <t>USD</t>
  </si>
  <si>
    <t>UPRO</t>
  </si>
  <si>
    <t>Юнипро ао</t>
  </si>
  <si>
    <t>BANEP</t>
  </si>
  <si>
    <t>Башнефт ап</t>
  </si>
  <si>
    <t>NKNCP</t>
  </si>
  <si>
    <t>НКНХ ап</t>
  </si>
  <si>
    <t>OGKB</t>
  </si>
  <si>
    <t>ОГК-2 ао</t>
  </si>
  <si>
    <t>MRKP</t>
  </si>
  <si>
    <t>РСетиЦП ао</t>
  </si>
  <si>
    <t>Сумма по акциям:</t>
  </si>
  <si>
    <t>Рубль</t>
  </si>
  <si>
    <t>Сумма по валютам:</t>
  </si>
  <si>
    <t>Сумма:</t>
  </si>
  <si>
    <t>Дата</t>
  </si>
  <si>
    <t>Примечание</t>
  </si>
  <si>
    <t>.</t>
  </si>
  <si>
    <t>..</t>
  </si>
  <si>
    <t>d</t>
  </si>
  <si>
    <t>s</t>
  </si>
  <si>
    <t>ds</t>
  </si>
  <si>
    <t>Ввод ДС</t>
  </si>
  <si>
    <t>Дивиденд по NVTK - Новатэк ао 42835шт. по 43.77 RUR - налог 243735 RUR (данные из БД)</t>
  </si>
  <si>
    <t>Дивиденд по LSNGP - РСетиЛЭ-п 67078шт. по 21.22 RUR - налог 185075 RUR (данные из БД)</t>
  </si>
  <si>
    <t>Дивиденд по GMKN - ГМКНорНик 3222шт. по 1166.22 RUR - налог 488483 RUR (данные из БД)</t>
  </si>
  <si>
    <t>Дивиденд по MRKP - РСетиЦП ао 67078шт. по 0.03 RUR - налог 243 RUR (данные из БД)</t>
  </si>
  <si>
    <t>Дивиденд по TATN - Татнфт 3ао 68664шт. по 16.14 RUR - налог 144071 RUR (данные из БД)</t>
  </si>
  <si>
    <t>Дивиденд по TATNP - Татнфт 3ап 68731шт. по 16.14 RUR - налог 144211 RUR (данные из БД)</t>
  </si>
  <si>
    <t>Дивиденд по NKNCP - НКНХ ап 140901шт. по 0.74 RUR - налог 13628 RUR (данные из БД)</t>
  </si>
  <si>
    <t>Дивиденд по BANEP - Башнефт ап 17486шт. по 117.29 RUR - налог 266621 RUR (данные из БД)</t>
  </si>
  <si>
    <t>Дивиденд по MSNG - +МосЭнерго 7424822шт. по 0.22 RUR - налог 215323 RUR (данные из БД)</t>
  </si>
  <si>
    <t>Дивиденд по OGKB - ОГК-2 ао 19440146шт. по 0.1 RUR - налог 244012 RUR (данные из БД)</t>
  </si>
  <si>
    <t>Дивиденд по NMTP - НМТП ао 1831530шт. по 0.54 RUR - налог 128573 RUR (данные из БД)</t>
  </si>
  <si>
    <t>Дивиденд по MTSS - МТС-ао 179923шт. по 33.85 RUR - налог 791751 RUR (данные из БД)</t>
  </si>
  <si>
    <t>Дивиденд по RTKM - Ростел -ао 763924шт. по 4.56 RUR - налог 452854 RUR (данные из БД)</t>
  </si>
  <si>
    <t>Дивиденд по SNGS - Сургнфгз 1033241шт. по 0.8 RUR - налог 107457 RUR (данные из БД)</t>
  </si>
  <si>
    <t>Дивиденд по SNGSP - Сургнфгз-п 837765шт. по 4.73 RUR - налог 515142 RUR (данные из БД)</t>
  </si>
  <si>
    <t>Дивиденд по TRNFP - Транснф ап 510шт. по 10497.36 RUR - налог 695975 RUR (данные из БД)</t>
  </si>
  <si>
    <t>Дивиденд по BSPB - БСП ао 136541шт. по 11.81 RUR - налог 209631 RUR (данные из БД)</t>
  </si>
  <si>
    <t>Дивиденд по PHOR - ФосАгро ао 6526шт. по 390 RUR - налог 330868 RUR (данные из БД)</t>
  </si>
  <si>
    <t>Дивиденд по NVTK - Новатэк ао 42835шт. по 45 RUR - налог 250585 RUR (данные из БД)</t>
  </si>
  <si>
    <t>Дивиденд по GAZP - ГАЗПРОМ ао 280613шт. по 51.03 RUR - налог 1861559 RUR (данные из БД)</t>
  </si>
  <si>
    <t>Дивиденд по TATNP - Татнфт 3ап 68731шт. по 32.71 RUR - налог 292265 RUR (данные из БД)</t>
  </si>
  <si>
    <t>Дивиденд по TATN - Татнфт 3ао 68664шт. по 32.71 RUR - налог 291980 RUR (данные из БД)</t>
  </si>
  <si>
    <t>Дивиденд по PHOR - ФосАгро ао 6526шт. по 318 RUR - налог 269785 RUR (данные из БД)</t>
  </si>
  <si>
    <t>Дивиденд по LKOH - ЛУКОЙЛ 11238шт. по 537 RUR - налог 784525 RUR (данные из БД)</t>
  </si>
  <si>
    <t>Дивиденд по LKOH - ЛУКОЙЛ 11238шт. по 256 RUR - налог 374001 RUR (данные из БД)</t>
  </si>
  <si>
    <t>Дивиденд по LSNGP - РСетиЛЭ-п 67078шт. по 0.44 RUR - налог 3867 RUR (данные из БД)</t>
  </si>
  <si>
    <t>Дивиденд по MRKP - РСетиЦП ао 67078шт. по 0.03 RUR - налог 263 RUR (данные из БД)</t>
  </si>
  <si>
    <t>Дивиденд по TATN - Татнфт 3ао 68664шт. по 6.86 RUR - налог 61235 RUR (данные из БД)</t>
  </si>
  <si>
    <t>Дивиденд по TATNP - Татнфт 3ап 68731шт. по 6.86 RUR - налог 61294 RUR (данные из БД)</t>
  </si>
  <si>
    <t>Дивиденд по PHOR - ФосАгро ао 6526шт. по 465 RUR - налог 394497 RUR (данные из БД)</t>
  </si>
  <si>
    <t>Дивиденд по NVTK - Новатэк ао 42835шт. по 60.58 RUR - налог 337343 RUR (данные из БД)</t>
  </si>
  <si>
    <t>Дивиденд по BSPB - БСП ао 136541шт. по 21.16 RUR - налог 375597 RUR (данные из БД)</t>
  </si>
  <si>
    <t>Дивиденд по LKOH - ЛУКОЙЛ 11238шт. по 438 RUR - налог 639892 RUR (данные из БД)</t>
  </si>
  <si>
    <t>Дивиденд по MRKP - РСетиЦП ао 67078шт. по 0 RUR - налог 18 RUR (данные из БД)</t>
  </si>
  <si>
    <t>Дивиденд по LSNGP - РСетиЛЭ-п 67078шт. по 18.83 RUR - налог 164202 RUR (данные из БД)</t>
  </si>
  <si>
    <t>Дивиденд по MTSS - МТС-ао 179923шт. по 34.29 RUR - налог 802043 RUR (данные из БД)</t>
  </si>
  <si>
    <t>Дивиденд по MSNG - +МосЭнерго 7424822шт. по 0.19 RUR - налог 180034 RUR (данные из БД)</t>
  </si>
  <si>
    <t>Дивиденд по BANEP - Башнефт ап 17486шт. по 199.89 RUR - налог 454386 RUR (данные из БД)</t>
  </si>
  <si>
    <t>Дивиденд по OGKB - ОГК-2 ао 19440146шт. по 0.06 RUR - налог 146770 RUR (данные из БД)</t>
  </si>
  <si>
    <t>Дивиденд по NKNCP - НКНХ ап 140901шт. по 1.49 RUR - налог 27293 RUR (данные из БД)</t>
  </si>
  <si>
    <t>Дивиденд по TATNP - Татнфт 3ап 68731шт. по 27.71 RUR - налог 247590 RUR (данные из БД)</t>
  </si>
  <si>
    <t>Дивиденд по TATN - Татнфт 3ао 68664шт. по 27.71 RUR - налог 247348 RUR (данные из БД)</t>
  </si>
  <si>
    <t>Дивиденд по PHOR - ФосАгро ао 6526шт. по 264 RUR - налог 223972 RUR (данные из БД)</t>
  </si>
  <si>
    <t>Дивиденд по NMTP - НМТП ао 1831530шт. по 0.8 RUR - налог 190003 RUR (данные из БД)</t>
  </si>
  <si>
    <t>Дивиденд по TRNFP - Транснф ап 510шт. по 16665.2 RUR - налог 1104903 RUR (данные из БД)</t>
  </si>
  <si>
    <t>Дивиденд по SNGSP - Сургнфгз-п 837765шт. по 0.8 RUR - налог 87128 RUR (данные из БД)</t>
  </si>
  <si>
    <t>Дивиденд по BSPB - БСП ао 136541шт. по 19.08 RUR - налог 338676 RUR (данные из БД)</t>
  </si>
  <si>
    <t>Дивиденд по NVTK - Новатэк ао 42835шт. по 34.5 RUR - налог 192115 RUR (данные из БД)</t>
  </si>
  <si>
    <t>Дивиденд по TATN - Татнфт 3ао 68664шт. по 27.54 RUR - налог 245831 RUR (данные из БД)</t>
  </si>
  <si>
    <t>Дивиденд по TATNP - Татнфт 3ап 68731шт. по 27.54 RUR - налог 246071 RUR (данные из БД)</t>
  </si>
  <si>
    <t>Дивиденд по RTKM - Ростел -ао 763924шт. по 5.45 RUR - налог 540893 RUR (данные из БД)</t>
  </si>
  <si>
    <t>Дивиденд по LKOH - ЛУКОЙЛ 11238шт. по 447 RUR - налог 653040 RUR (данные из БД)</t>
  </si>
  <si>
    <t>Дивиденд по PHOR - ФосАгро ао 6526шт. по 291 RUR - налог 246879 RUR (данные из БД)</t>
  </si>
  <si>
    <t>Дивиденд по GMKN - ГМКНорНик 3222шт. по 915.33 RUR - налог 383395 RUR (данные из БД)</t>
  </si>
  <si>
    <t>Дивиденд по TATNP - Татнфт 3ап 68731шт. по 35.17 RUR - налог 314245 RUR (данные из БД)</t>
  </si>
  <si>
    <t>Дивиденд по TATN - Татнфт 3ао 68664шт. по 35.17 RUR - налог 313939 RUR (данные из БД)</t>
  </si>
  <si>
    <t>Дивиденд по NVTK - Новатэк ао 42835шт. по 44.09 RUR - налог 245517 RUR (данные из БД)</t>
  </si>
  <si>
    <t>Дивиденд по BSPB - БСП ао 136541шт. по 23.37 RUR - налог 414825 RUR (данные из БД)</t>
  </si>
  <si>
    <t>Дивиденд по LKOH - ЛУКОЙЛ 11238шт. по 498 RUR - налог 727548 RUR (данные из БД)</t>
  </si>
  <si>
    <t>Дивиденд по MRKP - РСетиЦП ао 67078шт. по 0.04 RUR - налог 339 RUR (данные из БД)</t>
  </si>
  <si>
    <t>Дивиденд по LSNGP - РСетиЛЭ-п 67078шт. по 22.25 RUR - налог 193982 RUR (данные из БД)</t>
  </si>
  <si>
    <t>Дивиденд по TATN - Татнфт 3ао 68664шт. по 25.17 RUR - налог 224675 RUR (данные из БД)</t>
  </si>
  <si>
    <t>Дивиденд по NKNCP - НКНХ ап 140901шт. по 2.94 RUR - налог 53852 RUR (данные из БД)</t>
  </si>
  <si>
    <t>Дивиденд по MSNG - +МосЭнерго 7424822шт. по 0.16 RUR - налог 154803 RUR (данные из БД)</t>
  </si>
  <si>
    <t>Дивиденд по TATNP - Татнфт 3ап 68731шт. по 25.17 RUR - налог 224895 RUR (данные из БД)</t>
  </si>
  <si>
    <t>Дивиденд по NMTP - НМТП ао 1831530шт. по 0.77 RUR - налог 183812 RUR (данные из БД)</t>
  </si>
  <si>
    <t>Дивиденд по PHOR - ФосАгро ао 6526шт. по 294 RUR - налог 249424 RUR (данные из БД)</t>
  </si>
  <si>
    <t>Дивиденд по PHOR - ФосАгро ао 6526шт. по 15 RUR - налог 12726 RUR (данные из БД)</t>
  </si>
  <si>
    <t>Дивиденд по BANEP - Башнефт ап 17486шт. по 249.69 RUR - налог 567590 RUR (данные из БД)</t>
  </si>
  <si>
    <t>Дивиденд по MTSS - МТС-ао 179923шт. по 35 RUR - налог 818650 RUR (данные из БД)</t>
  </si>
  <si>
    <t>Дивиденд по SNGS - Сургнфгз 1033241шт. по 0.85 RUR - налог 114173 RUR (данные из БД)</t>
  </si>
  <si>
    <t>Дивиденд по SNGSP - Сургнфгз-п 837765шт. по 12.29 RUR - налог 1338497 RUR (данные из БД)</t>
  </si>
  <si>
    <t>Дивиденд по TRNFP - Транснф ап 51000шт. по 177.2 RUR - налог 1174836 RUR (данные из БД)</t>
  </si>
  <si>
    <t>Дивиденд по PHOR - ФосАгро ао 6526шт. по 117 RUR - налог 99260 RUR (данные из БД)</t>
  </si>
  <si>
    <t>Дивиденд по RTKM - Ростел -ао 763924шт. по 6.06 RUR - налог 601819 RUR (данные из БД)</t>
  </si>
  <si>
    <t>Дивиденд по BSPB - БСП ао 136541шт. по 27.26 RUR - налог 483874 RUR (данные из БД)</t>
  </si>
  <si>
    <t>Дивиденд по TATN - Татнфт 3ао 68664шт. по 38.2 RUR - налог 340985 RUR (данные из БД)</t>
  </si>
  <si>
    <t>Дивиденд по TATNP - Татнфт 3ап 68731шт. по 38.2 RUR - налог 341318 RUR (данные из БД)</t>
  </si>
  <si>
    <t>Дивиденд по NVTK - Новатэк ао 42835шт. по 35.5 RUR - налог 197684 RUR (данные из БД)</t>
  </si>
  <si>
    <t>Дивиденд по LKOH - ЛУКОЙЛ 11238шт. по 514 RUR - налог 750923 RUR (данные из БД)</t>
  </si>
  <si>
    <t>Дивиденд по PHOR - ФосАгро ао 6526шт. по 126 RUR - налог 106896 RUR (данные из БД)</t>
  </si>
  <si>
    <t>Дивиденд по TATNP - Татнфт 3ап 68731шт. по 17.39 RUR - налог 155380 RUR (данные из БД)</t>
  </si>
  <si>
    <t>Дивиденд по TATN - Татнфт 3ао 68664шт. по 17.39 RUR - налог 155229 RUR (данные из БД)</t>
  </si>
  <si>
    <t>Дивиденд по NVTK - Новатэк ао 42835шт. по 46.65 RUR - налог 259773 RUR (данные из БД)</t>
  </si>
  <si>
    <t>Дивиденд по BSPB - БСП ао 136541шт. по 29.72 RUR - налог 527540 RUR (данные из БД)</t>
  </si>
  <si>
    <t>Дивиденд по TATN - Татнфт 3ао 68664шт. по 43.11 RUR - налог 384814 RUR (данные из БД)</t>
  </si>
  <si>
    <t>Дивиденд по TATNP - Татнфт 3ап 68731шт. по 43.11 RUR - налог 385189 RUR (данные из БД)</t>
  </si>
  <si>
    <t>Дивиденд по LKOH - ЛУКОЙЛ 11238шт. по 541 RUR - налог 790369 RUR (данные из БД)</t>
  </si>
  <si>
    <t>Дивиденд по PHOR - ФосАгро ао 6526шт. по 87 RUR - налог 73809 RUR (данные из БД)</t>
  </si>
  <si>
    <t>Дивиденд по MRKP - РСетиЦП ао 67078шт. по 0.05 RUR - налог 438 RUR (данные из БД)</t>
  </si>
  <si>
    <t>Дивиденд по NKNCP - НКНХ ап 140901шт. по 2.93 RUR - налог 53669 RUR (данные из БД)</t>
  </si>
  <si>
    <t>Дивиденд по LSNGP - РСетиЛЭ-п 67078шт. по 25.95 RUR - налог 226308 RUR (данные из БД)</t>
  </si>
  <si>
    <t>Дивиденд по NMTP - НМТП ао 1831530шт. по 0.96 RUR - налог 227932 RUR (данные из БД)</t>
  </si>
  <si>
    <t>Дивиденд по BANEP - Башнефт ап 17486шт. по 147.31 RUR - налог 334862 RUR (данные из БД)</t>
  </si>
  <si>
    <t>Дивиденд по SNGSP - Сургнфгз-п 837765шт. по 8.5 RUR - налог 925730 RUR (данные из БД)</t>
  </si>
  <si>
    <t>Дивиденд по SNGS - Сургнфгз 1033241шт. по 0.9 RUR - налог 120889 RUR (данные из БД)</t>
  </si>
  <si>
    <t>Дивиденд по TRNFP - Транснф ап 51000шт. по 198.25 RUR - налог 1314398 RUR (данные из БД)</t>
  </si>
  <si>
    <t>Дивиденд по RTKM - Ростел -ао 763924шт. по 2.71 RUR - налог 269130 RUR (данные из БД)</t>
  </si>
  <si>
    <t>Дивиденд по PHOR - ФосАгро ао 6526шт. по 273 RUR - налог 231608 RUR (данные из БД)</t>
  </si>
  <si>
    <t>Дивиденд по BSPB - БСП ао 136541шт. по 16.61 RUR - налог 294833 RUR (данные из БД)</t>
  </si>
  <si>
    <t>Дивиденд по TATNP - Татнфт 3ап 68731шт. по 14.35 RUR - налог 128218 RUR (данные из БД)</t>
  </si>
  <si>
    <t>Дивиденд по TATN - Татнфт 3ао 68664шт. по 14.35 RUR - налог 128093 RUR (данные из БД)</t>
  </si>
  <si>
    <t>Дивиденд по OGKB - ОГК-2 ао 19440146шт. по 0.06 RUR - налог 151170 RUR (данные из БД)</t>
  </si>
  <si>
    <t>Дивиденд по TATN - Татнфт 3ао 68664шт. по 8.13 RUR - налог 72571 RUR (данные из БД)</t>
  </si>
  <si>
    <t>Дивиденд по TATNP - Татнфт 3ап 68731шт. по 8.13 RUR - налог 72642 RUR (данные из БД)</t>
  </si>
  <si>
    <t>Дивиденд по LKOH - ЛУКОЙЛ 11238шт. по 397 RUR - налог 579993 RUR (данные из БД)</t>
  </si>
  <si>
    <t>Баланс сейчас</t>
  </si>
  <si>
    <t>XIRR</t>
  </si>
  <si>
    <t>Сред.взвеш.сумм.</t>
  </si>
  <si>
    <t>Полный доход, RUR</t>
  </si>
  <si>
    <t>Сред.год.дох.</t>
  </si>
  <si>
    <t>buy</t>
  </si>
  <si>
    <t>Стоимость сейчас</t>
  </si>
  <si>
    <t>Полный доход</t>
  </si>
  <si>
    <t>TRNFP
Транснф ап</t>
  </si>
  <si>
    <t>LKOH
ЛУКОЙЛ</t>
  </si>
  <si>
    <t>NVTK
Новатэк ао</t>
  </si>
  <si>
    <t>GMKN
ГМКНорНик</t>
  </si>
  <si>
    <t>RTKM
Ростел -ао</t>
  </si>
  <si>
    <t>BSPB
БСП ао</t>
  </si>
  <si>
    <t>PHOR
ФосАгро ао</t>
  </si>
  <si>
    <t>MTSS
МТС-ао</t>
  </si>
  <si>
    <t>TATN
Татнфт 3ао</t>
  </si>
  <si>
    <t>GAZP
ГАЗПРОМ ао</t>
  </si>
  <si>
    <t>TATNP
Татнфт 3ап</t>
  </si>
  <si>
    <t>SNGSP
Сургнфгз-п</t>
  </si>
  <si>
    <t>SNGS
Сургнфгз</t>
  </si>
  <si>
    <t>LSNGP
РСетиЛЭ-п</t>
  </si>
  <si>
    <t>MSNG
+МосЭнерго</t>
  </si>
  <si>
    <t>NMTP
НМТП ао</t>
  </si>
  <si>
    <t>UPRO
Юнипро ао</t>
  </si>
  <si>
    <t>BANEP
Башнефт ап</t>
  </si>
  <si>
    <t>NKNCP
НКНХ ап</t>
  </si>
  <si>
    <t>OGKB
ОГК-2 ао</t>
  </si>
  <si>
    <t>MRKP
РСетиЦП ао</t>
  </si>
  <si>
    <t>Текущая цена</t>
  </si>
  <si>
    <t>Остаток</t>
  </si>
  <si>
    <t>Доход</t>
  </si>
  <si>
    <t>Операция</t>
  </si>
  <si>
    <t>Комиссия банка</t>
  </si>
  <si>
    <t>Комиссия ТС</t>
  </si>
  <si>
    <t>Комментарий</t>
  </si>
  <si>
    <t>input</t>
  </si>
  <si>
    <t>Транснефть ПАО акц.пр.</t>
  </si>
  <si>
    <t>ПАО "НОВАТЭК" ао</t>
  </si>
  <si>
    <t>НК ЛУКОЙЛ (ПАО) - ао</t>
  </si>
  <si>
    <t>"Газпром" (ПАО) ао</t>
  </si>
  <si>
    <t>Ростелеком (ПАО) ао.</t>
  </si>
  <si>
    <t>ГМК "Нор.Никель" ПАО ао</t>
  </si>
  <si>
    <t>Мобильные ТелеСистемы ПАО ао</t>
  </si>
  <si>
    <t>ФосАгро ПАО ао</t>
  </si>
  <si>
    <t>Сургутнефтегаз ПАО ап</t>
  </si>
  <si>
    <t>ПАО "Татнефть" ап 3 вып.</t>
  </si>
  <si>
    <t>ПАО "Татнефть" ао</t>
  </si>
  <si>
    <t>Сургутнефтегаз ПАО акции об.</t>
  </si>
  <si>
    <t>ПАО "Банк "Санкт-Петербург" ао</t>
  </si>
  <si>
    <t>Башнефть АНК ап</t>
  </si>
  <si>
    <t>Юнипро ПАО ао</t>
  </si>
  <si>
    <t>МосЭнерго акции обыкн.</t>
  </si>
  <si>
    <t>ОГК-2 ПАО ао</t>
  </si>
  <si>
    <t>НМТП (ПАО) ао</t>
  </si>
  <si>
    <t>Россети Ленэнерго ПАО-ап</t>
  </si>
  <si>
    <t>Россети Центр и Приволжье ао</t>
  </si>
  <si>
    <t>"Нижнекамскнефтехим" ПАО ап</t>
  </si>
  <si>
    <t>Остаток:</t>
  </si>
  <si>
    <t>Портфель</t>
  </si>
  <si>
    <t>Кол.</t>
  </si>
  <si>
    <t>Дивиденд</t>
  </si>
  <si>
    <t>Цена отсечки</t>
  </si>
  <si>
    <t>Цена покупки</t>
  </si>
  <si>
    <t>Налог</t>
  </si>
  <si>
    <t>Сумма 
до налога</t>
  </si>
  <si>
    <t>Сумма 
после налога</t>
  </si>
  <si>
    <t>Доходность к 
цене отсечки</t>
  </si>
  <si>
    <t>Доходность к 
цене покупки</t>
  </si>
  <si>
    <t>DIVD</t>
  </si>
  <si>
    <t>Y</t>
  </si>
  <si>
    <t>m</t>
  </si>
  <si>
    <t>Всего дней</t>
  </si>
  <si>
    <t>Цена покупки с НКД и комиссией</t>
  </si>
  <si>
    <t>Цена сейчас с НКД</t>
  </si>
  <si>
    <t>Сумма при продаже</t>
  </si>
  <si>
    <t>Прибыль</t>
  </si>
  <si>
    <t>Налог при продаже</t>
  </si>
  <si>
    <t>Сегодня</t>
  </si>
  <si>
    <t>Покупка</t>
  </si>
  <si>
    <t>Продажа</t>
  </si>
  <si>
    <t>Цена продажи</t>
  </si>
  <si>
    <t>Результат</t>
  </si>
  <si>
    <t>Доходность сделки</t>
  </si>
  <si>
    <t>Срок</t>
  </si>
  <si>
    <t>Доходность годовых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</si>
</sst>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#,##0.00"/>
    <numFmt numFmtId="166" formatCode="0"/>
    <numFmt numFmtId="167" formatCode="0.00%"/>
    <numFmt numFmtId="168" formatCode="YYYY\-MM\-DD"/>
    <numFmt numFmtId="169" formatCode="YYYY\-MM\-DD"/>
    <numFmt numFmtId="170" formatCode="0.00"/>
    <numFmt numFmtId="171" formatCode="YYYY\-MM\-DD"/>
    <numFmt numFmtId="172" formatCode="YYYY\-MM\-DD"/>
    <numFmt numFmtId="173" formatCode="YYYY\-MM\-DD"/>
    <numFmt numFmtId="174" formatCode="YYYY\-MM\-DD"/>
    <numFmt numFmtId="175" formatCode="YYYY\-MM\-DD"/>
    <numFmt numFmtId="176" formatCode="YYYY\-MM\-DD"/>
  </numFmts>
  <fonts count="3">
    <font>
      <sz val="11"/>
      <name val="Calibri"/>
      <charset val="0"/>
      <scheme val="minor"/>
      <family val="0"/>
    </font>
    <font>
      <b/>
      <sz val="11"/>
      <name val="Calibri"/>
      <charset val="0"/>
      <scheme val="minor"/>
      <family val="0"/>
    </font>
    <font>
      <color rgb="FF2C6DD4"/>
      <sz val="11"/>
      <name val="Calibri"/>
      <charset val="0"/>
      <scheme val="minor"/>
      <family val="0"/>
    </font>
  </fonts>
  <fills count="5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DAE6F5FF"/>
      </patternFill>
    </fill>
    <fill>
      <patternFill patternType="solid">
        <fgColor rgb="FFF2FFF9"/>
      </patternFill>
    </fill>
  </fills>
  <borders count="2">
    <border diagonalDown="false" diagonalUp="false"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43"/>
    <xf applyAlignment="false" applyBorder="false" applyFont="true" applyProtection="false" borderId="0" fillId="0" fontId="0" numFmtId="41"/>
    <xf applyAlignment="false" applyBorder="false" applyFont="true" applyProtection="false" borderId="0" fillId="0" fontId="0" numFmtId="44"/>
    <xf applyAlignment="false" applyBorder="false" applyFont="true" applyProtection="false" borderId="0" fillId="0" fontId="0" numFmtId="42"/>
    <xf applyAlignment="false" applyBorder="false" applyFont="true" applyProtection="false" borderId="0" fillId="0" fontId="0" numFmtId="9"/>
  </cellStyleXfs>
  <cellXfs count="30">
    <xf applyAlignment="false" applyBorder="false" applyFont="true" applyProtection="false" borderId="0" fillId="0" fontId="0" numFmtId="164"/>
    <xf applyAlignment="false" applyBorder="false" applyFont="true" applyProtection="false" borderId="0" fillId="1" fontId="0" numFmtId="164"/>
    <xf applyAlignment="true" applyBorder="false" applyFont="true" applyProtection="false" borderId="1" fillId="0" fontId="0" numFmtId="164">
      <alignment wrapText="1"/>
    </xf>
    <xf applyAlignment="true" applyBorder="false" applyFont="true" applyProtection="false" borderId="1" fillId="0" fontId="1" numFmtId="164">
      <alignment wrapText="1"/>
    </xf>
    <xf applyAlignment="false" applyBorder="false" applyFont="true" applyProtection="false" borderId="1" fillId="0" fontId="1" numFmtId="164"/>
    <xf applyAlignment="false" applyBorder="false" applyFont="true" applyProtection="false" borderId="1" fillId="2" fontId="1" numFmtId="165"/>
    <xf applyAlignment="false" applyBorder="false" applyFont="true" applyProtection="false" borderId="1" fillId="0" fontId="0" numFmtId="165"/>
    <xf applyAlignment="false" applyBorder="false" applyFont="true" applyProtection="false" borderId="1" fillId="0" fontId="0" numFmtId="166"/>
    <xf applyAlignment="false" applyBorder="false" applyFont="true" applyProtection="false" borderId="1" fillId="0" fontId="1" numFmtId="165"/>
    <xf applyAlignment="false" applyBorder="false" applyFont="true" applyProtection="false" borderId="1" fillId="0" fontId="1" numFmtId="167"/>
    <xf applyAlignment="false" applyBorder="false" applyFont="true" applyProtection="false" borderId="1" fillId="2" fontId="1" numFmtId="167"/>
    <xf applyAlignment="false" applyBorder="false" applyFont="true" applyProtection="false" borderId="1" fillId="0" fontId="1" numFmtId="168"/>
    <xf applyAlignment="false" applyBorder="false" applyFont="true" applyProtection="false" borderId="1" fillId="2" fontId="1" numFmtId="169"/>
    <xf applyAlignment="false" applyBorder="false" applyFont="true" applyProtection="false" borderId="1" fillId="0" fontId="0" numFmtId="169"/>
    <xf applyAlignment="false" applyBorder="false" applyFont="true" applyProtection="false" borderId="1" fillId="2" fontId="1" numFmtId="164"/>
    <xf applyAlignment="false" applyBorder="false" applyFont="true" applyProtection="false" borderId="1" fillId="0" fontId="2" numFmtId="164"/>
    <xf applyAlignment="false" applyBorder="false" applyFont="true" applyProtection="false" borderId="1" fillId="0" fontId="0" numFmtId="164"/>
    <xf applyAlignment="false" applyBorder="false" applyFont="true" applyProtection="false" borderId="1" fillId="0" fontId="0" numFmtId="170"/>
    <xf applyAlignment="false" applyBorder="false" applyFont="true" applyProtection="false" borderId="1" fillId="3" fontId="1" numFmtId="164"/>
    <xf applyAlignment="false" applyBorder="false" applyFont="true" applyProtection="false" borderId="1" fillId="0" fontId="0" numFmtId="171"/>
    <xf applyAlignment="false" applyBorder="false" applyFont="true" applyProtection="false" borderId="1" fillId="0" fontId="0" numFmtId="172"/>
    <xf applyAlignment="false" applyBorder="false" applyFont="true" applyProtection="false" borderId="1" fillId="4" fontId="0" numFmtId="172"/>
    <xf applyAlignment="false" applyBorder="false" applyFont="true" applyProtection="false" borderId="1" fillId="4" fontId="0" numFmtId="164"/>
    <xf applyAlignment="false" applyBorder="false" applyFont="true" applyProtection="false" borderId="1" fillId="4" fontId="0" numFmtId="166"/>
    <xf applyAlignment="false" applyBorder="false" applyFont="true" applyProtection="false" borderId="1" fillId="4" fontId="0" numFmtId="165"/>
    <xf applyAlignment="false" applyBorder="false" applyFont="true" applyProtection="false" borderId="1" fillId="0" fontId="0" numFmtId="173"/>
    <xf applyAlignment="true" applyBorder="false" applyFont="true" applyProtection="false" borderId="1" fillId="3" fontId="1" numFmtId="164">
      <alignment wrapText="1"/>
    </xf>
    <xf applyAlignment="false" applyBorder="false" applyFont="true" applyProtection="false" borderId="1" fillId="0" fontId="0" numFmtId="174"/>
    <xf applyAlignment="false" applyBorder="false" applyFont="true" applyProtection="false" borderId="1" fillId="0" fontId="0" numFmtId="175"/>
    <xf applyAlignment="false" applyBorder="false" applyFont="true" applyProtection="false" borderId="1" fillId="0" fontId="0" numFmtId="176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
            Type="http://schemas.openxmlformats.org/officeDocument/2006/relationships/worksheet" Target="worksheets/sheet1.xml"/><Relationship Id="rId3" 
            Type="http://schemas.openxmlformats.org/officeDocument/2006/relationships/worksheet" Target="worksheets/sheet2.xml"/><Relationship Id="rId4" 
            Type="http://schemas.openxmlformats.org/officeDocument/2006/relationships/worksheet" Target="worksheets/sheet3.xml"/><Relationship Id="rId5" 
            Type="http://schemas.openxmlformats.org/officeDocument/2006/relationships/worksheet" Target="worksheets/sheet4.xml"/><Relationship Id="rId6" 
            Type="http://schemas.openxmlformats.org/officeDocument/2006/relationships/worksheet" Target="worksheets/sheet5.xml"/><Relationship Id="rId7" 
            Type="http://schemas.openxmlformats.org/officeDocument/2006/relationships/worksheet" Target="worksheets/sheet6.xml"/><Relationship Id="rId8" 
            Type="http://schemas.openxmlformats.org/officeDocument/2006/relationships/worksheet" Target="worksheets/sheet7.xml"/><Relationship Id="rId9" 
            Type="http://schemas.openxmlformats.org/officeDocument/2006/relationships/worksheet" Target="worksheets/sheet8.xml"/><Relationship Id="rId10" 
           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20" customWidth="1"/>
    <col min="2" max="2" width="10" customWidth="1"/>
    <col min="3" max="3" width="20" customWidth="1"/>
    <col min="4" max="4" width="10" customWidth="1"/>
    <col min="5" max="5" width="10" customWidth="1"/>
    <col min="6" max="6" width="10" customWidth="1"/>
    <col min="7" max="7" width="10" customWidth="1"/>
    <col min="8" max="8" width="10" customWidth="1"/>
    <col min="9" max="9" width="15" customWidth="1"/>
    <col min="10" max="10" width="15" customWidth="1"/>
    <col min="11" max="11" width="10" customWidth="1"/>
    <col min="12" max="12" width="15" customWidth="1"/>
    <col min="13" max="13" width="10" customWidth="1"/>
    <col min="14" max="14" width="10" customWidth="1"/>
    <col min="15" max="15" width="10" customWidth="1"/>
    <col min="16" max="16" width="10" customWidth="1"/>
    <col min="17" max="17" width="10" customWidth="1"/>
  </cols>
  <sheetData>
    <row collapsed="false" customFormat="false" customHeight="false" hidden="false" ht="12.1" outlineLevel="0" r="1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/>
      <c r="O1" s="18" t="s">
        <v>13</v>
      </c>
      <c r="P1" s="18" t="s">
        <v>14</v>
      </c>
      <c r="Q1" s="18" t="s">
        <v>15</v>
      </c>
    </row>
    <row collapsed="false" customFormat="false" customHeight="false" hidden="false" ht="12.1" outlineLevel="0" r="2">
      <c r="A2" s="16" t="s">
        <v>16</v>
      </c>
      <c r="B2" s="16" t="s">
        <v>17</v>
      </c>
      <c r="C2" s="16" t="s">
        <v>18</v>
      </c>
      <c r="D2" s="16" t="s">
        <v>19</v>
      </c>
      <c r="E2" s="7" t="n">
        <v>51000</v>
      </c>
      <c r="F2" s="6" t="n">
        <v>1418.4</v>
      </c>
      <c r="G2" s="17" t="n">
        <v>0</v>
      </c>
      <c r="H2" s="6" t="n">
        <v>0</v>
      </c>
      <c r="I2" s="16"/>
      <c r="J2" s="6" t="s">
        <f>=E2*F2*Портфель!$Q$13</f>
      </c>
      <c r="K2" s="9" t="n">
        <v>0.1662</v>
      </c>
      <c r="L2" s="6" t="n">
        <v>1209</v>
      </c>
      <c r="M2" s="17" t="n">
        <v>10.5</v>
      </c>
      <c r="N2" s="16"/>
      <c r="O2" s="16" t="s">
        <v>20</v>
      </c>
      <c r="P2" s="17" t="n">
        <v>0.20345</v>
      </c>
      <c r="Q2" s="6" t="s">
        <f>=P2/$P$13</f>
      </c>
    </row>
    <row collapsed="false" customFormat="false" customHeight="false" hidden="false" ht="12.1" outlineLevel="0" r="3">
      <c r="A3" s="16" t="s">
        <v>21</v>
      </c>
      <c r="B3" s="16" t="s">
        <v>17</v>
      </c>
      <c r="C3" s="16" t="s">
        <v>22</v>
      </c>
      <c r="D3" s="16" t="s">
        <v>19</v>
      </c>
      <c r="E3" s="7" t="n">
        <v>11238</v>
      </c>
      <c r="F3" s="6" t="n">
        <v>5187</v>
      </c>
      <c r="G3" s="17" t="n">
        <v>0</v>
      </c>
      <c r="H3" s="6" t="n">
        <v>0</v>
      </c>
      <c r="I3" s="16"/>
      <c r="J3" s="6" t="s">
        <f>=E3*F3*Портфель!$Q$13</f>
      </c>
      <c r="K3" s="9" t="n">
        <v>0.2096</v>
      </c>
      <c r="L3" s="6" t="n">
        <v>4699</v>
      </c>
      <c r="M3" s="17" t="n">
        <v>8.46</v>
      </c>
      <c r="N3" s="16"/>
      <c r="O3" s="16" t="s">
        <v>23</v>
      </c>
      <c r="P3" s="17" t="n">
        <v>26.38</v>
      </c>
      <c r="Q3" s="6" t="s">
        <f>=P3/$P$13</f>
      </c>
    </row>
    <row collapsed="false" customFormat="false" customHeight="false" hidden="false" ht="12.1" outlineLevel="0" r="4">
      <c r="A4" s="16" t="s">
        <v>24</v>
      </c>
      <c r="B4" s="16" t="s">
        <v>17</v>
      </c>
      <c r="C4" s="16" t="s">
        <v>25</v>
      </c>
      <c r="D4" s="16" t="s">
        <v>19</v>
      </c>
      <c r="E4" s="7" t="n">
        <v>42835</v>
      </c>
      <c r="F4" s="6" t="n">
        <v>1189.3</v>
      </c>
      <c r="G4" s="17" t="n">
        <v>0</v>
      </c>
      <c r="H4" s="6" t="n">
        <v>0</v>
      </c>
      <c r="I4" s="16"/>
      <c r="J4" s="6" t="s">
        <f>=E4*F4*Портфель!$Q$13</f>
      </c>
      <c r="K4" s="9" t="n">
        <v>0.0366</v>
      </c>
      <c r="L4" s="6" t="n">
        <v>1320</v>
      </c>
      <c r="M4" s="17" t="n">
        <v>7.4</v>
      </c>
      <c r="N4" s="16"/>
      <c r="O4" s="16" t="s">
        <v>26</v>
      </c>
      <c r="P4" s="17" t="n">
        <v>56.031439643197</v>
      </c>
      <c r="Q4" s="6" t="s">
        <f>=P4/$P$13</f>
      </c>
    </row>
    <row collapsed="false" customFormat="false" customHeight="false" hidden="false" ht="12.1" outlineLevel="0" r="5">
      <c r="A5" s="16" t="s">
        <v>27</v>
      </c>
      <c r="B5" s="16" t="s">
        <v>17</v>
      </c>
      <c r="C5" s="16" t="s">
        <v>28</v>
      </c>
      <c r="D5" s="16" t="s">
        <v>19</v>
      </c>
      <c r="E5" s="7" t="n">
        <v>322200</v>
      </c>
      <c r="F5" s="6" t="n">
        <v>157.3</v>
      </c>
      <c r="G5" s="17" t="n">
        <v>0</v>
      </c>
      <c r="H5" s="6" t="n">
        <v>0</v>
      </c>
      <c r="I5" s="16"/>
      <c r="J5" s="6" t="s">
        <f>=E5*F5*Портфель!$Q$13</f>
      </c>
      <c r="K5" s="9" t="n">
        <v>0.0402</v>
      </c>
      <c r="L5" s="6" t="n">
        <v>152.76</v>
      </c>
      <c r="M5" s="17" t="n">
        <v>7.36</v>
      </c>
      <c r="N5" s="16"/>
      <c r="O5" s="16" t="s">
        <v>29</v>
      </c>
      <c r="P5" s="17" t="n">
        <v>99.0106</v>
      </c>
      <c r="Q5" s="6" t="s">
        <f>=P5/$P$13</f>
      </c>
    </row>
    <row collapsed="false" customFormat="false" customHeight="false" hidden="false" ht="12.1" outlineLevel="0" r="6">
      <c r="A6" s="16" t="s">
        <v>30</v>
      </c>
      <c r="B6" s="16" t="s">
        <v>17</v>
      </c>
      <c r="C6" s="16" t="s">
        <v>31</v>
      </c>
      <c r="D6" s="16" t="s">
        <v>19</v>
      </c>
      <c r="E6" s="7" t="n">
        <v>763924</v>
      </c>
      <c r="F6" s="6" t="n">
        <v>64.09</v>
      </c>
      <c r="G6" s="17" t="n">
        <v>0</v>
      </c>
      <c r="H6" s="6" t="n">
        <v>0</v>
      </c>
      <c r="I6" s="16"/>
      <c r="J6" s="6" t="s">
        <f>=E6*F6*Портфель!$Q$13</f>
      </c>
      <c r="K6" s="9" t="n">
        <v>0.0634</v>
      </c>
      <c r="L6" s="6" t="n">
        <v>65.31</v>
      </c>
      <c r="M6" s="17" t="n">
        <v>7.11</v>
      </c>
      <c r="N6" s="16"/>
      <c r="O6" s="16" t="s">
        <v>32</v>
      </c>
      <c r="P6" s="17" t="n">
        <v>11.1172</v>
      </c>
      <c r="Q6" s="6" t="s">
        <f>=P6/$P$13</f>
      </c>
    </row>
    <row collapsed="false" customFormat="false" customHeight="false" hidden="false" ht="12.1" outlineLevel="0" r="7">
      <c r="A7" s="16" t="s">
        <v>33</v>
      </c>
      <c r="B7" s="16" t="s">
        <v>17</v>
      </c>
      <c r="C7" s="16" t="s">
        <v>34</v>
      </c>
      <c r="D7" s="16" t="s">
        <v>19</v>
      </c>
      <c r="E7" s="7" t="n">
        <v>136541</v>
      </c>
      <c r="F7" s="6" t="n">
        <v>340.48</v>
      </c>
      <c r="G7" s="17" t="n">
        <v>0</v>
      </c>
      <c r="H7" s="6" t="n">
        <v>0</v>
      </c>
      <c r="I7" s="16"/>
      <c r="J7" s="6" t="s">
        <f>=E7*F7*Портфель!$Q$13</f>
      </c>
      <c r="K7" s="9" t="n">
        <v>0.3579</v>
      </c>
      <c r="L7" s="6" t="n">
        <v>176.1</v>
      </c>
      <c r="M7" s="17" t="n">
        <v>6.75</v>
      </c>
      <c r="N7" s="16"/>
      <c r="O7" s="16" t="s">
        <v>35</v>
      </c>
      <c r="P7" s="17" t="n">
        <v>90.5821</v>
      </c>
      <c r="Q7" s="6" t="s">
        <f>=P7/$P$13</f>
      </c>
    </row>
    <row collapsed="false" customFormat="false" customHeight="false" hidden="false" ht="12.1" outlineLevel="0" r="8">
      <c r="A8" s="16" t="s">
        <v>36</v>
      </c>
      <c r="B8" s="16" t="s">
        <v>17</v>
      </c>
      <c r="C8" s="16" t="s">
        <v>37</v>
      </c>
      <c r="D8" s="16" t="s">
        <v>19</v>
      </c>
      <c r="E8" s="7" t="n">
        <v>6526</v>
      </c>
      <c r="F8" s="6" t="n">
        <v>6700</v>
      </c>
      <c r="G8" s="17" t="n">
        <v>0</v>
      </c>
      <c r="H8" s="6" t="n">
        <v>0</v>
      </c>
      <c r="I8" s="16"/>
      <c r="J8" s="6" t="s">
        <f>=E8*F8*Портфель!$Q$13</f>
      </c>
      <c r="K8" s="9" t="n">
        <v>0.0806</v>
      </c>
      <c r="L8" s="6" t="n">
        <v>7345</v>
      </c>
      <c r="M8" s="17" t="n">
        <v>6.35</v>
      </c>
      <c r="N8" s="16"/>
      <c r="O8" s="16" t="s">
        <v>38</v>
      </c>
      <c r="P8" s="17" t="n">
        <v>103.4102</v>
      </c>
      <c r="Q8" s="6" t="s">
        <f>=P8/$P$13</f>
      </c>
    </row>
    <row collapsed="false" customFormat="false" customHeight="false" hidden="false" ht="12.1" outlineLevel="0" r="9">
      <c r="A9" s="16" t="s">
        <v>39</v>
      </c>
      <c r="B9" s="16" t="s">
        <v>17</v>
      </c>
      <c r="C9" s="16" t="s">
        <v>40</v>
      </c>
      <c r="D9" s="16" t="s">
        <v>19</v>
      </c>
      <c r="E9" s="7" t="n">
        <v>179923</v>
      </c>
      <c r="F9" s="6" t="n">
        <v>233.75</v>
      </c>
      <c r="G9" s="17" t="n">
        <v>0</v>
      </c>
      <c r="H9" s="6" t="n">
        <v>0</v>
      </c>
      <c r="I9" s="16"/>
      <c r="J9" s="6" t="s">
        <f>=E9*F9*Портфель!$Q$13</f>
      </c>
      <c r="K9" s="9" t="n">
        <v>0.09</v>
      </c>
      <c r="L9" s="6" t="n">
        <v>272.1</v>
      </c>
      <c r="M9" s="17" t="n">
        <v>6.11</v>
      </c>
      <c r="N9" s="16"/>
      <c r="O9" s="16" t="s">
        <v>41</v>
      </c>
      <c r="P9" s="17" t="n">
        <v>12660</v>
      </c>
      <c r="Q9" s="6" t="s">
        <f>=P9/$P$13</f>
      </c>
    </row>
    <row collapsed="false" customFormat="false" customHeight="false" hidden="false" ht="12.1" outlineLevel="0" r="10">
      <c r="A10" s="16" t="s">
        <v>42</v>
      </c>
      <c r="B10" s="16" t="s">
        <v>17</v>
      </c>
      <c r="C10" s="16" t="s">
        <v>43</v>
      </c>
      <c r="D10" s="16" t="s">
        <v>19</v>
      </c>
      <c r="E10" s="7" t="n">
        <v>68664</v>
      </c>
      <c r="F10" s="6" t="n">
        <v>542.7</v>
      </c>
      <c r="G10" s="17" t="n">
        <v>0</v>
      </c>
      <c r="H10" s="6" t="n">
        <v>0</v>
      </c>
      <c r="I10" s="16"/>
      <c r="J10" s="6" t="s">
        <f>=E10*F10*Портфель!$Q$13</f>
      </c>
      <c r="K10" s="9" t="n">
        <v>0.2388</v>
      </c>
      <c r="L10" s="6" t="n">
        <v>410.7</v>
      </c>
      <c r="M10" s="17" t="n">
        <v>5.41</v>
      </c>
      <c r="N10" s="16"/>
      <c r="O10" s="16" t="s">
        <v>44</v>
      </c>
      <c r="P10" s="17" t="n">
        <v>9.8136</v>
      </c>
      <c r="Q10" s="6" t="s">
        <f>=P10/$P$13</f>
      </c>
    </row>
    <row collapsed="false" customFormat="false" customHeight="false" hidden="false" ht="12.1" outlineLevel="0" r="11">
      <c r="A11" s="16" t="s">
        <v>45</v>
      </c>
      <c r="B11" s="16" t="s">
        <v>17</v>
      </c>
      <c r="C11" s="16" t="s">
        <v>46</v>
      </c>
      <c r="D11" s="16" t="s">
        <v>19</v>
      </c>
      <c r="E11" s="7" t="n">
        <v>280613</v>
      </c>
      <c r="F11" s="6" t="n">
        <v>126.78</v>
      </c>
      <c r="G11" s="17" t="n">
        <v>0</v>
      </c>
      <c r="H11" s="6" t="n">
        <v>0</v>
      </c>
      <c r="I11" s="16"/>
      <c r="J11" s="6" t="s">
        <f>=E11*F11*Портфель!$Q$13</f>
      </c>
      <c r="K11" s="9" t="n">
        <v>-0.022</v>
      </c>
      <c r="L11" s="6" t="n">
        <v>182.94</v>
      </c>
      <c r="M11" s="17" t="n">
        <v>5.16</v>
      </c>
      <c r="N11" s="16"/>
      <c r="O11" s="16" t="s">
        <v>47</v>
      </c>
      <c r="P11" s="17" t="n">
        <v>0.44</v>
      </c>
      <c r="Q11" s="6" t="s">
        <f>=P11/$P$13</f>
      </c>
    </row>
    <row collapsed="false" customFormat="false" customHeight="false" hidden="false" ht="12.1" outlineLevel="0" r="12">
      <c r="A12" s="16" t="s">
        <v>48</v>
      </c>
      <c r="B12" s="16" t="s">
        <v>17</v>
      </c>
      <c r="C12" s="16" t="s">
        <v>49</v>
      </c>
      <c r="D12" s="16" t="s">
        <v>19</v>
      </c>
      <c r="E12" s="7" t="n">
        <v>68731</v>
      </c>
      <c r="F12" s="6" t="n">
        <v>516.6</v>
      </c>
      <c r="G12" s="17" t="n">
        <v>0</v>
      </c>
      <c r="H12" s="6" t="n">
        <v>0</v>
      </c>
      <c r="I12" s="16"/>
      <c r="J12" s="6" t="s">
        <f>=E12*F12*Портфель!$Q$13</f>
      </c>
      <c r="K12" s="9" t="n">
        <v>0.2246</v>
      </c>
      <c r="L12" s="6" t="n">
        <v>413</v>
      </c>
      <c r="M12" s="17" t="n">
        <v>5.15</v>
      </c>
      <c r="N12" s="16"/>
      <c r="O12" s="16" t="s">
        <v>50</v>
      </c>
      <c r="P12" s="17" t="n">
        <v>0.1569</v>
      </c>
      <c r="Q12" s="6" t="s">
        <f>=P12/$P$13</f>
      </c>
    </row>
    <row collapsed="false" customFormat="false" customHeight="false" hidden="false" ht="12.1" outlineLevel="0" r="13">
      <c r="A13" s="16" t="s">
        <v>51</v>
      </c>
      <c r="B13" s="16" t="s">
        <v>17</v>
      </c>
      <c r="C13" s="16" t="s">
        <v>52</v>
      </c>
      <c r="D13" s="16" t="s">
        <v>19</v>
      </c>
      <c r="E13" s="7" t="n">
        <v>837765</v>
      </c>
      <c r="F13" s="6" t="n">
        <v>42.135</v>
      </c>
      <c r="G13" s="17" t="n">
        <v>0</v>
      </c>
      <c r="H13" s="6" t="n">
        <v>0</v>
      </c>
      <c r="I13" s="16"/>
      <c r="J13" s="6" t="s">
        <f>=E13*F13*Портфель!$Q$13</f>
      </c>
      <c r="K13" s="9" t="n">
        <v>0.2121</v>
      </c>
      <c r="L13" s="6" t="n">
        <v>35.58</v>
      </c>
      <c r="M13" s="17" t="n">
        <v>5.12</v>
      </c>
      <c r="N13" s="16"/>
      <c r="O13" s="16" t="s">
        <v>19</v>
      </c>
      <c r="P13" s="17" t="n">
        <v>1</v>
      </c>
      <c r="Q13" s="6" t="s">
        <f>=P13/$P$13</f>
      </c>
    </row>
    <row collapsed="false" customFormat="false" customHeight="false" hidden="false" ht="12.1" outlineLevel="0" r="14">
      <c r="A14" s="16" t="s">
        <v>53</v>
      </c>
      <c r="B14" s="16" t="s">
        <v>17</v>
      </c>
      <c r="C14" s="16" t="s">
        <v>54</v>
      </c>
      <c r="D14" s="16" t="s">
        <v>19</v>
      </c>
      <c r="E14" s="7" t="n">
        <v>1033241</v>
      </c>
      <c r="F14" s="6" t="n">
        <v>21.64</v>
      </c>
      <c r="G14" s="17" t="n">
        <v>0</v>
      </c>
      <c r="H14" s="6" t="n">
        <v>0</v>
      </c>
      <c r="I14" s="16"/>
      <c r="J14" s="6" t="s">
        <f>=E14*F14*Портфель!$Q$13</f>
      </c>
      <c r="K14" s="9" t="n">
        <v>-0.0098</v>
      </c>
      <c r="L14" s="6" t="n">
        <v>25.44</v>
      </c>
      <c r="M14" s="17" t="n">
        <v>3.25</v>
      </c>
      <c r="N14" s="16"/>
      <c r="O14" s="16" t="s">
        <v>55</v>
      </c>
      <c r="P14" s="17" t="n">
        <v>215</v>
      </c>
      <c r="Q14" s="6" t="s">
        <f>=P14/$P$13</f>
      </c>
    </row>
    <row collapsed="false" customFormat="false" customHeight="false" hidden="false" ht="12.1" outlineLevel="0" r="15">
      <c r="A15" s="16" t="s">
        <v>56</v>
      </c>
      <c r="B15" s="16" t="s">
        <v>17</v>
      </c>
      <c r="C15" s="16" t="s">
        <v>57</v>
      </c>
      <c r="D15" s="16" t="s">
        <v>19</v>
      </c>
      <c r="E15" s="7" t="n">
        <v>67078</v>
      </c>
      <c r="F15" s="6" t="n">
        <v>318.15</v>
      </c>
      <c r="G15" s="17" t="n">
        <v>0</v>
      </c>
      <c r="H15" s="6" t="n">
        <v>0</v>
      </c>
      <c r="I15" s="16"/>
      <c r="J15" s="6" t="s">
        <f>=E15*F15*Портфель!$Q$13</f>
      </c>
      <c r="K15" s="9" t="n">
        <v>0.3391</v>
      </c>
      <c r="L15" s="6" t="n">
        <v>152.75</v>
      </c>
      <c r="M15" s="17" t="n">
        <v>3.1</v>
      </c>
      <c r="N15" s="16"/>
      <c r="O15" s="16" t="s">
        <v>58</v>
      </c>
      <c r="P15" s="17" t="n">
        <v>1.752</v>
      </c>
      <c r="Q15" s="6" t="s">
        <f>=P15/$P$13</f>
      </c>
    </row>
    <row collapsed="false" customFormat="false" customHeight="false" hidden="false" ht="12.1" outlineLevel="0" r="16">
      <c r="A16" s="16" t="s">
        <v>59</v>
      </c>
      <c r="B16" s="16" t="s">
        <v>17</v>
      </c>
      <c r="C16" s="16" t="s">
        <v>60</v>
      </c>
      <c r="D16" s="16" t="s">
        <v>19</v>
      </c>
      <c r="E16" s="7" t="n">
        <v>7424822</v>
      </c>
      <c r="F16" s="6" t="n">
        <v>2.2765</v>
      </c>
      <c r="G16" s="17" t="n">
        <v>0</v>
      </c>
      <c r="H16" s="6" t="n">
        <v>0</v>
      </c>
      <c r="I16" s="16"/>
      <c r="J16" s="6" t="s">
        <f>=E16*F16*Портфель!$Q$13</f>
      </c>
      <c r="K16" s="9" t="n">
        <v>0.0372</v>
      </c>
      <c r="L16" s="6" t="n">
        <v>2.46</v>
      </c>
      <c r="M16" s="17" t="n">
        <v>2.45</v>
      </c>
      <c r="N16" s="16"/>
      <c r="O16" s="16" t="s">
        <v>61</v>
      </c>
      <c r="P16" s="17" t="n">
        <v>2.11125</v>
      </c>
      <c r="Q16" s="6" t="s">
        <f>=P16/$P$13</f>
      </c>
    </row>
    <row collapsed="false" customFormat="false" customHeight="false" hidden="false" ht="12.1" outlineLevel="0" r="17">
      <c r="A17" s="16" t="s">
        <v>62</v>
      </c>
      <c r="B17" s="16" t="s">
        <v>17</v>
      </c>
      <c r="C17" s="16" t="s">
        <v>63</v>
      </c>
      <c r="D17" s="16" t="s">
        <v>19</v>
      </c>
      <c r="E17" s="7" t="n">
        <v>1831530</v>
      </c>
      <c r="F17" s="6" t="n">
        <v>8.9</v>
      </c>
      <c r="G17" s="17" t="n">
        <v>0</v>
      </c>
      <c r="H17" s="6" t="n">
        <v>0</v>
      </c>
      <c r="I17" s="16"/>
      <c r="J17" s="6" t="s">
        <f>=E17*F17*Портфель!$Q$13</f>
      </c>
      <c r="K17" s="9" t="n">
        <v>0.1399</v>
      </c>
      <c r="L17" s="6" t="n">
        <v>7.49</v>
      </c>
      <c r="M17" s="17" t="n">
        <v>2.37</v>
      </c>
      <c r="N17" s="16"/>
      <c r="O17" s="16" t="s">
        <v>64</v>
      </c>
      <c r="P17" s="17" t="n">
        <v>76.6342</v>
      </c>
      <c r="Q17" s="6" t="s">
        <f>=P17/$P$13</f>
      </c>
    </row>
    <row collapsed="false" customFormat="false" customHeight="false" hidden="false" ht="12.1" outlineLevel="0" r="18">
      <c r="A18" s="16" t="s">
        <v>65</v>
      </c>
      <c r="B18" s="16" t="s">
        <v>17</v>
      </c>
      <c r="C18" s="16" t="s">
        <v>66</v>
      </c>
      <c r="D18" s="16" t="s">
        <v>19</v>
      </c>
      <c r="E18" s="7" t="n">
        <v>9973533</v>
      </c>
      <c r="F18" s="6" t="n">
        <v>1.617</v>
      </c>
      <c r="G18" s="17" t="n">
        <v>0</v>
      </c>
      <c r="H18" s="6" t="n">
        <v>0</v>
      </c>
      <c r="I18" s="16"/>
      <c r="J18" s="6" t="s">
        <f>=E18*F18*Портфель!$Q$13</f>
      </c>
      <c r="K18" s="9" t="n">
        <v>-0.056</v>
      </c>
      <c r="L18" s="6" t="n">
        <v>2.06</v>
      </c>
      <c r="M18" s="17" t="n">
        <v>2.34</v>
      </c>
      <c r="N18" s="16"/>
      <c r="O18" s="16"/>
      <c r="P18" s="17"/>
      <c r="Q18" s="17"/>
    </row>
    <row collapsed="false" customFormat="false" customHeight="false" hidden="false" ht="12.1" outlineLevel="0" r="19">
      <c r="A19" s="16" t="s">
        <v>67</v>
      </c>
      <c r="B19" s="16" t="s">
        <v>17</v>
      </c>
      <c r="C19" s="16" t="s">
        <v>68</v>
      </c>
      <c r="D19" s="16" t="s">
        <v>19</v>
      </c>
      <c r="E19" s="7" t="n">
        <v>17486</v>
      </c>
      <c r="F19" s="6" t="n">
        <v>915.5</v>
      </c>
      <c r="G19" s="17" t="n">
        <v>0</v>
      </c>
      <c r="H19" s="6" t="n">
        <v>0</v>
      </c>
      <c r="I19" s="16"/>
      <c r="J19" s="6" t="s">
        <f>=E19*F19*Портфель!$Q$13</f>
      </c>
      <c r="K19" s="9" t="n">
        <v>0.0849</v>
      </c>
      <c r="L19" s="6" t="n">
        <v>1208</v>
      </c>
      <c r="M19" s="17" t="n">
        <v>2.32</v>
      </c>
      <c r="N19" s="16"/>
      <c r="O19" s="16"/>
      <c r="P19" s="17"/>
      <c r="Q19" s="17"/>
    </row>
    <row collapsed="false" customFormat="false" customHeight="false" hidden="false" ht="12.1" outlineLevel="0" r="20">
      <c r="A20" s="16" t="s">
        <v>69</v>
      </c>
      <c r="B20" s="16" t="s">
        <v>17</v>
      </c>
      <c r="C20" s="16" t="s">
        <v>70</v>
      </c>
      <c r="D20" s="16" t="s">
        <v>19</v>
      </c>
      <c r="E20" s="7" t="n">
        <v>140901</v>
      </c>
      <c r="F20" s="6" t="n">
        <v>62.18</v>
      </c>
      <c r="G20" s="17" t="n">
        <v>0</v>
      </c>
      <c r="H20" s="6" t="n">
        <v>0</v>
      </c>
      <c r="I20" s="16"/>
      <c r="J20" s="6" t="s">
        <f>=E20*F20*Портфель!$Q$13</f>
      </c>
      <c r="K20" s="9" t="n">
        <v>-0.082</v>
      </c>
      <c r="L20" s="6" t="n">
        <v>94.88</v>
      </c>
      <c r="M20" s="17" t="n">
        <v>1.27</v>
      </c>
      <c r="N20" s="16"/>
      <c r="O20" s="16"/>
      <c r="P20" s="17"/>
      <c r="Q20" s="17"/>
    </row>
    <row collapsed="false" customFormat="false" customHeight="false" hidden="false" ht="12.1" outlineLevel="0" r="21">
      <c r="A21" s="16" t="s">
        <v>71</v>
      </c>
      <c r="B21" s="16" t="s">
        <v>17</v>
      </c>
      <c r="C21" s="16" t="s">
        <v>72</v>
      </c>
      <c r="D21" s="16" t="s">
        <v>19</v>
      </c>
      <c r="E21" s="7" t="n">
        <v>19440146</v>
      </c>
      <c r="F21" s="6" t="n">
        <v>0.3623</v>
      </c>
      <c r="G21" s="17" t="n">
        <v>0</v>
      </c>
      <c r="H21" s="6" t="n">
        <v>0</v>
      </c>
      <c r="I21" s="16"/>
      <c r="J21" s="6" t="s">
        <f>=E21*F21*Портфель!$Q$13</f>
      </c>
      <c r="K21" s="9" t="n">
        <v>-0.087</v>
      </c>
      <c r="L21" s="6" t="n">
        <v>0.73</v>
      </c>
      <c r="M21" s="17" t="n">
        <v>1.02</v>
      </c>
      <c r="N21" s="16"/>
      <c r="O21" s="16"/>
      <c r="P21" s="17"/>
      <c r="Q21" s="17"/>
    </row>
    <row collapsed="false" customFormat="false" customHeight="false" hidden="false" ht="12.1" outlineLevel="0" r="22">
      <c r="A22" s="16" t="s">
        <v>73</v>
      </c>
      <c r="B22" s="16" t="s">
        <v>17</v>
      </c>
      <c r="C22" s="16" t="s">
        <v>74</v>
      </c>
      <c r="D22" s="16" t="s">
        <v>19</v>
      </c>
      <c r="E22" s="7" t="n">
        <v>67078</v>
      </c>
      <c r="F22" s="6" t="n">
        <v>0.5752</v>
      </c>
      <c r="G22" s="17" t="n">
        <v>0</v>
      </c>
      <c r="H22" s="6" t="n">
        <v>0</v>
      </c>
      <c r="I22" s="16"/>
      <c r="J22" s="6" t="s">
        <f>=E22*F22*Портфель!$Q$13</f>
      </c>
      <c r="K22" s="9" t="n">
        <v>0.3956</v>
      </c>
      <c r="L22" s="6" t="n">
        <v>0.24</v>
      </c>
      <c r="M22" s="17" t="n">
        <v>0.01</v>
      </c>
      <c r="N22" s="16"/>
      <c r="O22" s="16"/>
      <c r="P22" s="17"/>
      <c r="Q22" s="17"/>
    </row>
    <row collapsed="false" customFormat="false" customHeight="false" hidden="false" ht="12.1" outlineLevel="0" r="23">
      <c r="A23" s="16"/>
      <c r="B23" s="16"/>
      <c r="C23" s="16"/>
      <c r="D23" s="16"/>
      <c r="E23" s="7"/>
      <c r="F23" s="6"/>
      <c r="G23" s="4"/>
      <c r="H23" s="4" t="s">
        <v>75</v>
      </c>
      <c r="I23" s="4"/>
      <c r="J23" s="5" t="s">
        <f>=SUM(J2:J22)</f>
      </c>
      <c r="K23" s="4"/>
      <c r="L23" s="4"/>
      <c r="M23" s="10" t="s">
        <f>=J23/J26</f>
      </c>
      <c r="N23" s="16"/>
      <c r="O23" s="16"/>
      <c r="P23" s="17"/>
      <c r="Q23" s="17"/>
    </row>
    <row collapsed="false" customFormat="false" customHeight="false" hidden="false" ht="12.1" outlineLevel="0" r="24">
      <c r="A24" s="16" t="s">
        <v>19</v>
      </c>
      <c r="B24" s="16" t="s">
        <v>3</v>
      </c>
      <c r="C24" s="16" t="s">
        <v>76</v>
      </c>
      <c r="D24" s="16" t="s">
        <v>19</v>
      </c>
      <c r="E24" s="7" t="n">
        <v>6836361.1</v>
      </c>
      <c r="F24" s="6" t="n">
        <v>1</v>
      </c>
      <c r="G24" s="17" t="n">
        <v>0</v>
      </c>
      <c r="H24" s="6" t="n">
        <v>0</v>
      </c>
      <c r="I24" s="16"/>
      <c r="J24" s="6" t="s">
        <f>=E24*F24</f>
      </c>
      <c r="K24" s="17"/>
      <c r="L24" s="6"/>
      <c r="M24" s="17"/>
      <c r="N24" s="16"/>
      <c r="O24" s="16"/>
      <c r="P24" s="17"/>
      <c r="Q24" s="17"/>
    </row>
    <row collapsed="false" customFormat="false" customHeight="false" hidden="false" ht="12.1" outlineLevel="0" r="25">
      <c r="A25" s="16"/>
      <c r="B25" s="16"/>
      <c r="C25" s="16"/>
      <c r="D25" s="16"/>
      <c r="E25" s="7"/>
      <c r="F25" s="6"/>
      <c r="G25" s="4"/>
      <c r="H25" s="4" t="s">
        <v>77</v>
      </c>
      <c r="I25" s="4"/>
      <c r="J25" s="5" t="s">
        <f>=SUM(J24:J24)</f>
      </c>
      <c r="K25" s="4"/>
      <c r="L25" s="4"/>
      <c r="M25" s="10" t="s">
        <f>=J25/J26</f>
      </c>
      <c r="N25" s="16"/>
      <c r="O25" s="16"/>
      <c r="P25" s="17"/>
      <c r="Q25" s="17"/>
    </row>
    <row collapsed="false" customFormat="false" customHeight="false" hidden="false" ht="12.1" outlineLevel="0" r="26">
      <c r="A26" s="16"/>
      <c r="B26" s="16"/>
      <c r="C26" s="16"/>
      <c r="D26" s="16"/>
      <c r="E26" s="7"/>
      <c r="F26" s="6"/>
      <c r="G26" s="4"/>
      <c r="H26" s="4" t="s">
        <v>78</v>
      </c>
      <c r="I26" s="4"/>
      <c r="J26" s="5" t="s">
        <f>=J23+J25</f>
      </c>
      <c r="K26" s="17"/>
      <c r="L26" s="6"/>
      <c r="M26" s="17"/>
      <c r="N26" s="16"/>
      <c r="O26" s="16"/>
      <c r="P26" s="17"/>
      <c r="Q26" s="17"/>
    </row>
  </sheetData>
  <mergeCells>
    <mergeCell ref="H23:I23"/>
    <mergeCell ref="H25:I25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11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60" customWidth="1"/>
    <col min="4" max="4" width="10" customWidth="1"/>
    <col min="5" max="5" width="10" customWidth="1"/>
    <col min="6" max="6" width="10" customWidth="1"/>
    <col min="7" max="7" width="15" customWidth="1"/>
    <col min="8" max="8" width="15" customWidth="1"/>
  </cols>
  <sheetData>
    <row collapsed="false" customFormat="false" customHeight="false" hidden="false" ht="12.1" outlineLevel="0" r="1">
      <c r="A1" s="18" t="s">
        <v>79</v>
      </c>
      <c r="B1" s="18" t="s">
        <v>9</v>
      </c>
      <c r="C1" s="18" t="s">
        <v>80</v>
      </c>
      <c r="D1" s="18" t="s">
        <v>81</v>
      </c>
      <c r="E1" s="18" t="s">
        <v>82</v>
      </c>
      <c r="F1" s="18" t="s">
        <v>83</v>
      </c>
      <c r="G1" s="18" t="s">
        <v>84</v>
      </c>
      <c r="H1" s="18" t="s">
        <v>85</v>
      </c>
    </row>
    <row collapsed="false" customFormat="false" customHeight="false" hidden="false" ht="12.1" outlineLevel="0" r="2">
      <c r="A2" s="13" t="n">
        <v>44677.774305556</v>
      </c>
      <c r="B2" s="6" t="n">
        <v>673274817.35</v>
      </c>
      <c r="C2" s="16" t="s">
        <v>86</v>
      </c>
      <c r="D2" s="16"/>
      <c r="E2" s="16"/>
      <c r="F2" s="7" t="n">
        <v>0</v>
      </c>
      <c r="G2" s="6" t="s">
        <f>=B2</f>
      </c>
      <c r="H2" s="6" t="n">
        <v>0</v>
      </c>
    </row>
    <row collapsed="false" customFormat="false" customHeight="false" hidden="false" ht="12.1" outlineLevel="0" r="3">
      <c r="A3" s="13" t="n">
        <v>44686</v>
      </c>
      <c r="B3" s="6" t="n">
        <v>-1631152.95</v>
      </c>
      <c r="C3" s="16" t="s">
        <v>87</v>
      </c>
      <c r="D3" s="16"/>
      <c r="E3" s="16"/>
      <c r="F3" s="6" t="s">
        <f>=A3-A2</f>
      </c>
      <c r="G3" s="6" t="s">
        <f>=B3+G2</f>
      </c>
      <c r="H3" s="6" t="s">
        <f>=F3*G2</f>
      </c>
    </row>
    <row collapsed="false" customFormat="false" customHeight="false" hidden="false" ht="12.1" outlineLevel="0" r="4">
      <c r="A4" s="13" t="n">
        <v>44722</v>
      </c>
      <c r="B4" s="6" t="n">
        <v>-1238575.06</v>
      </c>
      <c r="C4" s="16" t="s">
        <v>88</v>
      </c>
      <c r="D4" s="16"/>
      <c r="E4" s="16"/>
      <c r="F4" s="6" t="s">
        <f>=A4-A3</f>
      </c>
      <c r="G4" s="6" t="s">
        <f>=B4+G3</f>
      </c>
      <c r="H4" s="6" t="s">
        <f>=F4*G3</f>
      </c>
    </row>
    <row collapsed="false" customFormat="false" customHeight="false" hidden="false" ht="12.1" outlineLevel="0" r="5">
      <c r="A5" s="13" t="n">
        <v>44726</v>
      </c>
      <c r="B5" s="6" t="n">
        <v>-3269077.84</v>
      </c>
      <c r="C5" s="16" t="s">
        <v>89</v>
      </c>
      <c r="D5" s="16"/>
      <c r="E5" s="16"/>
      <c r="F5" s="6" t="s">
        <f>=A5-A4</f>
      </c>
      <c r="G5" s="6" t="s">
        <f>=B5+G4</f>
      </c>
      <c r="H5" s="6" t="s">
        <f>=F5*G4</f>
      </c>
    </row>
    <row collapsed="false" customFormat="false" customHeight="false" hidden="false" ht="12.1" outlineLevel="0" r="6">
      <c r="A6" s="13" t="n">
        <v>44739</v>
      </c>
      <c r="B6" s="6" t="n">
        <v>-1623.11</v>
      </c>
      <c r="C6" s="16" t="s">
        <v>90</v>
      </c>
      <c r="D6" s="16"/>
      <c r="E6" s="16"/>
      <c r="F6" s="6" t="s">
        <f>=A6-A5</f>
      </c>
      <c r="G6" s="6" t="s">
        <f>=B6+G5</f>
      </c>
      <c r="H6" s="6" t="s">
        <f>=F6*G5</f>
      </c>
    </row>
    <row collapsed="false" customFormat="false" customHeight="false" hidden="false" ht="12.1" outlineLevel="0" r="7">
      <c r="A7" s="13" t="n">
        <v>44750</v>
      </c>
      <c r="B7" s="6" t="n">
        <v>-964165.96</v>
      </c>
      <c r="C7" s="16" t="s">
        <v>91</v>
      </c>
      <c r="D7" s="16"/>
      <c r="E7" s="16"/>
      <c r="F7" s="6" t="s">
        <f>=A7-A6</f>
      </c>
      <c r="G7" s="6" t="s">
        <f>=B7+G6</f>
      </c>
      <c r="H7" s="6" t="s">
        <f>=F7*G6</f>
      </c>
    </row>
    <row collapsed="false" customFormat="false" customHeight="false" hidden="false" ht="12.1" outlineLevel="0" r="8">
      <c r="A8" s="13" t="n">
        <v>44750</v>
      </c>
      <c r="B8" s="6" t="n">
        <v>-965107.34</v>
      </c>
      <c r="C8" s="16" t="s">
        <v>92</v>
      </c>
      <c r="D8" s="16"/>
      <c r="E8" s="16"/>
      <c r="F8" s="6" t="s">
        <f>=A8-A7</f>
      </c>
      <c r="G8" s="6" t="s">
        <f>=B8+G7</f>
      </c>
      <c r="H8" s="6" t="s">
        <f>=F8*G7</f>
      </c>
    </row>
    <row collapsed="false" customFormat="false" customHeight="false" hidden="false" ht="12.1" outlineLevel="0" r="9">
      <c r="A9" s="13" t="n">
        <v>44753</v>
      </c>
      <c r="B9" s="6" t="n">
        <v>-91202.34</v>
      </c>
      <c r="C9" s="16" t="s">
        <v>93</v>
      </c>
      <c r="D9" s="16"/>
      <c r="E9" s="16"/>
      <c r="F9" s="6" t="s">
        <f>=A9-A8</f>
      </c>
      <c r="G9" s="6" t="s">
        <f>=B9+G8</f>
      </c>
      <c r="H9" s="6" t="s">
        <f>=F9*G8</f>
      </c>
    </row>
    <row collapsed="false" customFormat="false" customHeight="false" hidden="false" ht="12.1" outlineLevel="0" r="10">
      <c r="A10" s="13" t="n">
        <v>44753</v>
      </c>
      <c r="B10" s="6" t="n">
        <v>-1784311.94</v>
      </c>
      <c r="C10" s="16" t="s">
        <v>94</v>
      </c>
      <c r="D10" s="16"/>
      <c r="E10" s="16"/>
      <c r="F10" s="6" t="s">
        <f>=A10-A9</f>
      </c>
      <c r="G10" s="6" t="s">
        <f>=B10+G9</f>
      </c>
      <c r="H10" s="6" t="s">
        <f>=F10*G9</f>
      </c>
    </row>
    <row collapsed="false" customFormat="false" customHeight="false" hidden="false" ht="12.1" outlineLevel="0" r="11">
      <c r="A11" s="13" t="n">
        <v>44753</v>
      </c>
      <c r="B11" s="6" t="n">
        <v>-1441006.29</v>
      </c>
      <c r="C11" s="16" t="s">
        <v>95</v>
      </c>
      <c r="D11" s="16"/>
      <c r="E11" s="16"/>
      <c r="F11" s="6" t="s">
        <f>=A11-A10</f>
      </c>
      <c r="G11" s="6" t="s">
        <f>=B11+G10</f>
      </c>
      <c r="H11" s="6" t="s">
        <f>=F11*G10</f>
      </c>
    </row>
    <row collapsed="false" customFormat="false" customHeight="false" hidden="false" ht="12.1" outlineLevel="0" r="12">
      <c r="A12" s="13" t="n">
        <v>44753</v>
      </c>
      <c r="B12" s="6" t="n">
        <v>-1633004.14</v>
      </c>
      <c r="C12" s="16" t="s">
        <v>96</v>
      </c>
      <c r="D12" s="16"/>
      <c r="E12" s="16"/>
      <c r="F12" s="6" t="s">
        <f>=A12-A11</f>
      </c>
      <c r="G12" s="6" t="s">
        <f>=B12+G11</f>
      </c>
      <c r="H12" s="6" t="s">
        <f>=F12*G11</f>
      </c>
    </row>
    <row collapsed="false" customFormat="false" customHeight="false" hidden="false" ht="12.1" outlineLevel="0" r="13">
      <c r="A13" s="13" t="n">
        <v>44754</v>
      </c>
      <c r="B13" s="6" t="n">
        <v>-860453.2</v>
      </c>
      <c r="C13" s="16" t="s">
        <v>97</v>
      </c>
      <c r="D13" s="16"/>
      <c r="E13" s="16"/>
      <c r="F13" s="6" t="s">
        <f>=A13-A12</f>
      </c>
      <c r="G13" s="6" t="s">
        <f>=B13+G12</f>
      </c>
      <c r="H13" s="6" t="s">
        <f>=F13*G12</f>
      </c>
    </row>
    <row collapsed="false" customFormat="false" customHeight="false" hidden="false" ht="12.1" outlineLevel="0" r="14">
      <c r="A14" s="13" t="n">
        <v>44754</v>
      </c>
      <c r="B14" s="6" t="n">
        <v>-5298642.55</v>
      </c>
      <c r="C14" s="16" t="s">
        <v>98</v>
      </c>
      <c r="D14" s="16"/>
      <c r="E14" s="16"/>
      <c r="F14" s="6" t="s">
        <f>=A14-A13</f>
      </c>
      <c r="G14" s="6" t="s">
        <f>=B14+G13</f>
      </c>
      <c r="H14" s="6" t="s">
        <f>=F14*G13</f>
      </c>
    </row>
    <row collapsed="false" customFormat="false" customHeight="false" hidden="false" ht="12.1" outlineLevel="0" r="15">
      <c r="A15" s="13" t="n">
        <v>44762</v>
      </c>
      <c r="B15" s="6" t="n">
        <v>-3030639.44</v>
      </c>
      <c r="C15" s="16" t="s">
        <v>99</v>
      </c>
      <c r="D15" s="16"/>
      <c r="E15" s="16"/>
      <c r="F15" s="6" t="s">
        <f>=A15-A14</f>
      </c>
      <c r="G15" s="6" t="s">
        <f>=B15+G14</f>
      </c>
      <c r="H15" s="6" t="s">
        <f>=F15*G14</f>
      </c>
    </row>
    <row collapsed="false" customFormat="false" customHeight="false" hidden="false" ht="12.1" outlineLevel="0" r="16">
      <c r="A16" s="13" t="n">
        <v>44762</v>
      </c>
      <c r="B16" s="6" t="n">
        <v>-719135.8</v>
      </c>
      <c r="C16" s="16" t="s">
        <v>100</v>
      </c>
      <c r="D16" s="16"/>
      <c r="E16" s="16"/>
      <c r="F16" s="6" t="s">
        <f>=A16-A15</f>
      </c>
      <c r="G16" s="6" t="s">
        <f>=B16+G15</f>
      </c>
      <c r="H16" s="6" t="s">
        <f>=F16*G15</f>
      </c>
    </row>
    <row collapsed="false" customFormat="false" customHeight="false" hidden="false" ht="12.1" outlineLevel="0" r="17">
      <c r="A17" s="13" t="n">
        <v>44762</v>
      </c>
      <c r="B17" s="6" t="n">
        <v>-3447486.45</v>
      </c>
      <c r="C17" s="16" t="s">
        <v>101</v>
      </c>
      <c r="D17" s="16"/>
      <c r="E17" s="16"/>
      <c r="F17" s="6" t="s">
        <f>=A17-A16</f>
      </c>
      <c r="G17" s="6" t="s">
        <f>=B17+G16</f>
      </c>
      <c r="H17" s="6" t="s">
        <f>=F17*G16</f>
      </c>
    </row>
    <row collapsed="false" customFormat="false" customHeight="false" hidden="false" ht="12.1" outlineLevel="0" r="18">
      <c r="A18" s="13" t="n">
        <v>44762</v>
      </c>
      <c r="B18" s="6" t="n">
        <v>-4657678.6</v>
      </c>
      <c r="C18" s="16" t="s">
        <v>102</v>
      </c>
      <c r="D18" s="16"/>
      <c r="E18" s="16"/>
      <c r="F18" s="6" t="s">
        <f>=A18-A17</f>
      </c>
      <c r="G18" s="6" t="s">
        <f>=B18+G17</f>
      </c>
      <c r="H18" s="6" t="s">
        <f>=F18*G17</f>
      </c>
    </row>
    <row collapsed="false" customFormat="false" customHeight="false" hidden="false" ht="12.1" outlineLevel="0" r="19">
      <c r="A19" s="13" t="n">
        <v>44802</v>
      </c>
      <c r="B19" s="6" t="n">
        <v>-1402918.21</v>
      </c>
      <c r="C19" s="16" t="s">
        <v>103</v>
      </c>
      <c r="D19" s="16"/>
      <c r="E19" s="16"/>
      <c r="F19" s="6" t="s">
        <f>=A19-A18</f>
      </c>
      <c r="G19" s="6" t="s">
        <f>=B19+G18</f>
      </c>
      <c r="H19" s="6" t="s">
        <f>=F19*G18</f>
      </c>
    </row>
    <row collapsed="false" customFormat="false" customHeight="false" hidden="false" ht="12.1" outlineLevel="0" r="20">
      <c r="A20" s="13" t="n">
        <v>44837</v>
      </c>
      <c r="B20" s="6" t="n">
        <v>-2214272</v>
      </c>
      <c r="C20" s="16" t="s">
        <v>104</v>
      </c>
      <c r="D20" s="16"/>
      <c r="E20" s="16"/>
      <c r="F20" s="6" t="s">
        <f>=A20-A19</f>
      </c>
      <c r="G20" s="6" t="s">
        <f>=B20+G19</f>
      </c>
      <c r="H20" s="6" t="s">
        <f>=F20*G19</f>
      </c>
    </row>
    <row collapsed="false" customFormat="false" customHeight="false" hidden="false" ht="12.1" outlineLevel="0" r="21">
      <c r="A21" s="13" t="n">
        <v>44837</v>
      </c>
      <c r="B21" s="6" t="n">
        <v>-2214272.01</v>
      </c>
      <c r="C21" s="16" t="s">
        <v>104</v>
      </c>
      <c r="D21" s="16"/>
      <c r="E21" s="16"/>
      <c r="F21" s="6" t="s">
        <f>=A21-A20</f>
      </c>
      <c r="G21" s="6" t="s">
        <f>=B21+G20</f>
      </c>
      <c r="H21" s="6" t="s">
        <f>=F21*G20</f>
      </c>
    </row>
    <row collapsed="false" customFormat="false" customHeight="false" hidden="false" ht="12.1" outlineLevel="0" r="22">
      <c r="A22" s="13" t="n">
        <v>44843</v>
      </c>
      <c r="B22" s="6" t="n">
        <v>-1676990</v>
      </c>
      <c r="C22" s="16" t="s">
        <v>105</v>
      </c>
      <c r="D22" s="16"/>
      <c r="E22" s="16"/>
      <c r="F22" s="6" t="s">
        <f>=A22-A21</f>
      </c>
      <c r="G22" s="6" t="s">
        <f>=B22+G21</f>
      </c>
      <c r="H22" s="6" t="s">
        <f>=F22*G21</f>
      </c>
    </row>
    <row collapsed="false" customFormat="false" customHeight="false" hidden="false" ht="12.1" outlineLevel="0" r="23">
      <c r="A23" s="13" t="n">
        <v>44845</v>
      </c>
      <c r="B23" s="6" t="n">
        <v>-12458122.39</v>
      </c>
      <c r="C23" s="16" t="s">
        <v>106</v>
      </c>
      <c r="D23" s="16"/>
      <c r="E23" s="16"/>
      <c r="F23" s="6" t="s">
        <f>=A23-A22</f>
      </c>
      <c r="G23" s="6" t="s">
        <f>=B23+G22</f>
      </c>
      <c r="H23" s="6" t="s">
        <f>=F23*G22</f>
      </c>
    </row>
    <row collapsed="false" customFormat="false" customHeight="false" hidden="false" ht="12.1" outlineLevel="0" r="24">
      <c r="A24" s="13" t="n">
        <v>44845</v>
      </c>
      <c r="B24" s="6" t="n">
        <v>-1955926.01</v>
      </c>
      <c r="C24" s="16" t="s">
        <v>107</v>
      </c>
      <c r="D24" s="16"/>
      <c r="E24" s="16"/>
      <c r="F24" s="6" t="s">
        <f>=A24-A23</f>
      </c>
      <c r="G24" s="6" t="s">
        <f>=B24+G23</f>
      </c>
      <c r="H24" s="6" t="s">
        <f>=F24*G23</f>
      </c>
    </row>
    <row collapsed="false" customFormat="false" customHeight="false" hidden="false" ht="12.1" outlineLevel="0" r="25">
      <c r="A25" s="13" t="n">
        <v>44845</v>
      </c>
      <c r="B25" s="6" t="n">
        <v>-1954019.44</v>
      </c>
      <c r="C25" s="16" t="s">
        <v>108</v>
      </c>
      <c r="D25" s="16"/>
      <c r="E25" s="16"/>
      <c r="F25" s="6" t="s">
        <f>=A25-A24</f>
      </c>
      <c r="G25" s="6" t="s">
        <f>=B25+G24</f>
      </c>
      <c r="H25" s="6" t="s">
        <f>=F25*G24</f>
      </c>
    </row>
    <row collapsed="false" customFormat="false" customHeight="false" hidden="false" ht="12.1" outlineLevel="0" r="26">
      <c r="A26" s="13" t="n">
        <v>44914</v>
      </c>
      <c r="B26" s="6" t="n">
        <v>-1805483</v>
      </c>
      <c r="C26" s="16" t="s">
        <v>109</v>
      </c>
      <c r="D26" s="16"/>
      <c r="E26" s="16"/>
      <c r="F26" s="6" t="s">
        <f>=A26-A25</f>
      </c>
      <c r="G26" s="6" t="s">
        <f>=B26+G25</f>
      </c>
      <c r="H26" s="6" t="s">
        <f>=F26*G25</f>
      </c>
    </row>
    <row collapsed="false" customFormat="false" customHeight="false" hidden="false" ht="12.1" outlineLevel="0" r="27">
      <c r="A27" s="13" t="n">
        <v>44916</v>
      </c>
      <c r="B27" s="6" t="n">
        <v>-5250281</v>
      </c>
      <c r="C27" s="16" t="s">
        <v>110</v>
      </c>
      <c r="D27" s="16"/>
      <c r="E27" s="16"/>
      <c r="F27" s="6" t="s">
        <f>=A27-A26</f>
      </c>
      <c r="G27" s="6" t="s">
        <f>=B27+G26</f>
      </c>
      <c r="H27" s="6" t="s">
        <f>=F27*G26</f>
      </c>
    </row>
    <row collapsed="false" customFormat="false" customHeight="false" hidden="false" ht="12.1" outlineLevel="0" r="28">
      <c r="A28" s="13" t="n">
        <v>44916</v>
      </c>
      <c r="B28" s="6" t="n">
        <v>-2502927</v>
      </c>
      <c r="C28" s="16" t="s">
        <v>111</v>
      </c>
      <c r="D28" s="16"/>
      <c r="E28" s="16"/>
      <c r="F28" s="6" t="s">
        <f>=A28-A27</f>
      </c>
      <c r="G28" s="6" t="s">
        <f>=B28+G27</f>
      </c>
      <c r="H28" s="6" t="s">
        <f>=F28*G27</f>
      </c>
    </row>
    <row collapsed="false" customFormat="false" customHeight="false" hidden="false" ht="12.1" outlineLevel="0" r="29">
      <c r="A29" s="13" t="n">
        <v>44934</v>
      </c>
      <c r="B29" s="6" t="n">
        <v>-25882.09</v>
      </c>
      <c r="C29" s="16" t="s">
        <v>112</v>
      </c>
      <c r="D29" s="16"/>
      <c r="E29" s="16"/>
      <c r="F29" s="6" t="s">
        <f>=A29-A28</f>
      </c>
      <c r="G29" s="6" t="s">
        <f>=B29+G28</f>
      </c>
      <c r="H29" s="6" t="s">
        <f>=F29*G28</f>
      </c>
    </row>
    <row collapsed="false" customFormat="false" customHeight="false" hidden="false" ht="12.1" outlineLevel="0" r="30">
      <c r="A30" s="13" t="n">
        <v>44934</v>
      </c>
      <c r="B30" s="6" t="n">
        <v>-1759.4</v>
      </c>
      <c r="C30" s="16" t="s">
        <v>113</v>
      </c>
      <c r="D30" s="16"/>
      <c r="E30" s="16"/>
      <c r="F30" s="6" t="s">
        <f>=A30-A29</f>
      </c>
      <c r="G30" s="6" t="s">
        <f>=B30+G29</f>
      </c>
      <c r="H30" s="6" t="s">
        <f>=F30*G29</f>
      </c>
    </row>
    <row collapsed="false" customFormat="false" customHeight="false" hidden="false" ht="12.1" outlineLevel="0" r="31">
      <c r="A31" s="13" t="n">
        <v>44936</v>
      </c>
      <c r="B31" s="6" t="n">
        <v>-409800.04</v>
      </c>
      <c r="C31" s="16" t="s">
        <v>114</v>
      </c>
      <c r="D31" s="16"/>
      <c r="E31" s="16"/>
      <c r="F31" s="6" t="s">
        <f>=A31-A30</f>
      </c>
      <c r="G31" s="6" t="s">
        <f>=B31+G30</f>
      </c>
      <c r="H31" s="6" t="s">
        <f>=F31*G30</f>
      </c>
    </row>
    <row collapsed="false" customFormat="false" customHeight="false" hidden="false" ht="12.1" outlineLevel="0" r="32">
      <c r="A32" s="13" t="n">
        <v>44936</v>
      </c>
      <c r="B32" s="6" t="n">
        <v>-410200.66</v>
      </c>
      <c r="C32" s="16" t="s">
        <v>115</v>
      </c>
      <c r="D32" s="16"/>
      <c r="E32" s="16"/>
      <c r="F32" s="6" t="s">
        <f>=A32-A31</f>
      </c>
      <c r="G32" s="6" t="s">
        <f>=B32+G31</f>
      </c>
      <c r="H32" s="6" t="s">
        <f>=F32*G31</f>
      </c>
    </row>
    <row collapsed="false" customFormat="false" customHeight="false" hidden="false" ht="12.1" outlineLevel="0" r="33">
      <c r="A33" s="13" t="n">
        <v>45020</v>
      </c>
      <c r="B33" s="6" t="n">
        <v>-2640093</v>
      </c>
      <c r="C33" s="16" t="s">
        <v>116</v>
      </c>
      <c r="D33" s="16"/>
      <c r="E33" s="16"/>
      <c r="F33" s="6" t="s">
        <f>=A33-A32</f>
      </c>
      <c r="G33" s="6" t="s">
        <f>=B33+G32</f>
      </c>
      <c r="H33" s="6" t="s">
        <f>=F33*G32</f>
      </c>
    </row>
    <row collapsed="false" customFormat="false" customHeight="false" hidden="false" ht="12.1" outlineLevel="0" r="34">
      <c r="A34" s="13" t="n">
        <v>45049</v>
      </c>
      <c r="B34" s="6" t="n">
        <v>-2257601.3</v>
      </c>
      <c r="C34" s="16" t="s">
        <v>117</v>
      </c>
      <c r="D34" s="16"/>
      <c r="E34" s="16"/>
      <c r="F34" s="6" t="s">
        <f>=A34-A33</f>
      </c>
      <c r="G34" s="6" t="s">
        <f>=B34+G33</f>
      </c>
      <c r="H34" s="6" t="s">
        <f>=F34*G33</f>
      </c>
    </row>
    <row collapsed="false" customFormat="false" customHeight="false" hidden="false" ht="12.1" outlineLevel="0" r="35">
      <c r="A35" s="13" t="n">
        <v>45056</v>
      </c>
      <c r="B35" s="6" t="n">
        <v>-2513610.56</v>
      </c>
      <c r="C35" s="16" t="s">
        <v>118</v>
      </c>
      <c r="D35" s="16"/>
      <c r="E35" s="16"/>
      <c r="F35" s="6" t="s">
        <f>=A35-A34</f>
      </c>
      <c r="G35" s="6" t="s">
        <f>=B35+G34</f>
      </c>
      <c r="H35" s="6" t="s">
        <f>=F35*G34</f>
      </c>
    </row>
    <row collapsed="false" customFormat="false" customHeight="false" hidden="false" ht="12.1" outlineLevel="0" r="36">
      <c r="A36" s="13" t="n">
        <v>45082</v>
      </c>
      <c r="B36" s="6" t="n">
        <v>-4282352</v>
      </c>
      <c r="C36" s="16" t="s">
        <v>119</v>
      </c>
      <c r="D36" s="16"/>
      <c r="E36" s="16"/>
      <c r="F36" s="6" t="s">
        <f>=A36-A35</f>
      </c>
      <c r="G36" s="6" t="s">
        <f>=B36+G35</f>
      </c>
      <c r="H36" s="6" t="s">
        <f>=F36*G35</f>
      </c>
    </row>
    <row collapsed="false" customFormat="false" customHeight="false" hidden="false" ht="12.1" outlineLevel="0" r="37">
      <c r="A37" s="13" t="n">
        <v>45100</v>
      </c>
      <c r="B37" s="6" t="n">
        <v>-118.84</v>
      </c>
      <c r="C37" s="16" t="s">
        <v>120</v>
      </c>
      <c r="D37" s="16"/>
      <c r="E37" s="16"/>
      <c r="F37" s="6" t="s">
        <f>=A37-A36</f>
      </c>
      <c r="G37" s="6" t="s">
        <f>=B37+G36</f>
      </c>
      <c r="H37" s="6" t="s">
        <f>=F37*G36</f>
      </c>
    </row>
    <row collapsed="false" customFormat="false" customHeight="false" hidden="false" ht="12.1" outlineLevel="0" r="38">
      <c r="A38" s="13" t="n">
        <v>45104</v>
      </c>
      <c r="B38" s="6" t="n">
        <v>-1098890.16</v>
      </c>
      <c r="C38" s="16" t="s">
        <v>121</v>
      </c>
      <c r="D38" s="16"/>
      <c r="E38" s="16"/>
      <c r="F38" s="6" t="s">
        <f>=A38-A37</f>
      </c>
      <c r="G38" s="6" t="s">
        <f>=B38+G37</f>
      </c>
      <c r="H38" s="6" t="s">
        <f>=F38*G37</f>
      </c>
    </row>
    <row collapsed="false" customFormat="false" customHeight="false" hidden="false" ht="12.1" outlineLevel="0" r="39">
      <c r="A39" s="13" t="n">
        <v>45106</v>
      </c>
      <c r="B39" s="6" t="n">
        <v>-5367516.67</v>
      </c>
      <c r="C39" s="16" t="s">
        <v>122</v>
      </c>
      <c r="D39" s="16"/>
      <c r="E39" s="16"/>
      <c r="F39" s="6" t="s">
        <f>=A39-A38</f>
      </c>
      <c r="G39" s="6" t="s">
        <f>=B39+G38</f>
      </c>
      <c r="H39" s="6" t="s">
        <f>=F39*G38</f>
      </c>
    </row>
    <row collapsed="false" customFormat="false" customHeight="false" hidden="false" ht="12.1" outlineLevel="0" r="40">
      <c r="A40" s="13" t="n">
        <v>45111</v>
      </c>
      <c r="B40" s="6" t="n">
        <v>-1204843.8</v>
      </c>
      <c r="C40" s="16" t="s">
        <v>123</v>
      </c>
      <c r="D40" s="16"/>
      <c r="E40" s="16"/>
      <c r="F40" s="6" t="s">
        <f>=A40-A39</f>
      </c>
      <c r="G40" s="6" t="s">
        <f>=B40+G39</f>
      </c>
      <c r="H40" s="6" t="s">
        <f>=F40*G39</f>
      </c>
    </row>
    <row collapsed="false" customFormat="false" customHeight="false" hidden="false" ht="12.1" outlineLevel="0" r="41">
      <c r="A41" s="13" t="n">
        <v>45114</v>
      </c>
      <c r="B41" s="6" t="n">
        <v>-3040890.54</v>
      </c>
      <c r="C41" s="16" t="s">
        <v>124</v>
      </c>
      <c r="D41" s="16"/>
      <c r="E41" s="16"/>
      <c r="F41" s="6" t="s">
        <f>=A41-A40</f>
      </c>
      <c r="G41" s="6" t="s">
        <f>=B41+G40</f>
      </c>
      <c r="H41" s="6" t="s">
        <f>=F41*G40</f>
      </c>
    </row>
    <row collapsed="false" customFormat="false" customHeight="false" hidden="false" ht="12.1" outlineLevel="0" r="42">
      <c r="A42" s="13" t="n">
        <v>45117</v>
      </c>
      <c r="B42" s="6" t="n">
        <v>-982232.95</v>
      </c>
      <c r="C42" s="16" t="s">
        <v>125</v>
      </c>
      <c r="D42" s="16"/>
      <c r="E42" s="16"/>
      <c r="F42" s="6" t="s">
        <f>=A42-A41</f>
      </c>
      <c r="G42" s="6" t="s">
        <f>=B42+G41</f>
      </c>
      <c r="H42" s="6" t="s">
        <f>=F42*G41</f>
      </c>
    </row>
    <row collapsed="false" customFormat="false" customHeight="false" hidden="false" ht="12.1" outlineLevel="0" r="43">
      <c r="A43" s="13" t="n">
        <v>45118</v>
      </c>
      <c r="B43" s="6" t="n">
        <v>-182649.49</v>
      </c>
      <c r="C43" s="16" t="s">
        <v>126</v>
      </c>
      <c r="D43" s="16"/>
      <c r="E43" s="16"/>
      <c r="F43" s="6" t="s">
        <f>=A43-A42</f>
      </c>
      <c r="G43" s="6" t="s">
        <f>=B43+G42</f>
      </c>
      <c r="H43" s="6" t="s">
        <f>=F43*G42</f>
      </c>
    </row>
    <row collapsed="false" customFormat="false" customHeight="false" hidden="false" ht="12.1" outlineLevel="0" r="44">
      <c r="A44" s="13" t="n">
        <v>45118</v>
      </c>
      <c r="B44" s="6" t="n">
        <v>-1656946.01</v>
      </c>
      <c r="C44" s="16" t="s">
        <v>127</v>
      </c>
      <c r="D44" s="16"/>
      <c r="E44" s="16"/>
      <c r="F44" s="6" t="s">
        <f>=A44-A43</f>
      </c>
      <c r="G44" s="6" t="s">
        <f>=B44+G43</f>
      </c>
      <c r="H44" s="6" t="s">
        <f>=F44*G43</f>
      </c>
    </row>
    <row collapsed="false" customFormat="false" customHeight="false" hidden="false" ht="12.1" outlineLevel="0" r="45">
      <c r="A45" s="13" t="n">
        <v>45118</v>
      </c>
      <c r="B45" s="6" t="n">
        <v>-1655331.44</v>
      </c>
      <c r="C45" s="16" t="s">
        <v>128</v>
      </c>
      <c r="D45" s="16"/>
      <c r="E45" s="16"/>
      <c r="F45" s="6" t="s">
        <f>=A45-A44</f>
      </c>
      <c r="G45" s="6" t="s">
        <f>=B45+G44</f>
      </c>
      <c r="H45" s="6" t="s">
        <f>=F45*G44</f>
      </c>
    </row>
    <row collapsed="false" customFormat="false" customHeight="false" hidden="false" ht="12.1" outlineLevel="0" r="46">
      <c r="A46" s="13" t="n">
        <v>45118</v>
      </c>
      <c r="B46" s="6" t="n">
        <v>-1498892</v>
      </c>
      <c r="C46" s="16" t="s">
        <v>129</v>
      </c>
      <c r="D46" s="16"/>
      <c r="E46" s="16"/>
      <c r="F46" s="6" t="s">
        <f>=A46-A45</f>
      </c>
      <c r="G46" s="6" t="s">
        <f>=B46+G45</f>
      </c>
      <c r="H46" s="6" t="s">
        <f>=F46*G45</f>
      </c>
    </row>
    <row collapsed="false" customFormat="false" customHeight="false" hidden="false" ht="12.1" outlineLevel="0" r="47">
      <c r="A47" s="13" t="n">
        <v>45119</v>
      </c>
      <c r="B47" s="6" t="n">
        <v>-1271557.94</v>
      </c>
      <c r="C47" s="16" t="s">
        <v>130</v>
      </c>
      <c r="D47" s="16"/>
      <c r="E47" s="16"/>
      <c r="F47" s="6" t="s">
        <f>=A47-A46</f>
      </c>
      <c r="G47" s="6" t="s">
        <f>=B47+G46</f>
      </c>
      <c r="H47" s="6" t="s">
        <f>=F47*G46</f>
      </c>
    </row>
    <row collapsed="false" customFormat="false" customHeight="false" hidden="false" ht="12.1" outlineLevel="0" r="48">
      <c r="A48" s="13" t="n">
        <v>45127</v>
      </c>
      <c r="B48" s="6" t="n">
        <v>-7394349</v>
      </c>
      <c r="C48" s="16" t="s">
        <v>131</v>
      </c>
      <c r="D48" s="16"/>
      <c r="E48" s="16"/>
      <c r="F48" s="6" t="s">
        <f>=A48-A47</f>
      </c>
      <c r="G48" s="6" t="s">
        <f>=B48+G47</f>
      </c>
      <c r="H48" s="6" t="s">
        <f>=F48*G47</f>
      </c>
    </row>
    <row collapsed="false" customFormat="false" customHeight="false" hidden="false" ht="12.1" outlineLevel="0" r="49">
      <c r="A49" s="13" t="n">
        <v>45127</v>
      </c>
      <c r="B49" s="6" t="n">
        <v>-719135.8</v>
      </c>
      <c r="C49" s="16" t="s">
        <v>100</v>
      </c>
      <c r="D49" s="16"/>
      <c r="E49" s="16"/>
      <c r="F49" s="6" t="s">
        <f>=A49-A48</f>
      </c>
      <c r="G49" s="6" t="s">
        <f>=B49+G48</f>
      </c>
      <c r="H49" s="6" t="s">
        <f>=F49*G48</f>
      </c>
    </row>
    <row collapsed="false" customFormat="false" customHeight="false" hidden="false" ht="12.1" outlineLevel="0" r="50">
      <c r="A50" s="13" t="n">
        <v>45127</v>
      </c>
      <c r="B50" s="6" t="n">
        <v>-583084</v>
      </c>
      <c r="C50" s="16" t="s">
        <v>132</v>
      </c>
      <c r="D50" s="16"/>
      <c r="E50" s="16"/>
      <c r="F50" s="6" t="s">
        <f>=A50-A49</f>
      </c>
      <c r="G50" s="6" t="s">
        <f>=B50+G49</f>
      </c>
      <c r="H50" s="6" t="s">
        <f>=F50*G49</f>
      </c>
    </row>
    <row collapsed="false" customFormat="false" customHeight="false" hidden="false" ht="12.1" outlineLevel="0" r="51">
      <c r="A51" s="13" t="n">
        <v>45208</v>
      </c>
      <c r="B51" s="6" t="n">
        <v>-2266526.28</v>
      </c>
      <c r="C51" s="16" t="s">
        <v>133</v>
      </c>
      <c r="D51" s="16"/>
      <c r="E51" s="16"/>
      <c r="F51" s="6" t="s">
        <f>=A51-A50</f>
      </c>
      <c r="G51" s="6" t="s">
        <f>=B51+G50</f>
      </c>
      <c r="H51" s="6" t="s">
        <f>=F51*G50</f>
      </c>
    </row>
    <row collapsed="false" customFormat="false" customHeight="false" hidden="false" ht="12.1" outlineLevel="0" r="52">
      <c r="A52" s="13" t="n">
        <v>45209</v>
      </c>
      <c r="B52" s="6" t="n">
        <v>-1285692.5</v>
      </c>
      <c r="C52" s="16" t="s">
        <v>134</v>
      </c>
      <c r="D52" s="16"/>
      <c r="E52" s="16"/>
      <c r="F52" s="6" t="s">
        <f>=A52-A51</f>
      </c>
      <c r="G52" s="6" t="s">
        <f>=B52+G51</f>
      </c>
      <c r="H52" s="6" t="s">
        <f>=F52*G51</f>
      </c>
    </row>
    <row collapsed="false" customFormat="false" customHeight="false" hidden="false" ht="12.1" outlineLevel="0" r="53">
      <c r="A53" s="13" t="n">
        <v>45210</v>
      </c>
      <c r="B53" s="6" t="n">
        <v>-1645175.56</v>
      </c>
      <c r="C53" s="16" t="s">
        <v>135</v>
      </c>
      <c r="D53" s="16"/>
      <c r="E53" s="16"/>
      <c r="F53" s="6" t="s">
        <f>=A53-A52</f>
      </c>
      <c r="G53" s="6" t="s">
        <f>=B53+G52</f>
      </c>
      <c r="H53" s="6" t="s">
        <f>=F53*G52</f>
      </c>
    </row>
    <row collapsed="false" customFormat="false" customHeight="false" hidden="false" ht="12.1" outlineLevel="0" r="54">
      <c r="A54" s="13" t="n">
        <v>45210</v>
      </c>
      <c r="B54" s="6" t="n">
        <v>-1646780.74</v>
      </c>
      <c r="C54" s="16" t="s">
        <v>136</v>
      </c>
      <c r="D54" s="16"/>
      <c r="E54" s="16"/>
      <c r="F54" s="6" t="s">
        <f>=A54-A53</f>
      </c>
      <c r="G54" s="6" t="s">
        <f>=B54+G53</f>
      </c>
      <c r="H54" s="6" t="s">
        <f>=F54*G53</f>
      </c>
    </row>
    <row collapsed="false" customFormat="false" customHeight="false" hidden="false" ht="12.1" outlineLevel="0" r="55">
      <c r="A55" s="13" t="n">
        <v>45261</v>
      </c>
      <c r="B55" s="6" t="n">
        <v>-3619819.07</v>
      </c>
      <c r="C55" s="16" t="s">
        <v>137</v>
      </c>
      <c r="D55" s="16"/>
      <c r="E55" s="16"/>
      <c r="F55" s="6" t="s">
        <f>=A55-A54</f>
      </c>
      <c r="G55" s="6" t="s">
        <f>=B55+G54</f>
      </c>
      <c r="H55" s="6" t="s">
        <f>=F55*G54</f>
      </c>
    </row>
    <row collapsed="false" customFormat="false" customHeight="false" hidden="false" ht="12.1" outlineLevel="0" r="56">
      <c r="A56" s="13" t="n">
        <v>45277</v>
      </c>
      <c r="B56" s="6" t="n">
        <v>-4370346</v>
      </c>
      <c r="C56" s="16" t="s">
        <v>138</v>
      </c>
      <c r="D56" s="16"/>
      <c r="E56" s="16"/>
      <c r="F56" s="6" t="s">
        <f>=A56-A55</f>
      </c>
      <c r="G56" s="6" t="s">
        <f>=B56+G55</f>
      </c>
      <c r="H56" s="6" t="s">
        <f>=F56*G55</f>
      </c>
    </row>
    <row collapsed="false" customFormat="false" customHeight="false" hidden="false" ht="12.1" outlineLevel="0" r="57">
      <c r="A57" s="13" t="n">
        <v>45285</v>
      </c>
      <c r="B57" s="6" t="n">
        <v>-1652187</v>
      </c>
      <c r="C57" s="16" t="s">
        <v>139</v>
      </c>
      <c r="D57" s="16"/>
      <c r="E57" s="16"/>
      <c r="F57" s="6" t="s">
        <f>=A57-A56</f>
      </c>
      <c r="G57" s="6" t="s">
        <f>=B57+G56</f>
      </c>
      <c r="H57" s="6" t="s">
        <f>=F57*G56</f>
      </c>
    </row>
    <row collapsed="false" customFormat="false" customHeight="false" hidden="false" ht="12.1" outlineLevel="0" r="58">
      <c r="A58" s="13" t="n">
        <v>45286</v>
      </c>
      <c r="B58" s="6" t="n">
        <v>-2565798.26</v>
      </c>
      <c r="C58" s="16" t="s">
        <v>140</v>
      </c>
      <c r="D58" s="16"/>
      <c r="E58" s="16"/>
      <c r="F58" s="6" t="s">
        <f>=A58-A57</f>
      </c>
      <c r="G58" s="6" t="s">
        <f>=B58+G57</f>
      </c>
      <c r="H58" s="6" t="s">
        <f>=F58*G57</f>
      </c>
    </row>
    <row collapsed="false" customFormat="false" customHeight="false" hidden="false" ht="12.1" outlineLevel="0" r="59">
      <c r="A59" s="13" t="n">
        <v>45300</v>
      </c>
      <c r="B59" s="6" t="n">
        <v>-2103024.27</v>
      </c>
      <c r="C59" s="16" t="s">
        <v>141</v>
      </c>
      <c r="D59" s="16"/>
      <c r="E59" s="16"/>
      <c r="F59" s="6" t="s">
        <f>=A59-A58</f>
      </c>
      <c r="G59" s="6" t="s">
        <f>=B59+G58</f>
      </c>
      <c r="H59" s="6" t="s">
        <f>=F59*G58</f>
      </c>
    </row>
    <row collapsed="false" customFormat="false" customHeight="false" hidden="false" ht="12.1" outlineLevel="0" r="60">
      <c r="A60" s="13" t="n">
        <v>45300</v>
      </c>
      <c r="B60" s="6" t="n">
        <v>-2100973.88</v>
      </c>
      <c r="C60" s="16" t="s">
        <v>142</v>
      </c>
      <c r="D60" s="16"/>
      <c r="E60" s="16"/>
      <c r="F60" s="6" t="s">
        <f>=A60-A59</f>
      </c>
      <c r="G60" s="6" t="s">
        <f>=B60+G59</f>
      </c>
      <c r="H60" s="6" t="s">
        <f>=F60*G59</f>
      </c>
    </row>
    <row collapsed="false" customFormat="false" customHeight="false" hidden="false" ht="12.1" outlineLevel="0" r="61">
      <c r="A61" s="13" t="n">
        <v>45377</v>
      </c>
      <c r="B61" s="6" t="n">
        <v>-1643078.15</v>
      </c>
      <c r="C61" s="16" t="s">
        <v>143</v>
      </c>
      <c r="D61" s="16"/>
      <c r="E61" s="16"/>
      <c r="F61" s="6" t="s">
        <f>=A61-A60</f>
      </c>
      <c r="G61" s="6" t="s">
        <f>=B61+G60</f>
      </c>
      <c r="H61" s="6" t="s">
        <f>=F61*G60</f>
      </c>
    </row>
    <row collapsed="false" customFormat="false" customHeight="false" hidden="false" ht="12.1" outlineLevel="0" r="62">
      <c r="A62" s="13" t="n">
        <v>45418</v>
      </c>
      <c r="B62" s="6" t="n">
        <v>-2776138.17</v>
      </c>
      <c r="C62" s="16" t="s">
        <v>144</v>
      </c>
      <c r="D62" s="16"/>
      <c r="E62" s="16"/>
      <c r="F62" s="6" t="s">
        <f>=A62-A61</f>
      </c>
      <c r="G62" s="6" t="s">
        <f>=B62+G61</f>
      </c>
      <c r="H62" s="6" t="s">
        <f>=F62*G61</f>
      </c>
    </row>
    <row collapsed="false" customFormat="false" customHeight="false" hidden="false" ht="12.1" outlineLevel="0" r="63">
      <c r="A63" s="13" t="n">
        <v>45419</v>
      </c>
      <c r="B63" s="6" t="n">
        <v>-4868976</v>
      </c>
      <c r="C63" s="16" t="s">
        <v>145</v>
      </c>
      <c r="D63" s="16"/>
      <c r="E63" s="16"/>
      <c r="F63" s="6" t="s">
        <f>=A63-A62</f>
      </c>
      <c r="G63" s="6" t="s">
        <f>=B63+G62</f>
      </c>
      <c r="H63" s="6" t="s">
        <f>=F63*G62</f>
      </c>
    </row>
    <row collapsed="false" customFormat="false" customHeight="false" hidden="false" ht="12.1" outlineLevel="0" r="64">
      <c r="A64" s="13" t="n">
        <v>45471</v>
      </c>
      <c r="B64" s="6" t="n">
        <v>-2265.64</v>
      </c>
      <c r="C64" s="16" t="s">
        <v>146</v>
      </c>
      <c r="D64" s="16"/>
      <c r="E64" s="16"/>
      <c r="F64" s="6" t="s">
        <f>=A64-A63</f>
      </c>
      <c r="G64" s="6" t="s">
        <f>=B64+G63</f>
      </c>
      <c r="H64" s="6" t="s">
        <f>=F64*G63</f>
      </c>
    </row>
    <row collapsed="false" customFormat="false" customHeight="false" hidden="false" ht="12.1" outlineLevel="0" r="65">
      <c r="A65" s="13" t="n">
        <v>45475</v>
      </c>
      <c r="B65" s="6" t="n">
        <v>-1298188.23</v>
      </c>
      <c r="C65" s="16" t="s">
        <v>147</v>
      </c>
      <c r="D65" s="16"/>
      <c r="E65" s="16"/>
      <c r="F65" s="6" t="s">
        <f>=A65-A64</f>
      </c>
      <c r="G65" s="6" t="s">
        <f>=B65+G64</f>
      </c>
      <c r="H65" s="6" t="s">
        <f>=F65*G64</f>
      </c>
    </row>
    <row collapsed="false" customFormat="false" customHeight="false" hidden="false" ht="12.1" outlineLevel="0" r="66">
      <c r="A66" s="13" t="n">
        <v>45482</v>
      </c>
      <c r="B66" s="6" t="n">
        <v>-1503597.88</v>
      </c>
      <c r="C66" s="16" t="s">
        <v>148</v>
      </c>
      <c r="D66" s="16"/>
      <c r="E66" s="16"/>
      <c r="F66" s="6" t="s">
        <f>=A66-A65</f>
      </c>
      <c r="G66" s="6" t="s">
        <f>=B66+G65</f>
      </c>
      <c r="H66" s="6" t="s">
        <f>=F66*G65</f>
      </c>
    </row>
    <row collapsed="false" customFormat="false" customHeight="false" hidden="false" ht="12.1" outlineLevel="0" r="67">
      <c r="A67" s="13" t="n">
        <v>45482</v>
      </c>
      <c r="B67" s="6" t="n">
        <v>-360396.94</v>
      </c>
      <c r="C67" s="16" t="s">
        <v>149</v>
      </c>
      <c r="D67" s="16"/>
      <c r="E67" s="16"/>
      <c r="F67" s="6" t="s">
        <f>=A67-A66</f>
      </c>
      <c r="G67" s="6" t="s">
        <f>=B67+G66</f>
      </c>
      <c r="H67" s="6" t="s">
        <f>=F67*G66</f>
      </c>
    </row>
    <row collapsed="false" customFormat="false" customHeight="false" hidden="false" ht="12.1" outlineLevel="0" r="68">
      <c r="A68" s="13" t="n">
        <v>45482</v>
      </c>
      <c r="B68" s="6" t="n">
        <v>-1035989.95</v>
      </c>
      <c r="C68" s="16" t="s">
        <v>150</v>
      </c>
      <c r="D68" s="16"/>
      <c r="E68" s="16"/>
      <c r="F68" s="6" t="s">
        <f>=A68-A67</f>
      </c>
      <c r="G68" s="6" t="s">
        <f>=B68+G67</f>
      </c>
      <c r="H68" s="6" t="s">
        <f>=F68*G67</f>
      </c>
    </row>
    <row collapsed="false" customFormat="false" customHeight="false" hidden="false" ht="12.1" outlineLevel="0" r="69">
      <c r="A69" s="13" t="n">
        <v>45482</v>
      </c>
      <c r="B69" s="6" t="n">
        <v>-1505064.27</v>
      </c>
      <c r="C69" s="16" t="s">
        <v>151</v>
      </c>
      <c r="D69" s="16"/>
      <c r="E69" s="16"/>
      <c r="F69" s="6" t="s">
        <f>=A69-A68</f>
      </c>
      <c r="G69" s="6" t="s">
        <f>=B69+G68</f>
      </c>
      <c r="H69" s="6" t="s">
        <f>=F69*G68</f>
      </c>
    </row>
    <row collapsed="false" customFormat="false" customHeight="false" hidden="false" ht="12.1" outlineLevel="0" r="70">
      <c r="A70" s="13" t="n">
        <v>45483</v>
      </c>
      <c r="B70" s="6" t="n">
        <v>-1230129.16</v>
      </c>
      <c r="C70" s="16" t="s">
        <v>152</v>
      </c>
      <c r="D70" s="16"/>
      <c r="E70" s="16"/>
      <c r="F70" s="6" t="s">
        <f>=A70-A69</f>
      </c>
      <c r="G70" s="6" t="s">
        <f>=B70+G69</f>
      </c>
      <c r="H70" s="6" t="s">
        <f>=F70*G69</f>
      </c>
    </row>
    <row collapsed="false" customFormat="false" customHeight="false" hidden="false" ht="12.1" outlineLevel="0" r="71">
      <c r="A71" s="13" t="n">
        <v>45484</v>
      </c>
      <c r="B71" s="6" t="n">
        <v>-1669220</v>
      </c>
      <c r="C71" s="16" t="s">
        <v>153</v>
      </c>
      <c r="D71" s="16"/>
      <c r="E71" s="16"/>
      <c r="F71" s="6" t="s">
        <f>=A71-A70</f>
      </c>
      <c r="G71" s="6" t="s">
        <f>=B71+G70</f>
      </c>
      <c r="H71" s="6" t="s">
        <f>=F71*G70</f>
      </c>
    </row>
    <row collapsed="false" customFormat="false" customHeight="false" hidden="false" ht="12.1" outlineLevel="0" r="72">
      <c r="A72" s="13" t="n">
        <v>45484</v>
      </c>
      <c r="B72" s="6" t="n">
        <v>-85164</v>
      </c>
      <c r="C72" s="16" t="s">
        <v>154</v>
      </c>
      <c r="D72" s="16"/>
      <c r="E72" s="16"/>
      <c r="F72" s="6" t="s">
        <f>=A72-A71</f>
      </c>
      <c r="G72" s="6" t="s">
        <f>=B72+G71</f>
      </c>
      <c r="H72" s="6" t="s">
        <f>=F72*G71</f>
      </c>
    </row>
    <row collapsed="false" customFormat="false" customHeight="false" hidden="false" ht="12.1" outlineLevel="0" r="73">
      <c r="A73" s="13" t="n">
        <v>45485</v>
      </c>
      <c r="B73" s="6" t="n">
        <v>-3798489.34</v>
      </c>
      <c r="C73" s="16" t="s">
        <v>155</v>
      </c>
      <c r="D73" s="16"/>
      <c r="E73" s="16"/>
      <c r="F73" s="6" t="s">
        <f>=A73-A72</f>
      </c>
      <c r="G73" s="6" t="s">
        <f>=B73+G72</f>
      </c>
      <c r="H73" s="6" t="s">
        <f>=F73*G72</f>
      </c>
    </row>
    <row collapsed="false" customFormat="false" customHeight="false" hidden="false" ht="12.1" outlineLevel="0" r="74">
      <c r="A74" s="13" t="n">
        <v>45489</v>
      </c>
      <c r="B74" s="6" t="n">
        <v>-5478655</v>
      </c>
      <c r="C74" s="16" t="s">
        <v>156</v>
      </c>
      <c r="D74" s="16"/>
      <c r="E74" s="16"/>
      <c r="F74" s="6" t="s">
        <f>=A74-A73</f>
      </c>
      <c r="G74" s="6" t="s">
        <f>=B74+G73</f>
      </c>
      <c r="H74" s="6" t="s">
        <f>=F74*G73</f>
      </c>
    </row>
    <row collapsed="false" customFormat="false" customHeight="false" hidden="false" ht="12.1" outlineLevel="0" r="75">
      <c r="A75" s="13" t="n">
        <v>45491</v>
      </c>
      <c r="B75" s="6" t="n">
        <v>-764081.85</v>
      </c>
      <c r="C75" s="16" t="s">
        <v>157</v>
      </c>
      <c r="D75" s="16"/>
      <c r="E75" s="16"/>
      <c r="F75" s="6" t="s">
        <f>=A75-A74</f>
      </c>
      <c r="G75" s="6" t="s">
        <f>=B75+G74</f>
      </c>
      <c r="H75" s="6" t="s">
        <f>=F75*G74</f>
      </c>
    </row>
    <row collapsed="false" customFormat="false" customHeight="false" hidden="false" ht="12.1" outlineLevel="0" r="76">
      <c r="A76" s="13" t="n">
        <v>45491</v>
      </c>
      <c r="B76" s="6" t="n">
        <v>-8957634.85</v>
      </c>
      <c r="C76" s="16" t="s">
        <v>158</v>
      </c>
      <c r="D76" s="16"/>
      <c r="E76" s="16"/>
      <c r="F76" s="6" t="s">
        <f>=A76-A75</f>
      </c>
      <c r="G76" s="6" t="s">
        <f>=B76+G75</f>
      </c>
      <c r="H76" s="6" t="s">
        <f>=F76*G75</f>
      </c>
    </row>
    <row collapsed="false" customFormat="false" customHeight="false" hidden="false" ht="12.1" outlineLevel="0" r="77">
      <c r="A77" s="13" t="n">
        <v>45491</v>
      </c>
      <c r="B77" s="6" t="n">
        <v>-7862364</v>
      </c>
      <c r="C77" s="16" t="s">
        <v>159</v>
      </c>
      <c r="D77" s="16"/>
      <c r="E77" s="16"/>
      <c r="F77" s="6" t="s">
        <f>=A77-A76</f>
      </c>
      <c r="G77" s="6" t="s">
        <f>=B77+G76</f>
      </c>
      <c r="H77" s="6" t="s">
        <f>=F77*G76</f>
      </c>
    </row>
    <row collapsed="false" customFormat="false" customHeight="false" hidden="false" ht="12.1" outlineLevel="0" r="78">
      <c r="A78" s="13" t="n">
        <v>45557</v>
      </c>
      <c r="B78" s="6" t="n">
        <v>-664282</v>
      </c>
      <c r="C78" s="16" t="s">
        <v>160</v>
      </c>
      <c r="D78" s="16"/>
      <c r="E78" s="16"/>
      <c r="F78" s="6" t="s">
        <f>=A78-A77</f>
      </c>
      <c r="G78" s="6" t="s">
        <f>=B78+G77</f>
      </c>
      <c r="H78" s="6" t="s">
        <f>=F78*G77</f>
      </c>
    </row>
    <row collapsed="false" customFormat="false" customHeight="false" hidden="false" ht="12.1" outlineLevel="0" r="79">
      <c r="A79" s="13" t="n">
        <v>45562</v>
      </c>
      <c r="B79" s="6" t="n">
        <v>-4027560.44</v>
      </c>
      <c r="C79" s="16" t="s">
        <v>161</v>
      </c>
      <c r="D79" s="16"/>
      <c r="E79" s="16"/>
      <c r="F79" s="6" t="s">
        <f>=A79-A78</f>
      </c>
      <c r="G79" s="6" t="s">
        <f>=B79+G78</f>
      </c>
      <c r="H79" s="6" t="s">
        <f>=F79*G78</f>
      </c>
    </row>
    <row collapsed="false" customFormat="false" customHeight="false" hidden="false" ht="12.1" outlineLevel="0" r="80">
      <c r="A80" s="13" t="n">
        <v>45565</v>
      </c>
      <c r="B80" s="6" t="n">
        <v>-3238233.66</v>
      </c>
      <c r="C80" s="16" t="s">
        <v>162</v>
      </c>
      <c r="D80" s="16"/>
      <c r="E80" s="16"/>
      <c r="F80" s="6" t="s">
        <f>=A80-A79</f>
      </c>
      <c r="G80" s="6" t="s">
        <f>=B80+G79</f>
      </c>
      <c r="H80" s="6" t="s">
        <f>=F80*G79</f>
      </c>
    </row>
    <row collapsed="false" customFormat="false" customHeight="false" hidden="false" ht="12.1" outlineLevel="0" r="81">
      <c r="A81" s="13" t="n">
        <v>45573</v>
      </c>
      <c r="B81" s="6" t="n">
        <v>-2281979.8</v>
      </c>
      <c r="C81" s="16" t="s">
        <v>163</v>
      </c>
      <c r="D81" s="16"/>
      <c r="E81" s="16"/>
      <c r="F81" s="6" t="s">
        <f>=A81-A80</f>
      </c>
      <c r="G81" s="6" t="s">
        <f>=B81+G80</f>
      </c>
      <c r="H81" s="6" t="s">
        <f>=F81*G80</f>
      </c>
    </row>
    <row collapsed="false" customFormat="false" customHeight="false" hidden="false" ht="12.1" outlineLevel="0" r="82">
      <c r="A82" s="13" t="n">
        <v>45573</v>
      </c>
      <c r="B82" s="6" t="n">
        <v>-2284206.2</v>
      </c>
      <c r="C82" s="16" t="s">
        <v>164</v>
      </c>
      <c r="D82" s="16"/>
      <c r="E82" s="16"/>
      <c r="F82" s="6" t="s">
        <f>=A82-A81</f>
      </c>
      <c r="G82" s="6" t="s">
        <f>=B82+G81</f>
      </c>
      <c r="H82" s="6" t="s">
        <f>=F82*G81</f>
      </c>
    </row>
    <row collapsed="false" customFormat="false" customHeight="false" hidden="false" ht="12.1" outlineLevel="0" r="83">
      <c r="A83" s="13" t="n">
        <v>45576</v>
      </c>
      <c r="B83" s="6" t="n">
        <v>-1322958.5</v>
      </c>
      <c r="C83" s="16" t="s">
        <v>165</v>
      </c>
      <c r="D83" s="16"/>
      <c r="E83" s="16"/>
      <c r="F83" s="6" t="s">
        <f>=A83-A82</f>
      </c>
      <c r="G83" s="6" t="s">
        <f>=B83+G82</f>
      </c>
      <c r="H83" s="6" t="s">
        <f>=F83*G82</f>
      </c>
    </row>
    <row collapsed="false" customFormat="false" customHeight="false" hidden="false" ht="12.1" outlineLevel="0" r="84">
      <c r="A84" s="13" t="n">
        <v>45643</v>
      </c>
      <c r="B84" s="6" t="n">
        <v>-5025409</v>
      </c>
      <c r="C84" s="16" t="s">
        <v>166</v>
      </c>
      <c r="D84" s="16"/>
      <c r="E84" s="16"/>
      <c r="F84" s="6" t="s">
        <f>=A84-A83</f>
      </c>
      <c r="G84" s="6" t="s">
        <f>=B84+G83</f>
      </c>
      <c r="H84" s="6" t="s">
        <f>=F84*G83</f>
      </c>
    </row>
    <row collapsed="false" customFormat="false" customHeight="false" hidden="false" ht="12.1" outlineLevel="0" r="85">
      <c r="A85" s="13" t="n">
        <v>45648</v>
      </c>
      <c r="B85" s="6" t="n">
        <v>-715380</v>
      </c>
      <c r="C85" s="16" t="s">
        <v>167</v>
      </c>
      <c r="D85" s="16"/>
      <c r="E85" s="16"/>
      <c r="F85" s="6" t="s">
        <f>=A85-A84</f>
      </c>
      <c r="G85" s="6" t="s">
        <f>=B85+G84</f>
      </c>
      <c r="H85" s="6" t="s">
        <f>=F85*G84</f>
      </c>
    </row>
    <row collapsed="false" customFormat="false" customHeight="false" hidden="false" ht="12.1" outlineLevel="0" r="86">
      <c r="A86" s="13" t="n">
        <v>45665</v>
      </c>
      <c r="B86" s="6" t="n">
        <v>-1039852.09</v>
      </c>
      <c r="C86" s="16" t="s">
        <v>168</v>
      </c>
      <c r="D86" s="16"/>
      <c r="E86" s="16"/>
      <c r="F86" s="6" t="s">
        <f>=A86-A85</f>
      </c>
      <c r="G86" s="6" t="s">
        <f>=B86+G85</f>
      </c>
      <c r="H86" s="6" t="s">
        <f>=F86*G85</f>
      </c>
    </row>
    <row collapsed="false" customFormat="false" customHeight="false" hidden="false" ht="12.1" outlineLevel="0" r="87">
      <c r="A87" s="13" t="n">
        <v>45665</v>
      </c>
      <c r="B87" s="6" t="n">
        <v>-1038837.96</v>
      </c>
      <c r="C87" s="16" t="s">
        <v>169</v>
      </c>
      <c r="D87" s="16"/>
      <c r="E87" s="16"/>
      <c r="F87" s="6" t="s">
        <f>=A87-A86</f>
      </c>
      <c r="G87" s="6" t="s">
        <f>=B87+G86</f>
      </c>
      <c r="H87" s="6" t="s">
        <f>=F87*G86</f>
      </c>
    </row>
    <row collapsed="false" customFormat="false" customHeight="false" hidden="false" ht="12.1" outlineLevel="0" r="88">
      <c r="A88" s="13" t="n">
        <v>45775</v>
      </c>
      <c r="B88" s="6" t="n">
        <v>-1738479.75</v>
      </c>
      <c r="C88" s="16" t="s">
        <v>170</v>
      </c>
      <c r="D88" s="16"/>
      <c r="E88" s="16"/>
      <c r="F88" s="6" t="s">
        <f>=A88-A87</f>
      </c>
      <c r="G88" s="6" t="s">
        <f>=B88+G87</f>
      </c>
      <c r="H88" s="6" t="s">
        <f>=F88*G87</f>
      </c>
    </row>
    <row collapsed="false" customFormat="false" customHeight="false" hidden="false" ht="12.1" outlineLevel="0" r="89">
      <c r="A89" s="13" t="n">
        <v>45782</v>
      </c>
      <c r="B89" s="6" t="n">
        <v>-3530458.52</v>
      </c>
      <c r="C89" s="16" t="s">
        <v>171</v>
      </c>
      <c r="D89" s="16"/>
      <c r="E89" s="16"/>
      <c r="F89" s="6" t="s">
        <f>=A89-A88</f>
      </c>
      <c r="G89" s="6" t="s">
        <f>=B89+G88</f>
      </c>
      <c r="H89" s="6" t="s">
        <f>=F89*G88</f>
      </c>
    </row>
    <row collapsed="false" customFormat="false" customHeight="false" hidden="false" ht="12.1" outlineLevel="0" r="90">
      <c r="A90" s="13" t="n">
        <v>45810</v>
      </c>
      <c r="B90" s="6" t="n">
        <v>-2575291.04</v>
      </c>
      <c r="C90" s="16" t="s">
        <v>172</v>
      </c>
      <c r="D90" s="16"/>
      <c r="E90" s="16"/>
      <c r="F90" s="6" t="s">
        <f>=A90-A89</f>
      </c>
      <c r="G90" s="6" t="s">
        <f>=B90+G89</f>
      </c>
      <c r="H90" s="6" t="s">
        <f>=F90*G89</f>
      </c>
    </row>
    <row collapsed="false" customFormat="false" customHeight="false" hidden="false" ht="12.1" outlineLevel="0" r="91">
      <c r="A91" s="13" t="n">
        <v>45810</v>
      </c>
      <c r="B91" s="6" t="n">
        <v>-2577804.41</v>
      </c>
      <c r="C91" s="16" t="s">
        <v>173</v>
      </c>
      <c r="D91" s="16"/>
      <c r="E91" s="16"/>
      <c r="F91" s="6" t="s">
        <f>=A91-A90</f>
      </c>
      <c r="G91" s="6" t="s">
        <f>=B91+G90</f>
      </c>
      <c r="H91" s="6" t="s">
        <f>=F91*G90</f>
      </c>
    </row>
    <row collapsed="false" customFormat="false" customHeight="false" hidden="false" ht="12.1" outlineLevel="0" r="92">
      <c r="A92" s="13" t="n">
        <v>45811</v>
      </c>
      <c r="B92" s="6" t="n">
        <v>-5289389</v>
      </c>
      <c r="C92" s="16" t="s">
        <v>174</v>
      </c>
      <c r="D92" s="16"/>
      <c r="E92" s="16"/>
      <c r="F92" s="6" t="s">
        <f>=A92-A91</f>
      </c>
      <c r="G92" s="6" t="s">
        <f>=B92+G91</f>
      </c>
      <c r="H92" s="6" t="s">
        <f>=F92*G91</f>
      </c>
    </row>
    <row collapsed="false" customFormat="false" customHeight="false" hidden="false" ht="12.1" outlineLevel="0" r="93">
      <c r="A93" s="13" t="n">
        <v>45817</v>
      </c>
      <c r="B93" s="6" t="n">
        <v>-493953</v>
      </c>
      <c r="C93" s="16" t="s">
        <v>175</v>
      </c>
      <c r="D93" s="16"/>
      <c r="E93" s="16"/>
      <c r="F93" s="6" t="s">
        <f>=A93-A92</f>
      </c>
      <c r="G93" s="6" t="s">
        <f>=B93+G92</f>
      </c>
      <c r="H93" s="6" t="s">
        <f>=F93*G92</f>
      </c>
    </row>
    <row collapsed="false" customFormat="false" customHeight="false" hidden="false" ht="12.1" outlineLevel="0" r="94">
      <c r="A94" s="13" t="n">
        <v>45839</v>
      </c>
      <c r="B94" s="6" t="n">
        <v>-2930.32</v>
      </c>
      <c r="C94" s="16" t="s">
        <v>176</v>
      </c>
      <c r="D94" s="16"/>
      <c r="E94" s="16"/>
      <c r="F94" s="6" t="s">
        <f>=A94-A93</f>
      </c>
      <c r="G94" s="6" t="s">
        <f>=B94+G93</f>
      </c>
      <c r="H94" s="6" t="s">
        <f>=F94*G93</f>
      </c>
    </row>
    <row collapsed="false" customFormat="false" customHeight="false" hidden="false" ht="12.1" outlineLevel="0" r="95">
      <c r="A95" s="13" t="n">
        <v>45839</v>
      </c>
      <c r="B95" s="6" t="n">
        <v>-359170.93</v>
      </c>
      <c r="C95" s="16" t="s">
        <v>177</v>
      </c>
      <c r="D95" s="16"/>
      <c r="E95" s="16"/>
      <c r="F95" s="6" t="s">
        <f>=A95-A94</f>
      </c>
      <c r="G95" s="6" t="s">
        <f>=B95+G94</f>
      </c>
      <c r="H95" s="6" t="s">
        <f>=F95*G94</f>
      </c>
    </row>
    <row collapsed="false" customFormat="false" customHeight="false" hidden="false" ht="12.1" outlineLevel="0" r="96">
      <c r="A96" s="13" t="n">
        <v>45841</v>
      </c>
      <c r="B96" s="6" t="n">
        <v>-1514520.38</v>
      </c>
      <c r="C96" s="16" t="s">
        <v>178</v>
      </c>
      <c r="D96" s="16"/>
      <c r="E96" s="16"/>
      <c r="F96" s="6" t="s">
        <f>=A96-A95</f>
      </c>
      <c r="G96" s="6" t="s">
        <f>=B96+G95</f>
      </c>
      <c r="H96" s="6" t="s">
        <f>=F96*G95</f>
      </c>
    </row>
    <row collapsed="false" customFormat="false" customHeight="false" hidden="false" ht="12.1" outlineLevel="0" r="97">
      <c r="A97" s="13" t="n">
        <v>45845</v>
      </c>
      <c r="B97" s="6" t="n">
        <v>-5478655</v>
      </c>
      <c r="C97" s="16" t="s">
        <v>156</v>
      </c>
      <c r="D97" s="16"/>
      <c r="E97" s="16"/>
      <c r="F97" s="6" t="s">
        <f>=A97-A96</f>
      </c>
      <c r="G97" s="6" t="s">
        <f>=B97+G96</f>
      </c>
      <c r="H97" s="6" t="s">
        <f>=F97*G96</f>
      </c>
    </row>
    <row collapsed="false" customFormat="false" customHeight="false" hidden="false" ht="12.1" outlineLevel="0" r="98">
      <c r="A98" s="13" t="n">
        <v>45852</v>
      </c>
      <c r="B98" s="6" t="n">
        <v>-1525391.67</v>
      </c>
      <c r="C98" s="16" t="s">
        <v>179</v>
      </c>
      <c r="D98" s="16"/>
      <c r="E98" s="16"/>
      <c r="F98" s="6" t="s">
        <f>=A98-A97</f>
      </c>
      <c r="G98" s="6" t="s">
        <f>=B98+G97</f>
      </c>
      <c r="H98" s="6" t="s">
        <f>=F98*G97</f>
      </c>
    </row>
    <row collapsed="false" customFormat="false" customHeight="false" hidden="false" ht="12.1" outlineLevel="0" r="99">
      <c r="A99" s="13" t="n">
        <v>45852</v>
      </c>
      <c r="B99" s="6" t="n">
        <v>-2241000.66</v>
      </c>
      <c r="C99" s="16" t="s">
        <v>180</v>
      </c>
      <c r="D99" s="16"/>
      <c r="E99" s="16"/>
      <c r="F99" s="6" t="s">
        <f>=A99-A98</f>
      </c>
      <c r="G99" s="6" t="s">
        <f>=B99+G98</f>
      </c>
      <c r="H99" s="6" t="s">
        <f>=F99*G98</f>
      </c>
    </row>
    <row collapsed="false" customFormat="false" customHeight="false" hidden="false" ht="12.1" outlineLevel="0" r="100">
      <c r="A100" s="13" t="n">
        <v>45855</v>
      </c>
      <c r="B100" s="6" t="n">
        <v>-6195272.5</v>
      </c>
      <c r="C100" s="16" t="s">
        <v>181</v>
      </c>
      <c r="D100" s="16"/>
      <c r="E100" s="16"/>
      <c r="F100" s="6" t="s">
        <f>=A100-A99</f>
      </c>
      <c r="G100" s="6" t="s">
        <f>=B100+G99</f>
      </c>
      <c r="H100" s="6" t="s">
        <f>=F100*G99</f>
      </c>
    </row>
    <row collapsed="false" customFormat="false" customHeight="false" hidden="false" ht="12.1" outlineLevel="0" r="101">
      <c r="A101" s="13" t="n">
        <v>45855</v>
      </c>
      <c r="B101" s="6" t="n">
        <v>-809027.9</v>
      </c>
      <c r="C101" s="16" t="s">
        <v>182</v>
      </c>
      <c r="D101" s="16"/>
      <c r="E101" s="16"/>
      <c r="F101" s="6" t="s">
        <f>=A101-A100</f>
      </c>
      <c r="G101" s="6" t="s">
        <f>=B101+G100</f>
      </c>
      <c r="H101" s="6" t="s">
        <f>=F101*G100</f>
      </c>
    </row>
    <row collapsed="false" customFormat="false" customHeight="false" hidden="false" ht="12.1" outlineLevel="0" r="102">
      <c r="A102" s="13" t="n">
        <v>45855</v>
      </c>
      <c r="B102" s="6" t="n">
        <v>-8796352</v>
      </c>
      <c r="C102" s="16" t="s">
        <v>183</v>
      </c>
      <c r="D102" s="16"/>
      <c r="E102" s="16"/>
      <c r="F102" s="6" t="s">
        <f>=A102-A101</f>
      </c>
      <c r="G102" s="6" t="s">
        <f>=B102+G101</f>
      </c>
      <c r="H102" s="6" t="s">
        <f>=F102*G101</f>
      </c>
    </row>
    <row collapsed="false" customFormat="false" customHeight="false" hidden="false" ht="12.1" outlineLevel="0" r="103">
      <c r="A103" s="13" t="n">
        <v>45882</v>
      </c>
      <c r="B103" s="6" t="n">
        <v>-1801104.04</v>
      </c>
      <c r="C103" s="16" t="s">
        <v>184</v>
      </c>
      <c r="D103" s="16"/>
      <c r="E103" s="16"/>
      <c r="F103" s="6" t="s">
        <f>=A103-A102</f>
      </c>
      <c r="G103" s="6" t="s">
        <f>=B103+G102</f>
      </c>
      <c r="H103" s="6" t="s">
        <f>=F103*G102</f>
      </c>
    </row>
    <row collapsed="false" customFormat="false" customHeight="false" hidden="false" ht="12.1" outlineLevel="0" r="104">
      <c r="A104" s="13" t="n">
        <v>45931</v>
      </c>
      <c r="B104" s="6" t="n">
        <v>-1549990</v>
      </c>
      <c r="C104" s="16" t="s">
        <v>185</v>
      </c>
      <c r="D104" s="16"/>
      <c r="E104" s="16"/>
      <c r="F104" s="6" t="s">
        <f>=A104-A103</f>
      </c>
      <c r="G104" s="6" t="s">
        <f>=B104+G103</f>
      </c>
      <c r="H104" s="6" t="s">
        <f>=F104*G103</f>
      </c>
    </row>
    <row collapsed="false" customFormat="false" customHeight="false" hidden="false" ht="12.1" outlineLevel="0" r="105">
      <c r="A105" s="13" t="n">
        <v>45936</v>
      </c>
      <c r="B105" s="6" t="n">
        <v>-1973113.01</v>
      </c>
      <c r="C105" s="16" t="s">
        <v>186</v>
      </c>
      <c r="D105" s="16"/>
      <c r="E105" s="16"/>
      <c r="F105" s="6" t="s">
        <f>=A105-A104</f>
      </c>
      <c r="G105" s="6" t="s">
        <f>=B105+G104</f>
      </c>
      <c r="H105" s="6" t="s">
        <f>=F105*G104</f>
      </c>
    </row>
    <row collapsed="false" customFormat="false" customHeight="false" hidden="false" ht="12.1" outlineLevel="0" r="106">
      <c r="A106" s="13" t="n">
        <v>45936</v>
      </c>
      <c r="B106" s="6" t="n">
        <v>-1322958.5</v>
      </c>
      <c r="C106" s="16" t="s">
        <v>165</v>
      </c>
      <c r="D106" s="16"/>
      <c r="E106" s="16"/>
      <c r="F106" s="6" t="s">
        <f>=A106-A105</f>
      </c>
      <c r="G106" s="6" t="s">
        <f>=B106+G105</f>
      </c>
      <c r="H106" s="6" t="s">
        <f>=F106*G105</f>
      </c>
    </row>
    <row collapsed="false" customFormat="false" customHeight="false" hidden="false" ht="12.1" outlineLevel="0" r="107">
      <c r="A107" s="13" t="n">
        <v>45944</v>
      </c>
      <c r="B107" s="6" t="n">
        <v>-858071.85</v>
      </c>
      <c r="C107" s="16" t="s">
        <v>187</v>
      </c>
      <c r="D107" s="16"/>
      <c r="E107" s="16"/>
      <c r="F107" s="6" t="s">
        <f>=A107-A106</f>
      </c>
      <c r="G107" s="6" t="s">
        <f>=B107+G106</f>
      </c>
      <c r="H107" s="6" t="s">
        <f>=F107*G106</f>
      </c>
    </row>
    <row collapsed="false" customFormat="false" customHeight="false" hidden="false" ht="12.1" outlineLevel="0" r="108">
      <c r="A108" s="13" t="n">
        <v>45944</v>
      </c>
      <c r="B108" s="6" t="n">
        <v>-857235.4</v>
      </c>
      <c r="C108" s="16" t="s">
        <v>188</v>
      </c>
      <c r="D108" s="16"/>
      <c r="E108" s="16"/>
      <c r="F108" s="6" t="s">
        <f>=A108-A107</f>
      </c>
      <c r="G108" s="6" t="s">
        <f>=B108+G107</f>
      </c>
      <c r="H108" s="6" t="s">
        <f>=F108*G107</f>
      </c>
    </row>
    <row collapsed="false" customFormat="false" customHeight="false" hidden="false" ht="12.1" outlineLevel="0" r="109">
      <c r="A109" s="13" t="n">
        <v>45966</v>
      </c>
      <c r="B109" s="6" t="n">
        <v>-1011675.42</v>
      </c>
      <c r="C109" s="16" t="s">
        <v>189</v>
      </c>
      <c r="D109" s="16"/>
      <c r="E109" s="16"/>
      <c r="F109" s="6" t="s">
        <f>=A109-A108</f>
      </c>
      <c r="G109" s="6" t="s">
        <f>=B109+G108</f>
      </c>
      <c r="H109" s="6" t="s">
        <f>=F109*G108</f>
      </c>
    </row>
    <row collapsed="false" customFormat="false" customHeight="false" hidden="false" ht="12.1" outlineLevel="0" r="110">
      <c r="A110" s="13" t="n">
        <v>46033</v>
      </c>
      <c r="B110" s="6" t="n">
        <v>-485667.32</v>
      </c>
      <c r="C110" s="16" t="s">
        <v>190</v>
      </c>
      <c r="D110" s="16"/>
      <c r="E110" s="16"/>
      <c r="F110" s="6" t="s">
        <f>=A110-A109</f>
      </c>
      <c r="G110" s="6" t="s">
        <f>=B110+G109</f>
      </c>
      <c r="H110" s="6" t="s">
        <f>=F110*G109</f>
      </c>
    </row>
    <row collapsed="false" customFormat="false" customHeight="false" hidden="false" ht="12.1" outlineLevel="0" r="111">
      <c r="A111" s="13" t="n">
        <v>46033</v>
      </c>
      <c r="B111" s="6" t="n">
        <v>-486141.03</v>
      </c>
      <c r="C111" s="16" t="s">
        <v>191</v>
      </c>
      <c r="D111" s="16"/>
      <c r="E111" s="16"/>
      <c r="F111" s="6" t="s">
        <f>=A111-A110</f>
      </c>
      <c r="G111" s="6" t="s">
        <f>=B111+G110</f>
      </c>
      <c r="H111" s="6" t="s">
        <f>=F111*G110</f>
      </c>
    </row>
    <row collapsed="false" customFormat="false" customHeight="false" hidden="false" ht="12.1" outlineLevel="0" r="112">
      <c r="A112" s="13" t="n">
        <v>46034</v>
      </c>
      <c r="B112" s="6" t="n">
        <v>-3881493</v>
      </c>
      <c r="C112" s="16" t="s">
        <v>192</v>
      </c>
      <c r="D112" s="16"/>
      <c r="E112" s="16"/>
      <c r="F112" s="6" t="s">
        <f>=A112-A111</f>
      </c>
      <c r="G112" s="6" t="s">
        <f>=B112+G111</f>
      </c>
      <c r="H112" s="6" t="s">
        <f>=F112*G111</f>
      </c>
    </row>
    <row collapsed="false" customFormat="false" customHeight="false" hidden="false" ht="12.1" outlineLevel="0" r="113">
      <c r="A113" s="12" t="n">
        <v>46078</v>
      </c>
      <c r="B113" s="5" t="n">
        <v>-688850327.93</v>
      </c>
      <c r="C113" s="14" t="s">
        <v>193</v>
      </c>
      <c r="D113" s="16"/>
      <c r="E113" s="16"/>
      <c r="F113" s="6" t="s">
        <f>=A113-A112</f>
      </c>
      <c r="G113" s="6" t="s">
        <f>=B113+G112</f>
      </c>
      <c r="H113" s="6" t="s">
        <f>=F113*G112</f>
      </c>
    </row>
    <row collapsed="false" customFormat="false" customHeight="false" hidden="false" ht="12.1" outlineLevel="0" r="114">
      <c r="A114" s="13"/>
      <c r="B114" s="9" t="s">
        <f>=XIRR(B2:B113,A2:A113)</f>
      </c>
      <c r="C114" s="16" t="s">
        <v>194</v>
      </c>
      <c r="D114" s="16"/>
      <c r="E114" s="16"/>
      <c r="F114" s="7"/>
      <c r="G114" s="2" t="s">
        <v>195</v>
      </c>
      <c r="H114" s="6" t="s">
        <f>=SUM(I2:H113)/365</f>
      </c>
    </row>
    <row collapsed="false" customFormat="false" customHeight="false" hidden="false" ht="12.1" outlineLevel="0" r="115">
      <c r="A115" s="13"/>
      <c r="B115" s="5" t="s">
        <f>=-SUM(B2:B113)</f>
      </c>
      <c r="C115" s="16" t="s">
        <v>196</v>
      </c>
      <c r="D115" s="16"/>
      <c r="E115" s="16"/>
      <c r="F115" s="7"/>
      <c r="G115" s="14" t="s">
        <v>197</v>
      </c>
      <c r="H115" s="9" t="s">
        <f>=B115/H114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BK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16</v>
      </c>
      <c r="C1" s="0"/>
      <c r="D1" s="0"/>
      <c r="E1" s="4" t="s">
        <v>21</v>
      </c>
      <c r="F1" s="0"/>
      <c r="G1" s="0"/>
      <c r="H1" s="4" t="s">
        <v>24</v>
      </c>
      <c r="I1" s="0"/>
      <c r="J1" s="0"/>
      <c r="K1" s="4" t="s">
        <v>27</v>
      </c>
      <c r="L1" s="0"/>
      <c r="M1" s="0"/>
      <c r="N1" s="4" t="s">
        <v>30</v>
      </c>
      <c r="O1" s="0"/>
      <c r="P1" s="0"/>
      <c r="Q1" s="4" t="s">
        <v>33</v>
      </c>
      <c r="R1" s="0"/>
      <c r="S1" s="0"/>
      <c r="T1" s="4" t="s">
        <v>36</v>
      </c>
      <c r="U1" s="0"/>
      <c r="V1" s="0"/>
      <c r="W1" s="4" t="s">
        <v>39</v>
      </c>
      <c r="X1" s="0"/>
      <c r="Y1" s="0"/>
      <c r="Z1" s="4" t="s">
        <v>42</v>
      </c>
      <c r="AA1" s="0"/>
      <c r="AB1" s="0"/>
      <c r="AC1" s="4" t="s">
        <v>45</v>
      </c>
      <c r="AD1" s="0"/>
      <c r="AE1" s="0"/>
      <c r="AF1" s="4" t="s">
        <v>48</v>
      </c>
      <c r="AG1" s="0"/>
      <c r="AH1" s="0"/>
      <c r="AI1" s="4" t="s">
        <v>51</v>
      </c>
      <c r="AJ1" s="0"/>
      <c r="AK1" s="0"/>
      <c r="AL1" s="4" t="s">
        <v>53</v>
      </c>
      <c r="AM1" s="0"/>
      <c r="AN1" s="0"/>
      <c r="AO1" s="4" t="s">
        <v>56</v>
      </c>
      <c r="AP1" s="0"/>
      <c r="AQ1" s="0"/>
      <c r="AR1" s="4" t="s">
        <v>59</v>
      </c>
      <c r="AS1" s="0"/>
      <c r="AT1" s="0"/>
      <c r="AU1" s="4" t="s">
        <v>62</v>
      </c>
      <c r="AV1" s="0"/>
      <c r="AW1" s="0"/>
      <c r="AX1" s="4" t="s">
        <v>65</v>
      </c>
      <c r="AY1" s="0"/>
      <c r="AZ1" s="0"/>
      <c r="BA1" s="4" t="s">
        <v>67</v>
      </c>
      <c r="BB1" s="0"/>
      <c r="BC1" s="0"/>
      <c r="BD1" s="4" t="s">
        <v>69</v>
      </c>
      <c r="BE1" s="0"/>
      <c r="BF1" s="0"/>
      <c r="BG1" s="4" t="s">
        <v>71</v>
      </c>
      <c r="BH1" s="0"/>
      <c r="BI1" s="0"/>
      <c r="BJ1" s="4" t="s">
        <v>73</v>
      </c>
      <c r="BK1" s="0"/>
    </row>
    <row collapsed="false" customFormat="false" customHeight="false" hidden="false" ht="12.1" outlineLevel="0" r="2">
      <c r="A2" s="11" t="n">
        <v>44678</v>
      </c>
      <c r="B2" s="6" t="n">
        <v>61659000</v>
      </c>
      <c r="C2" s="0" t="s">
        <v>198</v>
      </c>
      <c r="D2" s="11" t="n">
        <v>44678</v>
      </c>
      <c r="E2" s="6" t="n">
        <v>52807362</v>
      </c>
      <c r="F2" s="0" t="s">
        <v>198</v>
      </c>
      <c r="G2" s="11" t="n">
        <v>44678</v>
      </c>
      <c r="H2" s="6" t="n">
        <v>56542200</v>
      </c>
      <c r="I2" s="0" t="s">
        <v>198</v>
      </c>
      <c r="J2" s="11" t="n">
        <v>44678</v>
      </c>
      <c r="K2" s="6" t="n">
        <v>49219272</v>
      </c>
      <c r="L2" s="0" t="s">
        <v>198</v>
      </c>
      <c r="M2" s="11" t="n">
        <v>44678</v>
      </c>
      <c r="N2" s="6" t="n">
        <v>49891876.44</v>
      </c>
      <c r="O2" s="0" t="s">
        <v>198</v>
      </c>
      <c r="P2" s="11" t="n">
        <v>44678</v>
      </c>
      <c r="Q2" s="6" t="n">
        <v>24044870.1</v>
      </c>
      <c r="R2" s="0" t="s">
        <v>198</v>
      </c>
      <c r="S2" s="11" t="n">
        <v>44678</v>
      </c>
      <c r="T2" s="6" t="n">
        <v>47933470</v>
      </c>
      <c r="U2" s="0" t="s">
        <v>198</v>
      </c>
      <c r="V2" s="11" t="n">
        <v>44678</v>
      </c>
      <c r="W2" s="6" t="n">
        <v>48957048.3</v>
      </c>
      <c r="X2" s="0" t="s">
        <v>198</v>
      </c>
      <c r="Y2" s="11" t="n">
        <v>44678</v>
      </c>
      <c r="Z2" s="6" t="n">
        <v>28200304.8</v>
      </c>
      <c r="AA2" s="0" t="s">
        <v>198</v>
      </c>
      <c r="AB2" s="11" t="n">
        <v>44678</v>
      </c>
      <c r="AC2" s="6" t="n">
        <v>51335342.22</v>
      </c>
      <c r="AD2" s="0" t="s">
        <v>198</v>
      </c>
      <c r="AE2" s="11" t="n">
        <v>44678</v>
      </c>
      <c r="AF2" s="6" t="n">
        <v>28385903</v>
      </c>
      <c r="AG2" s="0" t="s">
        <v>198</v>
      </c>
      <c r="AH2" s="11" t="n">
        <v>44678</v>
      </c>
      <c r="AI2" s="6" t="n">
        <v>29803489.88</v>
      </c>
      <c r="AJ2" s="0" t="s">
        <v>198</v>
      </c>
      <c r="AK2" s="11" t="n">
        <v>44678</v>
      </c>
      <c r="AL2" s="6" t="n">
        <v>26285651.04</v>
      </c>
      <c r="AM2" s="0" t="s">
        <v>198</v>
      </c>
      <c r="AN2" s="11" t="n">
        <v>44678</v>
      </c>
      <c r="AO2" s="6" t="n">
        <v>10246164.5</v>
      </c>
      <c r="AP2" s="0" t="s">
        <v>198</v>
      </c>
      <c r="AQ2" s="11" t="n">
        <v>44678</v>
      </c>
      <c r="AR2" s="6" t="n">
        <v>18231650.42</v>
      </c>
      <c r="AS2" s="0" t="s">
        <v>198</v>
      </c>
      <c r="AT2" s="11" t="n">
        <v>44678</v>
      </c>
      <c r="AU2" s="6" t="n">
        <v>13709002.05</v>
      </c>
      <c r="AV2" s="0" t="s">
        <v>198</v>
      </c>
      <c r="AW2" s="11" t="n">
        <v>44678</v>
      </c>
      <c r="AX2" s="6" t="n">
        <v>20535504.45</v>
      </c>
      <c r="AY2" s="0" t="s">
        <v>198</v>
      </c>
      <c r="AZ2" s="11" t="n">
        <v>44678</v>
      </c>
      <c r="BA2" s="6" t="n">
        <v>21123088</v>
      </c>
      <c r="BB2" s="0" t="s">
        <v>198</v>
      </c>
      <c r="BC2" s="11" t="n">
        <v>44678</v>
      </c>
      <c r="BD2" s="6" t="n">
        <v>13368686.88</v>
      </c>
      <c r="BE2" s="0" t="s">
        <v>198</v>
      </c>
      <c r="BF2" s="11" t="n">
        <v>44678</v>
      </c>
      <c r="BG2" s="6" t="n">
        <v>14142706.22</v>
      </c>
      <c r="BH2" s="0" t="s">
        <v>198</v>
      </c>
      <c r="BI2" s="11" t="n">
        <v>44678</v>
      </c>
      <c r="BJ2" s="6" t="n">
        <v>15863.95</v>
      </c>
      <c r="BK2" s="0" t="s">
        <v>198</v>
      </c>
    </row>
    <row collapsed="false" customFormat="false" customHeight="false" hidden="false" ht="12.1" outlineLevel="0" r="3">
      <c r="A3" s="11" t="n">
        <v>44762</v>
      </c>
      <c r="B3" s="6" t="n">
        <v>-4657678.6</v>
      </c>
      <c r="C3" s="0" t="s">
        <v>102</v>
      </c>
      <c r="D3" s="11" t="n">
        <v>44916</v>
      </c>
      <c r="E3" s="6" t="n">
        <v>-5250281</v>
      </c>
      <c r="F3" s="0" t="s">
        <v>110</v>
      </c>
      <c r="G3" s="11" t="n">
        <v>44686</v>
      </c>
      <c r="H3" s="6" t="n">
        <v>-1631152.95</v>
      </c>
      <c r="I3" s="0" t="s">
        <v>87</v>
      </c>
      <c r="J3" s="11" t="n">
        <v>44726</v>
      </c>
      <c r="K3" s="6" t="n">
        <v>-3269077.84</v>
      </c>
      <c r="L3" s="0" t="s">
        <v>89</v>
      </c>
      <c r="M3" s="11" t="n">
        <v>44762</v>
      </c>
      <c r="N3" s="6" t="n">
        <v>-3030639.44</v>
      </c>
      <c r="O3" s="0" t="s">
        <v>99</v>
      </c>
      <c r="P3" s="11" t="n">
        <v>44802</v>
      </c>
      <c r="Q3" s="6" t="n">
        <v>-1402918.21</v>
      </c>
      <c r="R3" s="0" t="s">
        <v>103</v>
      </c>
      <c r="S3" s="11" t="n">
        <v>44837</v>
      </c>
      <c r="T3" s="6" t="n">
        <v>-2214272</v>
      </c>
      <c r="U3" s="0" t="s">
        <v>104</v>
      </c>
      <c r="V3" s="11" t="n">
        <v>44754</v>
      </c>
      <c r="W3" s="6" t="n">
        <v>-5298642.55</v>
      </c>
      <c r="X3" s="0" t="s">
        <v>98</v>
      </c>
      <c r="Y3" s="11" t="n">
        <v>44750</v>
      </c>
      <c r="Z3" s="6" t="n">
        <v>-964165.96</v>
      </c>
      <c r="AA3" s="0" t="s">
        <v>91</v>
      </c>
      <c r="AB3" s="11" t="n">
        <v>44845</v>
      </c>
      <c r="AC3" s="6" t="n">
        <v>-12458122.39</v>
      </c>
      <c r="AD3" s="0" t="s">
        <v>106</v>
      </c>
      <c r="AE3" s="11" t="n">
        <v>44750</v>
      </c>
      <c r="AF3" s="6" t="n">
        <v>-965107.34</v>
      </c>
      <c r="AG3" s="0" t="s">
        <v>92</v>
      </c>
      <c r="AH3" s="11" t="n">
        <v>44762</v>
      </c>
      <c r="AI3" s="6" t="n">
        <v>-3447486.45</v>
      </c>
      <c r="AJ3" s="0" t="s">
        <v>101</v>
      </c>
      <c r="AK3" s="11" t="n">
        <v>44762</v>
      </c>
      <c r="AL3" s="6" t="n">
        <v>-719135.8</v>
      </c>
      <c r="AM3" s="0" t="s">
        <v>100</v>
      </c>
      <c r="AN3" s="11" t="n">
        <v>44722</v>
      </c>
      <c r="AO3" s="6" t="n">
        <v>-1238575.06</v>
      </c>
      <c r="AP3" s="0" t="s">
        <v>88</v>
      </c>
      <c r="AQ3" s="11" t="n">
        <v>44753</v>
      </c>
      <c r="AR3" s="6" t="n">
        <v>-1441006.29</v>
      </c>
      <c r="AS3" s="0" t="s">
        <v>95</v>
      </c>
      <c r="AT3" s="11" t="n">
        <v>44754</v>
      </c>
      <c r="AU3" s="6" t="n">
        <v>-860453.2</v>
      </c>
      <c r="AV3" s="0" t="s">
        <v>97</v>
      </c>
      <c r="AW3" s="11" t="n">
        <v>46078</v>
      </c>
      <c r="AX3" s="8" t="s">
        <f>=-Портфель!J18</f>
      </c>
      <c r="AY3" s="0" t="s">
        <v>199</v>
      </c>
      <c r="AZ3" s="11" t="n">
        <v>44753</v>
      </c>
      <c r="BA3" s="6" t="n">
        <v>-1784311.94</v>
      </c>
      <c r="BB3" s="0" t="s">
        <v>94</v>
      </c>
      <c r="BC3" s="11" t="n">
        <v>44753</v>
      </c>
      <c r="BD3" s="6" t="n">
        <v>-91202.34</v>
      </c>
      <c r="BE3" s="0" t="s">
        <v>93</v>
      </c>
      <c r="BF3" s="11" t="n">
        <v>44753</v>
      </c>
      <c r="BG3" s="6" t="n">
        <v>-1633004.14</v>
      </c>
      <c r="BH3" s="0" t="s">
        <v>96</v>
      </c>
      <c r="BI3" s="11" t="n">
        <v>44739</v>
      </c>
      <c r="BJ3" s="6" t="n">
        <v>-1623.11</v>
      </c>
      <c r="BK3" s="0" t="s">
        <v>90</v>
      </c>
    </row>
    <row collapsed="false" customFormat="false" customHeight="false" hidden="false" ht="12.1" outlineLevel="0" r="4">
      <c r="A4" s="11" t="n">
        <v>45127</v>
      </c>
      <c r="B4" s="6" t="n">
        <v>-7394349</v>
      </c>
      <c r="C4" s="0" t="s">
        <v>131</v>
      </c>
      <c r="D4" s="11" t="n">
        <v>44916</v>
      </c>
      <c r="E4" s="6" t="n">
        <v>-2502927</v>
      </c>
      <c r="F4" s="0" t="s">
        <v>111</v>
      </c>
      <c r="G4" s="11" t="n">
        <v>44843</v>
      </c>
      <c r="H4" s="6" t="n">
        <v>-1676990</v>
      </c>
      <c r="I4" s="0" t="s">
        <v>105</v>
      </c>
      <c r="J4" s="11" t="n">
        <v>45286</v>
      </c>
      <c r="K4" s="6" t="n">
        <v>-2565798.26</v>
      </c>
      <c r="L4" s="0" t="s">
        <v>140</v>
      </c>
      <c r="M4" s="11" t="n">
        <v>45261</v>
      </c>
      <c r="N4" s="6" t="n">
        <v>-3619819.07</v>
      </c>
      <c r="O4" s="0" t="s">
        <v>137</v>
      </c>
      <c r="P4" s="11" t="n">
        <v>45056</v>
      </c>
      <c r="Q4" s="6" t="n">
        <v>-2513610.56</v>
      </c>
      <c r="R4" s="0" t="s">
        <v>118</v>
      </c>
      <c r="S4" s="11" t="n">
        <v>44837</v>
      </c>
      <c r="T4" s="6" t="n">
        <v>-2214272.01</v>
      </c>
      <c r="U4" s="0" t="s">
        <v>104</v>
      </c>
      <c r="V4" s="11" t="n">
        <v>45106</v>
      </c>
      <c r="W4" s="6" t="n">
        <v>-5367516.67</v>
      </c>
      <c r="X4" s="0" t="s">
        <v>122</v>
      </c>
      <c r="Y4" s="11" t="n">
        <v>44845</v>
      </c>
      <c r="Z4" s="6" t="n">
        <v>-1954019.44</v>
      </c>
      <c r="AA4" s="0" t="s">
        <v>108</v>
      </c>
      <c r="AB4" s="11" t="n">
        <v>46078</v>
      </c>
      <c r="AC4" s="8" t="s">
        <f>=-Портфель!J11</f>
      </c>
      <c r="AD4" s="0" t="s">
        <v>199</v>
      </c>
      <c r="AE4" s="11" t="n">
        <v>44845</v>
      </c>
      <c r="AF4" s="6" t="n">
        <v>-1955926.01</v>
      </c>
      <c r="AG4" s="0" t="s">
        <v>107</v>
      </c>
      <c r="AH4" s="11" t="n">
        <v>45127</v>
      </c>
      <c r="AI4" s="6" t="n">
        <v>-583084</v>
      </c>
      <c r="AJ4" s="0" t="s">
        <v>132</v>
      </c>
      <c r="AK4" s="11" t="n">
        <v>45127</v>
      </c>
      <c r="AL4" s="6" t="n">
        <v>-719135.8</v>
      </c>
      <c r="AM4" s="0" t="s">
        <v>100</v>
      </c>
      <c r="AN4" s="11" t="n">
        <v>44934</v>
      </c>
      <c r="AO4" s="6" t="n">
        <v>-25882.09</v>
      </c>
      <c r="AP4" s="0" t="s">
        <v>112</v>
      </c>
      <c r="AQ4" s="11" t="n">
        <v>45111</v>
      </c>
      <c r="AR4" s="6" t="n">
        <v>-1204843.8</v>
      </c>
      <c r="AS4" s="0" t="s">
        <v>123</v>
      </c>
      <c r="AT4" s="11" t="n">
        <v>45119</v>
      </c>
      <c r="AU4" s="6" t="n">
        <v>-1271557.94</v>
      </c>
      <c r="AV4" s="0" t="s">
        <v>130</v>
      </c>
      <c r="AW4" s="0"/>
      <c r="AX4" s="10" t="s">
        <f>=XIRR(AX2:AX3,AW2:AW3)</f>
      </c>
      <c r="AY4" s="0"/>
      <c r="AZ4" s="11" t="n">
        <v>45114</v>
      </c>
      <c r="BA4" s="6" t="n">
        <v>-3040890.54</v>
      </c>
      <c r="BB4" s="0" t="s">
        <v>124</v>
      </c>
      <c r="BC4" s="11" t="n">
        <v>45118</v>
      </c>
      <c r="BD4" s="6" t="n">
        <v>-182649.49</v>
      </c>
      <c r="BE4" s="0" t="s">
        <v>126</v>
      </c>
      <c r="BF4" s="11" t="n">
        <v>45117</v>
      </c>
      <c r="BG4" s="6" t="n">
        <v>-982232.95</v>
      </c>
      <c r="BH4" s="0" t="s">
        <v>125</v>
      </c>
      <c r="BI4" s="11" t="n">
        <v>44934</v>
      </c>
      <c r="BJ4" s="6" t="n">
        <v>-1759.4</v>
      </c>
      <c r="BK4" s="0" t="s">
        <v>113</v>
      </c>
    </row>
    <row collapsed="false" customFormat="false" customHeight="false" hidden="false" ht="12.1" outlineLevel="0" r="5">
      <c r="A5" s="11" t="n">
        <v>45491</v>
      </c>
      <c r="B5" s="6" t="n">
        <v>-7862364</v>
      </c>
      <c r="C5" s="0" t="s">
        <v>159</v>
      </c>
      <c r="D5" s="11" t="n">
        <v>45082</v>
      </c>
      <c r="E5" s="6" t="n">
        <v>-4282352</v>
      </c>
      <c r="F5" s="0" t="s">
        <v>119</v>
      </c>
      <c r="G5" s="11" t="n">
        <v>45049</v>
      </c>
      <c r="H5" s="6" t="n">
        <v>-2257601.3</v>
      </c>
      <c r="I5" s="0" t="s">
        <v>117</v>
      </c>
      <c r="J5" s="11" t="n">
        <v>46078</v>
      </c>
      <c r="K5" s="8" t="s">
        <f>=-Портфель!J5</f>
      </c>
      <c r="L5" s="0" t="s">
        <v>199</v>
      </c>
      <c r="M5" s="11" t="n">
        <v>45562</v>
      </c>
      <c r="N5" s="6" t="n">
        <v>-4027560.44</v>
      </c>
      <c r="O5" s="0" t="s">
        <v>161</v>
      </c>
      <c r="P5" s="11" t="n">
        <v>45208</v>
      </c>
      <c r="Q5" s="6" t="n">
        <v>-2266526.28</v>
      </c>
      <c r="R5" s="0" t="s">
        <v>133</v>
      </c>
      <c r="S5" s="11" t="n">
        <v>44914</v>
      </c>
      <c r="T5" s="6" t="n">
        <v>-1805483</v>
      </c>
      <c r="U5" s="0" t="s">
        <v>109</v>
      </c>
      <c r="V5" s="11" t="n">
        <v>45489</v>
      </c>
      <c r="W5" s="6" t="n">
        <v>-5478655</v>
      </c>
      <c r="X5" s="0" t="s">
        <v>156</v>
      </c>
      <c r="Y5" s="11" t="n">
        <v>44936</v>
      </c>
      <c r="Z5" s="6" t="n">
        <v>-409800.04</v>
      </c>
      <c r="AA5" s="0" t="s">
        <v>114</v>
      </c>
      <c r="AB5" s="0"/>
      <c r="AC5" s="10" t="s">
        <f>=XIRR(AC2:AC4,AB2:AB4)</f>
      </c>
      <c r="AD5" s="0"/>
      <c r="AE5" s="11" t="n">
        <v>44936</v>
      </c>
      <c r="AF5" s="6" t="n">
        <v>-410200.66</v>
      </c>
      <c r="AG5" s="0" t="s">
        <v>115</v>
      </c>
      <c r="AH5" s="11" t="n">
        <v>45491</v>
      </c>
      <c r="AI5" s="6" t="n">
        <v>-8957634.85</v>
      </c>
      <c r="AJ5" s="0" t="s">
        <v>158</v>
      </c>
      <c r="AK5" s="11" t="n">
        <v>45491</v>
      </c>
      <c r="AL5" s="6" t="n">
        <v>-764081.85</v>
      </c>
      <c r="AM5" s="0" t="s">
        <v>157</v>
      </c>
      <c r="AN5" s="11" t="n">
        <v>45104</v>
      </c>
      <c r="AO5" s="6" t="n">
        <v>-1098890.16</v>
      </c>
      <c r="AP5" s="0" t="s">
        <v>121</v>
      </c>
      <c r="AQ5" s="11" t="n">
        <v>45482</v>
      </c>
      <c r="AR5" s="6" t="n">
        <v>-1035989.95</v>
      </c>
      <c r="AS5" s="0" t="s">
        <v>150</v>
      </c>
      <c r="AT5" s="11" t="n">
        <v>45483</v>
      </c>
      <c r="AU5" s="6" t="n">
        <v>-1230129.16</v>
      </c>
      <c r="AV5" s="0" t="s">
        <v>152</v>
      </c>
      <c r="AW5" s="0"/>
      <c r="AX5" s="8" t="s">
        <f>=-SUM(AX2:AX3)</f>
      </c>
      <c r="AY5" s="0" t="s">
        <v>200</v>
      </c>
      <c r="AZ5" s="11" t="n">
        <v>45485</v>
      </c>
      <c r="BA5" s="6" t="n">
        <v>-3798489.34</v>
      </c>
      <c r="BB5" s="0" t="s">
        <v>155</v>
      </c>
      <c r="BC5" s="11" t="n">
        <v>45482</v>
      </c>
      <c r="BD5" s="6" t="n">
        <v>-360396.94</v>
      </c>
      <c r="BE5" s="0" t="s">
        <v>149</v>
      </c>
      <c r="BF5" s="11" t="n">
        <v>45966</v>
      </c>
      <c r="BG5" s="6" t="n">
        <v>-1011675.42</v>
      </c>
      <c r="BH5" s="0" t="s">
        <v>189</v>
      </c>
      <c r="BI5" s="11" t="n">
        <v>45100</v>
      </c>
      <c r="BJ5" s="6" t="n">
        <v>-118.84</v>
      </c>
      <c r="BK5" s="0" t="s">
        <v>120</v>
      </c>
    </row>
    <row collapsed="false" customFormat="false" customHeight="false" hidden="false" ht="12.1" outlineLevel="0" r="6">
      <c r="A6" s="11" t="n">
        <v>45855</v>
      </c>
      <c r="B6" s="6" t="n">
        <v>-8796352</v>
      </c>
      <c r="C6" s="0" t="s">
        <v>183</v>
      </c>
      <c r="D6" s="11" t="n">
        <v>45277</v>
      </c>
      <c r="E6" s="6" t="n">
        <v>-4370346</v>
      </c>
      <c r="F6" s="0" t="s">
        <v>138</v>
      </c>
      <c r="G6" s="11" t="n">
        <v>45209</v>
      </c>
      <c r="H6" s="6" t="n">
        <v>-1285692.5</v>
      </c>
      <c r="I6" s="0" t="s">
        <v>134</v>
      </c>
      <c r="J6" s="0"/>
      <c r="K6" s="10" t="s">
        <f>=XIRR(K2:K5,J2:J5)</f>
      </c>
      <c r="L6" s="0"/>
      <c r="M6" s="11" t="n">
        <v>45882</v>
      </c>
      <c r="N6" s="6" t="n">
        <v>-1801104.04</v>
      </c>
      <c r="O6" s="0" t="s">
        <v>184</v>
      </c>
      <c r="P6" s="11" t="n">
        <v>45418</v>
      </c>
      <c r="Q6" s="6" t="n">
        <v>-2776138.17</v>
      </c>
      <c r="R6" s="0" t="s">
        <v>144</v>
      </c>
      <c r="S6" s="11" t="n">
        <v>45020</v>
      </c>
      <c r="T6" s="6" t="n">
        <v>-2640093</v>
      </c>
      <c r="U6" s="0" t="s">
        <v>116</v>
      </c>
      <c r="V6" s="11" t="n">
        <v>45845</v>
      </c>
      <c r="W6" s="6" t="n">
        <v>-5478655</v>
      </c>
      <c r="X6" s="0" t="s">
        <v>156</v>
      </c>
      <c r="Y6" s="11" t="n">
        <v>45118</v>
      </c>
      <c r="Z6" s="6" t="n">
        <v>-1655331.44</v>
      </c>
      <c r="AA6" s="0" t="s">
        <v>128</v>
      </c>
      <c r="AB6" s="0"/>
      <c r="AC6" s="8" t="s">
        <f>=-SUM(AC2:AC4)</f>
      </c>
      <c r="AD6" s="0" t="s">
        <v>200</v>
      </c>
      <c r="AE6" s="11" t="n">
        <v>45118</v>
      </c>
      <c r="AF6" s="6" t="n">
        <v>-1656946.01</v>
      </c>
      <c r="AG6" s="0" t="s">
        <v>127</v>
      </c>
      <c r="AH6" s="11" t="n">
        <v>45855</v>
      </c>
      <c r="AI6" s="6" t="n">
        <v>-6195272.5</v>
      </c>
      <c r="AJ6" s="0" t="s">
        <v>181</v>
      </c>
      <c r="AK6" s="11" t="n">
        <v>45855</v>
      </c>
      <c r="AL6" s="6" t="n">
        <v>-809027.9</v>
      </c>
      <c r="AM6" s="0" t="s">
        <v>182</v>
      </c>
      <c r="AN6" s="11" t="n">
        <v>45475</v>
      </c>
      <c r="AO6" s="6" t="n">
        <v>-1298188.23</v>
      </c>
      <c r="AP6" s="0" t="s">
        <v>147</v>
      </c>
      <c r="AQ6" s="11" t="n">
        <v>46078</v>
      </c>
      <c r="AR6" s="8" t="s">
        <f>=-Портфель!J16</f>
      </c>
      <c r="AS6" s="0" t="s">
        <v>199</v>
      </c>
      <c r="AT6" s="11" t="n">
        <v>45852</v>
      </c>
      <c r="AU6" s="6" t="n">
        <v>-1525391.67</v>
      </c>
      <c r="AV6" s="0" t="s">
        <v>179</v>
      </c>
      <c r="AW6" s="0"/>
      <c r="AX6" s="0"/>
      <c r="AY6" s="0"/>
      <c r="AZ6" s="11" t="n">
        <v>45852</v>
      </c>
      <c r="BA6" s="6" t="n">
        <v>-2241000.66</v>
      </c>
      <c r="BB6" s="0" t="s">
        <v>180</v>
      </c>
      <c r="BC6" s="11" t="n">
        <v>45839</v>
      </c>
      <c r="BD6" s="6" t="n">
        <v>-359170.93</v>
      </c>
      <c r="BE6" s="0" t="s">
        <v>177</v>
      </c>
      <c r="BF6" s="11" t="n">
        <v>46078</v>
      </c>
      <c r="BG6" s="8" t="s">
        <f>=-Портфель!J21</f>
      </c>
      <c r="BH6" s="0" t="s">
        <v>199</v>
      </c>
      <c r="BI6" s="11" t="n">
        <v>45471</v>
      </c>
      <c r="BJ6" s="6" t="n">
        <v>-2265.64</v>
      </c>
      <c r="BK6" s="0" t="s">
        <v>146</v>
      </c>
    </row>
    <row collapsed="false" customFormat="false" customHeight="false" hidden="false" ht="12.1" outlineLevel="0" r="7">
      <c r="A7" s="11" t="n">
        <v>46078</v>
      </c>
      <c r="B7" s="8" t="s">
        <f>=-Портфель!J2</f>
      </c>
      <c r="C7" s="0" t="s">
        <v>199</v>
      </c>
      <c r="D7" s="11" t="n">
        <v>45419</v>
      </c>
      <c r="E7" s="6" t="n">
        <v>-4868976</v>
      </c>
      <c r="F7" s="0" t="s">
        <v>145</v>
      </c>
      <c r="G7" s="11" t="n">
        <v>45377</v>
      </c>
      <c r="H7" s="6" t="n">
        <v>-1643078.15</v>
      </c>
      <c r="I7" s="0" t="s">
        <v>143</v>
      </c>
      <c r="J7" s="0"/>
      <c r="K7" s="8" t="s">
        <f>=-SUM(K2:K5)</f>
      </c>
      <c r="L7" s="0" t="s">
        <v>200</v>
      </c>
      <c r="M7" s="11" t="n">
        <v>46078</v>
      </c>
      <c r="N7" s="8" t="s">
        <f>=-Портфель!J6</f>
      </c>
      <c r="O7" s="0" t="s">
        <v>199</v>
      </c>
      <c r="P7" s="11" t="n">
        <v>45565</v>
      </c>
      <c r="Q7" s="6" t="n">
        <v>-3238233.66</v>
      </c>
      <c r="R7" s="0" t="s">
        <v>162</v>
      </c>
      <c r="S7" s="11" t="n">
        <v>45118</v>
      </c>
      <c r="T7" s="6" t="n">
        <v>-1498892</v>
      </c>
      <c r="U7" s="0" t="s">
        <v>129</v>
      </c>
      <c r="V7" s="11" t="n">
        <v>46078</v>
      </c>
      <c r="W7" s="8" t="s">
        <f>=-Портфель!J9</f>
      </c>
      <c r="X7" s="0" t="s">
        <v>199</v>
      </c>
      <c r="Y7" s="11" t="n">
        <v>45210</v>
      </c>
      <c r="Z7" s="6" t="n">
        <v>-1645175.56</v>
      </c>
      <c r="AA7" s="0" t="s">
        <v>135</v>
      </c>
      <c r="AB7" s="0"/>
      <c r="AC7" s="0"/>
      <c r="AD7" s="0"/>
      <c r="AE7" s="11" t="n">
        <v>45210</v>
      </c>
      <c r="AF7" s="6" t="n">
        <v>-1646780.74</v>
      </c>
      <c r="AG7" s="0" t="s">
        <v>136</v>
      </c>
      <c r="AH7" s="11" t="n">
        <v>46078</v>
      </c>
      <c r="AI7" s="8" t="s">
        <f>=-Портфель!J13</f>
      </c>
      <c r="AJ7" s="0" t="s">
        <v>199</v>
      </c>
      <c r="AK7" s="11" t="n">
        <v>46078</v>
      </c>
      <c r="AL7" s="8" t="s">
        <f>=-Портфель!J14</f>
      </c>
      <c r="AM7" s="0" t="s">
        <v>199</v>
      </c>
      <c r="AN7" s="11" t="n">
        <v>45841</v>
      </c>
      <c r="AO7" s="6" t="n">
        <v>-1514520.38</v>
      </c>
      <c r="AP7" s="0" t="s">
        <v>178</v>
      </c>
      <c r="AQ7" s="0"/>
      <c r="AR7" s="10" t="s">
        <f>=XIRR(AR2:AR6,AQ2:AQ6)</f>
      </c>
      <c r="AS7" s="0"/>
      <c r="AT7" s="11" t="n">
        <v>46078</v>
      </c>
      <c r="AU7" s="8" t="s">
        <f>=-Портфель!J17</f>
      </c>
      <c r="AV7" s="0" t="s">
        <v>199</v>
      </c>
      <c r="AW7" s="0"/>
      <c r="AX7" s="0"/>
      <c r="AY7" s="0"/>
      <c r="AZ7" s="11" t="n">
        <v>46078</v>
      </c>
      <c r="BA7" s="8" t="s">
        <f>=-Портфель!J19</f>
      </c>
      <c r="BB7" s="0" t="s">
        <v>199</v>
      </c>
      <c r="BC7" s="11" t="n">
        <v>46078</v>
      </c>
      <c r="BD7" s="8" t="s">
        <f>=-Портфель!J20</f>
      </c>
      <c r="BE7" s="0" t="s">
        <v>199</v>
      </c>
      <c r="BF7" s="0"/>
      <c r="BG7" s="10" t="s">
        <f>=XIRR(BG2:BG6,BF2:BF6)</f>
      </c>
      <c r="BH7" s="0"/>
      <c r="BI7" s="11" t="n">
        <v>45839</v>
      </c>
      <c r="BJ7" s="6" t="n">
        <v>-2930.32</v>
      </c>
      <c r="BK7" s="0" t="s">
        <v>176</v>
      </c>
    </row>
    <row collapsed="false" customFormat="false" customHeight="false" hidden="false" ht="12.1" outlineLevel="0" r="8">
      <c r="A8" s="0"/>
      <c r="B8" s="10" t="s">
        <f>=XIRR(B2:B7,A2:A7)</f>
      </c>
      <c r="C8" s="0"/>
      <c r="D8" s="11" t="n">
        <v>45643</v>
      </c>
      <c r="E8" s="6" t="n">
        <v>-5025409</v>
      </c>
      <c r="F8" s="0" t="s">
        <v>166</v>
      </c>
      <c r="G8" s="11" t="n">
        <v>45576</v>
      </c>
      <c r="H8" s="6" t="n">
        <v>-1322958.5</v>
      </c>
      <c r="I8" s="0" t="s">
        <v>165</v>
      </c>
      <c r="J8" s="0"/>
      <c r="K8" s="0"/>
      <c r="L8" s="0"/>
      <c r="M8" s="0"/>
      <c r="N8" s="10" t="s">
        <f>=XIRR(N2:N7,M2:M7)</f>
      </c>
      <c r="O8" s="0"/>
      <c r="P8" s="11" t="n">
        <v>45782</v>
      </c>
      <c r="Q8" s="6" t="n">
        <v>-3530458.52</v>
      </c>
      <c r="R8" s="0" t="s">
        <v>171</v>
      </c>
      <c r="S8" s="11" t="n">
        <v>45285</v>
      </c>
      <c r="T8" s="6" t="n">
        <v>-1652187</v>
      </c>
      <c r="U8" s="0" t="s">
        <v>139</v>
      </c>
      <c r="V8" s="0"/>
      <c r="W8" s="10" t="s">
        <f>=XIRR(W2:W7,V2:V7)</f>
      </c>
      <c r="X8" s="0"/>
      <c r="Y8" s="11" t="n">
        <v>45300</v>
      </c>
      <c r="Z8" s="6" t="n">
        <v>-2100973.88</v>
      </c>
      <c r="AA8" s="0" t="s">
        <v>142</v>
      </c>
      <c r="AB8" s="0"/>
      <c r="AC8" s="0"/>
      <c r="AD8" s="0"/>
      <c r="AE8" s="11" t="n">
        <v>45300</v>
      </c>
      <c r="AF8" s="6" t="n">
        <v>-2103024.27</v>
      </c>
      <c r="AG8" s="0" t="s">
        <v>141</v>
      </c>
      <c r="AH8" s="0"/>
      <c r="AI8" s="10" t="s">
        <f>=XIRR(AI2:AI7,AH2:AH7)</f>
      </c>
      <c r="AJ8" s="0"/>
      <c r="AK8" s="0"/>
      <c r="AL8" s="10" t="s">
        <f>=XIRR(AL2:AL7,AK2:AK7)</f>
      </c>
      <c r="AM8" s="0"/>
      <c r="AN8" s="11" t="n">
        <v>46078</v>
      </c>
      <c r="AO8" s="8" t="s">
        <f>=-Портфель!J15</f>
      </c>
      <c r="AP8" s="0" t="s">
        <v>199</v>
      </c>
      <c r="AQ8" s="0"/>
      <c r="AR8" s="8" t="s">
        <f>=-SUM(AR2:AR6)</f>
      </c>
      <c r="AS8" s="0" t="s">
        <v>200</v>
      </c>
      <c r="AT8" s="0"/>
      <c r="AU8" s="10" t="s">
        <f>=XIRR(AU2:AU7,AT2:AT7)</f>
      </c>
      <c r="AV8" s="0"/>
      <c r="AW8" s="0"/>
      <c r="AX8" s="0"/>
      <c r="AY8" s="0"/>
      <c r="AZ8" s="0"/>
      <c r="BA8" s="10" t="s">
        <f>=XIRR(BA2:BA7,AZ2:AZ7)</f>
      </c>
      <c r="BB8" s="0"/>
      <c r="BC8" s="0"/>
      <c r="BD8" s="10" t="s">
        <f>=XIRR(BD2:BD7,BC2:BC7)</f>
      </c>
      <c r="BE8" s="0"/>
      <c r="BF8" s="0"/>
      <c r="BG8" s="8" t="s">
        <f>=-SUM(BG2:BG6)</f>
      </c>
      <c r="BH8" s="0" t="s">
        <v>200</v>
      </c>
      <c r="BI8" s="11" t="n">
        <v>46078</v>
      </c>
      <c r="BJ8" s="8" t="s">
        <f>=-Портфель!J22</f>
      </c>
      <c r="BK8" s="0" t="s">
        <v>199</v>
      </c>
    </row>
    <row collapsed="false" customFormat="false" customHeight="false" hidden="false" ht="12.1" outlineLevel="0" r="9">
      <c r="A9" s="0"/>
      <c r="B9" s="8" t="s">
        <f>=-SUM(B2:B7)</f>
      </c>
      <c r="C9" s="0" t="s">
        <v>200</v>
      </c>
      <c r="D9" s="11" t="n">
        <v>45811</v>
      </c>
      <c r="E9" s="6" t="n">
        <v>-5289389</v>
      </c>
      <c r="F9" s="0" t="s">
        <v>174</v>
      </c>
      <c r="G9" s="11" t="n">
        <v>45775</v>
      </c>
      <c r="H9" s="6" t="n">
        <v>-1738479.75</v>
      </c>
      <c r="I9" s="0" t="s">
        <v>170</v>
      </c>
      <c r="J9" s="0"/>
      <c r="K9" s="0"/>
      <c r="L9" s="0"/>
      <c r="M9" s="0"/>
      <c r="N9" s="8" t="s">
        <f>=-SUM(N2:N7)</f>
      </c>
      <c r="O9" s="0" t="s">
        <v>200</v>
      </c>
      <c r="P9" s="11" t="n">
        <v>45936</v>
      </c>
      <c r="Q9" s="6" t="n">
        <v>-1973113.01</v>
      </c>
      <c r="R9" s="0" t="s">
        <v>186</v>
      </c>
      <c r="S9" s="11" t="n">
        <v>45484</v>
      </c>
      <c r="T9" s="6" t="n">
        <v>-1669220</v>
      </c>
      <c r="U9" s="0" t="s">
        <v>153</v>
      </c>
      <c r="V9" s="0"/>
      <c r="W9" s="8" t="s">
        <f>=-SUM(W2:W7)</f>
      </c>
      <c r="X9" s="0" t="s">
        <v>200</v>
      </c>
      <c r="Y9" s="11" t="n">
        <v>45482</v>
      </c>
      <c r="Z9" s="6" t="n">
        <v>-1503597.88</v>
      </c>
      <c r="AA9" s="0" t="s">
        <v>148</v>
      </c>
      <c r="AB9" s="0"/>
      <c r="AC9" s="0"/>
      <c r="AD9" s="0"/>
      <c r="AE9" s="11" t="n">
        <v>45482</v>
      </c>
      <c r="AF9" s="6" t="n">
        <v>-1505064.27</v>
      </c>
      <c r="AG9" s="0" t="s">
        <v>151</v>
      </c>
      <c r="AH9" s="0"/>
      <c r="AI9" s="8" t="s">
        <f>=-SUM(AI2:AI7)</f>
      </c>
      <c r="AJ9" s="0" t="s">
        <v>200</v>
      </c>
      <c r="AK9" s="0"/>
      <c r="AL9" s="8" t="s">
        <f>=-SUM(AL2:AL7)</f>
      </c>
      <c r="AM9" s="0" t="s">
        <v>200</v>
      </c>
      <c r="AN9" s="0"/>
      <c r="AO9" s="10" t="s">
        <f>=XIRR(AO2:AO8,AN2:AN8)</f>
      </c>
      <c r="AP9" s="0"/>
      <c r="AQ9" s="0"/>
      <c r="AR9" s="0"/>
      <c r="AS9" s="0"/>
      <c r="AT9" s="0"/>
      <c r="AU9" s="8" t="s">
        <f>=-SUM(AU2:AU7)</f>
      </c>
      <c r="AV9" s="0" t="s">
        <v>200</v>
      </c>
      <c r="AW9" s="0"/>
      <c r="AX9" s="0"/>
      <c r="AY9" s="0"/>
      <c r="AZ9" s="0"/>
      <c r="BA9" s="8" t="s">
        <f>=-SUM(BA2:BA7)</f>
      </c>
      <c r="BB9" s="0" t="s">
        <v>200</v>
      </c>
      <c r="BC9" s="0"/>
      <c r="BD9" s="8" t="s">
        <f>=-SUM(BD2:BD7)</f>
      </c>
      <c r="BE9" s="0" t="s">
        <v>200</v>
      </c>
      <c r="BF9" s="0"/>
      <c r="BG9" s="0"/>
      <c r="BH9" s="0"/>
      <c r="BI9" s="0"/>
      <c r="BJ9" s="10" t="s">
        <f>=XIRR(BJ2:BJ8,BI2:BI8)</f>
      </c>
      <c r="BK9" s="0"/>
    </row>
    <row collapsed="false" customFormat="false" customHeight="false" hidden="false" ht="12.1" outlineLevel="0" r="10">
      <c r="A10" s="0"/>
      <c r="B10" s="0"/>
      <c r="C10" s="0"/>
      <c r="D10" s="11" t="n">
        <v>46034</v>
      </c>
      <c r="E10" s="6" t="n">
        <v>-3881493</v>
      </c>
      <c r="F10" s="0" t="s">
        <v>192</v>
      </c>
      <c r="G10" s="11" t="n">
        <v>45936</v>
      </c>
      <c r="H10" s="6" t="n">
        <v>-1322958.5</v>
      </c>
      <c r="I10" s="0" t="s">
        <v>165</v>
      </c>
      <c r="J10" s="0"/>
      <c r="K10" s="0"/>
      <c r="L10" s="0"/>
      <c r="M10" s="0"/>
      <c r="N10" s="0"/>
      <c r="O10" s="0"/>
      <c r="P10" s="11" t="n">
        <v>46078</v>
      </c>
      <c r="Q10" s="8" t="s">
        <f>=-Портфель!J7</f>
      </c>
      <c r="R10" s="0" t="s">
        <v>199</v>
      </c>
      <c r="S10" s="11" t="n">
        <v>45484</v>
      </c>
      <c r="T10" s="6" t="n">
        <v>-85164</v>
      </c>
      <c r="U10" s="0" t="s">
        <v>154</v>
      </c>
      <c r="V10" s="0"/>
      <c r="W10" s="0"/>
      <c r="X10" s="0"/>
      <c r="Y10" s="11" t="n">
        <v>45573</v>
      </c>
      <c r="Z10" s="6" t="n">
        <v>-2281979.8</v>
      </c>
      <c r="AA10" s="0" t="s">
        <v>163</v>
      </c>
      <c r="AB10" s="0"/>
      <c r="AC10" s="0"/>
      <c r="AD10" s="0"/>
      <c r="AE10" s="11" t="n">
        <v>45573</v>
      </c>
      <c r="AF10" s="6" t="n">
        <v>-2284206.2</v>
      </c>
      <c r="AG10" s="0" t="s">
        <v>164</v>
      </c>
      <c r="AH10" s="0"/>
      <c r="AI10" s="0"/>
      <c r="AJ10" s="0"/>
      <c r="AK10" s="0"/>
      <c r="AL10" s="0"/>
      <c r="AM10" s="0"/>
      <c r="AN10" s="0"/>
      <c r="AO10" s="8" t="s">
        <f>=-SUM(AO2:AO8)</f>
      </c>
      <c r="AP10" s="0" t="s">
        <v>200</v>
      </c>
      <c r="AQ10" s="0"/>
      <c r="AR10" s="0"/>
      <c r="AS10" s="0"/>
      <c r="AT10" s="0"/>
      <c r="AU10" s="0"/>
      <c r="AV10" s="0"/>
      <c r="AW10" s="0"/>
      <c r="AX10" s="0"/>
      <c r="AY10" s="0"/>
      <c r="AZ10" s="0"/>
      <c r="BA10" s="0"/>
      <c r="BB10" s="0"/>
      <c r="BC10" s="0"/>
      <c r="BD10" s="0"/>
      <c r="BE10" s="0"/>
      <c r="BF10" s="0"/>
      <c r="BG10" s="0"/>
      <c r="BH10" s="0"/>
      <c r="BI10" s="0"/>
      <c r="BJ10" s="8" t="s">
        <f>=-SUM(BJ2:BJ8)</f>
      </c>
      <c r="BK10" s="0" t="s">
        <v>200</v>
      </c>
    </row>
    <row collapsed="false" customFormat="false" customHeight="false" hidden="false" ht="12.1" outlineLevel="0" r="11">
      <c r="A11" s="0"/>
      <c r="B11" s="0"/>
      <c r="C11" s="0"/>
      <c r="D11" s="11" t="n">
        <v>46078</v>
      </c>
      <c r="E11" s="8" t="s">
        <f>=-Портфель!J3</f>
      </c>
      <c r="F11" s="0" t="s">
        <v>199</v>
      </c>
      <c r="G11" s="11" t="n">
        <v>46078</v>
      </c>
      <c r="H11" s="8" t="s">
        <f>=-Портфель!J4</f>
      </c>
      <c r="I11" s="0" t="s">
        <v>199</v>
      </c>
      <c r="J11" s="0"/>
      <c r="K11" s="0"/>
      <c r="L11" s="0"/>
      <c r="M11" s="0"/>
      <c r="N11" s="0"/>
      <c r="O11" s="0"/>
      <c r="P11" s="0"/>
      <c r="Q11" s="10" t="s">
        <f>=XIRR(Q2:Q10,P2:P10)</f>
      </c>
      <c r="R11" s="0"/>
      <c r="S11" s="11" t="n">
        <v>45557</v>
      </c>
      <c r="T11" s="6" t="n">
        <v>-664282</v>
      </c>
      <c r="U11" s="0" t="s">
        <v>160</v>
      </c>
      <c r="V11" s="0"/>
      <c r="W11" s="0"/>
      <c r="X11" s="0"/>
      <c r="Y11" s="11" t="n">
        <v>45665</v>
      </c>
      <c r="Z11" s="6" t="n">
        <v>-1038837.96</v>
      </c>
      <c r="AA11" s="0" t="s">
        <v>169</v>
      </c>
      <c r="AB11" s="0"/>
      <c r="AC11" s="0"/>
      <c r="AD11" s="0"/>
      <c r="AE11" s="11" t="n">
        <v>45665</v>
      </c>
      <c r="AF11" s="6" t="n">
        <v>-1039852.09</v>
      </c>
      <c r="AG11" s="0" t="s">
        <v>168</v>
      </c>
    </row>
    <row collapsed="false" customFormat="false" customHeight="false" hidden="false" ht="12.1" outlineLevel="0" r="12">
      <c r="A12" s="0"/>
      <c r="B12" s="0"/>
      <c r="C12" s="0"/>
      <c r="D12" s="0"/>
      <c r="E12" s="10" t="s">
        <f>=XIRR(E2:E11,D2:D11)</f>
      </c>
      <c r="F12" s="0"/>
      <c r="G12" s="0"/>
      <c r="H12" s="10" t="s">
        <f>=XIRR(H2:H11,G2:G11)</f>
      </c>
      <c r="I12" s="0"/>
      <c r="J12" s="0"/>
      <c r="K12" s="0"/>
      <c r="L12" s="0"/>
      <c r="M12" s="0"/>
      <c r="N12" s="0"/>
      <c r="O12" s="0"/>
      <c r="P12" s="0"/>
      <c r="Q12" s="8" t="s">
        <f>=-SUM(Q2:Q10)</f>
      </c>
      <c r="R12" s="0" t="s">
        <v>200</v>
      </c>
      <c r="S12" s="11" t="n">
        <v>45648</v>
      </c>
      <c r="T12" s="6" t="n">
        <v>-715380</v>
      </c>
      <c r="U12" s="0" t="s">
        <v>167</v>
      </c>
      <c r="V12" s="0"/>
      <c r="W12" s="0"/>
      <c r="X12" s="0"/>
      <c r="Y12" s="11" t="n">
        <v>45810</v>
      </c>
      <c r="Z12" s="6" t="n">
        <v>-2575291.04</v>
      </c>
      <c r="AA12" s="0" t="s">
        <v>172</v>
      </c>
      <c r="AB12" s="0"/>
      <c r="AC12" s="0"/>
      <c r="AD12" s="0"/>
      <c r="AE12" s="11" t="n">
        <v>45810</v>
      </c>
      <c r="AF12" s="6" t="n">
        <v>-2577804.41</v>
      </c>
      <c r="AG12" s="0" t="s">
        <v>173</v>
      </c>
    </row>
    <row collapsed="false" customFormat="false" customHeight="false" hidden="false" ht="12.1" outlineLevel="0" r="13">
      <c r="A13" s="0"/>
      <c r="B13" s="0"/>
      <c r="C13" s="0"/>
      <c r="D13" s="0"/>
      <c r="E13" s="8" t="s">
        <f>=-SUM(E2:E11)</f>
      </c>
      <c r="F13" s="0" t="s">
        <v>200</v>
      </c>
      <c r="G13" s="0"/>
      <c r="H13" s="8" t="s">
        <f>=-SUM(H2:H11)</f>
      </c>
      <c r="I13" s="0" t="s">
        <v>200</v>
      </c>
      <c r="J13" s="0"/>
      <c r="K13" s="0"/>
      <c r="L13" s="0"/>
      <c r="M13" s="0"/>
      <c r="N13" s="0"/>
      <c r="O13" s="0"/>
      <c r="P13" s="0"/>
      <c r="Q13" s="0"/>
      <c r="R13" s="0"/>
      <c r="S13" s="11" t="n">
        <v>45817</v>
      </c>
      <c r="T13" s="6" t="n">
        <v>-493953</v>
      </c>
      <c r="U13" s="0" t="s">
        <v>175</v>
      </c>
      <c r="V13" s="0"/>
      <c r="W13" s="0"/>
      <c r="X13" s="0"/>
      <c r="Y13" s="11" t="n">
        <v>45944</v>
      </c>
      <c r="Z13" s="6" t="n">
        <v>-857235.4</v>
      </c>
      <c r="AA13" s="0" t="s">
        <v>188</v>
      </c>
      <c r="AB13" s="0"/>
      <c r="AC13" s="0"/>
      <c r="AD13" s="0"/>
      <c r="AE13" s="11" t="n">
        <v>45944</v>
      </c>
      <c r="AF13" s="6" t="n">
        <v>-858071.85</v>
      </c>
      <c r="AG13" s="0" t="s">
        <v>187</v>
      </c>
    </row>
    <row collapsed="false" customFormat="false" customHeight="false" hidden="false" ht="12.1" outlineLevel="0" r="14">
      <c r="A14" s="0"/>
      <c r="B14" s="0"/>
      <c r="C14" s="0"/>
      <c r="D14" s="0"/>
      <c r="E14" s="0"/>
      <c r="F14" s="0"/>
      <c r="G14" s="0"/>
      <c r="H14" s="0"/>
      <c r="I14" s="0"/>
      <c r="J14" s="0"/>
      <c r="K14" s="0"/>
      <c r="L14" s="0"/>
      <c r="M14" s="0"/>
      <c r="N14" s="0"/>
      <c r="O14" s="0"/>
      <c r="P14" s="0"/>
      <c r="Q14" s="0"/>
      <c r="R14" s="0"/>
      <c r="S14" s="11" t="n">
        <v>45931</v>
      </c>
      <c r="T14" s="6" t="n">
        <v>-1549990</v>
      </c>
      <c r="U14" s="0" t="s">
        <v>185</v>
      </c>
      <c r="V14" s="0"/>
      <c r="W14" s="0"/>
      <c r="X14" s="0"/>
      <c r="Y14" s="11" t="n">
        <v>46033</v>
      </c>
      <c r="Z14" s="6" t="n">
        <v>-485667.32</v>
      </c>
      <c r="AA14" s="0" t="s">
        <v>190</v>
      </c>
      <c r="AB14" s="0"/>
      <c r="AC14" s="0"/>
      <c r="AD14" s="0"/>
      <c r="AE14" s="11" t="n">
        <v>46033</v>
      </c>
      <c r="AF14" s="6" t="n">
        <v>-486141.03</v>
      </c>
      <c r="AG14" s="0" t="s">
        <v>191</v>
      </c>
    </row>
    <row collapsed="false" customFormat="false" customHeight="false" hidden="false" ht="12.1" outlineLevel="0" r="15">
      <c r="A15" s="0"/>
      <c r="B15" s="0"/>
      <c r="C15" s="0"/>
      <c r="D15" s="0"/>
      <c r="E15" s="0"/>
      <c r="F15" s="0"/>
      <c r="G15" s="0"/>
      <c r="H15" s="0"/>
      <c r="I15" s="0"/>
      <c r="J15" s="0"/>
      <c r="K15" s="0"/>
      <c r="L15" s="0"/>
      <c r="M15" s="0"/>
      <c r="N15" s="0"/>
      <c r="O15" s="0"/>
      <c r="P15" s="0"/>
      <c r="Q15" s="0"/>
      <c r="R15" s="0"/>
      <c r="S15" s="11" t="n">
        <v>46078</v>
      </c>
      <c r="T15" s="8" t="s">
        <f>=-Портфель!J8</f>
      </c>
      <c r="U15" s="0" t="s">
        <v>199</v>
      </c>
      <c r="V15" s="0"/>
      <c r="W15" s="0"/>
      <c r="X15" s="0"/>
      <c r="Y15" s="11" t="n">
        <v>46078</v>
      </c>
      <c r="Z15" s="8" t="s">
        <f>=-Портфель!J10</f>
      </c>
      <c r="AA15" s="0" t="s">
        <v>199</v>
      </c>
      <c r="AB15" s="0"/>
      <c r="AC15" s="0"/>
      <c r="AD15" s="0"/>
      <c r="AE15" s="11" t="n">
        <v>46078</v>
      </c>
      <c r="AF15" s="8" t="s">
        <f>=-Портфель!J12</f>
      </c>
      <c r="AG15" s="0" t="s">
        <v>199</v>
      </c>
    </row>
    <row collapsed="false" customFormat="false" customHeight="false" hidden="false" ht="12.1" outlineLevel="0" r="16">
      <c r="A16" s="0"/>
      <c r="B16" s="0"/>
      <c r="C16" s="0"/>
      <c r="D16" s="0"/>
      <c r="E16" s="0"/>
      <c r="F16" s="0"/>
      <c r="G16" s="0"/>
      <c r="H16" s="0"/>
      <c r="I16" s="0"/>
      <c r="J16" s="0"/>
      <c r="K16" s="0"/>
      <c r="L16" s="0"/>
      <c r="M16" s="0"/>
      <c r="N16" s="0"/>
      <c r="O16" s="0"/>
      <c r="P16" s="0"/>
      <c r="Q16" s="0"/>
      <c r="R16" s="0"/>
      <c r="S16" s="0"/>
      <c r="T16" s="10" t="s">
        <f>=XIRR(T2:T15,S2:S15)</f>
      </c>
      <c r="U16" s="0"/>
      <c r="V16" s="0"/>
      <c r="W16" s="0"/>
      <c r="X16" s="0"/>
      <c r="Y16" s="0"/>
      <c r="Z16" s="10" t="s">
        <f>=XIRR(Z2:Z15,Y2:Y15)</f>
      </c>
      <c r="AA16" s="0"/>
      <c r="AB16" s="0"/>
      <c r="AC16" s="0"/>
      <c r="AD16" s="0"/>
      <c r="AE16" s="0"/>
      <c r="AF16" s="10" t="s">
        <f>=XIRR(AF2:AF15,AE2:AE15)</f>
      </c>
      <c r="AG16" s="0"/>
    </row>
    <row collapsed="false" customFormat="false" customHeight="false" hidden="false" ht="12.1" outlineLevel="0" r="17">
      <c r="A17" s="0"/>
      <c r="B17" s="0"/>
      <c r="C17" s="0"/>
      <c r="D17" s="0"/>
      <c r="E17" s="0"/>
      <c r="F17" s="0"/>
      <c r="G17" s="0"/>
      <c r="H17" s="0"/>
      <c r="I17" s="0"/>
      <c r="J17" s="0"/>
      <c r="K17" s="0"/>
      <c r="L17" s="0"/>
      <c r="M17" s="0"/>
      <c r="N17" s="0"/>
      <c r="O17" s="0"/>
      <c r="P17" s="0"/>
      <c r="Q17" s="0"/>
      <c r="R17" s="0"/>
      <c r="S17" s="0"/>
      <c r="T17" s="8" t="s">
        <f>=-SUM(T2:T15)</f>
      </c>
      <c r="U17" s="0" t="s">
        <v>200</v>
      </c>
      <c r="V17" s="0"/>
      <c r="W17" s="0"/>
      <c r="X17" s="0"/>
      <c r="Y17" s="0"/>
      <c r="Z17" s="8" t="s">
        <f>=-SUM(Z2:Z15)</f>
      </c>
      <c r="AA17" s="0" t="s">
        <v>200</v>
      </c>
      <c r="AB17" s="0"/>
      <c r="AC17" s="0"/>
      <c r="AD17" s="0"/>
      <c r="AE17" s="0"/>
      <c r="AF17" s="8" t="s">
        <f>=-SUM(AF2:AF15)</f>
      </c>
      <c r="AG17" s="0" t="s">
        <v>200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BK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3" t="s">
        <v>201</v>
      </c>
      <c r="C1" s="0"/>
      <c r="D1" s="0"/>
      <c r="E1" s="3" t="s">
        <v>202</v>
      </c>
      <c r="F1" s="0"/>
      <c r="G1" s="0"/>
      <c r="H1" s="3" t="s">
        <v>203</v>
      </c>
      <c r="I1" s="0"/>
      <c r="J1" s="0"/>
      <c r="K1" s="3" t="s">
        <v>204</v>
      </c>
      <c r="L1" s="0"/>
      <c r="M1" s="0"/>
      <c r="N1" s="3" t="s">
        <v>205</v>
      </c>
      <c r="O1" s="0"/>
      <c r="P1" s="0"/>
      <c r="Q1" s="3" t="s">
        <v>206</v>
      </c>
      <c r="R1" s="0"/>
      <c r="S1" s="0"/>
      <c r="T1" s="3" t="s">
        <v>207</v>
      </c>
      <c r="U1" s="0"/>
      <c r="V1" s="0"/>
      <c r="W1" s="3" t="s">
        <v>208</v>
      </c>
      <c r="X1" s="0"/>
      <c r="Y1" s="0"/>
      <c r="Z1" s="3" t="s">
        <v>209</v>
      </c>
      <c r="AA1" s="0"/>
      <c r="AB1" s="0"/>
      <c r="AC1" s="3" t="s">
        <v>210</v>
      </c>
      <c r="AD1" s="0"/>
      <c r="AE1" s="0"/>
      <c r="AF1" s="3" t="s">
        <v>211</v>
      </c>
      <c r="AG1" s="0"/>
      <c r="AH1" s="0"/>
      <c r="AI1" s="3" t="s">
        <v>212</v>
      </c>
      <c r="AJ1" s="0"/>
      <c r="AK1" s="0"/>
      <c r="AL1" s="3" t="s">
        <v>213</v>
      </c>
      <c r="AM1" s="0"/>
      <c r="AN1" s="0"/>
      <c r="AO1" s="3" t="s">
        <v>214</v>
      </c>
      <c r="AP1" s="0"/>
      <c r="AQ1" s="0"/>
      <c r="AR1" s="3" t="s">
        <v>215</v>
      </c>
      <c r="AS1" s="0"/>
      <c r="AT1" s="0"/>
      <c r="AU1" s="3" t="s">
        <v>216</v>
      </c>
      <c r="AV1" s="0"/>
      <c r="AW1" s="0"/>
      <c r="AX1" s="3" t="s">
        <v>217</v>
      </c>
      <c r="AY1" s="0"/>
      <c r="AZ1" s="0"/>
      <c r="BA1" s="3" t="s">
        <v>218</v>
      </c>
      <c r="BB1" s="0"/>
      <c r="BC1" s="0"/>
      <c r="BD1" s="3" t="s">
        <v>219</v>
      </c>
      <c r="BE1" s="0"/>
      <c r="BF1" s="0"/>
      <c r="BG1" s="3" t="s">
        <v>220</v>
      </c>
      <c r="BH1" s="0"/>
      <c r="BI1" s="0"/>
      <c r="BJ1" s="3" t="s">
        <v>221</v>
      </c>
      <c r="BK1" s="0"/>
    </row>
    <row collapsed="false" customFormat="false" customHeight="false" hidden="false" ht="12.1" outlineLevel="0" r="2">
      <c r="A2" s="11" t="n">
        <v>44678</v>
      </c>
      <c r="B2" s="6" t="n">
        <v>51000</v>
      </c>
      <c r="C2" s="6" t="n">
        <v>61659000</v>
      </c>
      <c r="D2" s="11" t="n">
        <v>44678</v>
      </c>
      <c r="E2" s="6" t="n">
        <v>11238</v>
      </c>
      <c r="F2" s="6" t="n">
        <v>52807362</v>
      </c>
      <c r="G2" s="11" t="n">
        <v>44678</v>
      </c>
      <c r="H2" s="6" t="n">
        <v>42835</v>
      </c>
      <c r="I2" s="6" t="n">
        <v>56542200</v>
      </c>
      <c r="J2" s="11" t="n">
        <v>44678</v>
      </c>
      <c r="K2" s="6" t="n">
        <v>322200</v>
      </c>
      <c r="L2" s="6" t="n">
        <v>49219272</v>
      </c>
      <c r="M2" s="11" t="n">
        <v>44678</v>
      </c>
      <c r="N2" s="6" t="n">
        <v>763924</v>
      </c>
      <c r="O2" s="6" t="n">
        <v>49891876.44</v>
      </c>
      <c r="P2" s="11" t="n">
        <v>44678</v>
      </c>
      <c r="Q2" s="6" t="n">
        <v>136541</v>
      </c>
      <c r="R2" s="6" t="n">
        <v>24044870.1</v>
      </c>
      <c r="S2" s="11" t="n">
        <v>44678</v>
      </c>
      <c r="T2" s="6" t="n">
        <v>6526</v>
      </c>
      <c r="U2" s="6" t="n">
        <v>47933470</v>
      </c>
      <c r="V2" s="11" t="n">
        <v>44678</v>
      </c>
      <c r="W2" s="6" t="n">
        <v>179923</v>
      </c>
      <c r="X2" s="6" t="n">
        <v>48957048.3</v>
      </c>
      <c r="Y2" s="11" t="n">
        <v>44678</v>
      </c>
      <c r="Z2" s="6" t="n">
        <v>68664</v>
      </c>
      <c r="AA2" s="6" t="n">
        <v>28200304.8</v>
      </c>
      <c r="AB2" s="11" t="n">
        <v>44678</v>
      </c>
      <c r="AC2" s="6" t="n">
        <v>280613</v>
      </c>
      <c r="AD2" s="6" t="n">
        <v>51335342.22</v>
      </c>
      <c r="AE2" s="11" t="n">
        <v>44678</v>
      </c>
      <c r="AF2" s="6" t="n">
        <v>68731</v>
      </c>
      <c r="AG2" s="6" t="n">
        <v>28385903</v>
      </c>
      <c r="AH2" s="11" t="n">
        <v>44678</v>
      </c>
      <c r="AI2" s="6" t="n">
        <v>837765</v>
      </c>
      <c r="AJ2" s="6" t="n">
        <v>29803489.88</v>
      </c>
      <c r="AK2" s="11" t="n">
        <v>44678</v>
      </c>
      <c r="AL2" s="6" t="n">
        <v>1033241</v>
      </c>
      <c r="AM2" s="6" t="n">
        <v>26285651.04</v>
      </c>
      <c r="AN2" s="11" t="n">
        <v>44678</v>
      </c>
      <c r="AO2" s="6" t="n">
        <v>67078</v>
      </c>
      <c r="AP2" s="6" t="n">
        <v>10246164.5</v>
      </c>
      <c r="AQ2" s="11" t="n">
        <v>44678</v>
      </c>
      <c r="AR2" s="6" t="n">
        <v>7424822</v>
      </c>
      <c r="AS2" s="6" t="n">
        <v>18231650.42</v>
      </c>
      <c r="AT2" s="11" t="n">
        <v>44678</v>
      </c>
      <c r="AU2" s="6" t="n">
        <v>1831530</v>
      </c>
      <c r="AV2" s="6" t="n">
        <v>13709002.05</v>
      </c>
      <c r="AW2" s="11" t="n">
        <v>44678</v>
      </c>
      <c r="AX2" s="6" t="n">
        <v>9973533</v>
      </c>
      <c r="AY2" s="6" t="n">
        <v>20535504.45</v>
      </c>
      <c r="AZ2" s="11" t="n">
        <v>44678</v>
      </c>
      <c r="BA2" s="6" t="n">
        <v>17486</v>
      </c>
      <c r="BB2" s="6" t="n">
        <v>21123088</v>
      </c>
      <c r="BC2" s="11" t="n">
        <v>44678</v>
      </c>
      <c r="BD2" s="6" t="n">
        <v>140901</v>
      </c>
      <c r="BE2" s="6" t="n">
        <v>13368686.88</v>
      </c>
      <c r="BF2" s="11" t="n">
        <v>44678</v>
      </c>
      <c r="BG2" s="6" t="n">
        <v>19440146</v>
      </c>
      <c r="BH2" s="6" t="n">
        <v>14142706.22</v>
      </c>
      <c r="BI2" s="11" t="n">
        <v>44678</v>
      </c>
      <c r="BJ2" s="6" t="n">
        <v>67078</v>
      </c>
      <c r="BK2" s="6" t="n">
        <v>15863.95</v>
      </c>
    </row>
    <row collapsed="false" customFormat="false" customHeight="false" hidden="false" ht="12.1" outlineLevel="0" r="3">
      <c r="A3" s="0"/>
      <c r="B3" s="5" t="s">
        <f>=SUM(C2:C2)/SUM(B2:B2)</f>
      </c>
      <c r="C3" s="0" t="s">
        <v>11</v>
      </c>
      <c r="D3" s="0"/>
      <c r="E3" s="5" t="s">
        <f>=SUM(F2:F2)/SUM(E2:E2)</f>
      </c>
      <c r="F3" s="0" t="s">
        <v>11</v>
      </c>
      <c r="G3" s="0"/>
      <c r="H3" s="5" t="s">
        <f>=SUM(I2:I2)/SUM(H2:H2)</f>
      </c>
      <c r="I3" s="0" t="s">
        <v>11</v>
      </c>
      <c r="J3" s="0"/>
      <c r="K3" s="5" t="s">
        <f>=SUM(L2:L2)/SUM(K2:K2)</f>
      </c>
      <c r="L3" s="0" t="s">
        <v>11</v>
      </c>
      <c r="M3" s="0"/>
      <c r="N3" s="5" t="s">
        <f>=SUM(O2:O2)/SUM(N2:N2)</f>
      </c>
      <c r="O3" s="0" t="s">
        <v>11</v>
      </c>
      <c r="P3" s="0"/>
      <c r="Q3" s="5" t="s">
        <f>=SUM(R2:R2)/SUM(Q2:Q2)</f>
      </c>
      <c r="R3" s="0" t="s">
        <v>11</v>
      </c>
      <c r="S3" s="0"/>
      <c r="T3" s="5" t="s">
        <f>=SUM(U2:U2)/SUM(T2:T2)</f>
      </c>
      <c r="U3" s="0" t="s">
        <v>11</v>
      </c>
      <c r="V3" s="0"/>
      <c r="W3" s="5" t="s">
        <f>=SUM(X2:X2)/SUM(W2:W2)</f>
      </c>
      <c r="X3" s="0" t="s">
        <v>11</v>
      </c>
      <c r="Y3" s="0"/>
      <c r="Z3" s="5" t="s">
        <f>=SUM(AA2:AA2)/SUM(Z2:Z2)</f>
      </c>
      <c r="AA3" s="0" t="s">
        <v>11</v>
      </c>
      <c r="AB3" s="0"/>
      <c r="AC3" s="5" t="s">
        <f>=SUM(AD2:AD2)/SUM(AC2:AC2)</f>
      </c>
      <c r="AD3" s="0" t="s">
        <v>11</v>
      </c>
      <c r="AE3" s="0"/>
      <c r="AF3" s="5" t="s">
        <f>=SUM(AG2:AG2)/SUM(AF2:AF2)</f>
      </c>
      <c r="AG3" s="0" t="s">
        <v>11</v>
      </c>
      <c r="AH3" s="0"/>
      <c r="AI3" s="5" t="s">
        <f>=SUM(AJ2:AJ2)/SUM(AI2:AI2)</f>
      </c>
      <c r="AJ3" s="0" t="s">
        <v>11</v>
      </c>
      <c r="AK3" s="0"/>
      <c r="AL3" s="5" t="s">
        <f>=SUM(AM2:AM2)/SUM(AL2:AL2)</f>
      </c>
      <c r="AM3" s="0" t="s">
        <v>11</v>
      </c>
      <c r="AN3" s="0"/>
      <c r="AO3" s="5" t="s">
        <f>=SUM(AP2:AP2)/SUM(AO2:AO2)</f>
      </c>
      <c r="AP3" s="0" t="s">
        <v>11</v>
      </c>
      <c r="AQ3" s="0"/>
      <c r="AR3" s="5" t="s">
        <f>=SUM(AS2:AS2)/SUM(AR2:AR2)</f>
      </c>
      <c r="AS3" s="0" t="s">
        <v>11</v>
      </c>
      <c r="AT3" s="0"/>
      <c r="AU3" s="5" t="s">
        <f>=SUM(AV2:AV2)/SUM(AU2:AU2)</f>
      </c>
      <c r="AV3" s="0" t="s">
        <v>11</v>
      </c>
      <c r="AW3" s="0"/>
      <c r="AX3" s="5" t="s">
        <f>=SUM(AY2:AY2)/SUM(AX2:AX2)</f>
      </c>
      <c r="AY3" s="0" t="s">
        <v>11</v>
      </c>
      <c r="AZ3" s="0"/>
      <c r="BA3" s="5" t="s">
        <f>=SUM(BB2:BB2)/SUM(BA2:BA2)</f>
      </c>
      <c r="BB3" s="0" t="s">
        <v>11</v>
      </c>
      <c r="BC3" s="0"/>
      <c r="BD3" s="5" t="s">
        <f>=SUM(BE2:BE2)/SUM(BD2:BD2)</f>
      </c>
      <c r="BE3" s="0" t="s">
        <v>11</v>
      </c>
      <c r="BF3" s="0"/>
      <c r="BG3" s="5" t="s">
        <f>=SUM(BH2:BH2)/SUM(BG2:BG2)</f>
      </c>
      <c r="BH3" s="0" t="s">
        <v>11</v>
      </c>
      <c r="BI3" s="0"/>
      <c r="BJ3" s="5" t="s">
        <f>=SUM(BK2:BK2)/SUM(BJ2:BJ2)</f>
      </c>
      <c r="BK3" s="0" t="s">
        <v>11</v>
      </c>
    </row>
    <row collapsed="false" customFormat="false" customHeight="false" hidden="false" ht="12.1" outlineLevel="0" r="4">
      <c r="A4" s="0"/>
      <c r="B4" s="6" t="n">
        <v>1418.4</v>
      </c>
      <c r="C4" s="0" t="s">
        <v>222</v>
      </c>
      <c r="D4" s="0"/>
      <c r="E4" s="6" t="n">
        <v>5187</v>
      </c>
      <c r="F4" s="0" t="s">
        <v>222</v>
      </c>
      <c r="G4" s="0"/>
      <c r="H4" s="6" t="n">
        <v>1189.3</v>
      </c>
      <c r="I4" s="0" t="s">
        <v>222</v>
      </c>
      <c r="J4" s="0"/>
      <c r="K4" s="6" t="n">
        <v>157.3</v>
      </c>
      <c r="L4" s="0" t="s">
        <v>222</v>
      </c>
      <c r="M4" s="0"/>
      <c r="N4" s="6" t="n">
        <v>64.09</v>
      </c>
      <c r="O4" s="0" t="s">
        <v>222</v>
      </c>
      <c r="P4" s="0"/>
      <c r="Q4" s="6" t="n">
        <v>340.48</v>
      </c>
      <c r="R4" s="0" t="s">
        <v>222</v>
      </c>
      <c r="S4" s="0"/>
      <c r="T4" s="6" t="n">
        <v>6700</v>
      </c>
      <c r="U4" s="0" t="s">
        <v>222</v>
      </c>
      <c r="V4" s="0"/>
      <c r="W4" s="6" t="n">
        <v>233.75</v>
      </c>
      <c r="X4" s="0" t="s">
        <v>222</v>
      </c>
      <c r="Y4" s="0"/>
      <c r="Z4" s="6" t="n">
        <v>542.7</v>
      </c>
      <c r="AA4" s="0" t="s">
        <v>222</v>
      </c>
      <c r="AB4" s="0"/>
      <c r="AC4" s="6" t="n">
        <v>126.78</v>
      </c>
      <c r="AD4" s="0" t="s">
        <v>222</v>
      </c>
      <c r="AE4" s="0"/>
      <c r="AF4" s="6" t="n">
        <v>516.6</v>
      </c>
      <c r="AG4" s="0" t="s">
        <v>222</v>
      </c>
      <c r="AH4" s="0"/>
      <c r="AI4" s="6" t="n">
        <v>42.135</v>
      </c>
      <c r="AJ4" s="0" t="s">
        <v>222</v>
      </c>
      <c r="AK4" s="0"/>
      <c r="AL4" s="6" t="n">
        <v>21.64</v>
      </c>
      <c r="AM4" s="0" t="s">
        <v>222</v>
      </c>
      <c r="AN4" s="0"/>
      <c r="AO4" s="6" t="n">
        <v>318.15</v>
      </c>
      <c r="AP4" s="0" t="s">
        <v>222</v>
      </c>
      <c r="AQ4" s="0"/>
      <c r="AR4" s="6" t="n">
        <v>2.2765</v>
      </c>
      <c r="AS4" s="0" t="s">
        <v>222</v>
      </c>
      <c r="AT4" s="0"/>
      <c r="AU4" s="6" t="n">
        <v>8.9</v>
      </c>
      <c r="AV4" s="0" t="s">
        <v>222</v>
      </c>
      <c r="AW4" s="0"/>
      <c r="AX4" s="6" t="n">
        <v>1.617</v>
      </c>
      <c r="AY4" s="0" t="s">
        <v>222</v>
      </c>
      <c r="AZ4" s="0"/>
      <c r="BA4" s="6" t="n">
        <v>915.5</v>
      </c>
      <c r="BB4" s="0" t="s">
        <v>222</v>
      </c>
      <c r="BC4" s="0"/>
      <c r="BD4" s="6" t="n">
        <v>62.18</v>
      </c>
      <c r="BE4" s="0" t="s">
        <v>222</v>
      </c>
      <c r="BF4" s="0"/>
      <c r="BG4" s="6" t="n">
        <v>0.3623</v>
      </c>
      <c r="BH4" s="0" t="s">
        <v>222</v>
      </c>
      <c r="BI4" s="0"/>
      <c r="BJ4" s="6" t="n">
        <v>0.5752</v>
      </c>
      <c r="BK4" s="0" t="s">
        <v>222</v>
      </c>
    </row>
    <row collapsed="false" customFormat="false" customHeight="false" hidden="false" ht="12.1" outlineLevel="0" r="5">
      <c r="A5" s="0"/>
      <c r="B5" s="6" t="n">
        <v>51000</v>
      </c>
      <c r="C5" s="0" t="s">
        <v>223</v>
      </c>
      <c r="D5" s="0"/>
      <c r="E5" s="6" t="n">
        <v>11238</v>
      </c>
      <c r="F5" s="0" t="s">
        <v>223</v>
      </c>
      <c r="G5" s="0"/>
      <c r="H5" s="6" t="n">
        <v>42835</v>
      </c>
      <c r="I5" s="0" t="s">
        <v>223</v>
      </c>
      <c r="J5" s="0"/>
      <c r="K5" s="6" t="n">
        <v>322200</v>
      </c>
      <c r="L5" s="0" t="s">
        <v>223</v>
      </c>
      <c r="M5" s="0"/>
      <c r="N5" s="6" t="n">
        <v>763924</v>
      </c>
      <c r="O5" s="0" t="s">
        <v>223</v>
      </c>
      <c r="P5" s="0"/>
      <c r="Q5" s="6" t="n">
        <v>136541</v>
      </c>
      <c r="R5" s="0" t="s">
        <v>223</v>
      </c>
      <c r="S5" s="0"/>
      <c r="T5" s="6" t="n">
        <v>6526</v>
      </c>
      <c r="U5" s="0" t="s">
        <v>223</v>
      </c>
      <c r="V5" s="0"/>
      <c r="W5" s="6" t="n">
        <v>179923</v>
      </c>
      <c r="X5" s="0" t="s">
        <v>223</v>
      </c>
      <c r="Y5" s="0"/>
      <c r="Z5" s="6" t="n">
        <v>68664</v>
      </c>
      <c r="AA5" s="0" t="s">
        <v>223</v>
      </c>
      <c r="AB5" s="0"/>
      <c r="AC5" s="6" t="n">
        <v>280613</v>
      </c>
      <c r="AD5" s="0" t="s">
        <v>223</v>
      </c>
      <c r="AE5" s="0"/>
      <c r="AF5" s="6" t="n">
        <v>68731</v>
      </c>
      <c r="AG5" s="0" t="s">
        <v>223</v>
      </c>
      <c r="AH5" s="0"/>
      <c r="AI5" s="6" t="n">
        <v>837765</v>
      </c>
      <c r="AJ5" s="0" t="s">
        <v>223</v>
      </c>
      <c r="AK5" s="0"/>
      <c r="AL5" s="6" t="n">
        <v>1033241</v>
      </c>
      <c r="AM5" s="0" t="s">
        <v>223</v>
      </c>
      <c r="AN5" s="0"/>
      <c r="AO5" s="6" t="n">
        <v>67078</v>
      </c>
      <c r="AP5" s="0" t="s">
        <v>223</v>
      </c>
      <c r="AQ5" s="0"/>
      <c r="AR5" s="6" t="n">
        <v>7424822</v>
      </c>
      <c r="AS5" s="0" t="s">
        <v>223</v>
      </c>
      <c r="AT5" s="0"/>
      <c r="AU5" s="6" t="n">
        <v>1831530</v>
      </c>
      <c r="AV5" s="0" t="s">
        <v>223</v>
      </c>
      <c r="AW5" s="0"/>
      <c r="AX5" s="6" t="n">
        <v>9973533</v>
      </c>
      <c r="AY5" s="0" t="s">
        <v>223</v>
      </c>
      <c r="AZ5" s="0"/>
      <c r="BA5" s="6" t="n">
        <v>17486</v>
      </c>
      <c r="BB5" s="0" t="s">
        <v>223</v>
      </c>
      <c r="BC5" s="0"/>
      <c r="BD5" s="6" t="n">
        <v>140901</v>
      </c>
      <c r="BE5" s="0" t="s">
        <v>223</v>
      </c>
      <c r="BF5" s="0"/>
      <c r="BG5" s="6" t="n">
        <v>19440146</v>
      </c>
      <c r="BH5" s="0" t="s">
        <v>223</v>
      </c>
      <c r="BI5" s="0"/>
      <c r="BJ5" s="6" t="n">
        <v>67078</v>
      </c>
      <c r="BK5" s="0" t="s">
        <v>223</v>
      </c>
    </row>
    <row collapsed="false" customFormat="false" customHeight="false" hidden="false" ht="12.1" outlineLevel="0" r="6">
      <c r="A6" s="0"/>
      <c r="B6" s="5" t="s">
        <f>=B5*(ABS(B4)-ABS(B3))</f>
      </c>
      <c r="C6" s="0" t="s">
        <v>224</v>
      </c>
      <c r="D6" s="0"/>
      <c r="E6" s="5" t="s">
        <f>=E5*(ABS(E4)-ABS(E3))</f>
      </c>
      <c r="F6" s="0" t="s">
        <v>224</v>
      </c>
      <c r="G6" s="0"/>
      <c r="H6" s="5" t="s">
        <f>=H5*(ABS(H4)-ABS(H3))</f>
      </c>
      <c r="I6" s="0" t="s">
        <v>224</v>
      </c>
      <c r="J6" s="0"/>
      <c r="K6" s="5" t="s">
        <f>=K5*(ABS(K4)-ABS(K3))</f>
      </c>
      <c r="L6" s="0" t="s">
        <v>224</v>
      </c>
      <c r="M6" s="0"/>
      <c r="N6" s="5" t="s">
        <f>=N5*(ABS(N4)-ABS(N3))</f>
      </c>
      <c r="O6" s="0" t="s">
        <v>224</v>
      </c>
      <c r="P6" s="0"/>
      <c r="Q6" s="5" t="s">
        <f>=Q5*(ABS(Q4)-ABS(Q3))</f>
      </c>
      <c r="R6" s="0" t="s">
        <v>224</v>
      </c>
      <c r="S6" s="0"/>
      <c r="T6" s="5" t="s">
        <f>=T5*(ABS(T4)-ABS(T3))</f>
      </c>
      <c r="U6" s="0" t="s">
        <v>224</v>
      </c>
      <c r="V6" s="0"/>
      <c r="W6" s="5" t="s">
        <f>=W5*(ABS(W4)-ABS(W3))</f>
      </c>
      <c r="X6" s="0" t="s">
        <v>224</v>
      </c>
      <c r="Y6" s="0"/>
      <c r="Z6" s="5" t="s">
        <f>=Z5*(ABS(Z4)-ABS(Z3))</f>
      </c>
      <c r="AA6" s="0" t="s">
        <v>224</v>
      </c>
      <c r="AB6" s="0"/>
      <c r="AC6" s="5" t="s">
        <f>=AC5*(ABS(AC4)-ABS(AC3))</f>
      </c>
      <c r="AD6" s="0" t="s">
        <v>224</v>
      </c>
      <c r="AE6" s="0"/>
      <c r="AF6" s="5" t="s">
        <f>=AF5*(ABS(AF4)-ABS(AF3))</f>
      </c>
      <c r="AG6" s="0" t="s">
        <v>224</v>
      </c>
      <c r="AH6" s="0"/>
      <c r="AI6" s="5" t="s">
        <f>=AI5*(ABS(AI4)-ABS(AI3))</f>
      </c>
      <c r="AJ6" s="0" t="s">
        <v>224</v>
      </c>
      <c r="AK6" s="0"/>
      <c r="AL6" s="5" t="s">
        <f>=AL5*(ABS(AL4)-ABS(AL3))</f>
      </c>
      <c r="AM6" s="0" t="s">
        <v>224</v>
      </c>
      <c r="AN6" s="0"/>
      <c r="AO6" s="5" t="s">
        <f>=AO5*(ABS(AO4)-ABS(AO3))</f>
      </c>
      <c r="AP6" s="0" t="s">
        <v>224</v>
      </c>
      <c r="AQ6" s="0"/>
      <c r="AR6" s="5" t="s">
        <f>=AR5*(ABS(AR4)-ABS(AR3))</f>
      </c>
      <c r="AS6" s="0" t="s">
        <v>224</v>
      </c>
      <c r="AT6" s="0"/>
      <c r="AU6" s="5" t="s">
        <f>=AU5*(ABS(AU4)-ABS(AU3))</f>
      </c>
      <c r="AV6" s="0" t="s">
        <v>224</v>
      </c>
      <c r="AW6" s="0"/>
      <c r="AX6" s="5" t="s">
        <f>=AX5*(ABS(AX4)-ABS(AX3))</f>
      </c>
      <c r="AY6" s="0" t="s">
        <v>224</v>
      </c>
      <c r="AZ6" s="0"/>
      <c r="BA6" s="5" t="s">
        <f>=BA5*(ABS(BA4)-ABS(BA3))</f>
      </c>
      <c r="BB6" s="0" t="s">
        <v>224</v>
      </c>
      <c r="BC6" s="0"/>
      <c r="BD6" s="5" t="s">
        <f>=BD5*(ABS(BD4)-ABS(BD3))</f>
      </c>
      <c r="BE6" s="0" t="s">
        <v>224</v>
      </c>
      <c r="BF6" s="0"/>
      <c r="BG6" s="5" t="s">
        <f>=BG5*(ABS(BG4)-ABS(BG3))</f>
      </c>
      <c r="BH6" s="0" t="s">
        <v>224</v>
      </c>
      <c r="BI6" s="0"/>
      <c r="BJ6" s="5" t="s">
        <f>=BJ5*(ABS(BJ4)-ABS(BJ3))</f>
      </c>
      <c r="BK6" s="0" t="s">
        <v>224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2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3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0" customWidth="1"/>
    <col min="12" max="12" width="10" customWidth="1"/>
    <col min="13" max="13" width="15" customWidth="1"/>
    <col min="14" max="14" width="15" customWidth="1"/>
    <col min="15" max="15" width="15" customWidth="1"/>
    <col min="16" max="16" width="15" customWidth="1"/>
    <col min="17" max="17" width="15" customWidth="1"/>
    <col min="18" max="18" width="15" customWidth="1"/>
    <col min="19" max="19" width="15" customWidth="1"/>
  </cols>
  <sheetData>
    <row collapsed="false" customFormat="false" customHeight="false" hidden="false" ht="12.1" outlineLevel="0" r="1">
      <c r="A1" s="18" t="s">
        <v>79</v>
      </c>
      <c r="B1" s="18" t="s">
        <v>0</v>
      </c>
      <c r="C1" s="18" t="s">
        <v>2</v>
      </c>
      <c r="D1" s="18" t="s">
        <v>225</v>
      </c>
      <c r="E1" s="18" t="s">
        <v>1</v>
      </c>
      <c r="F1" s="18" t="s">
        <v>3</v>
      </c>
      <c r="G1" s="18" t="s">
        <v>4</v>
      </c>
      <c r="H1" s="18" t="s">
        <v>5</v>
      </c>
      <c r="I1" s="18" t="s">
        <v>9</v>
      </c>
      <c r="J1" s="18" t="s">
        <v>7</v>
      </c>
      <c r="K1" s="18" t="s">
        <v>226</v>
      </c>
      <c r="L1" s="18" t="s">
        <v>227</v>
      </c>
      <c r="M1" s="18" t="s">
        <v>19</v>
      </c>
      <c r="N1" s="18" t="s">
        <v>228</v>
      </c>
    </row>
    <row collapsed="false" customFormat="false" customHeight="false" hidden="false" ht="12.1" outlineLevel="0" r="2">
      <c r="A2" s="21" t="n">
        <v>44677.774305556</v>
      </c>
      <c r="B2" s="22" t="s">
        <v>229</v>
      </c>
      <c r="C2" s="22" t="s">
        <v>86</v>
      </c>
      <c r="D2" s="22" t="s">
        <v>229</v>
      </c>
      <c r="E2" s="22" t="s">
        <v>229</v>
      </c>
      <c r="F2" s="22" t="s">
        <v>19</v>
      </c>
      <c r="G2" s="23" t="n">
        <v>1</v>
      </c>
      <c r="H2" s="24" t="n">
        <v>673274817.35</v>
      </c>
      <c r="I2" s="24" t="n">
        <v>673274817.35</v>
      </c>
      <c r="J2" s="24" t="n">
        <v>0</v>
      </c>
      <c r="K2" s="24" t="n">
        <v>0</v>
      </c>
      <c r="L2" s="24" t="n">
        <v>0</v>
      </c>
      <c r="M2" s="6" t="s">
        <f>=I2+J2+K2+L2</f>
      </c>
      <c r="N2" s="22"/>
    </row>
    <row collapsed="false" customFormat="false" customHeight="false" hidden="false" ht="12.1" outlineLevel="0" r="3">
      <c r="A3" s="20" t="n">
        <v>44678.774305556</v>
      </c>
      <c r="B3" s="16" t="s">
        <v>16</v>
      </c>
      <c r="C3" s="16" t="s">
        <v>230</v>
      </c>
      <c r="D3" s="16" t="s">
        <v>198</v>
      </c>
      <c r="E3" s="16" t="s">
        <v>17</v>
      </c>
      <c r="F3" s="16" t="s">
        <v>19</v>
      </c>
      <c r="G3" s="7" t="n">
        <v>510</v>
      </c>
      <c r="H3" s="6" t="n">
        <v>120900</v>
      </c>
      <c r="I3" s="6" t="n">
        <v>-61659000</v>
      </c>
      <c r="J3" s="6" t="n">
        <v>0</v>
      </c>
      <c r="K3" s="6" t="n">
        <v>0</v>
      </c>
      <c r="L3" s="6" t="n">
        <v>0</v>
      </c>
      <c r="M3" s="6" t="s">
        <f>=I3+J3+K3+L3</f>
      </c>
      <c r="N3" s="16"/>
    </row>
    <row collapsed="false" customFormat="false" customHeight="false" hidden="false" ht="12.1" outlineLevel="0" r="4">
      <c r="A4" s="20" t="n">
        <v>44678.774305556</v>
      </c>
      <c r="B4" s="16" t="s">
        <v>24</v>
      </c>
      <c r="C4" s="16" t="s">
        <v>231</v>
      </c>
      <c r="D4" s="16" t="s">
        <v>198</v>
      </c>
      <c r="E4" s="16" t="s">
        <v>17</v>
      </c>
      <c r="F4" s="16" t="s">
        <v>19</v>
      </c>
      <c r="G4" s="7" t="n">
        <v>42835</v>
      </c>
      <c r="H4" s="6" t="n">
        <v>1320</v>
      </c>
      <c r="I4" s="6" t="n">
        <v>-56542200</v>
      </c>
      <c r="J4" s="6" t="n">
        <v>0</v>
      </c>
      <c r="K4" s="6" t="n">
        <v>0</v>
      </c>
      <c r="L4" s="6" t="n">
        <v>0</v>
      </c>
      <c r="M4" s="6" t="s">
        <f>=I4+J4+K4+L4</f>
      </c>
      <c r="N4" s="16"/>
    </row>
    <row collapsed="false" customFormat="false" customHeight="false" hidden="false" ht="12.1" outlineLevel="0" r="5">
      <c r="A5" s="20" t="n">
        <v>44678.774305556</v>
      </c>
      <c r="B5" s="16" t="s">
        <v>21</v>
      </c>
      <c r="C5" s="16" t="s">
        <v>232</v>
      </c>
      <c r="D5" s="16" t="s">
        <v>198</v>
      </c>
      <c r="E5" s="16" t="s">
        <v>17</v>
      </c>
      <c r="F5" s="16" t="s">
        <v>19</v>
      </c>
      <c r="G5" s="7" t="n">
        <v>11238</v>
      </c>
      <c r="H5" s="6" t="n">
        <v>4699</v>
      </c>
      <c r="I5" s="6" t="n">
        <v>-52807362</v>
      </c>
      <c r="J5" s="6" t="n">
        <v>0</v>
      </c>
      <c r="K5" s="6" t="n">
        <v>0</v>
      </c>
      <c r="L5" s="6" t="n">
        <v>0</v>
      </c>
      <c r="M5" s="6" t="s">
        <f>=I5+J5+K5+L5</f>
      </c>
      <c r="N5" s="16"/>
    </row>
    <row collapsed="false" customFormat="false" customHeight="false" hidden="false" ht="12.1" outlineLevel="0" r="6">
      <c r="A6" s="20" t="n">
        <v>44678.774305556</v>
      </c>
      <c r="B6" s="16" t="s">
        <v>45</v>
      </c>
      <c r="C6" s="16" t="s">
        <v>233</v>
      </c>
      <c r="D6" s="16" t="s">
        <v>198</v>
      </c>
      <c r="E6" s="16" t="s">
        <v>17</v>
      </c>
      <c r="F6" s="16" t="s">
        <v>19</v>
      </c>
      <c r="G6" s="7" t="n">
        <v>280613</v>
      </c>
      <c r="H6" s="6" t="n">
        <v>182.94</v>
      </c>
      <c r="I6" s="6" t="n">
        <v>-51335342.22</v>
      </c>
      <c r="J6" s="6" t="n">
        <v>0</v>
      </c>
      <c r="K6" s="6" t="n">
        <v>0</v>
      </c>
      <c r="L6" s="6" t="n">
        <v>0</v>
      </c>
      <c r="M6" s="6" t="s">
        <f>=I6+J6+K6+L6</f>
      </c>
      <c r="N6" s="16"/>
    </row>
    <row collapsed="false" customFormat="false" customHeight="false" hidden="false" ht="12.1" outlineLevel="0" r="7">
      <c r="A7" s="20" t="n">
        <v>44678.774305556</v>
      </c>
      <c r="B7" s="16" t="s">
        <v>30</v>
      </c>
      <c r="C7" s="16" t="s">
        <v>234</v>
      </c>
      <c r="D7" s="16" t="s">
        <v>198</v>
      </c>
      <c r="E7" s="16" t="s">
        <v>17</v>
      </c>
      <c r="F7" s="16" t="s">
        <v>19</v>
      </c>
      <c r="G7" s="7" t="n">
        <v>763924</v>
      </c>
      <c r="H7" s="6" t="n">
        <v>65.31</v>
      </c>
      <c r="I7" s="6" t="n">
        <v>-49891876.44</v>
      </c>
      <c r="J7" s="6" t="n">
        <v>0</v>
      </c>
      <c r="K7" s="6" t="n">
        <v>0</v>
      </c>
      <c r="L7" s="6" t="n">
        <v>0</v>
      </c>
      <c r="M7" s="6" t="s">
        <f>=I7+J7+K7+L7</f>
      </c>
      <c r="N7" s="16"/>
    </row>
    <row collapsed="false" customFormat="false" customHeight="false" hidden="false" ht="12.1" outlineLevel="0" r="8">
      <c r="A8" s="20" t="n">
        <v>44678.774305556</v>
      </c>
      <c r="B8" s="16" t="s">
        <v>27</v>
      </c>
      <c r="C8" s="16" t="s">
        <v>235</v>
      </c>
      <c r="D8" s="16" t="s">
        <v>198</v>
      </c>
      <c r="E8" s="16" t="s">
        <v>17</v>
      </c>
      <c r="F8" s="16" t="s">
        <v>19</v>
      </c>
      <c r="G8" s="7" t="n">
        <v>3222</v>
      </c>
      <c r="H8" s="6" t="n">
        <v>15276</v>
      </c>
      <c r="I8" s="6" t="n">
        <v>-49219272</v>
      </c>
      <c r="J8" s="6" t="n">
        <v>0</v>
      </c>
      <c r="K8" s="6" t="n">
        <v>0</v>
      </c>
      <c r="L8" s="6" t="n">
        <v>0</v>
      </c>
      <c r="M8" s="6" t="s">
        <f>=I8+J8+K8+L8</f>
      </c>
      <c r="N8" s="16"/>
    </row>
    <row collapsed="false" customFormat="false" customHeight="false" hidden="false" ht="12.1" outlineLevel="0" r="9">
      <c r="A9" s="20" t="n">
        <v>44678.774305556</v>
      </c>
      <c r="B9" s="16" t="s">
        <v>39</v>
      </c>
      <c r="C9" s="16" t="s">
        <v>236</v>
      </c>
      <c r="D9" s="16" t="s">
        <v>198</v>
      </c>
      <c r="E9" s="16" t="s">
        <v>17</v>
      </c>
      <c r="F9" s="16" t="s">
        <v>19</v>
      </c>
      <c r="G9" s="7" t="n">
        <v>179923</v>
      </c>
      <c r="H9" s="6" t="n">
        <v>272.1</v>
      </c>
      <c r="I9" s="6" t="n">
        <v>-48957048.3</v>
      </c>
      <c r="J9" s="6" t="n">
        <v>0</v>
      </c>
      <c r="K9" s="6" t="n">
        <v>0</v>
      </c>
      <c r="L9" s="6" t="n">
        <v>0</v>
      </c>
      <c r="M9" s="6" t="s">
        <f>=I9+J9+K9+L9</f>
      </c>
      <c r="N9" s="16"/>
    </row>
    <row collapsed="false" customFormat="false" customHeight="false" hidden="false" ht="12.1" outlineLevel="0" r="10">
      <c r="A10" s="20" t="n">
        <v>44678.774305556</v>
      </c>
      <c r="B10" s="16" t="s">
        <v>36</v>
      </c>
      <c r="C10" s="16" t="s">
        <v>237</v>
      </c>
      <c r="D10" s="16" t="s">
        <v>198</v>
      </c>
      <c r="E10" s="16" t="s">
        <v>17</v>
      </c>
      <c r="F10" s="16" t="s">
        <v>19</v>
      </c>
      <c r="G10" s="7" t="n">
        <v>6526</v>
      </c>
      <c r="H10" s="6" t="n">
        <v>7345</v>
      </c>
      <c r="I10" s="6" t="n">
        <v>-47933470</v>
      </c>
      <c r="J10" s="6" t="n">
        <v>0</v>
      </c>
      <c r="K10" s="6" t="n">
        <v>0</v>
      </c>
      <c r="L10" s="6" t="n">
        <v>0</v>
      </c>
      <c r="M10" s="6" t="s">
        <f>=I10+J10+K10+L10</f>
      </c>
      <c r="N10" s="16"/>
    </row>
    <row collapsed="false" customFormat="false" customHeight="false" hidden="false" ht="12.1" outlineLevel="0" r="11">
      <c r="A11" s="20" t="n">
        <v>44678.774305556</v>
      </c>
      <c r="B11" s="16" t="s">
        <v>51</v>
      </c>
      <c r="C11" s="16" t="s">
        <v>238</v>
      </c>
      <c r="D11" s="16" t="s">
        <v>198</v>
      </c>
      <c r="E11" s="16" t="s">
        <v>17</v>
      </c>
      <c r="F11" s="16" t="s">
        <v>19</v>
      </c>
      <c r="G11" s="7" t="n">
        <v>837765</v>
      </c>
      <c r="H11" s="6" t="n">
        <v>35.575</v>
      </c>
      <c r="I11" s="6" t="n">
        <v>-29803489.88</v>
      </c>
      <c r="J11" s="6" t="n">
        <v>0</v>
      </c>
      <c r="K11" s="6" t="n">
        <v>0</v>
      </c>
      <c r="L11" s="6" t="n">
        <v>0</v>
      </c>
      <c r="M11" s="6" t="s">
        <f>=I11+J11+K11+L11</f>
      </c>
      <c r="N11" s="16"/>
    </row>
    <row collapsed="false" customFormat="false" customHeight="false" hidden="false" ht="12.1" outlineLevel="0" r="12">
      <c r="A12" s="20" t="n">
        <v>44678.774305556</v>
      </c>
      <c r="B12" s="16" t="s">
        <v>48</v>
      </c>
      <c r="C12" s="16" t="s">
        <v>239</v>
      </c>
      <c r="D12" s="16" t="s">
        <v>198</v>
      </c>
      <c r="E12" s="16" t="s">
        <v>17</v>
      </c>
      <c r="F12" s="16" t="s">
        <v>19</v>
      </c>
      <c r="G12" s="7" t="n">
        <v>68731</v>
      </c>
      <c r="H12" s="6" t="n">
        <v>413</v>
      </c>
      <c r="I12" s="6" t="n">
        <v>-28385903</v>
      </c>
      <c r="J12" s="6" t="n">
        <v>0</v>
      </c>
      <c r="K12" s="6" t="n">
        <v>0</v>
      </c>
      <c r="L12" s="6" t="n">
        <v>0</v>
      </c>
      <c r="M12" s="6" t="s">
        <f>=I12+J12+K12+L12</f>
      </c>
      <c r="N12" s="16"/>
    </row>
    <row collapsed="false" customFormat="false" customHeight="false" hidden="false" ht="12.1" outlineLevel="0" r="13">
      <c r="A13" s="20" t="n">
        <v>44678.774305556</v>
      </c>
      <c r="B13" s="16" t="s">
        <v>42</v>
      </c>
      <c r="C13" s="16" t="s">
        <v>240</v>
      </c>
      <c r="D13" s="16" t="s">
        <v>198</v>
      </c>
      <c r="E13" s="16" t="s">
        <v>17</v>
      </c>
      <c r="F13" s="16" t="s">
        <v>19</v>
      </c>
      <c r="G13" s="7" t="n">
        <v>68664</v>
      </c>
      <c r="H13" s="6" t="n">
        <v>410.7</v>
      </c>
      <c r="I13" s="6" t="n">
        <v>-28200304.8</v>
      </c>
      <c r="J13" s="6" t="n">
        <v>0</v>
      </c>
      <c r="K13" s="6" t="n">
        <v>0</v>
      </c>
      <c r="L13" s="6" t="n">
        <v>0</v>
      </c>
      <c r="M13" s="6" t="s">
        <f>=I13+J13+K13+L13</f>
      </c>
      <c r="N13" s="16"/>
    </row>
    <row collapsed="false" customFormat="false" customHeight="false" hidden="false" ht="12.1" outlineLevel="0" r="14">
      <c r="A14" s="20" t="n">
        <v>44678.774305556</v>
      </c>
      <c r="B14" s="16" t="s">
        <v>53</v>
      </c>
      <c r="C14" s="16" t="s">
        <v>241</v>
      </c>
      <c r="D14" s="16" t="s">
        <v>198</v>
      </c>
      <c r="E14" s="16" t="s">
        <v>17</v>
      </c>
      <c r="F14" s="16" t="s">
        <v>19</v>
      </c>
      <c r="G14" s="7" t="n">
        <v>1033241</v>
      </c>
      <c r="H14" s="6" t="n">
        <v>25.44</v>
      </c>
      <c r="I14" s="6" t="n">
        <v>-26285651.04</v>
      </c>
      <c r="J14" s="6" t="n">
        <v>0</v>
      </c>
      <c r="K14" s="6" t="n">
        <v>0</v>
      </c>
      <c r="L14" s="6" t="n">
        <v>0</v>
      </c>
      <c r="M14" s="6" t="s">
        <f>=I14+J14+K14+L14</f>
      </c>
      <c r="N14" s="16"/>
    </row>
    <row collapsed="false" customFormat="false" customHeight="false" hidden="false" ht="12.1" outlineLevel="0" r="15">
      <c r="A15" s="20" t="n">
        <v>44678.774305556</v>
      </c>
      <c r="B15" s="16" t="s">
        <v>33</v>
      </c>
      <c r="C15" s="16" t="s">
        <v>242</v>
      </c>
      <c r="D15" s="16" t="s">
        <v>198</v>
      </c>
      <c r="E15" s="16" t="s">
        <v>17</v>
      </c>
      <c r="F15" s="16" t="s">
        <v>19</v>
      </c>
      <c r="G15" s="7" t="n">
        <v>136541</v>
      </c>
      <c r="H15" s="6" t="n">
        <v>176.1</v>
      </c>
      <c r="I15" s="6" t="n">
        <v>-24044870.1</v>
      </c>
      <c r="J15" s="6" t="n">
        <v>0</v>
      </c>
      <c r="K15" s="6" t="n">
        <v>0</v>
      </c>
      <c r="L15" s="6" t="n">
        <v>0</v>
      </c>
      <c r="M15" s="6" t="s">
        <f>=I15+J15+K15+L15</f>
      </c>
      <c r="N15" s="16"/>
    </row>
    <row collapsed="false" customFormat="false" customHeight="false" hidden="false" ht="12.1" outlineLevel="0" r="16">
      <c r="A16" s="20" t="n">
        <v>44678.774305556</v>
      </c>
      <c r="B16" s="16" t="s">
        <v>67</v>
      </c>
      <c r="C16" s="16" t="s">
        <v>243</v>
      </c>
      <c r="D16" s="16" t="s">
        <v>198</v>
      </c>
      <c r="E16" s="16" t="s">
        <v>17</v>
      </c>
      <c r="F16" s="16" t="s">
        <v>19</v>
      </c>
      <c r="G16" s="7" t="n">
        <v>17486</v>
      </c>
      <c r="H16" s="6" t="n">
        <v>1208</v>
      </c>
      <c r="I16" s="6" t="n">
        <v>-21123088</v>
      </c>
      <c r="J16" s="6" t="n">
        <v>0</v>
      </c>
      <c r="K16" s="6" t="n">
        <v>0</v>
      </c>
      <c r="L16" s="6" t="n">
        <v>0</v>
      </c>
      <c r="M16" s="6" t="s">
        <f>=I16+J16+K16+L16</f>
      </c>
      <c r="N16" s="16"/>
    </row>
    <row collapsed="false" customFormat="false" customHeight="false" hidden="false" ht="12.1" outlineLevel="0" r="17">
      <c r="A17" s="20" t="n">
        <v>44678.774305556</v>
      </c>
      <c r="B17" s="16" t="s">
        <v>65</v>
      </c>
      <c r="C17" s="16" t="s">
        <v>244</v>
      </c>
      <c r="D17" s="16" t="s">
        <v>198</v>
      </c>
      <c r="E17" s="16" t="s">
        <v>17</v>
      </c>
      <c r="F17" s="16" t="s">
        <v>19</v>
      </c>
      <c r="G17" s="7" t="n">
        <v>9973533</v>
      </c>
      <c r="H17" s="6" t="n">
        <v>2.059</v>
      </c>
      <c r="I17" s="6" t="n">
        <v>-20535504.45</v>
      </c>
      <c r="J17" s="6" t="n">
        <v>0</v>
      </c>
      <c r="K17" s="6" t="n">
        <v>0</v>
      </c>
      <c r="L17" s="6" t="n">
        <v>0</v>
      </c>
      <c r="M17" s="6" t="s">
        <f>=I17+J17+K17+L17</f>
      </c>
      <c r="N17" s="16"/>
    </row>
    <row collapsed="false" customFormat="false" customHeight="false" hidden="false" ht="12.1" outlineLevel="0" r="18">
      <c r="A18" s="20" t="n">
        <v>44678.774305556</v>
      </c>
      <c r="B18" s="16" t="s">
        <v>59</v>
      </c>
      <c r="C18" s="16" t="s">
        <v>245</v>
      </c>
      <c r="D18" s="16" t="s">
        <v>198</v>
      </c>
      <c r="E18" s="16" t="s">
        <v>17</v>
      </c>
      <c r="F18" s="16" t="s">
        <v>19</v>
      </c>
      <c r="G18" s="7" t="n">
        <v>7424822</v>
      </c>
      <c r="H18" s="6" t="n">
        <v>2.4555</v>
      </c>
      <c r="I18" s="6" t="n">
        <v>-18231650.42</v>
      </c>
      <c r="J18" s="6" t="n">
        <v>0</v>
      </c>
      <c r="K18" s="6" t="n">
        <v>0</v>
      </c>
      <c r="L18" s="6" t="n">
        <v>0</v>
      </c>
      <c r="M18" s="6" t="s">
        <f>=I18+J18+K18+L18</f>
      </c>
      <c r="N18" s="16"/>
    </row>
    <row collapsed="false" customFormat="false" customHeight="false" hidden="false" ht="12.1" outlineLevel="0" r="19">
      <c r="A19" s="20" t="n">
        <v>44678.774305556</v>
      </c>
      <c r="B19" s="16" t="s">
        <v>71</v>
      </c>
      <c r="C19" s="16" t="s">
        <v>246</v>
      </c>
      <c r="D19" s="16" t="s">
        <v>198</v>
      </c>
      <c r="E19" s="16" t="s">
        <v>17</v>
      </c>
      <c r="F19" s="16" t="s">
        <v>19</v>
      </c>
      <c r="G19" s="7" t="n">
        <v>19440146</v>
      </c>
      <c r="H19" s="6" t="n">
        <v>0.7275</v>
      </c>
      <c r="I19" s="6" t="n">
        <v>-14142706.22</v>
      </c>
      <c r="J19" s="6" t="n">
        <v>0</v>
      </c>
      <c r="K19" s="6" t="n">
        <v>0</v>
      </c>
      <c r="L19" s="6" t="n">
        <v>0</v>
      </c>
      <c r="M19" s="6" t="s">
        <f>=I19+J19+K19+L19</f>
      </c>
      <c r="N19" s="16"/>
    </row>
    <row collapsed="false" customFormat="false" customHeight="false" hidden="false" ht="12.1" outlineLevel="0" r="20">
      <c r="A20" s="20" t="n">
        <v>44678.774305556</v>
      </c>
      <c r="B20" s="16" t="s">
        <v>62</v>
      </c>
      <c r="C20" s="16" t="s">
        <v>247</v>
      </c>
      <c r="D20" s="16" t="s">
        <v>198</v>
      </c>
      <c r="E20" s="16" t="s">
        <v>17</v>
      </c>
      <c r="F20" s="16" t="s">
        <v>19</v>
      </c>
      <c r="G20" s="7" t="n">
        <v>1831530</v>
      </c>
      <c r="H20" s="6" t="n">
        <v>7.485</v>
      </c>
      <c r="I20" s="6" t="n">
        <v>-13709002.05</v>
      </c>
      <c r="J20" s="6" t="n">
        <v>0</v>
      </c>
      <c r="K20" s="6" t="n">
        <v>0</v>
      </c>
      <c r="L20" s="6" t="n">
        <v>0</v>
      </c>
      <c r="M20" s="6" t="s">
        <f>=I20+J20+K20+L20</f>
      </c>
      <c r="N20" s="16"/>
    </row>
    <row collapsed="false" customFormat="false" customHeight="false" hidden="false" ht="12.1" outlineLevel="0" r="21">
      <c r="A21" s="20" t="n">
        <v>44678.774305556</v>
      </c>
      <c r="B21" s="16" t="s">
        <v>56</v>
      </c>
      <c r="C21" s="16" t="s">
        <v>248</v>
      </c>
      <c r="D21" s="16" t="s">
        <v>198</v>
      </c>
      <c r="E21" s="16" t="s">
        <v>17</v>
      </c>
      <c r="F21" s="16" t="s">
        <v>19</v>
      </c>
      <c r="G21" s="7" t="n">
        <v>67078</v>
      </c>
      <c r="H21" s="6" t="n">
        <v>152.75</v>
      </c>
      <c r="I21" s="6" t="n">
        <v>-10246164.5</v>
      </c>
      <c r="J21" s="6" t="n">
        <v>0</v>
      </c>
      <c r="K21" s="6" t="n">
        <v>0</v>
      </c>
      <c r="L21" s="6" t="n">
        <v>0</v>
      </c>
      <c r="M21" s="6" t="s">
        <f>=I21+J21+K21+L21</f>
      </c>
      <c r="N21" s="16"/>
    </row>
    <row collapsed="false" customFormat="false" customHeight="false" hidden="false" ht="12.1" outlineLevel="0" r="22">
      <c r="A22" s="20" t="n">
        <v>44678.774305556</v>
      </c>
      <c r="B22" s="16" t="s">
        <v>73</v>
      </c>
      <c r="C22" s="16" t="s">
        <v>249</v>
      </c>
      <c r="D22" s="16" t="s">
        <v>198</v>
      </c>
      <c r="E22" s="16" t="s">
        <v>17</v>
      </c>
      <c r="F22" s="16" t="s">
        <v>19</v>
      </c>
      <c r="G22" s="7" t="n">
        <v>67078</v>
      </c>
      <c r="H22" s="6" t="n">
        <v>0.2365</v>
      </c>
      <c r="I22" s="6" t="n">
        <v>-15863.95</v>
      </c>
      <c r="J22" s="6" t="n">
        <v>0</v>
      </c>
      <c r="K22" s="6" t="n">
        <v>0</v>
      </c>
      <c r="L22" s="6" t="n">
        <v>0</v>
      </c>
      <c r="M22" s="6" t="s">
        <f>=I22+J22+K22+L22</f>
      </c>
      <c r="N22" s="16"/>
    </row>
    <row collapsed="false" customFormat="false" customHeight="false" hidden="false" ht="12.1" outlineLevel="0" r="23">
      <c r="A23" s="20" t="n">
        <v>44678.774305556</v>
      </c>
      <c r="B23" s="16" t="s">
        <v>69</v>
      </c>
      <c r="C23" s="16" t="s">
        <v>250</v>
      </c>
      <c r="D23" s="16" t="s">
        <v>198</v>
      </c>
      <c r="E23" s="16" t="s">
        <v>17</v>
      </c>
      <c r="F23" s="16" t="s">
        <v>19</v>
      </c>
      <c r="G23" s="7" t="n">
        <v>140901</v>
      </c>
      <c r="H23" s="6" t="n">
        <v>94.88</v>
      </c>
      <c r="I23" s="6" t="n">
        <v>-13368686.88</v>
      </c>
      <c r="J23" s="6" t="n">
        <v>0</v>
      </c>
      <c r="K23" s="6" t="n">
        <v>0</v>
      </c>
      <c r="L23" s="6" t="n">
        <v>0</v>
      </c>
      <c r="M23" s="6" t="s">
        <f>=I23+J23+K23+L23</f>
      </c>
      <c r="N23" s="16"/>
    </row>
    <row collapsed="false" customFormat="false" customHeight="false" hidden="false" ht="12.1" outlineLevel="0" r="24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 t="s">
        <v>251</v>
      </c>
      <c r="M24" s="5" t="s">
        <f>=SUM(M2:M23)</f>
      </c>
      <c r="N24" s="4"/>
    </row>
  </sheetData>
  <autoFilter ref="A1:N24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11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</cols>
  <sheetData>
    <row collapsed="false" customFormat="false" customHeight="false" hidden="false" ht="12.1" outlineLevel="0" r="1">
      <c r="A1" s="26" t="s">
        <v>79</v>
      </c>
      <c r="B1" s="26" t="s">
        <v>252</v>
      </c>
      <c r="C1" s="26" t="s">
        <v>0</v>
      </c>
      <c r="D1" s="26" t="s">
        <v>2</v>
      </c>
      <c r="E1" s="26" t="s">
        <v>253</v>
      </c>
      <c r="F1" s="26" t="s">
        <v>3</v>
      </c>
      <c r="G1" s="26" t="s">
        <v>254</v>
      </c>
      <c r="H1" s="26" t="s">
        <v>255</v>
      </c>
      <c r="I1" s="26" t="s">
        <v>256</v>
      </c>
      <c r="J1" s="26" t="s">
        <v>257</v>
      </c>
      <c r="K1" s="26" t="s">
        <v>258</v>
      </c>
      <c r="L1" s="26" t="s">
        <v>259</v>
      </c>
      <c r="M1" s="26" t="s">
        <v>260</v>
      </c>
      <c r="N1" s="26" t="s">
        <v>261</v>
      </c>
    </row>
    <row collapsed="false" customFormat="false" customHeight="false" hidden="false" ht="12.1" outlineLevel="0" r="2">
      <c r="A2" s="25" t="n">
        <v>44686</v>
      </c>
      <c r="B2" s="16" t="s">
        <v>262</v>
      </c>
      <c r="C2" s="16" t="s">
        <v>24</v>
      </c>
      <c r="D2" s="16" t="s">
        <v>25</v>
      </c>
      <c r="E2" s="7" t="n">
        <v>42835</v>
      </c>
      <c r="F2" s="16" t="s">
        <v>19</v>
      </c>
      <c r="G2" s="6" t="n">
        <v>43.77</v>
      </c>
      <c r="H2" s="6" t="n">
        <v>1009.2</v>
      </c>
      <c r="I2" s="6" t="n">
        <v>1320</v>
      </c>
      <c r="J2" s="6" t="n">
        <v>243735</v>
      </c>
      <c r="K2" s="6" t="n">
        <v>1874887.95</v>
      </c>
      <c r="L2" s="6" t="n">
        <v>1631152.95</v>
      </c>
      <c r="M2" s="6" t="n">
        <v>2.88</v>
      </c>
      <c r="N2" s="6" t="n">
        <v>3.77</v>
      </c>
    </row>
    <row collapsed="false" customFormat="false" customHeight="false" hidden="false" ht="12.1" outlineLevel="0" r="3">
      <c r="A3" s="25" t="n">
        <v>44722</v>
      </c>
      <c r="B3" s="16" t="s">
        <v>262</v>
      </c>
      <c r="C3" s="16" t="s">
        <v>56</v>
      </c>
      <c r="D3" s="16" t="s">
        <v>57</v>
      </c>
      <c r="E3" s="7" t="n">
        <v>67078</v>
      </c>
      <c r="F3" s="16" t="s">
        <v>19</v>
      </c>
      <c r="G3" s="6" t="n">
        <v>21.2238</v>
      </c>
      <c r="H3" s="6" t="n">
        <v>136.25</v>
      </c>
      <c r="I3" s="6" t="n">
        <v>152.75</v>
      </c>
      <c r="J3" s="6" t="n">
        <v>185075</v>
      </c>
      <c r="K3" s="6" t="n">
        <v>1423650.0564</v>
      </c>
      <c r="L3" s="6" t="n">
        <v>1238575.06</v>
      </c>
      <c r="M3" s="6" t="n">
        <v>12.09</v>
      </c>
      <c r="N3" s="6" t="n">
        <v>13.55</v>
      </c>
    </row>
    <row collapsed="false" customFormat="false" customHeight="false" hidden="false" ht="12.1" outlineLevel="0" r="4">
      <c r="A4" s="25" t="n">
        <v>44726</v>
      </c>
      <c r="B4" s="16" t="s">
        <v>262</v>
      </c>
      <c r="C4" s="16" t="s">
        <v>27</v>
      </c>
      <c r="D4" s="16" t="s">
        <v>28</v>
      </c>
      <c r="E4" s="7" t="n">
        <v>3222</v>
      </c>
      <c r="F4" s="16" t="s">
        <v>19</v>
      </c>
      <c r="G4" s="6" t="n">
        <v>1166.22</v>
      </c>
      <c r="H4" s="6" t="n">
        <v>19102</v>
      </c>
      <c r="I4" s="6" t="n">
        <v>15276</v>
      </c>
      <c r="J4" s="6" t="n">
        <v>488483</v>
      </c>
      <c r="K4" s="6" t="n">
        <v>3757560.84</v>
      </c>
      <c r="L4" s="6" t="n">
        <v>3269077.84</v>
      </c>
      <c r="M4" s="6" t="n">
        <v>6.64</v>
      </c>
      <c r="N4" s="6" t="n">
        <v>5.31</v>
      </c>
    </row>
    <row collapsed="false" customFormat="false" customHeight="false" hidden="false" ht="12.1" outlineLevel="0" r="5">
      <c r="A5" s="25" t="n">
        <v>44739</v>
      </c>
      <c r="B5" s="16" t="s">
        <v>262</v>
      </c>
      <c r="C5" s="16" t="s">
        <v>73</v>
      </c>
      <c r="D5" s="16" t="s">
        <v>74</v>
      </c>
      <c r="E5" s="7" t="n">
        <v>67078</v>
      </c>
      <c r="F5" s="16" t="s">
        <v>19</v>
      </c>
      <c r="G5" s="6" t="n">
        <v>0.0278</v>
      </c>
      <c r="H5" s="6" t="n">
        <v>0.1852</v>
      </c>
      <c r="I5" s="6" t="n">
        <v>0.24</v>
      </c>
      <c r="J5" s="6" t="n">
        <v>243</v>
      </c>
      <c r="K5" s="6" t="n">
        <v>1866.11</v>
      </c>
      <c r="L5" s="6" t="n">
        <v>1623.11</v>
      </c>
      <c r="M5" s="6" t="n">
        <v>10.23</v>
      </c>
      <c r="N5" s="6" t="n">
        <v>13.07</v>
      </c>
    </row>
    <row collapsed="false" customFormat="false" customHeight="false" hidden="false" ht="12.1" outlineLevel="0" r="6">
      <c r="A6" s="25" t="n">
        <v>44750</v>
      </c>
      <c r="B6" s="16" t="s">
        <v>262</v>
      </c>
      <c r="C6" s="16" t="s">
        <v>42</v>
      </c>
      <c r="D6" s="16" t="s">
        <v>43</v>
      </c>
      <c r="E6" s="7" t="n">
        <v>68664</v>
      </c>
      <c r="F6" s="16" t="s">
        <v>19</v>
      </c>
      <c r="G6" s="6" t="n">
        <v>16.14</v>
      </c>
      <c r="H6" s="6" t="n">
        <v>409.9</v>
      </c>
      <c r="I6" s="6" t="n">
        <v>410.7</v>
      </c>
      <c r="J6" s="6" t="n">
        <v>144071</v>
      </c>
      <c r="K6" s="6" t="n">
        <v>1108236.96</v>
      </c>
      <c r="L6" s="6" t="n">
        <v>964165.96</v>
      </c>
      <c r="M6" s="6" t="n">
        <v>3.42</v>
      </c>
      <c r="N6" s="6" t="n">
        <v>3.43</v>
      </c>
    </row>
    <row collapsed="false" customFormat="false" customHeight="false" hidden="false" ht="12.1" outlineLevel="0" r="7">
      <c r="A7" s="25" t="n">
        <v>44750</v>
      </c>
      <c r="B7" s="16" t="s">
        <v>262</v>
      </c>
      <c r="C7" s="16" t="s">
        <v>48</v>
      </c>
      <c r="D7" s="16" t="s">
        <v>49</v>
      </c>
      <c r="E7" s="7" t="n">
        <v>68731</v>
      </c>
      <c r="F7" s="16" t="s">
        <v>19</v>
      </c>
      <c r="G7" s="6" t="n">
        <v>16.14</v>
      </c>
      <c r="H7" s="6" t="n">
        <v>361.9</v>
      </c>
      <c r="I7" s="6" t="n">
        <v>413</v>
      </c>
      <c r="J7" s="6" t="n">
        <v>144211</v>
      </c>
      <c r="K7" s="6" t="n">
        <v>1109318.34</v>
      </c>
      <c r="L7" s="6" t="n">
        <v>965107.34</v>
      </c>
      <c r="M7" s="6" t="n">
        <v>3.4</v>
      </c>
      <c r="N7" s="6" t="n">
        <v>3.88</v>
      </c>
    </row>
    <row collapsed="false" customFormat="false" customHeight="false" hidden="false" ht="12.1" outlineLevel="0" r="8">
      <c r="A8" s="25" t="n">
        <v>44753</v>
      </c>
      <c r="B8" s="16" t="s">
        <v>262</v>
      </c>
      <c r="C8" s="16" t="s">
        <v>69</v>
      </c>
      <c r="D8" s="16" t="s">
        <v>70</v>
      </c>
      <c r="E8" s="7" t="n">
        <v>140901</v>
      </c>
      <c r="F8" s="16" t="s">
        <v>19</v>
      </c>
      <c r="G8" s="6" t="n">
        <v>0.744</v>
      </c>
      <c r="H8" s="6" t="n">
        <v>65.12</v>
      </c>
      <c r="I8" s="6" t="n">
        <v>94.88</v>
      </c>
      <c r="J8" s="6" t="n">
        <v>13628</v>
      </c>
      <c r="K8" s="6" t="n">
        <v>104830.344</v>
      </c>
      <c r="L8" s="6" t="n">
        <v>91202.34</v>
      </c>
      <c r="M8" s="6" t="n">
        <v>0.68</v>
      </c>
      <c r="N8" s="6" t="n">
        <v>0.99</v>
      </c>
    </row>
    <row collapsed="false" customFormat="false" customHeight="false" hidden="false" ht="12.1" outlineLevel="0" r="9">
      <c r="A9" s="25" t="n">
        <v>44753</v>
      </c>
      <c r="B9" s="16" t="s">
        <v>262</v>
      </c>
      <c r="C9" s="16" t="s">
        <v>67</v>
      </c>
      <c r="D9" s="16" t="s">
        <v>68</v>
      </c>
      <c r="E9" s="7" t="n">
        <v>17486</v>
      </c>
      <c r="F9" s="16" t="s">
        <v>19</v>
      </c>
      <c r="G9" s="6" t="n">
        <v>117.29</v>
      </c>
      <c r="H9" s="6" t="n">
        <v>715</v>
      </c>
      <c r="I9" s="6" t="n">
        <v>1208</v>
      </c>
      <c r="J9" s="6" t="n">
        <v>266621</v>
      </c>
      <c r="K9" s="6" t="n">
        <v>2050932.94</v>
      </c>
      <c r="L9" s="6" t="n">
        <v>1784311.94</v>
      </c>
      <c r="M9" s="6" t="n">
        <v>8.45</v>
      </c>
      <c r="N9" s="6" t="n">
        <v>14.27</v>
      </c>
    </row>
    <row collapsed="false" customFormat="false" customHeight="false" hidden="false" ht="12.1" outlineLevel="0" r="10">
      <c r="A10" s="25" t="n">
        <v>44753</v>
      </c>
      <c r="B10" s="16" t="s">
        <v>262</v>
      </c>
      <c r="C10" s="16" t="s">
        <v>59</v>
      </c>
      <c r="D10" s="16" t="s">
        <v>60</v>
      </c>
      <c r="E10" s="7" t="n">
        <v>7424822</v>
      </c>
      <c r="F10" s="16" t="s">
        <v>19</v>
      </c>
      <c r="G10" s="6" t="n">
        <v>0.2231</v>
      </c>
      <c r="H10" s="6" t="n">
        <v>1.85</v>
      </c>
      <c r="I10" s="6" t="n">
        <v>2.46</v>
      </c>
      <c r="J10" s="6" t="n">
        <v>215323</v>
      </c>
      <c r="K10" s="6" t="n">
        <v>1656329.2918</v>
      </c>
      <c r="L10" s="6" t="n">
        <v>1441006.29</v>
      </c>
      <c r="M10" s="6" t="n">
        <v>7.9</v>
      </c>
      <c r="N10" s="6" t="n">
        <v>10.49</v>
      </c>
    </row>
    <row collapsed="false" customFormat="false" customHeight="false" hidden="false" ht="12.1" outlineLevel="0" r="11">
      <c r="A11" s="25" t="n">
        <v>44753</v>
      </c>
      <c r="B11" s="16" t="s">
        <v>262</v>
      </c>
      <c r="C11" s="16" t="s">
        <v>71</v>
      </c>
      <c r="D11" s="16" t="s">
        <v>72</v>
      </c>
      <c r="E11" s="7" t="n">
        <v>19440146</v>
      </c>
      <c r="F11" s="16" t="s">
        <v>19</v>
      </c>
      <c r="G11" s="6" t="n">
        <v>0.0966</v>
      </c>
      <c r="H11" s="6" t="n">
        <v>0.555</v>
      </c>
      <c r="I11" s="6" t="n">
        <v>0.73</v>
      </c>
      <c r="J11" s="6" t="n">
        <v>244012</v>
      </c>
      <c r="K11" s="6" t="n">
        <v>1877016.1389</v>
      </c>
      <c r="L11" s="6" t="n">
        <v>1633004.14</v>
      </c>
      <c r="M11" s="6" t="n">
        <v>11.55</v>
      </c>
      <c r="N11" s="6" t="n">
        <v>15.14</v>
      </c>
    </row>
    <row collapsed="false" customFormat="false" customHeight="false" hidden="false" ht="12.1" outlineLevel="0" r="12">
      <c r="A12" s="25" t="n">
        <v>44754</v>
      </c>
      <c r="B12" s="16" t="s">
        <v>262</v>
      </c>
      <c r="C12" s="16" t="s">
        <v>62</v>
      </c>
      <c r="D12" s="16" t="s">
        <v>63</v>
      </c>
      <c r="E12" s="7" t="n">
        <v>1831530</v>
      </c>
      <c r="F12" s="16" t="s">
        <v>19</v>
      </c>
      <c r="G12" s="6" t="n">
        <v>0.54</v>
      </c>
      <c r="H12" s="6" t="n">
        <v>5.01</v>
      </c>
      <c r="I12" s="6" t="n">
        <v>7.49</v>
      </c>
      <c r="J12" s="6" t="n">
        <v>128573</v>
      </c>
      <c r="K12" s="6" t="n">
        <v>989026.2</v>
      </c>
      <c r="L12" s="6" t="n">
        <v>860453.2</v>
      </c>
      <c r="M12" s="6" t="n">
        <v>6.28</v>
      </c>
      <c r="N12" s="6" t="n">
        <v>9.38</v>
      </c>
    </row>
    <row collapsed="false" customFormat="false" customHeight="false" hidden="false" ht="12.1" outlineLevel="0" r="13">
      <c r="A13" s="25" t="n">
        <v>44754</v>
      </c>
      <c r="B13" s="16" t="s">
        <v>262</v>
      </c>
      <c r="C13" s="16" t="s">
        <v>39</v>
      </c>
      <c r="D13" s="16" t="s">
        <v>40</v>
      </c>
      <c r="E13" s="7" t="n">
        <v>179923</v>
      </c>
      <c r="F13" s="16" t="s">
        <v>19</v>
      </c>
      <c r="G13" s="6" t="n">
        <v>33.85</v>
      </c>
      <c r="H13" s="6" t="n">
        <v>236.85</v>
      </c>
      <c r="I13" s="6" t="n">
        <v>272.1</v>
      </c>
      <c r="J13" s="6" t="n">
        <v>791751</v>
      </c>
      <c r="K13" s="6" t="n">
        <v>6090393.55</v>
      </c>
      <c r="L13" s="6" t="n">
        <v>5298642.55</v>
      </c>
      <c r="M13" s="6" t="n">
        <v>10.82</v>
      </c>
      <c r="N13" s="6" t="n">
        <v>12.43</v>
      </c>
    </row>
    <row collapsed="false" customFormat="false" customHeight="false" hidden="false" ht="12.1" outlineLevel="0" r="14">
      <c r="A14" s="25" t="n">
        <v>44762</v>
      </c>
      <c r="B14" s="16" t="s">
        <v>262</v>
      </c>
      <c r="C14" s="16" t="s">
        <v>16</v>
      </c>
      <c r="D14" s="16" t="s">
        <v>18</v>
      </c>
      <c r="E14" s="7" t="n">
        <v>510</v>
      </c>
      <c r="F14" s="16" t="s">
        <v>19</v>
      </c>
      <c r="G14" s="6" t="n">
        <v>10497.36</v>
      </c>
      <c r="H14" s="6" t="n">
        <v>113550</v>
      </c>
      <c r="I14" s="6" t="n">
        <v>120900</v>
      </c>
      <c r="J14" s="6" t="n">
        <v>695975</v>
      </c>
      <c r="K14" s="6" t="n">
        <v>5353653.6</v>
      </c>
      <c r="L14" s="6" t="n">
        <v>4657678.6</v>
      </c>
      <c r="M14" s="6" t="n">
        <v>7.55</v>
      </c>
      <c r="N14" s="6" t="n">
        <v>8.04</v>
      </c>
    </row>
    <row collapsed="false" customFormat="false" customHeight="false" hidden="false" ht="12.1" outlineLevel="0" r="15">
      <c r="A15" s="25" t="n">
        <v>44762</v>
      </c>
      <c r="B15" s="16" t="s">
        <v>262</v>
      </c>
      <c r="C15" s="16" t="s">
        <v>30</v>
      </c>
      <c r="D15" s="16" t="s">
        <v>31</v>
      </c>
      <c r="E15" s="7" t="n">
        <v>763924</v>
      </c>
      <c r="F15" s="16" t="s">
        <v>19</v>
      </c>
      <c r="G15" s="6" t="n">
        <v>4.56</v>
      </c>
      <c r="H15" s="6" t="n">
        <v>61.03</v>
      </c>
      <c r="I15" s="6" t="n">
        <v>65.31</v>
      </c>
      <c r="J15" s="6" t="n">
        <v>452854</v>
      </c>
      <c r="K15" s="6" t="n">
        <v>3483493.44</v>
      </c>
      <c r="L15" s="6" t="n">
        <v>3030639.44</v>
      </c>
      <c r="M15" s="6" t="n">
        <v>6.07</v>
      </c>
      <c r="N15" s="6" t="n">
        <v>6.5</v>
      </c>
    </row>
    <row collapsed="false" customFormat="false" customHeight="false" hidden="false" ht="12.1" outlineLevel="0" r="16">
      <c r="A16" s="25" t="n">
        <v>44762</v>
      </c>
      <c r="B16" s="16" t="s">
        <v>262</v>
      </c>
      <c r="C16" s="16" t="s">
        <v>51</v>
      </c>
      <c r="D16" s="16" t="s">
        <v>52</v>
      </c>
      <c r="E16" s="7" t="n">
        <v>837765</v>
      </c>
      <c r="F16" s="16" t="s">
        <v>19</v>
      </c>
      <c r="G16" s="6" t="n">
        <v>4.73</v>
      </c>
      <c r="H16" s="6" t="n">
        <v>28.91</v>
      </c>
      <c r="I16" s="6" t="n">
        <v>35.58</v>
      </c>
      <c r="J16" s="6" t="n">
        <v>515142</v>
      </c>
      <c r="K16" s="6" t="n">
        <v>3962628.45</v>
      </c>
      <c r="L16" s="6" t="n">
        <v>3447486.45</v>
      </c>
      <c r="M16" s="6" t="n">
        <v>11.57</v>
      </c>
      <c r="N16" s="6" t="n">
        <v>14.23</v>
      </c>
    </row>
    <row collapsed="false" customFormat="false" customHeight="false" hidden="false" ht="12.1" outlineLevel="0" r="17">
      <c r="A17" s="25" t="n">
        <v>44762</v>
      </c>
      <c r="B17" s="16" t="s">
        <v>262</v>
      </c>
      <c r="C17" s="16" t="s">
        <v>53</v>
      </c>
      <c r="D17" s="16" t="s">
        <v>54</v>
      </c>
      <c r="E17" s="7" t="n">
        <v>1033241</v>
      </c>
      <c r="F17" s="16" t="s">
        <v>19</v>
      </c>
      <c r="G17" s="6" t="n">
        <v>0.8</v>
      </c>
      <c r="H17" s="6" t="n">
        <v>24.9</v>
      </c>
      <c r="I17" s="6" t="n">
        <v>25.44</v>
      </c>
      <c r="J17" s="6" t="n">
        <v>107457</v>
      </c>
      <c r="K17" s="6" t="n">
        <v>826592.8</v>
      </c>
      <c r="L17" s="6" t="n">
        <v>719135.8</v>
      </c>
      <c r="M17" s="6" t="n">
        <v>2.74</v>
      </c>
      <c r="N17" s="6" t="n">
        <v>2.8</v>
      </c>
    </row>
    <row collapsed="false" customFormat="false" customHeight="false" hidden="false" ht="12.1" outlineLevel="0" r="18">
      <c r="A18" s="25" t="n">
        <v>44802</v>
      </c>
      <c r="B18" s="16" t="s">
        <v>262</v>
      </c>
      <c r="C18" s="16" t="s">
        <v>33</v>
      </c>
      <c r="D18" s="16" t="s">
        <v>34</v>
      </c>
      <c r="E18" s="7" t="n">
        <v>136541</v>
      </c>
      <c r="F18" s="16" t="s">
        <v>19</v>
      </c>
      <c r="G18" s="6" t="n">
        <v>11.81</v>
      </c>
      <c r="H18" s="6" t="n">
        <v>92.4</v>
      </c>
      <c r="I18" s="6" t="n">
        <v>176.1</v>
      </c>
      <c r="J18" s="6" t="n">
        <v>209631</v>
      </c>
      <c r="K18" s="6" t="n">
        <v>1612549.21</v>
      </c>
      <c r="L18" s="6" t="n">
        <v>1402918.21</v>
      </c>
      <c r="M18" s="6" t="n">
        <v>5.83</v>
      </c>
      <c r="N18" s="6" t="n">
        <v>11.12</v>
      </c>
    </row>
    <row collapsed="false" customFormat="false" customHeight="false" hidden="false" ht="12.1" outlineLevel="0" r="19">
      <c r="A19" s="25" t="n">
        <v>44837</v>
      </c>
      <c r="B19" s="16" t="s">
        <v>262</v>
      </c>
      <c r="C19" s="16" t="s">
        <v>36</v>
      </c>
      <c r="D19" s="16" t="s">
        <v>37</v>
      </c>
      <c r="E19" s="7" t="n">
        <v>6526</v>
      </c>
      <c r="F19" s="16" t="s">
        <v>19</v>
      </c>
      <c r="G19" s="6" t="n">
        <v>390</v>
      </c>
      <c r="H19" s="6" t="n">
        <v>6288</v>
      </c>
      <c r="I19" s="6" t="n">
        <v>7345</v>
      </c>
      <c r="J19" s="6" t="n">
        <v>330868</v>
      </c>
      <c r="K19" s="6" t="n">
        <v>2545140</v>
      </c>
      <c r="L19" s="6" t="n">
        <v>2214272</v>
      </c>
      <c r="M19" s="6" t="n">
        <v>4.62</v>
      </c>
      <c r="N19" s="6" t="n">
        <v>5.4</v>
      </c>
    </row>
    <row collapsed="false" customFormat="false" customHeight="false" hidden="false" ht="12.1" outlineLevel="0" r="20">
      <c r="A20" s="25" t="n">
        <v>44837</v>
      </c>
      <c r="B20" s="16" t="s">
        <v>262</v>
      </c>
      <c r="C20" s="16" t="s">
        <v>36</v>
      </c>
      <c r="D20" s="16" t="s">
        <v>37</v>
      </c>
      <c r="E20" s="7" t="n">
        <v>6526</v>
      </c>
      <c r="F20" s="16" t="s">
        <v>19</v>
      </c>
      <c r="G20" s="6" t="n">
        <v>390</v>
      </c>
      <c r="H20" s="6" t="n">
        <v>6288</v>
      </c>
      <c r="I20" s="6" t="n">
        <v>7345</v>
      </c>
      <c r="J20" s="6" t="n">
        <v>330868</v>
      </c>
      <c r="K20" s="6" t="n">
        <v>2545140.0065</v>
      </c>
      <c r="L20" s="6" t="n">
        <v>2214272.01</v>
      </c>
      <c r="M20" s="6" t="n">
        <v>4.62</v>
      </c>
      <c r="N20" s="6" t="n">
        <v>5.4</v>
      </c>
    </row>
    <row collapsed="false" customFormat="false" customHeight="false" hidden="false" ht="12.1" outlineLevel="0" r="21">
      <c r="A21" s="25" t="n">
        <v>44843</v>
      </c>
      <c r="B21" s="16" t="s">
        <v>262</v>
      </c>
      <c r="C21" s="16" t="s">
        <v>24</v>
      </c>
      <c r="D21" s="16" t="s">
        <v>25</v>
      </c>
      <c r="E21" s="7" t="n">
        <v>42835</v>
      </c>
      <c r="F21" s="16" t="s">
        <v>19</v>
      </c>
      <c r="G21" s="6" t="n">
        <v>45</v>
      </c>
      <c r="H21" s="6" t="n">
        <v>906.4</v>
      </c>
      <c r="I21" s="6" t="n">
        <v>1320</v>
      </c>
      <c r="J21" s="6" t="n">
        <v>250585</v>
      </c>
      <c r="K21" s="6" t="n">
        <v>1927575</v>
      </c>
      <c r="L21" s="6" t="n">
        <v>1676990</v>
      </c>
      <c r="M21" s="6" t="n">
        <v>2.97</v>
      </c>
      <c r="N21" s="6" t="n">
        <v>4.32</v>
      </c>
    </row>
    <row collapsed="false" customFormat="false" customHeight="false" hidden="false" ht="12.1" outlineLevel="0" r="22">
      <c r="A22" s="25" t="n">
        <v>44845</v>
      </c>
      <c r="B22" s="16" t="s">
        <v>262</v>
      </c>
      <c r="C22" s="16" t="s">
        <v>45</v>
      </c>
      <c r="D22" s="16" t="s">
        <v>46</v>
      </c>
      <c r="E22" s="7" t="n">
        <v>280613</v>
      </c>
      <c r="F22" s="16" t="s">
        <v>19</v>
      </c>
      <c r="G22" s="6" t="n">
        <v>51.03</v>
      </c>
      <c r="H22" s="6" t="n">
        <v>162.89</v>
      </c>
      <c r="I22" s="6" t="n">
        <v>182.94</v>
      </c>
      <c r="J22" s="6" t="n">
        <v>1861559</v>
      </c>
      <c r="K22" s="6" t="n">
        <v>14319681.39</v>
      </c>
      <c r="L22" s="6" t="n">
        <v>12458122.39</v>
      </c>
      <c r="M22" s="6" t="n">
        <v>24.27</v>
      </c>
      <c r="N22" s="6" t="n">
        <v>27.26</v>
      </c>
    </row>
    <row collapsed="false" customFormat="false" customHeight="false" hidden="false" ht="12.1" outlineLevel="0" r="23">
      <c r="A23" s="25" t="n">
        <v>44845</v>
      </c>
      <c r="B23" s="16" t="s">
        <v>262</v>
      </c>
      <c r="C23" s="16" t="s">
        <v>48</v>
      </c>
      <c r="D23" s="16" t="s">
        <v>49</v>
      </c>
      <c r="E23" s="7" t="n">
        <v>68731</v>
      </c>
      <c r="F23" s="16" t="s">
        <v>19</v>
      </c>
      <c r="G23" s="6" t="n">
        <v>32.71</v>
      </c>
      <c r="H23" s="6" t="n">
        <v>339.4</v>
      </c>
      <c r="I23" s="6" t="n">
        <v>413</v>
      </c>
      <c r="J23" s="6" t="n">
        <v>292265</v>
      </c>
      <c r="K23" s="6" t="n">
        <v>2248191.01</v>
      </c>
      <c r="L23" s="6" t="n">
        <v>1955926.01</v>
      </c>
      <c r="M23" s="6" t="n">
        <v>6.89</v>
      </c>
      <c r="N23" s="6" t="n">
        <v>8.38</v>
      </c>
    </row>
    <row collapsed="false" customFormat="false" customHeight="false" hidden="false" ht="12.1" outlineLevel="0" r="24">
      <c r="A24" s="25" t="n">
        <v>44845</v>
      </c>
      <c r="B24" s="16" t="s">
        <v>262</v>
      </c>
      <c r="C24" s="16" t="s">
        <v>42</v>
      </c>
      <c r="D24" s="16" t="s">
        <v>43</v>
      </c>
      <c r="E24" s="7" t="n">
        <v>68664</v>
      </c>
      <c r="F24" s="16" t="s">
        <v>19</v>
      </c>
      <c r="G24" s="6" t="n">
        <v>32.71</v>
      </c>
      <c r="H24" s="6" t="n">
        <v>353</v>
      </c>
      <c r="I24" s="6" t="n">
        <v>410.7</v>
      </c>
      <c r="J24" s="6" t="n">
        <v>291980</v>
      </c>
      <c r="K24" s="6" t="n">
        <v>2245999.44</v>
      </c>
      <c r="L24" s="6" t="n">
        <v>1954019.44</v>
      </c>
      <c r="M24" s="6" t="n">
        <v>6.93</v>
      </c>
      <c r="N24" s="6" t="n">
        <v>8.06</v>
      </c>
    </row>
    <row collapsed="false" customFormat="false" customHeight="false" hidden="false" ht="12.1" outlineLevel="0" r="25">
      <c r="A25" s="25" t="n">
        <v>44914</v>
      </c>
      <c r="B25" s="16" t="s">
        <v>262</v>
      </c>
      <c r="C25" s="16" t="s">
        <v>36</v>
      </c>
      <c r="D25" s="16" t="s">
        <v>37</v>
      </c>
      <c r="E25" s="7" t="n">
        <v>6526</v>
      </c>
      <c r="F25" s="16" t="s">
        <v>19</v>
      </c>
      <c r="G25" s="6" t="n">
        <v>318</v>
      </c>
      <c r="H25" s="6" t="n">
        <v>5959</v>
      </c>
      <c r="I25" s="6" t="n">
        <v>7345</v>
      </c>
      <c r="J25" s="6" t="n">
        <v>269785</v>
      </c>
      <c r="K25" s="6" t="n">
        <v>2075268</v>
      </c>
      <c r="L25" s="6" t="n">
        <v>1805483</v>
      </c>
      <c r="M25" s="6" t="n">
        <v>3.77</v>
      </c>
      <c r="N25" s="6" t="n">
        <v>4.64</v>
      </c>
    </row>
    <row collapsed="false" customFormat="false" customHeight="false" hidden="false" ht="12.1" outlineLevel="0" r="26">
      <c r="A26" s="25" t="n">
        <v>44916</v>
      </c>
      <c r="B26" s="16" t="s">
        <v>262</v>
      </c>
      <c r="C26" s="16" t="s">
        <v>21</v>
      </c>
      <c r="D26" s="16" t="s">
        <v>22</v>
      </c>
      <c r="E26" s="7" t="n">
        <v>11238</v>
      </c>
      <c r="F26" s="16" t="s">
        <v>19</v>
      </c>
      <c r="G26" s="6" t="n">
        <v>537</v>
      </c>
      <c r="H26" s="6" t="n">
        <v>4040.5</v>
      </c>
      <c r="I26" s="6" t="n">
        <v>4699</v>
      </c>
      <c r="J26" s="6" t="n">
        <v>784525</v>
      </c>
      <c r="K26" s="6" t="n">
        <v>6034806</v>
      </c>
      <c r="L26" s="6" t="n">
        <v>5250281</v>
      </c>
      <c r="M26" s="6" t="n">
        <v>9.94</v>
      </c>
      <c r="N26" s="6" t="n">
        <v>11.56</v>
      </c>
    </row>
    <row collapsed="false" customFormat="false" customHeight="false" hidden="false" ht="12.1" outlineLevel="0" r="27">
      <c r="A27" s="25" t="n">
        <v>44916</v>
      </c>
      <c r="B27" s="16" t="s">
        <v>262</v>
      </c>
      <c r="C27" s="16" t="s">
        <v>21</v>
      </c>
      <c r="D27" s="16" t="s">
        <v>22</v>
      </c>
      <c r="E27" s="7" t="n">
        <v>11238</v>
      </c>
      <c r="F27" s="16" t="s">
        <v>19</v>
      </c>
      <c r="G27" s="6" t="n">
        <v>256</v>
      </c>
      <c r="H27" s="6" t="n">
        <v>4040.5</v>
      </c>
      <c r="I27" s="6" t="n">
        <v>4699</v>
      </c>
      <c r="J27" s="6" t="n">
        <v>374001</v>
      </c>
      <c r="K27" s="6" t="n">
        <v>2876928</v>
      </c>
      <c r="L27" s="6" t="n">
        <v>2502927</v>
      </c>
      <c r="M27" s="6" t="n">
        <v>4.74</v>
      </c>
      <c r="N27" s="6" t="n">
        <v>5.51</v>
      </c>
    </row>
    <row collapsed="false" customFormat="false" customHeight="false" hidden="false" ht="12.1" outlineLevel="0" r="28">
      <c r="A28" s="25" t="n">
        <v>44934</v>
      </c>
      <c r="B28" s="16" t="s">
        <v>262</v>
      </c>
      <c r="C28" s="16" t="s">
        <v>56</v>
      </c>
      <c r="D28" s="16" t="s">
        <v>57</v>
      </c>
      <c r="E28" s="7" t="n">
        <v>67078</v>
      </c>
      <c r="F28" s="16" t="s">
        <v>19</v>
      </c>
      <c r="G28" s="6" t="n">
        <v>0.4435</v>
      </c>
      <c r="H28" s="6" t="n">
        <v>120.3</v>
      </c>
      <c r="I28" s="6" t="n">
        <v>152.75</v>
      </c>
      <c r="J28" s="6" t="n">
        <v>3867</v>
      </c>
      <c r="K28" s="6" t="n">
        <v>29749.093</v>
      </c>
      <c r="L28" s="6" t="n">
        <v>25882.09</v>
      </c>
      <c r="M28" s="6" t="n">
        <v>0.25</v>
      </c>
      <c r="N28" s="6" t="n">
        <v>0.32</v>
      </c>
    </row>
    <row collapsed="false" customFormat="false" customHeight="false" hidden="false" ht="12.1" outlineLevel="0" r="29">
      <c r="A29" s="25" t="n">
        <v>44934</v>
      </c>
      <c r="B29" s="16" t="s">
        <v>262</v>
      </c>
      <c r="C29" s="16" t="s">
        <v>73</v>
      </c>
      <c r="D29" s="16" t="s">
        <v>74</v>
      </c>
      <c r="E29" s="7" t="n">
        <v>67078</v>
      </c>
      <c r="F29" s="16" t="s">
        <v>19</v>
      </c>
      <c r="G29" s="6" t="n">
        <v>0.0302</v>
      </c>
      <c r="H29" s="6" t="n">
        <v>0.2035</v>
      </c>
      <c r="I29" s="6" t="n">
        <v>0.24</v>
      </c>
      <c r="J29" s="6" t="n">
        <v>263</v>
      </c>
      <c r="K29" s="6" t="n">
        <v>2022.4017</v>
      </c>
      <c r="L29" s="6" t="n">
        <v>1759.4</v>
      </c>
      <c r="M29" s="6" t="n">
        <v>11.09</v>
      </c>
      <c r="N29" s="6" t="n">
        <v>12.89</v>
      </c>
    </row>
    <row collapsed="false" customFormat="false" customHeight="false" hidden="false" ht="12.1" outlineLevel="0" r="30">
      <c r="A30" s="25" t="n">
        <v>44936</v>
      </c>
      <c r="B30" s="16" t="s">
        <v>262</v>
      </c>
      <c r="C30" s="16" t="s">
        <v>42</v>
      </c>
      <c r="D30" s="16" t="s">
        <v>43</v>
      </c>
      <c r="E30" s="7" t="n">
        <v>68664</v>
      </c>
      <c r="F30" s="16" t="s">
        <v>19</v>
      </c>
      <c r="G30" s="6" t="n">
        <v>6.86</v>
      </c>
      <c r="H30" s="6" t="n">
        <v>345.7</v>
      </c>
      <c r="I30" s="6" t="n">
        <v>410.7</v>
      </c>
      <c r="J30" s="6" t="n">
        <v>61235</v>
      </c>
      <c r="K30" s="6" t="n">
        <v>471035.04</v>
      </c>
      <c r="L30" s="6" t="n">
        <v>409800.04</v>
      </c>
      <c r="M30" s="6" t="n">
        <v>1.45</v>
      </c>
      <c r="N30" s="6" t="n">
        <v>1.73</v>
      </c>
    </row>
    <row collapsed="false" customFormat="false" customHeight="false" hidden="false" ht="12.1" outlineLevel="0" r="31">
      <c r="A31" s="25" t="n">
        <v>44936</v>
      </c>
      <c r="B31" s="16" t="s">
        <v>262</v>
      </c>
      <c r="C31" s="16" t="s">
        <v>48</v>
      </c>
      <c r="D31" s="16" t="s">
        <v>49</v>
      </c>
      <c r="E31" s="7" t="n">
        <v>68731</v>
      </c>
      <c r="F31" s="16" t="s">
        <v>19</v>
      </c>
      <c r="G31" s="6" t="n">
        <v>6.86</v>
      </c>
      <c r="H31" s="6" t="n">
        <v>336.7</v>
      </c>
      <c r="I31" s="6" t="n">
        <v>413</v>
      </c>
      <c r="J31" s="6" t="n">
        <v>61294</v>
      </c>
      <c r="K31" s="6" t="n">
        <v>471494.66</v>
      </c>
      <c r="L31" s="6" t="n">
        <v>410200.66</v>
      </c>
      <c r="M31" s="6" t="n">
        <v>1.45</v>
      </c>
      <c r="N31" s="6" t="n">
        <v>1.77</v>
      </c>
    </row>
    <row collapsed="false" customFormat="false" customHeight="false" hidden="false" ht="12.1" outlineLevel="0" r="32">
      <c r="A32" s="25" t="n">
        <v>45020</v>
      </c>
      <c r="B32" s="16" t="s">
        <v>262</v>
      </c>
      <c r="C32" s="16" t="s">
        <v>36</v>
      </c>
      <c r="D32" s="16" t="s">
        <v>37</v>
      </c>
      <c r="E32" s="7" t="n">
        <v>6526</v>
      </c>
      <c r="F32" s="16" t="s">
        <v>19</v>
      </c>
      <c r="G32" s="6" t="n">
        <v>465</v>
      </c>
      <c r="H32" s="6" t="n">
        <v>7301</v>
      </c>
      <c r="I32" s="6" t="n">
        <v>7345</v>
      </c>
      <c r="J32" s="6" t="n">
        <v>394497</v>
      </c>
      <c r="K32" s="6" t="n">
        <v>3034590</v>
      </c>
      <c r="L32" s="6" t="n">
        <v>2640093</v>
      </c>
      <c r="M32" s="6" t="n">
        <v>5.51</v>
      </c>
      <c r="N32" s="6" t="n">
        <v>5.54</v>
      </c>
    </row>
    <row collapsed="false" customFormat="false" customHeight="false" hidden="false" ht="12.1" outlineLevel="0" r="33">
      <c r="A33" s="25" t="n">
        <v>45049</v>
      </c>
      <c r="B33" s="16" t="s">
        <v>262</v>
      </c>
      <c r="C33" s="16" t="s">
        <v>24</v>
      </c>
      <c r="D33" s="16" t="s">
        <v>25</v>
      </c>
      <c r="E33" s="7" t="n">
        <v>42835</v>
      </c>
      <c r="F33" s="16" t="s">
        <v>19</v>
      </c>
      <c r="G33" s="6" t="n">
        <v>60.58</v>
      </c>
      <c r="H33" s="6" t="n">
        <v>1223.8</v>
      </c>
      <c r="I33" s="6" t="n">
        <v>1320</v>
      </c>
      <c r="J33" s="6" t="n">
        <v>337343</v>
      </c>
      <c r="K33" s="6" t="n">
        <v>2594944.3</v>
      </c>
      <c r="L33" s="6" t="n">
        <v>2257601.3</v>
      </c>
      <c r="M33" s="6" t="n">
        <v>3.99</v>
      </c>
      <c r="N33" s="6" t="n">
        <v>4.31</v>
      </c>
    </row>
    <row collapsed="false" customFormat="false" customHeight="false" hidden="false" ht="12.1" outlineLevel="0" r="34">
      <c r="A34" s="25" t="n">
        <v>45056</v>
      </c>
      <c r="B34" s="16" t="s">
        <v>262</v>
      </c>
      <c r="C34" s="16" t="s">
        <v>33</v>
      </c>
      <c r="D34" s="16" t="s">
        <v>34</v>
      </c>
      <c r="E34" s="7" t="n">
        <v>136541</v>
      </c>
      <c r="F34" s="16" t="s">
        <v>19</v>
      </c>
      <c r="G34" s="6" t="n">
        <v>21.16</v>
      </c>
      <c r="H34" s="6" t="n">
        <v>146.05</v>
      </c>
      <c r="I34" s="6" t="n">
        <v>176.1</v>
      </c>
      <c r="J34" s="6" t="n">
        <v>375597</v>
      </c>
      <c r="K34" s="6" t="n">
        <v>2889207.56</v>
      </c>
      <c r="L34" s="6" t="n">
        <v>2513610.56</v>
      </c>
      <c r="M34" s="6" t="n">
        <v>10.45</v>
      </c>
      <c r="N34" s="6" t="n">
        <v>12.6</v>
      </c>
    </row>
    <row collapsed="false" customFormat="false" customHeight="false" hidden="false" ht="12.1" outlineLevel="0" r="35">
      <c r="A35" s="25" t="n">
        <v>45082</v>
      </c>
      <c r="B35" s="16" t="s">
        <v>262</v>
      </c>
      <c r="C35" s="16" t="s">
        <v>21</v>
      </c>
      <c r="D35" s="16" t="s">
        <v>22</v>
      </c>
      <c r="E35" s="7" t="n">
        <v>11238</v>
      </c>
      <c r="F35" s="16" t="s">
        <v>19</v>
      </c>
      <c r="G35" s="6" t="n">
        <v>438</v>
      </c>
      <c r="H35" s="6" t="n">
        <v>5166.5</v>
      </c>
      <c r="I35" s="6" t="n">
        <v>4699</v>
      </c>
      <c r="J35" s="6" t="n">
        <v>639892</v>
      </c>
      <c r="K35" s="6" t="n">
        <v>4922244</v>
      </c>
      <c r="L35" s="6" t="n">
        <v>4282352</v>
      </c>
      <c r="M35" s="6" t="n">
        <v>8.11</v>
      </c>
      <c r="N35" s="6" t="n">
        <v>7.38</v>
      </c>
    </row>
    <row collapsed="false" customFormat="false" customHeight="false" hidden="false" ht="12.1" outlineLevel="0" r="36">
      <c r="A36" s="25" t="n">
        <v>45100</v>
      </c>
      <c r="B36" s="16" t="s">
        <v>262</v>
      </c>
      <c r="C36" s="16" t="s">
        <v>73</v>
      </c>
      <c r="D36" s="16" t="s">
        <v>74</v>
      </c>
      <c r="E36" s="7" t="n">
        <v>67078</v>
      </c>
      <c r="F36" s="16" t="s">
        <v>19</v>
      </c>
      <c r="G36" s="6" t="n">
        <v>0.002</v>
      </c>
      <c r="H36" s="6" t="n">
        <v>0.2411</v>
      </c>
      <c r="I36" s="6" t="n">
        <v>0.24</v>
      </c>
      <c r="J36" s="6" t="n">
        <v>18</v>
      </c>
      <c r="K36" s="6" t="n">
        <v>136.8391</v>
      </c>
      <c r="L36" s="6" t="n">
        <v>118.84</v>
      </c>
      <c r="M36" s="6" t="n">
        <v>0.75</v>
      </c>
      <c r="N36" s="6" t="n">
        <v>0.73</v>
      </c>
    </row>
    <row collapsed="false" customFormat="false" customHeight="false" hidden="false" ht="12.1" outlineLevel="0" r="37">
      <c r="A37" s="25" t="n">
        <v>45104</v>
      </c>
      <c r="B37" s="16" t="s">
        <v>262</v>
      </c>
      <c r="C37" s="16" t="s">
        <v>56</v>
      </c>
      <c r="D37" s="16" t="s">
        <v>57</v>
      </c>
      <c r="E37" s="7" t="n">
        <v>67078</v>
      </c>
      <c r="F37" s="16" t="s">
        <v>19</v>
      </c>
      <c r="G37" s="6" t="n">
        <v>18.8302</v>
      </c>
      <c r="H37" s="6" t="n">
        <v>204.35</v>
      </c>
      <c r="I37" s="6" t="n">
        <v>152.75</v>
      </c>
      <c r="J37" s="6" t="n">
        <v>164202</v>
      </c>
      <c r="K37" s="6" t="n">
        <v>1263092.1556</v>
      </c>
      <c r="L37" s="6" t="n">
        <v>1098890.16</v>
      </c>
      <c r="M37" s="6" t="n">
        <v>10.72</v>
      </c>
      <c r="N37" s="6" t="n">
        <v>8.02</v>
      </c>
    </row>
    <row collapsed="false" customFormat="false" customHeight="false" hidden="false" ht="12.1" outlineLevel="0" r="38">
      <c r="A38" s="25" t="n">
        <v>45106</v>
      </c>
      <c r="B38" s="16" t="s">
        <v>262</v>
      </c>
      <c r="C38" s="16" t="s">
        <v>39</v>
      </c>
      <c r="D38" s="16" t="s">
        <v>40</v>
      </c>
      <c r="E38" s="7" t="n">
        <v>179923</v>
      </c>
      <c r="F38" s="16" t="s">
        <v>19</v>
      </c>
      <c r="G38" s="6" t="n">
        <v>34.29</v>
      </c>
      <c r="H38" s="6" t="n">
        <v>303.5</v>
      </c>
      <c r="I38" s="6" t="n">
        <v>272.1</v>
      </c>
      <c r="J38" s="6" t="n">
        <v>802043</v>
      </c>
      <c r="K38" s="6" t="n">
        <v>6169559.67</v>
      </c>
      <c r="L38" s="6" t="n">
        <v>5367516.67</v>
      </c>
      <c r="M38" s="6" t="n">
        <v>10.96</v>
      </c>
      <c r="N38" s="6" t="n">
        <v>9.83</v>
      </c>
    </row>
    <row collapsed="false" customFormat="false" customHeight="false" hidden="false" ht="12.1" outlineLevel="0" r="39">
      <c r="A39" s="25" t="n">
        <v>45111</v>
      </c>
      <c r="B39" s="16" t="s">
        <v>262</v>
      </c>
      <c r="C39" s="16" t="s">
        <v>59</v>
      </c>
      <c r="D39" s="16" t="s">
        <v>60</v>
      </c>
      <c r="E39" s="7" t="n">
        <v>7424822</v>
      </c>
      <c r="F39" s="16" t="s">
        <v>19</v>
      </c>
      <c r="G39" s="6" t="n">
        <v>0.1865</v>
      </c>
      <c r="H39" s="6" t="n">
        <v>2.8475</v>
      </c>
      <c r="I39" s="6" t="n">
        <v>2.46</v>
      </c>
      <c r="J39" s="6" t="n">
        <v>180034</v>
      </c>
      <c r="K39" s="6" t="n">
        <v>1384877.7994</v>
      </c>
      <c r="L39" s="6" t="n">
        <v>1204843.8</v>
      </c>
      <c r="M39" s="6" t="n">
        <v>6.61</v>
      </c>
      <c r="N39" s="6" t="n">
        <v>5.7</v>
      </c>
    </row>
    <row collapsed="false" customFormat="false" customHeight="false" hidden="false" ht="12.1" outlineLevel="0" r="40">
      <c r="A40" s="25" t="n">
        <v>45114</v>
      </c>
      <c r="B40" s="16" t="s">
        <v>262</v>
      </c>
      <c r="C40" s="16" t="s">
        <v>67</v>
      </c>
      <c r="D40" s="16" t="s">
        <v>68</v>
      </c>
      <c r="E40" s="7" t="n">
        <v>17486</v>
      </c>
      <c r="F40" s="16" t="s">
        <v>19</v>
      </c>
      <c r="G40" s="6" t="n">
        <v>199.89</v>
      </c>
      <c r="H40" s="6" t="n">
        <v>1366</v>
      </c>
      <c r="I40" s="6" t="n">
        <v>1208</v>
      </c>
      <c r="J40" s="6" t="n">
        <v>454386</v>
      </c>
      <c r="K40" s="6" t="n">
        <v>3495276.54</v>
      </c>
      <c r="L40" s="6" t="n">
        <v>3040890.54</v>
      </c>
      <c r="M40" s="6" t="n">
        <v>14.4</v>
      </c>
      <c r="N40" s="6" t="n">
        <v>12.73</v>
      </c>
    </row>
    <row collapsed="false" customFormat="false" customHeight="false" hidden="false" ht="12.1" outlineLevel="0" r="41">
      <c r="A41" s="25" t="n">
        <v>45117</v>
      </c>
      <c r="B41" s="16" t="s">
        <v>262</v>
      </c>
      <c r="C41" s="16" t="s">
        <v>71</v>
      </c>
      <c r="D41" s="16" t="s">
        <v>72</v>
      </c>
      <c r="E41" s="7" t="n">
        <v>19440146</v>
      </c>
      <c r="F41" s="16" t="s">
        <v>19</v>
      </c>
      <c r="G41" s="6" t="n">
        <v>0.0581</v>
      </c>
      <c r="H41" s="6" t="n">
        <v>0.6688</v>
      </c>
      <c r="I41" s="6" t="n">
        <v>0.73</v>
      </c>
      <c r="J41" s="6" t="n">
        <v>146770</v>
      </c>
      <c r="K41" s="6" t="n">
        <v>1129002.9516</v>
      </c>
      <c r="L41" s="6" t="n">
        <v>982232.95</v>
      </c>
      <c r="M41" s="6" t="n">
        <v>6.95</v>
      </c>
      <c r="N41" s="6" t="n">
        <v>7.55</v>
      </c>
    </row>
    <row collapsed="false" customFormat="false" customHeight="false" hidden="false" ht="12.1" outlineLevel="0" r="42">
      <c r="A42" s="25" t="n">
        <v>45118</v>
      </c>
      <c r="B42" s="16" t="s">
        <v>262</v>
      </c>
      <c r="C42" s="16" t="s">
        <v>69</v>
      </c>
      <c r="D42" s="16" t="s">
        <v>70</v>
      </c>
      <c r="E42" s="7" t="n">
        <v>140901</v>
      </c>
      <c r="F42" s="16" t="s">
        <v>19</v>
      </c>
      <c r="G42" s="6" t="n">
        <v>1.49</v>
      </c>
      <c r="H42" s="6" t="n">
        <v>83.1</v>
      </c>
      <c r="I42" s="6" t="n">
        <v>94.88</v>
      </c>
      <c r="J42" s="6" t="n">
        <v>27293</v>
      </c>
      <c r="K42" s="6" t="n">
        <v>209942.49</v>
      </c>
      <c r="L42" s="6" t="n">
        <v>182649.49</v>
      </c>
      <c r="M42" s="6" t="n">
        <v>1.37</v>
      </c>
      <c r="N42" s="6" t="n">
        <v>1.56</v>
      </c>
    </row>
    <row collapsed="false" customFormat="false" customHeight="false" hidden="false" ht="12.1" outlineLevel="0" r="43">
      <c r="A43" s="25" t="n">
        <v>45118</v>
      </c>
      <c r="B43" s="16" t="s">
        <v>262</v>
      </c>
      <c r="C43" s="16" t="s">
        <v>48</v>
      </c>
      <c r="D43" s="16" t="s">
        <v>49</v>
      </c>
      <c r="E43" s="7" t="n">
        <v>68731</v>
      </c>
      <c r="F43" s="16" t="s">
        <v>19</v>
      </c>
      <c r="G43" s="6" t="n">
        <v>27.71</v>
      </c>
      <c r="H43" s="6" t="n">
        <v>487.6</v>
      </c>
      <c r="I43" s="6" t="n">
        <v>413</v>
      </c>
      <c r="J43" s="6" t="n">
        <v>247590</v>
      </c>
      <c r="K43" s="6" t="n">
        <v>1904536.01</v>
      </c>
      <c r="L43" s="6" t="n">
        <v>1656946.01</v>
      </c>
      <c r="M43" s="6" t="n">
        <v>5.84</v>
      </c>
      <c r="N43" s="6" t="n">
        <v>4.94</v>
      </c>
    </row>
    <row collapsed="false" customFormat="false" customHeight="false" hidden="false" ht="12.1" outlineLevel="0" r="44">
      <c r="A44" s="25" t="n">
        <v>45118</v>
      </c>
      <c r="B44" s="16" t="s">
        <v>262</v>
      </c>
      <c r="C44" s="16" t="s">
        <v>42</v>
      </c>
      <c r="D44" s="16" t="s">
        <v>43</v>
      </c>
      <c r="E44" s="7" t="n">
        <v>68664</v>
      </c>
      <c r="F44" s="16" t="s">
        <v>19</v>
      </c>
      <c r="G44" s="6" t="n">
        <v>27.71</v>
      </c>
      <c r="H44" s="6" t="n">
        <v>490.7</v>
      </c>
      <c r="I44" s="6" t="n">
        <v>410.7</v>
      </c>
      <c r="J44" s="6" t="n">
        <v>247348</v>
      </c>
      <c r="K44" s="6" t="n">
        <v>1902679.44</v>
      </c>
      <c r="L44" s="6" t="n">
        <v>1655331.44</v>
      </c>
      <c r="M44" s="6" t="n">
        <v>5.87</v>
      </c>
      <c r="N44" s="6" t="n">
        <v>4.91</v>
      </c>
    </row>
    <row collapsed="false" customFormat="false" customHeight="false" hidden="false" ht="12.1" outlineLevel="0" r="45">
      <c r="A45" s="25" t="n">
        <v>45118</v>
      </c>
      <c r="B45" s="16" t="s">
        <v>262</v>
      </c>
      <c r="C45" s="16" t="s">
        <v>36</v>
      </c>
      <c r="D45" s="16" t="s">
        <v>37</v>
      </c>
      <c r="E45" s="7" t="n">
        <v>6526</v>
      </c>
      <c r="F45" s="16" t="s">
        <v>19</v>
      </c>
      <c r="G45" s="6" t="n">
        <v>264</v>
      </c>
      <c r="H45" s="6" t="n">
        <v>7278</v>
      </c>
      <c r="I45" s="6" t="n">
        <v>7345</v>
      </c>
      <c r="J45" s="6" t="n">
        <v>223972</v>
      </c>
      <c r="K45" s="6" t="n">
        <v>1722864</v>
      </c>
      <c r="L45" s="6" t="n">
        <v>1498892</v>
      </c>
      <c r="M45" s="6" t="n">
        <v>3.13</v>
      </c>
      <c r="N45" s="6" t="n">
        <v>3.16</v>
      </c>
    </row>
    <row collapsed="false" customFormat="false" customHeight="false" hidden="false" ht="12.1" outlineLevel="0" r="46">
      <c r="A46" s="25" t="n">
        <v>45119</v>
      </c>
      <c r="B46" s="16" t="s">
        <v>262</v>
      </c>
      <c r="C46" s="16" t="s">
        <v>62</v>
      </c>
      <c r="D46" s="16" t="s">
        <v>63</v>
      </c>
      <c r="E46" s="7" t="n">
        <v>1831530</v>
      </c>
      <c r="F46" s="16" t="s">
        <v>19</v>
      </c>
      <c r="G46" s="6" t="n">
        <v>0.798</v>
      </c>
      <c r="H46" s="6" t="n">
        <v>9.26</v>
      </c>
      <c r="I46" s="6" t="n">
        <v>7.49</v>
      </c>
      <c r="J46" s="6" t="n">
        <v>190003</v>
      </c>
      <c r="K46" s="6" t="n">
        <v>1461560.94</v>
      </c>
      <c r="L46" s="6" t="n">
        <v>1271557.94</v>
      </c>
      <c r="M46" s="6" t="n">
        <v>9.28</v>
      </c>
      <c r="N46" s="6" t="n">
        <v>7.5</v>
      </c>
    </row>
    <row collapsed="false" customFormat="false" customHeight="false" hidden="false" ht="12.1" outlineLevel="0" r="47">
      <c r="A47" s="25" t="n">
        <v>45127</v>
      </c>
      <c r="B47" s="16" t="s">
        <v>262</v>
      </c>
      <c r="C47" s="16" t="s">
        <v>16</v>
      </c>
      <c r="D47" s="16" t="s">
        <v>18</v>
      </c>
      <c r="E47" s="7" t="n">
        <v>510</v>
      </c>
      <c r="F47" s="16" t="s">
        <v>19</v>
      </c>
      <c r="G47" s="6" t="n">
        <v>16665.2</v>
      </c>
      <c r="H47" s="6" t="n">
        <v>123900</v>
      </c>
      <c r="I47" s="6" t="n">
        <v>120900</v>
      </c>
      <c r="J47" s="6" t="n">
        <v>1104903</v>
      </c>
      <c r="K47" s="6" t="n">
        <v>8499252</v>
      </c>
      <c r="L47" s="6" t="n">
        <v>7394349</v>
      </c>
      <c r="M47" s="6" t="n">
        <v>11.99</v>
      </c>
      <c r="N47" s="6" t="n">
        <v>11.7</v>
      </c>
    </row>
    <row collapsed="false" customFormat="false" customHeight="false" hidden="false" ht="12.1" outlineLevel="0" r="48">
      <c r="A48" s="25" t="n">
        <v>45127</v>
      </c>
      <c r="B48" s="16" t="s">
        <v>262</v>
      </c>
      <c r="C48" s="16" t="s">
        <v>53</v>
      </c>
      <c r="D48" s="16" t="s">
        <v>54</v>
      </c>
      <c r="E48" s="7" t="n">
        <v>1033241</v>
      </c>
      <c r="F48" s="16" t="s">
        <v>19</v>
      </c>
      <c r="G48" s="6" t="n">
        <v>0.8</v>
      </c>
      <c r="H48" s="6" t="n">
        <v>28.355</v>
      </c>
      <c r="I48" s="6" t="n">
        <v>25.44</v>
      </c>
      <c r="J48" s="6" t="n">
        <v>107457</v>
      </c>
      <c r="K48" s="6" t="n">
        <v>826592.8</v>
      </c>
      <c r="L48" s="6" t="n">
        <v>719135.8</v>
      </c>
      <c r="M48" s="6" t="n">
        <v>2.74</v>
      </c>
      <c r="N48" s="6" t="n">
        <v>2.45</v>
      </c>
    </row>
    <row collapsed="false" customFormat="false" customHeight="false" hidden="false" ht="12.1" outlineLevel="0" r="49">
      <c r="A49" s="25" t="n">
        <v>45127</v>
      </c>
      <c r="B49" s="16" t="s">
        <v>262</v>
      </c>
      <c r="C49" s="16" t="s">
        <v>51</v>
      </c>
      <c r="D49" s="16" t="s">
        <v>52</v>
      </c>
      <c r="E49" s="7" t="n">
        <v>837765</v>
      </c>
      <c r="F49" s="16" t="s">
        <v>19</v>
      </c>
      <c r="G49" s="6" t="n">
        <v>0.8</v>
      </c>
      <c r="H49" s="6" t="n">
        <v>42.025</v>
      </c>
      <c r="I49" s="6" t="n">
        <v>35.58</v>
      </c>
      <c r="J49" s="6" t="n">
        <v>87128</v>
      </c>
      <c r="K49" s="6" t="n">
        <v>670212</v>
      </c>
      <c r="L49" s="6" t="n">
        <v>583084</v>
      </c>
      <c r="M49" s="6" t="n">
        <v>1.96</v>
      </c>
      <c r="N49" s="6" t="n">
        <v>1.66</v>
      </c>
    </row>
    <row collapsed="false" customFormat="false" customHeight="false" hidden="false" ht="12.1" outlineLevel="0" r="50">
      <c r="A50" s="25" t="n">
        <v>45208</v>
      </c>
      <c r="B50" s="16" t="s">
        <v>262</v>
      </c>
      <c r="C50" s="16" t="s">
        <v>33</v>
      </c>
      <c r="D50" s="16" t="s">
        <v>34</v>
      </c>
      <c r="E50" s="7" t="n">
        <v>136541</v>
      </c>
      <c r="F50" s="16" t="s">
        <v>19</v>
      </c>
      <c r="G50" s="6" t="n">
        <v>19.08</v>
      </c>
      <c r="H50" s="6" t="n">
        <v>262.38</v>
      </c>
      <c r="I50" s="6" t="n">
        <v>176.1</v>
      </c>
      <c r="J50" s="6" t="n">
        <v>338676</v>
      </c>
      <c r="K50" s="6" t="n">
        <v>2605202.28</v>
      </c>
      <c r="L50" s="6" t="n">
        <v>2266526.28</v>
      </c>
      <c r="M50" s="6" t="n">
        <v>9.43</v>
      </c>
      <c r="N50" s="6" t="n">
        <v>6.33</v>
      </c>
    </row>
    <row collapsed="false" customFormat="false" customHeight="false" hidden="false" ht="12.1" outlineLevel="0" r="51">
      <c r="A51" s="25" t="n">
        <v>45209</v>
      </c>
      <c r="B51" s="16" t="s">
        <v>262</v>
      </c>
      <c r="C51" s="16" t="s">
        <v>24</v>
      </c>
      <c r="D51" s="16" t="s">
        <v>25</v>
      </c>
      <c r="E51" s="7" t="n">
        <v>42835</v>
      </c>
      <c r="F51" s="16" t="s">
        <v>19</v>
      </c>
      <c r="G51" s="6" t="n">
        <v>34.5</v>
      </c>
      <c r="H51" s="6" t="n">
        <v>1717.4</v>
      </c>
      <c r="I51" s="6" t="n">
        <v>1320</v>
      </c>
      <c r="J51" s="6" t="n">
        <v>192115</v>
      </c>
      <c r="K51" s="6" t="n">
        <v>1477807.5</v>
      </c>
      <c r="L51" s="6" t="n">
        <v>1285692.5</v>
      </c>
      <c r="M51" s="6" t="n">
        <v>2.27</v>
      </c>
      <c r="N51" s="6" t="n">
        <v>1.75</v>
      </c>
    </row>
    <row collapsed="false" customFormat="false" customHeight="false" hidden="false" ht="12.1" outlineLevel="0" r="52">
      <c r="A52" s="25" t="n">
        <v>45210</v>
      </c>
      <c r="B52" s="16" t="s">
        <v>262</v>
      </c>
      <c r="C52" s="16" t="s">
        <v>42</v>
      </c>
      <c r="D52" s="16" t="s">
        <v>43</v>
      </c>
      <c r="E52" s="7" t="n">
        <v>68664</v>
      </c>
      <c r="F52" s="16" t="s">
        <v>19</v>
      </c>
      <c r="G52" s="6" t="n">
        <v>27.54</v>
      </c>
      <c r="H52" s="6" t="n">
        <v>618.8</v>
      </c>
      <c r="I52" s="6" t="n">
        <v>410.7</v>
      </c>
      <c r="J52" s="6" t="n">
        <v>245831</v>
      </c>
      <c r="K52" s="6" t="n">
        <v>1891006.56</v>
      </c>
      <c r="L52" s="6" t="n">
        <v>1645175.56</v>
      </c>
      <c r="M52" s="6" t="n">
        <v>5.83</v>
      </c>
      <c r="N52" s="6" t="n">
        <v>3.87</v>
      </c>
    </row>
    <row collapsed="false" customFormat="false" customHeight="false" hidden="false" ht="12.1" outlineLevel="0" r="53">
      <c r="A53" s="25" t="n">
        <v>45210</v>
      </c>
      <c r="B53" s="16" t="s">
        <v>262</v>
      </c>
      <c r="C53" s="16" t="s">
        <v>48</v>
      </c>
      <c r="D53" s="16" t="s">
        <v>49</v>
      </c>
      <c r="E53" s="7" t="n">
        <v>68731</v>
      </c>
      <c r="F53" s="16" t="s">
        <v>19</v>
      </c>
      <c r="G53" s="6" t="n">
        <v>27.54</v>
      </c>
      <c r="H53" s="6" t="n">
        <v>618.7</v>
      </c>
      <c r="I53" s="6" t="n">
        <v>413</v>
      </c>
      <c r="J53" s="6" t="n">
        <v>246071</v>
      </c>
      <c r="K53" s="6" t="n">
        <v>1892851.74</v>
      </c>
      <c r="L53" s="6" t="n">
        <v>1646780.74</v>
      </c>
      <c r="M53" s="6" t="n">
        <v>5.8</v>
      </c>
      <c r="N53" s="6" t="n">
        <v>3.87</v>
      </c>
    </row>
    <row collapsed="false" customFormat="false" customHeight="false" hidden="false" ht="12.1" outlineLevel="0" r="54">
      <c r="A54" s="25" t="n">
        <v>45261</v>
      </c>
      <c r="B54" s="16" t="s">
        <v>262</v>
      </c>
      <c r="C54" s="16" t="s">
        <v>30</v>
      </c>
      <c r="D54" s="16" t="s">
        <v>31</v>
      </c>
      <c r="E54" s="7" t="n">
        <v>763924</v>
      </c>
      <c r="F54" s="16" t="s">
        <v>19</v>
      </c>
      <c r="G54" s="6" t="n">
        <v>5.4465</v>
      </c>
      <c r="H54" s="6" t="n">
        <v>74.82</v>
      </c>
      <c r="I54" s="6" t="n">
        <v>65.31</v>
      </c>
      <c r="J54" s="6" t="n">
        <v>540893</v>
      </c>
      <c r="K54" s="6" t="n">
        <v>4160712.066</v>
      </c>
      <c r="L54" s="6" t="n">
        <v>3619819.07</v>
      </c>
      <c r="M54" s="6" t="n">
        <v>7.26</v>
      </c>
      <c r="N54" s="6" t="n">
        <v>6.33</v>
      </c>
    </row>
    <row collapsed="false" customFormat="false" customHeight="false" hidden="false" ht="12.1" outlineLevel="0" r="55">
      <c r="A55" s="25" t="n">
        <v>45277</v>
      </c>
      <c r="B55" s="16" t="s">
        <v>262</v>
      </c>
      <c r="C55" s="16" t="s">
        <v>21</v>
      </c>
      <c r="D55" s="16" t="s">
        <v>22</v>
      </c>
      <c r="E55" s="7" t="n">
        <v>11238</v>
      </c>
      <c r="F55" s="16" t="s">
        <v>19</v>
      </c>
      <c r="G55" s="6" t="n">
        <v>447</v>
      </c>
      <c r="H55" s="6" t="n">
        <v>6560</v>
      </c>
      <c r="I55" s="6" t="n">
        <v>4699</v>
      </c>
      <c r="J55" s="6" t="n">
        <v>653040</v>
      </c>
      <c r="K55" s="6" t="n">
        <v>5023386</v>
      </c>
      <c r="L55" s="6" t="n">
        <v>4370346</v>
      </c>
      <c r="M55" s="6" t="n">
        <v>8.28</v>
      </c>
      <c r="N55" s="6" t="n">
        <v>5.93</v>
      </c>
    </row>
    <row collapsed="false" customFormat="false" customHeight="false" hidden="false" ht="12.1" outlineLevel="0" r="56">
      <c r="A56" s="25" t="n">
        <v>45285</v>
      </c>
      <c r="B56" s="16" t="s">
        <v>262</v>
      </c>
      <c r="C56" s="16" t="s">
        <v>36</v>
      </c>
      <c r="D56" s="16" t="s">
        <v>37</v>
      </c>
      <c r="E56" s="7" t="n">
        <v>6526</v>
      </c>
      <c r="F56" s="16" t="s">
        <v>19</v>
      </c>
      <c r="G56" s="6" t="n">
        <v>291</v>
      </c>
      <c r="H56" s="6" t="n">
        <v>6668</v>
      </c>
      <c r="I56" s="6" t="n">
        <v>7345</v>
      </c>
      <c r="J56" s="6" t="n">
        <v>246879</v>
      </c>
      <c r="K56" s="6" t="n">
        <v>1899066</v>
      </c>
      <c r="L56" s="6" t="n">
        <v>1652187</v>
      </c>
      <c r="M56" s="6" t="n">
        <v>3.45</v>
      </c>
      <c r="N56" s="6" t="n">
        <v>3.8</v>
      </c>
    </row>
    <row collapsed="false" customFormat="false" customHeight="false" hidden="false" ht="12.1" outlineLevel="0" r="57">
      <c r="A57" s="25" t="n">
        <v>45286</v>
      </c>
      <c r="B57" s="16" t="s">
        <v>262</v>
      </c>
      <c r="C57" s="16" t="s">
        <v>27</v>
      </c>
      <c r="D57" s="16" t="s">
        <v>28</v>
      </c>
      <c r="E57" s="7" t="n">
        <v>3222</v>
      </c>
      <c r="F57" s="16" t="s">
        <v>19</v>
      </c>
      <c r="G57" s="6" t="n">
        <v>915.33</v>
      </c>
      <c r="H57" s="6" t="n">
        <v>16360</v>
      </c>
      <c r="I57" s="6" t="n">
        <v>15276</v>
      </c>
      <c r="J57" s="6" t="n">
        <v>383395</v>
      </c>
      <c r="K57" s="6" t="n">
        <v>2949193.26</v>
      </c>
      <c r="L57" s="6" t="n">
        <v>2565798.26</v>
      </c>
      <c r="M57" s="6" t="n">
        <v>5.21</v>
      </c>
      <c r="N57" s="6" t="n">
        <v>4.87</v>
      </c>
    </row>
    <row collapsed="false" customFormat="false" customHeight="false" hidden="false" ht="12.1" outlineLevel="0" r="58">
      <c r="A58" s="25" t="n">
        <v>45300</v>
      </c>
      <c r="B58" s="16" t="s">
        <v>262</v>
      </c>
      <c r="C58" s="16" t="s">
        <v>48</v>
      </c>
      <c r="D58" s="16" t="s">
        <v>49</v>
      </c>
      <c r="E58" s="7" t="n">
        <v>68731</v>
      </c>
      <c r="F58" s="16" t="s">
        <v>19</v>
      </c>
      <c r="G58" s="6" t="n">
        <v>35.17</v>
      </c>
      <c r="H58" s="6" t="n">
        <v>686.5</v>
      </c>
      <c r="I58" s="6" t="n">
        <v>413</v>
      </c>
      <c r="J58" s="6" t="n">
        <v>314245</v>
      </c>
      <c r="K58" s="6" t="n">
        <v>2417269.27</v>
      </c>
      <c r="L58" s="6" t="n">
        <v>2103024.27</v>
      </c>
      <c r="M58" s="6" t="n">
        <v>7.41</v>
      </c>
      <c r="N58" s="6" t="n">
        <v>4.46</v>
      </c>
    </row>
    <row collapsed="false" customFormat="false" customHeight="false" hidden="false" ht="12.1" outlineLevel="0" r="59">
      <c r="A59" s="25" t="n">
        <v>45300</v>
      </c>
      <c r="B59" s="16" t="s">
        <v>262</v>
      </c>
      <c r="C59" s="16" t="s">
        <v>42</v>
      </c>
      <c r="D59" s="16" t="s">
        <v>43</v>
      </c>
      <c r="E59" s="7" t="n">
        <v>68664</v>
      </c>
      <c r="F59" s="16" t="s">
        <v>19</v>
      </c>
      <c r="G59" s="6" t="n">
        <v>35.17</v>
      </c>
      <c r="H59" s="6" t="n">
        <v>686.7</v>
      </c>
      <c r="I59" s="6" t="n">
        <v>410.7</v>
      </c>
      <c r="J59" s="6" t="n">
        <v>313939</v>
      </c>
      <c r="K59" s="6" t="n">
        <v>2414912.88</v>
      </c>
      <c r="L59" s="6" t="n">
        <v>2100973.88</v>
      </c>
      <c r="M59" s="6" t="n">
        <v>7.45</v>
      </c>
      <c r="N59" s="6" t="n">
        <v>4.46</v>
      </c>
    </row>
    <row collapsed="false" customFormat="false" customHeight="false" hidden="false" ht="12.1" outlineLevel="0" r="60">
      <c r="A60" s="25" t="n">
        <v>45377</v>
      </c>
      <c r="B60" s="16" t="s">
        <v>262</v>
      </c>
      <c r="C60" s="16" t="s">
        <v>24</v>
      </c>
      <c r="D60" s="16" t="s">
        <v>25</v>
      </c>
      <c r="E60" s="7" t="n">
        <v>42835</v>
      </c>
      <c r="F60" s="16" t="s">
        <v>19</v>
      </c>
      <c r="G60" s="6" t="n">
        <v>44.09</v>
      </c>
      <c r="H60" s="6" t="n">
        <v>1316.8</v>
      </c>
      <c r="I60" s="6" t="n">
        <v>1320</v>
      </c>
      <c r="J60" s="6" t="n">
        <v>245517</v>
      </c>
      <c r="K60" s="6" t="n">
        <v>1888595.15</v>
      </c>
      <c r="L60" s="6" t="n">
        <v>1643078.15</v>
      </c>
      <c r="M60" s="6" t="n">
        <v>2.91</v>
      </c>
      <c r="N60" s="6" t="n">
        <v>2.91</v>
      </c>
    </row>
    <row collapsed="false" customFormat="false" customHeight="false" hidden="false" ht="12.1" outlineLevel="0" r="61">
      <c r="A61" s="25" t="n">
        <v>45418</v>
      </c>
      <c r="B61" s="16" t="s">
        <v>262</v>
      </c>
      <c r="C61" s="16" t="s">
        <v>33</v>
      </c>
      <c r="D61" s="16" t="s">
        <v>34</v>
      </c>
      <c r="E61" s="7" t="n">
        <v>136541</v>
      </c>
      <c r="F61" s="16" t="s">
        <v>19</v>
      </c>
      <c r="G61" s="6" t="n">
        <v>23.37</v>
      </c>
      <c r="H61" s="6" t="n">
        <v>313.77</v>
      </c>
      <c r="I61" s="6" t="n">
        <v>176.1</v>
      </c>
      <c r="J61" s="6" t="n">
        <v>414825</v>
      </c>
      <c r="K61" s="6" t="n">
        <v>3190963.17</v>
      </c>
      <c r="L61" s="6" t="n">
        <v>2776138.17</v>
      </c>
      <c r="M61" s="6" t="n">
        <v>11.55</v>
      </c>
      <c r="N61" s="6" t="n">
        <v>6.48</v>
      </c>
    </row>
    <row collapsed="false" customFormat="false" customHeight="false" hidden="false" ht="12.1" outlineLevel="0" r="62">
      <c r="A62" s="25" t="n">
        <v>45419</v>
      </c>
      <c r="B62" s="16" t="s">
        <v>262</v>
      </c>
      <c r="C62" s="16" t="s">
        <v>21</v>
      </c>
      <c r="D62" s="16" t="s">
        <v>22</v>
      </c>
      <c r="E62" s="7" t="n">
        <v>11238</v>
      </c>
      <c r="F62" s="16" t="s">
        <v>19</v>
      </c>
      <c r="G62" s="6" t="n">
        <v>498</v>
      </c>
      <c r="H62" s="6" t="n">
        <v>7722.5</v>
      </c>
      <c r="I62" s="6" t="n">
        <v>4699</v>
      </c>
      <c r="J62" s="6" t="n">
        <v>727548</v>
      </c>
      <c r="K62" s="6" t="n">
        <v>5596524</v>
      </c>
      <c r="L62" s="6" t="n">
        <v>4868976</v>
      </c>
      <c r="M62" s="6" t="n">
        <v>9.22</v>
      </c>
      <c r="N62" s="6" t="n">
        <v>5.61</v>
      </c>
    </row>
    <row collapsed="false" customFormat="false" customHeight="false" hidden="false" ht="12.1" outlineLevel="0" r="63">
      <c r="A63" s="25" t="n">
        <v>45471</v>
      </c>
      <c r="B63" s="16" t="s">
        <v>262</v>
      </c>
      <c r="C63" s="16" t="s">
        <v>73</v>
      </c>
      <c r="D63" s="16" t="s">
        <v>74</v>
      </c>
      <c r="E63" s="7" t="n">
        <v>67078</v>
      </c>
      <c r="F63" s="16" t="s">
        <v>19</v>
      </c>
      <c r="G63" s="6" t="n">
        <v>0.0388</v>
      </c>
      <c r="H63" s="6" t="n">
        <v>0.2929</v>
      </c>
      <c r="I63" s="6" t="n">
        <v>0.24</v>
      </c>
      <c r="J63" s="6" t="n">
        <v>339</v>
      </c>
      <c r="K63" s="6" t="n">
        <v>2604.6387</v>
      </c>
      <c r="L63" s="6" t="n">
        <v>2265.64</v>
      </c>
      <c r="M63" s="6" t="n">
        <v>14.28</v>
      </c>
      <c r="N63" s="6" t="n">
        <v>11.53</v>
      </c>
    </row>
    <row collapsed="false" customFormat="false" customHeight="false" hidden="false" ht="12.1" outlineLevel="0" r="64">
      <c r="A64" s="25" t="n">
        <v>45475</v>
      </c>
      <c r="B64" s="16" t="s">
        <v>262</v>
      </c>
      <c r="C64" s="16" t="s">
        <v>56</v>
      </c>
      <c r="D64" s="16" t="s">
        <v>57</v>
      </c>
      <c r="E64" s="7" t="n">
        <v>67078</v>
      </c>
      <c r="F64" s="16" t="s">
        <v>19</v>
      </c>
      <c r="G64" s="6" t="n">
        <v>22.2453</v>
      </c>
      <c r="H64" s="6" t="n">
        <v>205.75</v>
      </c>
      <c r="I64" s="6" t="n">
        <v>152.75</v>
      </c>
      <c r="J64" s="6" t="n">
        <v>193982</v>
      </c>
      <c r="K64" s="6" t="n">
        <v>1492170.2334</v>
      </c>
      <c r="L64" s="6" t="n">
        <v>1298188.23</v>
      </c>
      <c r="M64" s="6" t="n">
        <v>12.67</v>
      </c>
      <c r="N64" s="6" t="n">
        <v>9.41</v>
      </c>
    </row>
    <row collapsed="false" customFormat="false" customHeight="false" hidden="false" ht="12.1" outlineLevel="0" r="65">
      <c r="A65" s="25" t="n">
        <v>45482</v>
      </c>
      <c r="B65" s="16" t="s">
        <v>262</v>
      </c>
      <c r="C65" s="16" t="s">
        <v>42</v>
      </c>
      <c r="D65" s="16" t="s">
        <v>43</v>
      </c>
      <c r="E65" s="7" t="n">
        <v>68664</v>
      </c>
      <c r="F65" s="16" t="s">
        <v>19</v>
      </c>
      <c r="G65" s="6" t="n">
        <v>25.17</v>
      </c>
      <c r="H65" s="6" t="n">
        <v>660.5</v>
      </c>
      <c r="I65" s="6" t="n">
        <v>410.7</v>
      </c>
      <c r="J65" s="6" t="n">
        <v>224675</v>
      </c>
      <c r="K65" s="6" t="n">
        <v>1728272.88</v>
      </c>
      <c r="L65" s="6" t="n">
        <v>1503597.88</v>
      </c>
      <c r="M65" s="6" t="n">
        <v>5.33</v>
      </c>
      <c r="N65" s="6" t="n">
        <v>3.32</v>
      </c>
    </row>
    <row collapsed="false" customFormat="false" customHeight="false" hidden="false" ht="12.1" outlineLevel="0" r="66">
      <c r="A66" s="25" t="n">
        <v>45482</v>
      </c>
      <c r="B66" s="16" t="s">
        <v>262</v>
      </c>
      <c r="C66" s="16" t="s">
        <v>69</v>
      </c>
      <c r="D66" s="16" t="s">
        <v>70</v>
      </c>
      <c r="E66" s="7" t="n">
        <v>140901</v>
      </c>
      <c r="F66" s="16" t="s">
        <v>19</v>
      </c>
      <c r="G66" s="6" t="n">
        <v>2.94</v>
      </c>
      <c r="H66" s="6" t="n">
        <v>68.4</v>
      </c>
      <c r="I66" s="6" t="n">
        <v>94.88</v>
      </c>
      <c r="J66" s="6" t="n">
        <v>53852</v>
      </c>
      <c r="K66" s="6" t="n">
        <v>414248.94</v>
      </c>
      <c r="L66" s="6" t="n">
        <v>360396.94</v>
      </c>
      <c r="M66" s="6" t="n">
        <v>2.7</v>
      </c>
      <c r="N66" s="6" t="n">
        <v>3.74</v>
      </c>
    </row>
    <row collapsed="false" customFormat="false" customHeight="false" hidden="false" ht="12.1" outlineLevel="0" r="67">
      <c r="A67" s="25" t="n">
        <v>45482</v>
      </c>
      <c r="B67" s="16" t="s">
        <v>262</v>
      </c>
      <c r="C67" s="16" t="s">
        <v>59</v>
      </c>
      <c r="D67" s="16" t="s">
        <v>60</v>
      </c>
      <c r="E67" s="7" t="n">
        <v>7424822</v>
      </c>
      <c r="F67" s="16" t="s">
        <v>19</v>
      </c>
      <c r="G67" s="6" t="n">
        <v>0.1604</v>
      </c>
      <c r="H67" s="6" t="n">
        <v>2.7985</v>
      </c>
      <c r="I67" s="6" t="n">
        <v>2.46</v>
      </c>
      <c r="J67" s="6" t="n">
        <v>154803</v>
      </c>
      <c r="K67" s="6" t="n">
        <v>1190792.9524</v>
      </c>
      <c r="L67" s="6" t="n">
        <v>1035989.95</v>
      </c>
      <c r="M67" s="6" t="n">
        <v>5.68</v>
      </c>
      <c r="N67" s="6" t="n">
        <v>4.99</v>
      </c>
    </row>
    <row collapsed="false" customFormat="false" customHeight="false" hidden="false" ht="12.1" outlineLevel="0" r="68">
      <c r="A68" s="25" t="n">
        <v>45482</v>
      </c>
      <c r="B68" s="16" t="s">
        <v>262</v>
      </c>
      <c r="C68" s="16" t="s">
        <v>48</v>
      </c>
      <c r="D68" s="16" t="s">
        <v>49</v>
      </c>
      <c r="E68" s="7" t="n">
        <v>68731</v>
      </c>
      <c r="F68" s="16" t="s">
        <v>19</v>
      </c>
      <c r="G68" s="6" t="n">
        <v>25.17</v>
      </c>
      <c r="H68" s="6" t="n">
        <v>639.1</v>
      </c>
      <c r="I68" s="6" t="n">
        <v>413</v>
      </c>
      <c r="J68" s="6" t="n">
        <v>224895</v>
      </c>
      <c r="K68" s="6" t="n">
        <v>1729959.27</v>
      </c>
      <c r="L68" s="6" t="n">
        <v>1505064.27</v>
      </c>
      <c r="M68" s="6" t="n">
        <v>5.3</v>
      </c>
      <c r="N68" s="6" t="n">
        <v>3.43</v>
      </c>
    </row>
    <row collapsed="false" customFormat="false" customHeight="false" hidden="false" ht="12.1" outlineLevel="0" r="69">
      <c r="A69" s="25" t="n">
        <v>45483</v>
      </c>
      <c r="B69" s="16" t="s">
        <v>262</v>
      </c>
      <c r="C69" s="16" t="s">
        <v>62</v>
      </c>
      <c r="D69" s="16" t="s">
        <v>63</v>
      </c>
      <c r="E69" s="7" t="n">
        <v>1831530</v>
      </c>
      <c r="F69" s="16" t="s">
        <v>19</v>
      </c>
      <c r="G69" s="6" t="n">
        <v>0.772</v>
      </c>
      <c r="H69" s="6" t="n">
        <v>7.9</v>
      </c>
      <c r="I69" s="6" t="n">
        <v>7.49</v>
      </c>
      <c r="J69" s="6" t="n">
        <v>183812</v>
      </c>
      <c r="K69" s="6" t="n">
        <v>1413941.16</v>
      </c>
      <c r="L69" s="6" t="n">
        <v>1230129.16</v>
      </c>
      <c r="M69" s="6" t="n">
        <v>8.97</v>
      </c>
      <c r="N69" s="6" t="n">
        <v>8.5</v>
      </c>
    </row>
    <row collapsed="false" customFormat="false" customHeight="false" hidden="false" ht="12.1" outlineLevel="0" r="70">
      <c r="A70" s="25" t="n">
        <v>45484</v>
      </c>
      <c r="B70" s="16" t="s">
        <v>262</v>
      </c>
      <c r="C70" s="16" t="s">
        <v>36</v>
      </c>
      <c r="D70" s="16" t="s">
        <v>37</v>
      </c>
      <c r="E70" s="7" t="n">
        <v>6526</v>
      </c>
      <c r="F70" s="16" t="s">
        <v>19</v>
      </c>
      <c r="G70" s="6" t="n">
        <v>294</v>
      </c>
      <c r="H70" s="6" t="n">
        <v>5657</v>
      </c>
      <c r="I70" s="6" t="n">
        <v>7345</v>
      </c>
      <c r="J70" s="6" t="n">
        <v>249424</v>
      </c>
      <c r="K70" s="6" t="n">
        <v>1918644</v>
      </c>
      <c r="L70" s="6" t="n">
        <v>1669220</v>
      </c>
      <c r="M70" s="6" t="n">
        <v>3.48</v>
      </c>
      <c r="N70" s="6" t="n">
        <v>4.52</v>
      </c>
    </row>
    <row collapsed="false" customFormat="false" customHeight="false" hidden="false" ht="12.1" outlineLevel="0" r="71">
      <c r="A71" s="25" t="n">
        <v>45484</v>
      </c>
      <c r="B71" s="16" t="s">
        <v>262</v>
      </c>
      <c r="C71" s="16" t="s">
        <v>36</v>
      </c>
      <c r="D71" s="16" t="s">
        <v>37</v>
      </c>
      <c r="E71" s="7" t="n">
        <v>6526</v>
      </c>
      <c r="F71" s="16" t="s">
        <v>19</v>
      </c>
      <c r="G71" s="6" t="n">
        <v>15</v>
      </c>
      <c r="H71" s="6" t="n">
        <v>5657</v>
      </c>
      <c r="I71" s="6" t="n">
        <v>7345</v>
      </c>
      <c r="J71" s="6" t="n">
        <v>12726</v>
      </c>
      <c r="K71" s="6" t="n">
        <v>97890</v>
      </c>
      <c r="L71" s="6" t="n">
        <v>85164</v>
      </c>
      <c r="M71" s="6" t="n">
        <v>0.18</v>
      </c>
      <c r="N71" s="6" t="n">
        <v>0.23</v>
      </c>
    </row>
    <row collapsed="false" customFormat="false" customHeight="false" hidden="false" ht="12.1" outlineLevel="0" r="72">
      <c r="A72" s="25" t="n">
        <v>45485</v>
      </c>
      <c r="B72" s="16" t="s">
        <v>262</v>
      </c>
      <c r="C72" s="16" t="s">
        <v>67</v>
      </c>
      <c r="D72" s="16" t="s">
        <v>68</v>
      </c>
      <c r="E72" s="7" t="n">
        <v>17486</v>
      </c>
      <c r="F72" s="16" t="s">
        <v>19</v>
      </c>
      <c r="G72" s="6" t="n">
        <v>249.69</v>
      </c>
      <c r="H72" s="6" t="n">
        <v>1643</v>
      </c>
      <c r="I72" s="6" t="n">
        <v>1208</v>
      </c>
      <c r="J72" s="6" t="n">
        <v>567590</v>
      </c>
      <c r="K72" s="6" t="n">
        <v>4366079.34</v>
      </c>
      <c r="L72" s="6" t="n">
        <v>3798489.34</v>
      </c>
      <c r="M72" s="6" t="n">
        <v>17.98</v>
      </c>
      <c r="N72" s="6" t="n">
        <v>13.22</v>
      </c>
    </row>
    <row collapsed="false" customFormat="false" customHeight="false" hidden="false" ht="12.1" outlineLevel="0" r="73">
      <c r="A73" s="25" t="n">
        <v>45489</v>
      </c>
      <c r="B73" s="16" t="s">
        <v>262</v>
      </c>
      <c r="C73" s="16" t="s">
        <v>39</v>
      </c>
      <c r="D73" s="16" t="s">
        <v>40</v>
      </c>
      <c r="E73" s="7" t="n">
        <v>179923</v>
      </c>
      <c r="F73" s="16" t="s">
        <v>19</v>
      </c>
      <c r="G73" s="6" t="n">
        <v>35</v>
      </c>
      <c r="H73" s="6" t="n">
        <v>220.85</v>
      </c>
      <c r="I73" s="6" t="n">
        <v>272.1</v>
      </c>
      <c r="J73" s="6" t="n">
        <v>818650</v>
      </c>
      <c r="K73" s="6" t="n">
        <v>6297305</v>
      </c>
      <c r="L73" s="6" t="n">
        <v>5478655</v>
      </c>
      <c r="M73" s="6" t="n">
        <v>11.19</v>
      </c>
      <c r="N73" s="6" t="n">
        <v>13.79</v>
      </c>
    </row>
    <row collapsed="false" customFormat="false" customHeight="false" hidden="false" ht="12.1" outlineLevel="0" r="74">
      <c r="A74" s="25" t="n">
        <v>45491</v>
      </c>
      <c r="B74" s="16" t="s">
        <v>262</v>
      </c>
      <c r="C74" s="16" t="s">
        <v>53</v>
      </c>
      <c r="D74" s="16" t="s">
        <v>54</v>
      </c>
      <c r="E74" s="7" t="n">
        <v>1033241</v>
      </c>
      <c r="F74" s="16" t="s">
        <v>19</v>
      </c>
      <c r="G74" s="6" t="n">
        <v>0.85</v>
      </c>
      <c r="H74" s="6" t="n">
        <v>27.855</v>
      </c>
      <c r="I74" s="6" t="n">
        <v>25.44</v>
      </c>
      <c r="J74" s="6" t="n">
        <v>114173</v>
      </c>
      <c r="K74" s="6" t="n">
        <v>878254.85</v>
      </c>
      <c r="L74" s="6" t="n">
        <v>764081.85</v>
      </c>
      <c r="M74" s="6" t="n">
        <v>2.91</v>
      </c>
      <c r="N74" s="6" t="n">
        <v>2.65</v>
      </c>
    </row>
    <row collapsed="false" customFormat="false" customHeight="false" hidden="false" ht="12.1" outlineLevel="0" r="75">
      <c r="A75" s="25" t="n">
        <v>45491</v>
      </c>
      <c r="B75" s="16" t="s">
        <v>262</v>
      </c>
      <c r="C75" s="16" t="s">
        <v>51</v>
      </c>
      <c r="D75" s="16" t="s">
        <v>52</v>
      </c>
      <c r="E75" s="7" t="n">
        <v>837765</v>
      </c>
      <c r="F75" s="16" t="s">
        <v>19</v>
      </c>
      <c r="G75" s="6" t="n">
        <v>12.29</v>
      </c>
      <c r="H75" s="6" t="n">
        <v>49.27</v>
      </c>
      <c r="I75" s="6" t="n">
        <v>35.58</v>
      </c>
      <c r="J75" s="6" t="n">
        <v>1338497</v>
      </c>
      <c r="K75" s="6" t="n">
        <v>10296131.85</v>
      </c>
      <c r="L75" s="6" t="n">
        <v>8957634.85</v>
      </c>
      <c r="M75" s="6" t="n">
        <v>30.06</v>
      </c>
      <c r="N75" s="6" t="n">
        <v>21.7</v>
      </c>
    </row>
    <row collapsed="false" customFormat="false" customHeight="false" hidden="false" ht="12.1" outlineLevel="0" r="76">
      <c r="A76" s="25" t="n">
        <v>45491</v>
      </c>
      <c r="B76" s="16" t="s">
        <v>262</v>
      </c>
      <c r="C76" s="16" t="s">
        <v>16</v>
      </c>
      <c r="D76" s="16" t="s">
        <v>18</v>
      </c>
      <c r="E76" s="7" t="n">
        <v>51000</v>
      </c>
      <c r="F76" s="16" t="s">
        <v>19</v>
      </c>
      <c r="G76" s="6" t="n">
        <v>177.2</v>
      </c>
      <c r="H76" s="6" t="n">
        <v>1323.5</v>
      </c>
      <c r="I76" s="6" t="n">
        <v>1209</v>
      </c>
      <c r="J76" s="6" t="n">
        <v>1174836</v>
      </c>
      <c r="K76" s="6" t="n">
        <v>9037200</v>
      </c>
      <c r="L76" s="6" t="n">
        <v>7862364</v>
      </c>
      <c r="M76" s="6" t="n">
        <v>12.75</v>
      </c>
      <c r="N76" s="6" t="n">
        <v>11.65</v>
      </c>
    </row>
    <row collapsed="false" customFormat="false" customHeight="false" hidden="false" ht="12.1" outlineLevel="0" r="77">
      <c r="A77" s="25" t="n">
        <v>45557</v>
      </c>
      <c r="B77" s="16" t="s">
        <v>262</v>
      </c>
      <c r="C77" s="16" t="s">
        <v>36</v>
      </c>
      <c r="D77" s="16" t="s">
        <v>37</v>
      </c>
      <c r="E77" s="7" t="n">
        <v>6526</v>
      </c>
      <c r="F77" s="16" t="s">
        <v>19</v>
      </c>
      <c r="G77" s="6" t="n">
        <v>117</v>
      </c>
      <c r="H77" s="6" t="n">
        <v>5140</v>
      </c>
      <c r="I77" s="6" t="n">
        <v>7345</v>
      </c>
      <c r="J77" s="6" t="n">
        <v>99260</v>
      </c>
      <c r="K77" s="6" t="n">
        <v>763542</v>
      </c>
      <c r="L77" s="6" t="n">
        <v>664282</v>
      </c>
      <c r="M77" s="6" t="n">
        <v>1.39</v>
      </c>
      <c r="N77" s="6" t="n">
        <v>1.98</v>
      </c>
    </row>
    <row collapsed="false" customFormat="false" customHeight="false" hidden="false" ht="12.1" outlineLevel="0" r="78">
      <c r="A78" s="25" t="n">
        <v>45562</v>
      </c>
      <c r="B78" s="16" t="s">
        <v>262</v>
      </c>
      <c r="C78" s="16" t="s">
        <v>30</v>
      </c>
      <c r="D78" s="16" t="s">
        <v>31</v>
      </c>
      <c r="E78" s="7" t="n">
        <v>763924</v>
      </c>
      <c r="F78" s="16" t="s">
        <v>19</v>
      </c>
      <c r="G78" s="6" t="n">
        <v>6.06</v>
      </c>
      <c r="H78" s="6" t="n">
        <v>76.67</v>
      </c>
      <c r="I78" s="6" t="n">
        <v>65.31</v>
      </c>
      <c r="J78" s="6" t="n">
        <v>601819</v>
      </c>
      <c r="K78" s="6" t="n">
        <v>4629379.44</v>
      </c>
      <c r="L78" s="6" t="n">
        <v>4027560.44</v>
      </c>
      <c r="M78" s="6" t="n">
        <v>8.07</v>
      </c>
      <c r="N78" s="6" t="n">
        <v>6.88</v>
      </c>
    </row>
    <row collapsed="false" customFormat="false" customHeight="false" hidden="false" ht="12.1" outlineLevel="0" r="79">
      <c r="A79" s="25" t="n">
        <v>45565</v>
      </c>
      <c r="B79" s="16" t="s">
        <v>262</v>
      </c>
      <c r="C79" s="16" t="s">
        <v>33</v>
      </c>
      <c r="D79" s="16" t="s">
        <v>34</v>
      </c>
      <c r="E79" s="7" t="n">
        <v>136541</v>
      </c>
      <c r="F79" s="16" t="s">
        <v>19</v>
      </c>
      <c r="G79" s="6" t="n">
        <v>27.26</v>
      </c>
      <c r="H79" s="6" t="n">
        <v>379.47</v>
      </c>
      <c r="I79" s="6" t="n">
        <v>176.1</v>
      </c>
      <c r="J79" s="6" t="n">
        <v>483874</v>
      </c>
      <c r="K79" s="6" t="n">
        <v>3722107.66</v>
      </c>
      <c r="L79" s="6" t="n">
        <v>3238233.66</v>
      </c>
      <c r="M79" s="6" t="n">
        <v>13.47</v>
      </c>
      <c r="N79" s="6" t="n">
        <v>6.25</v>
      </c>
    </row>
    <row collapsed="false" customFormat="false" customHeight="false" hidden="false" ht="12.1" outlineLevel="0" r="80">
      <c r="A80" s="25" t="n">
        <v>45573</v>
      </c>
      <c r="B80" s="16" t="s">
        <v>262</v>
      </c>
      <c r="C80" s="16" t="s">
        <v>42</v>
      </c>
      <c r="D80" s="16" t="s">
        <v>43</v>
      </c>
      <c r="E80" s="7" t="n">
        <v>68664</v>
      </c>
      <c r="F80" s="16" t="s">
        <v>19</v>
      </c>
      <c r="G80" s="6" t="n">
        <v>38.2</v>
      </c>
      <c r="H80" s="6" t="n">
        <v>622.6</v>
      </c>
      <c r="I80" s="6" t="n">
        <v>410.7</v>
      </c>
      <c r="J80" s="6" t="n">
        <v>340985</v>
      </c>
      <c r="K80" s="6" t="n">
        <v>2622964.8</v>
      </c>
      <c r="L80" s="6" t="n">
        <v>2281979.8</v>
      </c>
      <c r="M80" s="6" t="n">
        <v>8.09</v>
      </c>
      <c r="N80" s="6" t="n">
        <v>5.34</v>
      </c>
    </row>
    <row collapsed="false" customFormat="false" customHeight="false" hidden="false" ht="12.1" outlineLevel="0" r="81">
      <c r="A81" s="25" t="n">
        <v>45573</v>
      </c>
      <c r="B81" s="16" t="s">
        <v>262</v>
      </c>
      <c r="C81" s="16" t="s">
        <v>48</v>
      </c>
      <c r="D81" s="16" t="s">
        <v>49</v>
      </c>
      <c r="E81" s="7" t="n">
        <v>68731</v>
      </c>
      <c r="F81" s="16" t="s">
        <v>19</v>
      </c>
      <c r="G81" s="6" t="n">
        <v>38.2</v>
      </c>
      <c r="H81" s="6" t="n">
        <v>621.1</v>
      </c>
      <c r="I81" s="6" t="n">
        <v>413</v>
      </c>
      <c r="J81" s="6" t="n">
        <v>341318</v>
      </c>
      <c r="K81" s="6" t="n">
        <v>2625524.2</v>
      </c>
      <c r="L81" s="6" t="n">
        <v>2284206.2</v>
      </c>
      <c r="M81" s="6" t="n">
        <v>8.05</v>
      </c>
      <c r="N81" s="6" t="n">
        <v>5.35</v>
      </c>
    </row>
    <row collapsed="false" customFormat="false" customHeight="false" hidden="false" ht="12.1" outlineLevel="0" r="82">
      <c r="A82" s="25" t="n">
        <v>45576</v>
      </c>
      <c r="B82" s="16" t="s">
        <v>262</v>
      </c>
      <c r="C82" s="16" t="s">
        <v>24</v>
      </c>
      <c r="D82" s="16" t="s">
        <v>25</v>
      </c>
      <c r="E82" s="7" t="n">
        <v>42835</v>
      </c>
      <c r="F82" s="16" t="s">
        <v>19</v>
      </c>
      <c r="G82" s="6" t="n">
        <v>35.5</v>
      </c>
      <c r="H82" s="6" t="n">
        <v>957.8</v>
      </c>
      <c r="I82" s="6" t="n">
        <v>1320</v>
      </c>
      <c r="J82" s="6" t="n">
        <v>197684</v>
      </c>
      <c r="K82" s="6" t="n">
        <v>1520642.5</v>
      </c>
      <c r="L82" s="6" t="n">
        <v>1322958.5</v>
      </c>
      <c r="M82" s="6" t="n">
        <v>2.34</v>
      </c>
      <c r="N82" s="6" t="n">
        <v>3.22</v>
      </c>
    </row>
    <row collapsed="false" customFormat="false" customHeight="false" hidden="false" ht="12.1" outlineLevel="0" r="83">
      <c r="A83" s="25" t="n">
        <v>45643</v>
      </c>
      <c r="B83" s="16" t="s">
        <v>262</v>
      </c>
      <c r="C83" s="16" t="s">
        <v>21</v>
      </c>
      <c r="D83" s="16" t="s">
        <v>22</v>
      </c>
      <c r="E83" s="7" t="n">
        <v>11238</v>
      </c>
      <c r="F83" s="16" t="s">
        <v>19</v>
      </c>
      <c r="G83" s="6" t="n">
        <v>514</v>
      </c>
      <c r="H83" s="6" t="n">
        <v>6290.5</v>
      </c>
      <c r="I83" s="6" t="n">
        <v>4699</v>
      </c>
      <c r="J83" s="6" t="n">
        <v>750923</v>
      </c>
      <c r="K83" s="6" t="n">
        <v>5776332</v>
      </c>
      <c r="L83" s="6" t="n">
        <v>5025409</v>
      </c>
      <c r="M83" s="6" t="n">
        <v>9.52</v>
      </c>
      <c r="N83" s="6" t="n">
        <v>7.11</v>
      </c>
    </row>
    <row collapsed="false" customFormat="false" customHeight="false" hidden="false" ht="12.1" outlineLevel="0" r="84">
      <c r="A84" s="25" t="n">
        <v>45648</v>
      </c>
      <c r="B84" s="16" t="s">
        <v>262</v>
      </c>
      <c r="C84" s="16" t="s">
        <v>36</v>
      </c>
      <c r="D84" s="16" t="s">
        <v>37</v>
      </c>
      <c r="E84" s="7" t="n">
        <v>6526</v>
      </c>
      <c r="F84" s="16" t="s">
        <v>19</v>
      </c>
      <c r="G84" s="6" t="n">
        <v>126</v>
      </c>
      <c r="H84" s="6" t="n">
        <v>5814</v>
      </c>
      <c r="I84" s="6" t="n">
        <v>7345</v>
      </c>
      <c r="J84" s="6" t="n">
        <v>106896</v>
      </c>
      <c r="K84" s="6" t="n">
        <v>822276</v>
      </c>
      <c r="L84" s="6" t="n">
        <v>715380</v>
      </c>
      <c r="M84" s="6" t="n">
        <v>1.49</v>
      </c>
      <c r="N84" s="6" t="n">
        <v>1.89</v>
      </c>
    </row>
    <row collapsed="false" customFormat="false" customHeight="false" hidden="false" ht="12.1" outlineLevel="0" r="85">
      <c r="A85" s="25" t="n">
        <v>45665</v>
      </c>
      <c r="B85" s="16" t="s">
        <v>262</v>
      </c>
      <c r="C85" s="16" t="s">
        <v>48</v>
      </c>
      <c r="D85" s="16" t="s">
        <v>49</v>
      </c>
      <c r="E85" s="7" t="n">
        <v>68731</v>
      </c>
      <c r="F85" s="16" t="s">
        <v>19</v>
      </c>
      <c r="G85" s="6" t="n">
        <v>17.39</v>
      </c>
      <c r="H85" s="6" t="n">
        <v>645.5</v>
      </c>
      <c r="I85" s="6" t="n">
        <v>413</v>
      </c>
      <c r="J85" s="6" t="n">
        <v>155380</v>
      </c>
      <c r="K85" s="6" t="n">
        <v>1195232.09</v>
      </c>
      <c r="L85" s="6" t="n">
        <v>1039852.09</v>
      </c>
      <c r="M85" s="6" t="n">
        <v>3.66</v>
      </c>
      <c r="N85" s="6" t="n">
        <v>2.34</v>
      </c>
    </row>
    <row collapsed="false" customFormat="false" customHeight="false" hidden="false" ht="12.1" outlineLevel="0" r="86">
      <c r="A86" s="25" t="n">
        <v>45665</v>
      </c>
      <c r="B86" s="16" t="s">
        <v>262</v>
      </c>
      <c r="C86" s="16" t="s">
        <v>42</v>
      </c>
      <c r="D86" s="16" t="s">
        <v>43</v>
      </c>
      <c r="E86" s="7" t="n">
        <v>68664</v>
      </c>
      <c r="F86" s="16" t="s">
        <v>19</v>
      </c>
      <c r="G86" s="6" t="n">
        <v>17.39</v>
      </c>
      <c r="H86" s="6" t="n">
        <v>654.7</v>
      </c>
      <c r="I86" s="6" t="n">
        <v>410.7</v>
      </c>
      <c r="J86" s="6" t="n">
        <v>155229</v>
      </c>
      <c r="K86" s="6" t="n">
        <v>1194066.96</v>
      </c>
      <c r="L86" s="6" t="n">
        <v>1038837.96</v>
      </c>
      <c r="M86" s="6" t="n">
        <v>3.68</v>
      </c>
      <c r="N86" s="6" t="n">
        <v>2.31</v>
      </c>
    </row>
    <row collapsed="false" customFormat="false" customHeight="false" hidden="false" ht="12.1" outlineLevel="0" r="87">
      <c r="A87" s="25" t="n">
        <v>45775</v>
      </c>
      <c r="B87" s="16" t="s">
        <v>262</v>
      </c>
      <c r="C87" s="16" t="s">
        <v>24</v>
      </c>
      <c r="D87" s="16" t="s">
        <v>25</v>
      </c>
      <c r="E87" s="7" t="n">
        <v>42835</v>
      </c>
      <c r="F87" s="16" t="s">
        <v>19</v>
      </c>
      <c r="G87" s="6" t="n">
        <v>46.65</v>
      </c>
      <c r="H87" s="6" t="n">
        <v>1266.2</v>
      </c>
      <c r="I87" s="6" t="n">
        <v>1320</v>
      </c>
      <c r="J87" s="6" t="n">
        <v>259773</v>
      </c>
      <c r="K87" s="6" t="n">
        <v>1998252.75</v>
      </c>
      <c r="L87" s="6" t="n">
        <v>1738479.75</v>
      </c>
      <c r="M87" s="6" t="n">
        <v>3.07</v>
      </c>
      <c r="N87" s="6" t="n">
        <v>3.21</v>
      </c>
    </row>
    <row collapsed="false" customFormat="false" customHeight="false" hidden="false" ht="12.1" outlineLevel="0" r="88">
      <c r="A88" s="25" t="n">
        <v>45782</v>
      </c>
      <c r="B88" s="16" t="s">
        <v>262</v>
      </c>
      <c r="C88" s="16" t="s">
        <v>33</v>
      </c>
      <c r="D88" s="16" t="s">
        <v>34</v>
      </c>
      <c r="E88" s="7" t="n">
        <v>136541</v>
      </c>
      <c r="F88" s="16" t="s">
        <v>19</v>
      </c>
      <c r="G88" s="6" t="n">
        <v>29.72</v>
      </c>
      <c r="H88" s="6" t="n">
        <v>378.42</v>
      </c>
      <c r="I88" s="6" t="n">
        <v>176.1</v>
      </c>
      <c r="J88" s="6" t="n">
        <v>527540</v>
      </c>
      <c r="K88" s="6" t="n">
        <v>4057998.52</v>
      </c>
      <c r="L88" s="6" t="n">
        <v>3530458.52</v>
      </c>
      <c r="M88" s="6" t="n">
        <v>14.68</v>
      </c>
      <c r="N88" s="6" t="n">
        <v>6.83</v>
      </c>
    </row>
    <row collapsed="false" customFormat="false" customHeight="false" hidden="false" ht="12.1" outlineLevel="0" r="89">
      <c r="A89" s="25" t="n">
        <v>45810</v>
      </c>
      <c r="B89" s="16" t="s">
        <v>262</v>
      </c>
      <c r="C89" s="16" t="s">
        <v>42</v>
      </c>
      <c r="D89" s="16" t="s">
        <v>43</v>
      </c>
      <c r="E89" s="7" t="n">
        <v>68664</v>
      </c>
      <c r="F89" s="16" t="s">
        <v>19</v>
      </c>
      <c r="G89" s="6" t="n">
        <v>43.11</v>
      </c>
      <c r="H89" s="6" t="n">
        <v>656.5</v>
      </c>
      <c r="I89" s="6" t="n">
        <v>410.7</v>
      </c>
      <c r="J89" s="6" t="n">
        <v>384814</v>
      </c>
      <c r="K89" s="6" t="n">
        <v>2960105.04</v>
      </c>
      <c r="L89" s="6" t="n">
        <v>2575291.04</v>
      </c>
      <c r="M89" s="6" t="n">
        <v>9.13</v>
      </c>
      <c r="N89" s="6" t="n">
        <v>5.71</v>
      </c>
    </row>
    <row collapsed="false" customFormat="false" customHeight="false" hidden="false" ht="12.1" outlineLevel="0" r="90">
      <c r="A90" s="25" t="n">
        <v>45810</v>
      </c>
      <c r="B90" s="16" t="s">
        <v>262</v>
      </c>
      <c r="C90" s="16" t="s">
        <v>48</v>
      </c>
      <c r="D90" s="16" t="s">
        <v>49</v>
      </c>
      <c r="E90" s="7" t="n">
        <v>68731</v>
      </c>
      <c r="F90" s="16" t="s">
        <v>19</v>
      </c>
      <c r="G90" s="6" t="n">
        <v>43.11</v>
      </c>
      <c r="H90" s="6" t="n">
        <v>627.6</v>
      </c>
      <c r="I90" s="6" t="n">
        <v>413</v>
      </c>
      <c r="J90" s="6" t="n">
        <v>385189</v>
      </c>
      <c r="K90" s="6" t="n">
        <v>2962993.41</v>
      </c>
      <c r="L90" s="6" t="n">
        <v>2577804.41</v>
      </c>
      <c r="M90" s="6" t="n">
        <v>9.08</v>
      </c>
      <c r="N90" s="6" t="n">
        <v>5.98</v>
      </c>
    </row>
    <row collapsed="false" customFormat="false" customHeight="false" hidden="false" ht="12.1" outlineLevel="0" r="91">
      <c r="A91" s="25" t="n">
        <v>45811</v>
      </c>
      <c r="B91" s="16" t="s">
        <v>262</v>
      </c>
      <c r="C91" s="16" t="s">
        <v>21</v>
      </c>
      <c r="D91" s="16" t="s">
        <v>22</v>
      </c>
      <c r="E91" s="7" t="n">
        <v>11238</v>
      </c>
      <c r="F91" s="16" t="s">
        <v>19</v>
      </c>
      <c r="G91" s="6" t="n">
        <v>541</v>
      </c>
      <c r="H91" s="6" t="n">
        <v>6473</v>
      </c>
      <c r="I91" s="6" t="n">
        <v>4699</v>
      </c>
      <c r="J91" s="6" t="n">
        <v>790369</v>
      </c>
      <c r="K91" s="6" t="n">
        <v>6079758</v>
      </c>
      <c r="L91" s="6" t="n">
        <v>5289389</v>
      </c>
      <c r="M91" s="6" t="n">
        <v>10.02</v>
      </c>
      <c r="N91" s="6" t="n">
        <v>7.27</v>
      </c>
    </row>
    <row collapsed="false" customFormat="false" customHeight="false" hidden="false" ht="12.1" outlineLevel="0" r="92">
      <c r="A92" s="25" t="n">
        <v>45817</v>
      </c>
      <c r="B92" s="16" t="s">
        <v>262</v>
      </c>
      <c r="C92" s="16" t="s">
        <v>36</v>
      </c>
      <c r="D92" s="16" t="s">
        <v>37</v>
      </c>
      <c r="E92" s="7" t="n">
        <v>6526</v>
      </c>
      <c r="F92" s="16" t="s">
        <v>19</v>
      </c>
      <c r="G92" s="6" t="n">
        <v>87</v>
      </c>
      <c r="H92" s="6" t="n">
        <v>6223</v>
      </c>
      <c r="I92" s="6" t="n">
        <v>7345</v>
      </c>
      <c r="J92" s="6" t="n">
        <v>73809</v>
      </c>
      <c r="K92" s="6" t="n">
        <v>567762</v>
      </c>
      <c r="L92" s="6" t="n">
        <v>493953</v>
      </c>
      <c r="M92" s="6" t="n">
        <v>1.03</v>
      </c>
      <c r="N92" s="6" t="n">
        <v>1.22</v>
      </c>
    </row>
    <row collapsed="false" customFormat="false" customHeight="false" hidden="false" ht="12.1" outlineLevel="0" r="93">
      <c r="A93" s="25" t="n">
        <v>45839</v>
      </c>
      <c r="B93" s="16" t="s">
        <v>262</v>
      </c>
      <c r="C93" s="16" t="s">
        <v>73</v>
      </c>
      <c r="D93" s="16" t="s">
        <v>74</v>
      </c>
      <c r="E93" s="7" t="n">
        <v>67078</v>
      </c>
      <c r="F93" s="16" t="s">
        <v>19</v>
      </c>
      <c r="G93" s="6" t="n">
        <v>0.0502</v>
      </c>
      <c r="H93" s="6" t="n">
        <v>0.4286</v>
      </c>
      <c r="I93" s="6" t="n">
        <v>0.24</v>
      </c>
      <c r="J93" s="6" t="n">
        <v>438</v>
      </c>
      <c r="K93" s="6" t="n">
        <v>3368.3218</v>
      </c>
      <c r="L93" s="6" t="n">
        <v>2930.32</v>
      </c>
      <c r="M93" s="6" t="n">
        <v>18.47</v>
      </c>
      <c r="N93" s="6" t="n">
        <v>10.19</v>
      </c>
    </row>
    <row collapsed="false" customFormat="false" customHeight="false" hidden="false" ht="12.1" outlineLevel="0" r="94">
      <c r="A94" s="25" t="n">
        <v>45839</v>
      </c>
      <c r="B94" s="16" t="s">
        <v>262</v>
      </c>
      <c r="C94" s="16" t="s">
        <v>69</v>
      </c>
      <c r="D94" s="16" t="s">
        <v>70</v>
      </c>
      <c r="E94" s="7" t="n">
        <v>140901</v>
      </c>
      <c r="F94" s="16" t="s">
        <v>19</v>
      </c>
      <c r="G94" s="6" t="n">
        <v>2.93</v>
      </c>
      <c r="H94" s="6" t="n">
        <v>69.9</v>
      </c>
      <c r="I94" s="6" t="n">
        <v>94.88</v>
      </c>
      <c r="J94" s="6" t="n">
        <v>53669</v>
      </c>
      <c r="K94" s="6" t="n">
        <v>412839.93</v>
      </c>
      <c r="L94" s="6" t="n">
        <v>359170.93</v>
      </c>
      <c r="M94" s="6" t="n">
        <v>2.69</v>
      </c>
      <c r="N94" s="6" t="n">
        <v>3.65</v>
      </c>
    </row>
    <row collapsed="false" customFormat="false" customHeight="false" hidden="false" ht="12.1" outlineLevel="0" r="95">
      <c r="A95" s="25" t="n">
        <v>45841</v>
      </c>
      <c r="B95" s="16" t="s">
        <v>262</v>
      </c>
      <c r="C95" s="16" t="s">
        <v>56</v>
      </c>
      <c r="D95" s="16" t="s">
        <v>57</v>
      </c>
      <c r="E95" s="7" t="n">
        <v>67078</v>
      </c>
      <c r="F95" s="16" t="s">
        <v>19</v>
      </c>
      <c r="G95" s="6" t="n">
        <v>25.9523</v>
      </c>
      <c r="H95" s="6" t="n">
        <v>217.3</v>
      </c>
      <c r="I95" s="6" t="n">
        <v>152.75</v>
      </c>
      <c r="J95" s="6" t="n">
        <v>226308</v>
      </c>
      <c r="K95" s="6" t="n">
        <v>1740828.3794</v>
      </c>
      <c r="L95" s="6" t="n">
        <v>1514520.38</v>
      </c>
      <c r="M95" s="6" t="n">
        <v>14.78</v>
      </c>
      <c r="N95" s="6" t="n">
        <v>10.39</v>
      </c>
    </row>
    <row collapsed="false" customFormat="false" customHeight="false" hidden="false" ht="12.1" outlineLevel="0" r="96">
      <c r="A96" s="25" t="n">
        <v>45845</v>
      </c>
      <c r="B96" s="16" t="s">
        <v>262</v>
      </c>
      <c r="C96" s="16" t="s">
        <v>39</v>
      </c>
      <c r="D96" s="16" t="s">
        <v>40</v>
      </c>
      <c r="E96" s="7" t="n">
        <v>179923</v>
      </c>
      <c r="F96" s="16" t="s">
        <v>19</v>
      </c>
      <c r="G96" s="6" t="n">
        <v>35</v>
      </c>
      <c r="H96" s="6" t="n">
        <v>193.8</v>
      </c>
      <c r="I96" s="6" t="n">
        <v>272.1</v>
      </c>
      <c r="J96" s="6" t="n">
        <v>818650</v>
      </c>
      <c r="K96" s="6" t="n">
        <v>6297305</v>
      </c>
      <c r="L96" s="6" t="n">
        <v>5478655</v>
      </c>
      <c r="M96" s="6" t="n">
        <v>11.19</v>
      </c>
      <c r="N96" s="6" t="n">
        <v>15.71</v>
      </c>
    </row>
    <row collapsed="false" customFormat="false" customHeight="false" hidden="false" ht="12.1" outlineLevel="0" r="97">
      <c r="A97" s="25" t="n">
        <v>45852</v>
      </c>
      <c r="B97" s="16" t="s">
        <v>262</v>
      </c>
      <c r="C97" s="16" t="s">
        <v>62</v>
      </c>
      <c r="D97" s="16" t="s">
        <v>63</v>
      </c>
      <c r="E97" s="7" t="n">
        <v>1831530</v>
      </c>
      <c r="F97" s="16" t="s">
        <v>19</v>
      </c>
      <c r="G97" s="6" t="n">
        <v>0.9573</v>
      </c>
      <c r="H97" s="6" t="n">
        <v>8.565</v>
      </c>
      <c r="I97" s="6" t="n">
        <v>7.49</v>
      </c>
      <c r="J97" s="6" t="n">
        <v>227932</v>
      </c>
      <c r="K97" s="6" t="n">
        <v>1753323.669</v>
      </c>
      <c r="L97" s="6" t="n">
        <v>1525391.67</v>
      </c>
      <c r="M97" s="6" t="n">
        <v>11.13</v>
      </c>
      <c r="N97" s="6" t="n">
        <v>9.72</v>
      </c>
    </row>
    <row collapsed="false" customFormat="false" customHeight="false" hidden="false" ht="12.1" outlineLevel="0" r="98">
      <c r="A98" s="25" t="n">
        <v>45852</v>
      </c>
      <c r="B98" s="16" t="s">
        <v>262</v>
      </c>
      <c r="C98" s="16" t="s">
        <v>67</v>
      </c>
      <c r="D98" s="16" t="s">
        <v>68</v>
      </c>
      <c r="E98" s="7" t="n">
        <v>17486</v>
      </c>
      <c r="F98" s="16" t="s">
        <v>19</v>
      </c>
      <c r="G98" s="6" t="n">
        <v>147.31</v>
      </c>
      <c r="H98" s="6" t="n">
        <v>1004.5</v>
      </c>
      <c r="I98" s="6" t="n">
        <v>1208</v>
      </c>
      <c r="J98" s="6" t="n">
        <v>334862</v>
      </c>
      <c r="K98" s="6" t="n">
        <v>2575862.66</v>
      </c>
      <c r="L98" s="6" t="n">
        <v>2241000.66</v>
      </c>
      <c r="M98" s="6" t="n">
        <v>10.61</v>
      </c>
      <c r="N98" s="6" t="n">
        <v>12.76</v>
      </c>
    </row>
    <row collapsed="false" customFormat="false" customHeight="false" hidden="false" ht="12.1" outlineLevel="0" r="99">
      <c r="A99" s="25" t="n">
        <v>45855</v>
      </c>
      <c r="B99" s="16" t="s">
        <v>262</v>
      </c>
      <c r="C99" s="16" t="s">
        <v>16</v>
      </c>
      <c r="D99" s="16" t="s">
        <v>18</v>
      </c>
      <c r="E99" s="7" t="n">
        <v>51000</v>
      </c>
      <c r="F99" s="16" t="s">
        <v>19</v>
      </c>
      <c r="G99" s="6" t="n">
        <v>198.25</v>
      </c>
      <c r="H99" s="6" t="n">
        <v>1306</v>
      </c>
      <c r="I99" s="6" t="n">
        <v>1209</v>
      </c>
      <c r="J99" s="6" t="n">
        <v>1314398</v>
      </c>
      <c r="K99" s="6" t="n">
        <v>10110750</v>
      </c>
      <c r="L99" s="6" t="n">
        <v>8796352</v>
      </c>
      <c r="M99" s="6" t="n">
        <v>14.27</v>
      </c>
      <c r="N99" s="6" t="n">
        <v>13.21</v>
      </c>
    </row>
    <row collapsed="false" customFormat="false" customHeight="false" hidden="false" ht="12.1" outlineLevel="0" r="100">
      <c r="A100" s="25" t="n">
        <v>45855</v>
      </c>
      <c r="B100" s="16" t="s">
        <v>262</v>
      </c>
      <c r="C100" s="16" t="s">
        <v>51</v>
      </c>
      <c r="D100" s="16" t="s">
        <v>52</v>
      </c>
      <c r="E100" s="7" t="n">
        <v>837765</v>
      </c>
      <c r="F100" s="16" t="s">
        <v>19</v>
      </c>
      <c r="G100" s="6" t="n">
        <v>8.5</v>
      </c>
      <c r="H100" s="6" t="n">
        <v>45.38</v>
      </c>
      <c r="I100" s="6" t="n">
        <v>35.58</v>
      </c>
      <c r="J100" s="6" t="n">
        <v>925730</v>
      </c>
      <c r="K100" s="6" t="n">
        <v>7121002.5</v>
      </c>
      <c r="L100" s="6" t="n">
        <v>6195272.5</v>
      </c>
      <c r="M100" s="6" t="n">
        <v>20.79</v>
      </c>
      <c r="N100" s="6" t="n">
        <v>16.3</v>
      </c>
    </row>
    <row collapsed="false" customFormat="false" customHeight="false" hidden="false" ht="12.1" outlineLevel="0" r="101">
      <c r="A101" s="25" t="n">
        <v>45855</v>
      </c>
      <c r="B101" s="16" t="s">
        <v>262</v>
      </c>
      <c r="C101" s="16" t="s">
        <v>53</v>
      </c>
      <c r="D101" s="16" t="s">
        <v>54</v>
      </c>
      <c r="E101" s="7" t="n">
        <v>1033241</v>
      </c>
      <c r="F101" s="16" t="s">
        <v>19</v>
      </c>
      <c r="G101" s="6" t="n">
        <v>0.9</v>
      </c>
      <c r="H101" s="6" t="n">
        <v>22.07</v>
      </c>
      <c r="I101" s="6" t="n">
        <v>25.44</v>
      </c>
      <c r="J101" s="6" t="n">
        <v>120889</v>
      </c>
      <c r="K101" s="6" t="n">
        <v>929916.9</v>
      </c>
      <c r="L101" s="6" t="n">
        <v>809027.9</v>
      </c>
      <c r="M101" s="6" t="n">
        <v>3.08</v>
      </c>
      <c r="N101" s="6" t="n">
        <v>3.55</v>
      </c>
    </row>
    <row collapsed="false" customFormat="false" customHeight="false" hidden="false" ht="12.1" outlineLevel="0" r="102">
      <c r="A102" s="25" t="n">
        <v>45882</v>
      </c>
      <c r="B102" s="16" t="s">
        <v>262</v>
      </c>
      <c r="C102" s="16" t="s">
        <v>30</v>
      </c>
      <c r="D102" s="16" t="s">
        <v>31</v>
      </c>
      <c r="E102" s="7" t="n">
        <v>763924</v>
      </c>
      <c r="F102" s="16" t="s">
        <v>19</v>
      </c>
      <c r="G102" s="6" t="n">
        <v>2.71</v>
      </c>
      <c r="H102" s="6" t="n">
        <v>69.5</v>
      </c>
      <c r="I102" s="6" t="n">
        <v>65.31</v>
      </c>
      <c r="J102" s="6" t="n">
        <v>269130</v>
      </c>
      <c r="K102" s="6" t="n">
        <v>2070234.04</v>
      </c>
      <c r="L102" s="6" t="n">
        <v>1801104.04</v>
      </c>
      <c r="M102" s="6" t="n">
        <v>3.61</v>
      </c>
      <c r="N102" s="6" t="n">
        <v>3.39</v>
      </c>
    </row>
    <row collapsed="false" customFormat="false" customHeight="false" hidden="false" ht="12.1" outlineLevel="0" r="103">
      <c r="A103" s="25" t="n">
        <v>45931</v>
      </c>
      <c r="B103" s="16" t="s">
        <v>262</v>
      </c>
      <c r="C103" s="16" t="s">
        <v>36</v>
      </c>
      <c r="D103" s="16" t="s">
        <v>37</v>
      </c>
      <c r="E103" s="7" t="n">
        <v>6526</v>
      </c>
      <c r="F103" s="16" t="s">
        <v>19</v>
      </c>
      <c r="G103" s="6" t="n">
        <v>273</v>
      </c>
      <c r="H103" s="6" t="n">
        <v>6883</v>
      </c>
      <c r="I103" s="6" t="n">
        <v>7345</v>
      </c>
      <c r="J103" s="6" t="n">
        <v>231608</v>
      </c>
      <c r="K103" s="6" t="n">
        <v>1781598</v>
      </c>
      <c r="L103" s="6" t="n">
        <v>1549990</v>
      </c>
      <c r="M103" s="6" t="n">
        <v>3.23</v>
      </c>
      <c r="N103" s="6" t="n">
        <v>3.45</v>
      </c>
    </row>
    <row collapsed="false" customFormat="false" customHeight="false" hidden="false" ht="12.1" outlineLevel="0" r="104">
      <c r="A104" s="25" t="n">
        <v>45936</v>
      </c>
      <c r="B104" s="16" t="s">
        <v>262</v>
      </c>
      <c r="C104" s="16" t="s">
        <v>33</v>
      </c>
      <c r="D104" s="16" t="s">
        <v>34</v>
      </c>
      <c r="E104" s="7" t="n">
        <v>136541</v>
      </c>
      <c r="F104" s="16" t="s">
        <v>19</v>
      </c>
      <c r="G104" s="6" t="n">
        <v>16.61</v>
      </c>
      <c r="H104" s="6" t="n">
        <v>326.96</v>
      </c>
      <c r="I104" s="6" t="n">
        <v>176.1</v>
      </c>
      <c r="J104" s="6" t="n">
        <v>294833</v>
      </c>
      <c r="K104" s="6" t="n">
        <v>2267946.01</v>
      </c>
      <c r="L104" s="6" t="n">
        <v>1973113.01</v>
      </c>
      <c r="M104" s="6" t="n">
        <v>8.21</v>
      </c>
      <c r="N104" s="6" t="n">
        <v>4.42</v>
      </c>
    </row>
    <row collapsed="false" customFormat="false" customHeight="false" hidden="false" ht="12.1" outlineLevel="0" r="105">
      <c r="A105" s="25" t="n">
        <v>45936</v>
      </c>
      <c r="B105" s="16" t="s">
        <v>262</v>
      </c>
      <c r="C105" s="16" t="s">
        <v>24</v>
      </c>
      <c r="D105" s="16" t="s">
        <v>25</v>
      </c>
      <c r="E105" s="7" t="n">
        <v>42835</v>
      </c>
      <c r="F105" s="16" t="s">
        <v>19</v>
      </c>
      <c r="G105" s="6" t="n">
        <v>35.5</v>
      </c>
      <c r="H105" s="6" t="n">
        <v>1083.2</v>
      </c>
      <c r="I105" s="6" t="n">
        <v>1320</v>
      </c>
      <c r="J105" s="6" t="n">
        <v>197684</v>
      </c>
      <c r="K105" s="6" t="n">
        <v>1520642.5</v>
      </c>
      <c r="L105" s="6" t="n">
        <v>1322958.5</v>
      </c>
      <c r="M105" s="6" t="n">
        <v>2.34</v>
      </c>
      <c r="N105" s="6" t="n">
        <v>2.85</v>
      </c>
    </row>
    <row collapsed="false" customFormat="false" customHeight="false" hidden="false" ht="12.1" outlineLevel="0" r="106">
      <c r="A106" s="25" t="n">
        <v>45944</v>
      </c>
      <c r="B106" s="16" t="s">
        <v>262</v>
      </c>
      <c r="C106" s="16" t="s">
        <v>48</v>
      </c>
      <c r="D106" s="16" t="s">
        <v>49</v>
      </c>
      <c r="E106" s="7" t="n">
        <v>68731</v>
      </c>
      <c r="F106" s="16" t="s">
        <v>19</v>
      </c>
      <c r="G106" s="6" t="n">
        <v>14.35</v>
      </c>
      <c r="H106" s="6" t="n">
        <v>525.2</v>
      </c>
      <c r="I106" s="6" t="n">
        <v>413</v>
      </c>
      <c r="J106" s="6" t="n">
        <v>128218</v>
      </c>
      <c r="K106" s="6" t="n">
        <v>986289.85</v>
      </c>
      <c r="L106" s="6" t="n">
        <v>858071.85</v>
      </c>
      <c r="M106" s="6" t="n">
        <v>3.02</v>
      </c>
      <c r="N106" s="6" t="n">
        <v>2.38</v>
      </c>
    </row>
    <row collapsed="false" customFormat="false" customHeight="false" hidden="false" ht="12.1" outlineLevel="0" r="107">
      <c r="A107" s="25" t="n">
        <v>45944</v>
      </c>
      <c r="B107" s="16" t="s">
        <v>262</v>
      </c>
      <c r="C107" s="16" t="s">
        <v>42</v>
      </c>
      <c r="D107" s="16" t="s">
        <v>43</v>
      </c>
      <c r="E107" s="7" t="n">
        <v>68664</v>
      </c>
      <c r="F107" s="16" t="s">
        <v>19</v>
      </c>
      <c r="G107" s="6" t="n">
        <v>14.35</v>
      </c>
      <c r="H107" s="6" t="n">
        <v>557.5</v>
      </c>
      <c r="I107" s="6" t="n">
        <v>410.7</v>
      </c>
      <c r="J107" s="6" t="n">
        <v>128093</v>
      </c>
      <c r="K107" s="6" t="n">
        <v>985328.4</v>
      </c>
      <c r="L107" s="6" t="n">
        <v>857235.4</v>
      </c>
      <c r="M107" s="6" t="n">
        <v>3.04</v>
      </c>
      <c r="N107" s="6" t="n">
        <v>2.24</v>
      </c>
    </row>
    <row collapsed="false" customFormat="false" customHeight="false" hidden="false" ht="12.1" outlineLevel="0" r="108">
      <c r="A108" s="25" t="n">
        <v>45966</v>
      </c>
      <c r="B108" s="16" t="s">
        <v>262</v>
      </c>
      <c r="C108" s="16" t="s">
        <v>71</v>
      </c>
      <c r="D108" s="16" t="s">
        <v>72</v>
      </c>
      <c r="E108" s="7" t="n">
        <v>19440146</v>
      </c>
      <c r="F108" s="16" t="s">
        <v>19</v>
      </c>
      <c r="G108" s="6" t="n">
        <v>0.0598</v>
      </c>
      <c r="H108" s="6" t="n">
        <v>0.3521</v>
      </c>
      <c r="I108" s="6" t="n">
        <v>0.73</v>
      </c>
      <c r="J108" s="6" t="n">
        <v>151170</v>
      </c>
      <c r="K108" s="6" t="n">
        <v>1162845.4162</v>
      </c>
      <c r="L108" s="6" t="n">
        <v>1011675.42</v>
      </c>
      <c r="M108" s="6" t="n">
        <v>7.15</v>
      </c>
      <c r="N108" s="6" t="n">
        <v>14.78</v>
      </c>
    </row>
    <row collapsed="false" customFormat="false" customHeight="false" hidden="false" ht="12.1" outlineLevel="0" r="109">
      <c r="A109" s="25" t="n">
        <v>46033</v>
      </c>
      <c r="B109" s="16" t="s">
        <v>262</v>
      </c>
      <c r="C109" s="16" t="s">
        <v>42</v>
      </c>
      <c r="D109" s="16" t="s">
        <v>43</v>
      </c>
      <c r="E109" s="7" t="n">
        <v>68664</v>
      </c>
      <c r="F109" s="16" t="s">
        <v>19</v>
      </c>
      <c r="G109" s="6" t="n">
        <v>8.13</v>
      </c>
      <c r="H109" s="6" t="n">
        <v>562.4</v>
      </c>
      <c r="I109" s="6" t="n">
        <v>410.7</v>
      </c>
      <c r="J109" s="6" t="n">
        <v>72571</v>
      </c>
      <c r="K109" s="6" t="n">
        <v>558238.32</v>
      </c>
      <c r="L109" s="6" t="n">
        <v>485667.32</v>
      </c>
      <c r="M109" s="6" t="n">
        <v>1.72</v>
      </c>
      <c r="N109" s="6" t="n">
        <v>1.26</v>
      </c>
    </row>
    <row collapsed="false" customFormat="false" customHeight="false" hidden="false" ht="12.1" outlineLevel="0" r="110">
      <c r="A110" s="25" t="n">
        <v>46033</v>
      </c>
      <c r="B110" s="16" t="s">
        <v>262</v>
      </c>
      <c r="C110" s="16" t="s">
        <v>48</v>
      </c>
      <c r="D110" s="16" t="s">
        <v>49</v>
      </c>
      <c r="E110" s="7" t="n">
        <v>68731</v>
      </c>
      <c r="F110" s="16" t="s">
        <v>19</v>
      </c>
      <c r="G110" s="6" t="n">
        <v>8.13</v>
      </c>
      <c r="H110" s="6" t="n">
        <v>527</v>
      </c>
      <c r="I110" s="6" t="n">
        <v>413</v>
      </c>
      <c r="J110" s="6" t="n">
        <v>72642</v>
      </c>
      <c r="K110" s="6" t="n">
        <v>558783.03</v>
      </c>
      <c r="L110" s="6" t="n">
        <v>486141.03</v>
      </c>
      <c r="M110" s="6" t="n">
        <v>1.71</v>
      </c>
      <c r="N110" s="6" t="n">
        <v>1.34</v>
      </c>
    </row>
    <row collapsed="false" customFormat="false" customHeight="false" hidden="false" ht="12.1" outlineLevel="0" r="111">
      <c r="A111" s="25" t="n">
        <v>46034</v>
      </c>
      <c r="B111" s="16" t="s">
        <v>262</v>
      </c>
      <c r="C111" s="16" t="s">
        <v>21</v>
      </c>
      <c r="D111" s="16" t="s">
        <v>22</v>
      </c>
      <c r="E111" s="7" t="n">
        <v>11238</v>
      </c>
      <c r="F111" s="16" t="s">
        <v>19</v>
      </c>
      <c r="G111" s="6" t="n">
        <v>397</v>
      </c>
      <c r="H111" s="6" t="n">
        <v>5393</v>
      </c>
      <c r="I111" s="6" t="n">
        <v>4699</v>
      </c>
      <c r="J111" s="6" t="n">
        <v>579993</v>
      </c>
      <c r="K111" s="6" t="n">
        <v>4461486</v>
      </c>
      <c r="L111" s="6" t="n">
        <v>3881493</v>
      </c>
      <c r="M111" s="6" t="n">
        <v>7.35</v>
      </c>
      <c r="N111" s="6" t="n">
        <v>6.4</v>
      </c>
    </row>
    <row collapsed="false" customFormat="false" customHeight="false" hidden="false" ht="12.1" outlineLevel="0" r="112">
      <c r="A112" s="25"/>
      <c r="B112" s="16"/>
      <c r="C112" s="16"/>
      <c r="D112" s="16"/>
      <c r="E112" s="7"/>
      <c r="F112" s="16"/>
      <c r="G112" s="6"/>
      <c r="H112" s="6"/>
      <c r="I112" s="6"/>
      <c r="J112" s="6"/>
      <c r="K112" s="6"/>
      <c r="L112" s="6"/>
      <c r="M112" s="6"/>
      <c r="N112" s="6"/>
    </row>
    <row collapsed="false" customFormat="false" customHeight="false" hidden="false" ht="12.1" outlineLevel="0" r="113">
      <c r="A113" s="25" t="n">
        <v>46084</v>
      </c>
      <c r="B113" s="16" t="s">
        <v>262</v>
      </c>
      <c r="C113" s="16" t="s">
        <v>59</v>
      </c>
      <c r="D113" s="16" t="s">
        <v>60</v>
      </c>
      <c r="E113" s="7" t="n">
        <v>7424822</v>
      </c>
      <c r="F113" s="16" t="s">
        <v>19</v>
      </c>
      <c r="G113" s="6" t="n">
        <v>0.2261</v>
      </c>
      <c r="H113" s="6" t="n">
        <v>2.284</v>
      </c>
      <c r="I113" s="6" t="n">
        <v>2.46</v>
      </c>
      <c r="J113" s="6" t="n">
        <v>218203</v>
      </c>
      <c r="K113" s="6" t="n">
        <v>1678483.0016</v>
      </c>
      <c r="L113" s="6" t="n">
        <v>1460280</v>
      </c>
      <c r="M113" s="6" t="n">
        <v>8.01</v>
      </c>
      <c r="N113" s="6" t="n">
        <v>8.61</v>
      </c>
    </row>
  </sheetData>
  <autoFilter ref="A1:N113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2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5" customWidth="1"/>
    <col min="7" max="7" width="5" customWidth="1"/>
    <col min="8" max="8" width="5" customWidth="1"/>
    <col min="9" max="9" width="10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  <col min="15" max="15" width="15" customWidth="1"/>
  </cols>
  <sheetData>
    <row collapsed="false" customFormat="false" customHeight="false" hidden="false" ht="12.1" outlineLevel="0" r="1">
      <c r="A1" s="26" t="s">
        <v>79</v>
      </c>
      <c r="B1" s="26" t="s">
        <v>252</v>
      </c>
      <c r="C1" s="26" t="s">
        <v>0</v>
      </c>
      <c r="D1" s="26" t="s">
        <v>2</v>
      </c>
      <c r="E1" s="26" t="s">
        <v>253</v>
      </c>
      <c r="F1" s="26" t="s">
        <v>263</v>
      </c>
      <c r="G1" s="26" t="s">
        <v>264</v>
      </c>
      <c r="H1" s="26" t="s">
        <v>83</v>
      </c>
      <c r="I1" s="26" t="s">
        <v>265</v>
      </c>
      <c r="J1" s="26" t="s">
        <v>266</v>
      </c>
      <c r="K1" s="26" t="s">
        <v>267</v>
      </c>
      <c r="L1" s="26" t="s">
        <v>268</v>
      </c>
      <c r="M1" s="26" t="s">
        <v>269</v>
      </c>
      <c r="N1" s="26" t="s">
        <v>270</v>
      </c>
      <c r="O1" s="26" t="s">
        <v>271</v>
      </c>
    </row>
    <row collapsed="false" customFormat="false" customHeight="false" hidden="false" ht="12.1" outlineLevel="0" r="2">
      <c r="A2" s="27" t="n">
        <v>44678</v>
      </c>
      <c r="B2" s="16" t="s">
        <v>262</v>
      </c>
      <c r="C2" s="16" t="s">
        <v>16</v>
      </c>
      <c r="D2" s="16" t="s">
        <v>18</v>
      </c>
      <c r="E2" s="17" t="n">
        <v>51000</v>
      </c>
      <c r="F2" s="7" t="s">
        <f>=DATEDIF(A2,$O$2,"y")</f>
      </c>
      <c r="G2" s="7" t="s">
        <f>=DATEDIF(A2,$O$2,"ym")</f>
      </c>
      <c r="H2" s="7" t="s">
        <f>=DATEDIF(A2,$O$2,"md")</f>
      </c>
      <c r="I2" s="7" t="n">
        <v>1400</v>
      </c>
      <c r="J2" s="17" t="n">
        <v>1209</v>
      </c>
      <c r="K2" s="6" t="s">
        <f>=Портфель!F2*Портфель!$Q$13</f>
      </c>
      <c r="L2" s="6" t="s">
        <f>=E2*K2</f>
      </c>
      <c r="M2" s="6" t="s">
        <f>=(K2-J2)*E2</f>
      </c>
      <c r="N2" s="6" t="s">
        <f>=MAX(0,M2*0.13)</f>
      </c>
      <c r="O2" s="13" t="s">
        <f>=TODAY()</f>
      </c>
    </row>
    <row collapsed="false" customFormat="false" customHeight="false" hidden="false" ht="12.1" outlineLevel="0" r="3">
      <c r="A3" s="27" t="n">
        <v>44678</v>
      </c>
      <c r="B3" s="16" t="s">
        <v>262</v>
      </c>
      <c r="C3" s="16" t="s">
        <v>21</v>
      </c>
      <c r="D3" s="16" t="s">
        <v>22</v>
      </c>
      <c r="E3" s="17" t="n">
        <v>11238</v>
      </c>
      <c r="F3" s="7" t="s">
        <f>=DATEDIF(A3,$O$2,"y")</f>
      </c>
      <c r="G3" s="7" t="s">
        <f>=DATEDIF(A3,$O$2,"ym")</f>
      </c>
      <c r="H3" s="7" t="s">
        <f>=DATEDIF(A3,$O$2,"md")</f>
      </c>
      <c r="I3" s="7" t="n">
        <v>1400</v>
      </c>
      <c r="J3" s="17" t="n">
        <v>4699</v>
      </c>
      <c r="K3" s="6" t="s">
        <f>=Портфель!F3*Портфель!$Q$13</f>
      </c>
      <c r="L3" s="6" t="s">
        <f>=E3*K3</f>
      </c>
      <c r="M3" s="6" t="s">
        <f>=(K3-J3)*E3</f>
      </c>
      <c r="N3" s="6" t="s">
        <f>=MAX(0,M3*0.13)</f>
      </c>
    </row>
    <row collapsed="false" customFormat="false" customHeight="false" hidden="false" ht="12.1" outlineLevel="0" r="4">
      <c r="A4" s="27" t="n">
        <v>44678</v>
      </c>
      <c r="B4" s="16" t="s">
        <v>262</v>
      </c>
      <c r="C4" s="16" t="s">
        <v>24</v>
      </c>
      <c r="D4" s="16" t="s">
        <v>25</v>
      </c>
      <c r="E4" s="17" t="n">
        <v>42835</v>
      </c>
      <c r="F4" s="7" t="s">
        <f>=DATEDIF(A4,$O$2,"y")</f>
      </c>
      <c r="G4" s="7" t="s">
        <f>=DATEDIF(A4,$O$2,"ym")</f>
      </c>
      <c r="H4" s="7" t="s">
        <f>=DATEDIF(A4,$O$2,"md")</f>
      </c>
      <c r="I4" s="7" t="n">
        <v>1400</v>
      </c>
      <c r="J4" s="17" t="n">
        <v>1320</v>
      </c>
      <c r="K4" s="6" t="s">
        <f>=Портфель!F4*Портфель!$Q$13</f>
      </c>
      <c r="L4" s="6" t="s">
        <f>=E4*K4</f>
      </c>
      <c r="M4" s="6" t="s">
        <f>=(K4-J4)*E4</f>
      </c>
      <c r="N4" s="6" t="s">
        <f>=MAX(0,M4*0.13)</f>
      </c>
    </row>
    <row collapsed="false" customFormat="false" customHeight="false" hidden="false" ht="12.1" outlineLevel="0" r="5">
      <c r="A5" s="27" t="n">
        <v>44678</v>
      </c>
      <c r="B5" s="16" t="s">
        <v>262</v>
      </c>
      <c r="C5" s="16" t="s">
        <v>27</v>
      </c>
      <c r="D5" s="16" t="s">
        <v>28</v>
      </c>
      <c r="E5" s="17" t="n">
        <v>322200</v>
      </c>
      <c r="F5" s="7" t="s">
        <f>=DATEDIF(A5,$O$2,"y")</f>
      </c>
      <c r="G5" s="7" t="s">
        <f>=DATEDIF(A5,$O$2,"ym")</f>
      </c>
      <c r="H5" s="7" t="s">
        <f>=DATEDIF(A5,$O$2,"md")</f>
      </c>
      <c r="I5" s="7" t="n">
        <v>1400</v>
      </c>
      <c r="J5" s="17" t="n">
        <v>152.76</v>
      </c>
      <c r="K5" s="6" t="s">
        <f>=Портфель!F5*Портфель!$Q$13</f>
      </c>
      <c r="L5" s="6" t="s">
        <f>=E5*K5</f>
      </c>
      <c r="M5" s="6" t="s">
        <f>=(K5-J5)*E5</f>
      </c>
      <c r="N5" s="6" t="s">
        <f>=MAX(0,M5*0.13)</f>
      </c>
    </row>
    <row collapsed="false" customFormat="false" customHeight="false" hidden="false" ht="12.1" outlineLevel="0" r="6">
      <c r="A6" s="27" t="n">
        <v>44678</v>
      </c>
      <c r="B6" s="16" t="s">
        <v>262</v>
      </c>
      <c r="C6" s="16" t="s">
        <v>30</v>
      </c>
      <c r="D6" s="16" t="s">
        <v>31</v>
      </c>
      <c r="E6" s="17" t="n">
        <v>763924</v>
      </c>
      <c r="F6" s="7" t="s">
        <f>=DATEDIF(A6,$O$2,"y")</f>
      </c>
      <c r="G6" s="7" t="s">
        <f>=DATEDIF(A6,$O$2,"ym")</f>
      </c>
      <c r="H6" s="7" t="s">
        <f>=DATEDIF(A6,$O$2,"md")</f>
      </c>
      <c r="I6" s="7" t="n">
        <v>1400</v>
      </c>
      <c r="J6" s="17" t="n">
        <v>65.31</v>
      </c>
      <c r="K6" s="6" t="s">
        <f>=Портфель!F6*Портфель!$Q$13</f>
      </c>
      <c r="L6" s="6" t="s">
        <f>=E6*K6</f>
      </c>
      <c r="M6" s="6" t="s">
        <f>=(K6-J6)*E6</f>
      </c>
      <c r="N6" s="6" t="s">
        <f>=MAX(0,M6*0.13)</f>
      </c>
    </row>
    <row collapsed="false" customFormat="false" customHeight="false" hidden="false" ht="12.1" outlineLevel="0" r="7">
      <c r="A7" s="27" t="n">
        <v>44678</v>
      </c>
      <c r="B7" s="16" t="s">
        <v>262</v>
      </c>
      <c r="C7" s="16" t="s">
        <v>33</v>
      </c>
      <c r="D7" s="16" t="s">
        <v>34</v>
      </c>
      <c r="E7" s="17" t="n">
        <v>136541</v>
      </c>
      <c r="F7" s="7" t="s">
        <f>=DATEDIF(A7,$O$2,"y")</f>
      </c>
      <c r="G7" s="7" t="s">
        <f>=DATEDIF(A7,$O$2,"ym")</f>
      </c>
      <c r="H7" s="7" t="s">
        <f>=DATEDIF(A7,$O$2,"md")</f>
      </c>
      <c r="I7" s="7" t="n">
        <v>1400</v>
      </c>
      <c r="J7" s="17" t="n">
        <v>176.1</v>
      </c>
      <c r="K7" s="6" t="s">
        <f>=Портфель!F7*Портфель!$Q$13</f>
      </c>
      <c r="L7" s="6" t="s">
        <f>=E7*K7</f>
      </c>
      <c r="M7" s="6" t="s">
        <f>=(K7-J7)*E7</f>
      </c>
      <c r="N7" s="6" t="s">
        <f>=MAX(0,M7*0.13)</f>
      </c>
    </row>
    <row collapsed="false" customFormat="false" customHeight="false" hidden="false" ht="12.1" outlineLevel="0" r="8">
      <c r="A8" s="27" t="n">
        <v>44678</v>
      </c>
      <c r="B8" s="16" t="s">
        <v>262</v>
      </c>
      <c r="C8" s="16" t="s">
        <v>36</v>
      </c>
      <c r="D8" s="16" t="s">
        <v>37</v>
      </c>
      <c r="E8" s="17" t="n">
        <v>6526</v>
      </c>
      <c r="F8" s="7" t="s">
        <f>=DATEDIF(A8,$O$2,"y")</f>
      </c>
      <c r="G8" s="7" t="s">
        <f>=DATEDIF(A8,$O$2,"ym")</f>
      </c>
      <c r="H8" s="7" t="s">
        <f>=DATEDIF(A8,$O$2,"md")</f>
      </c>
      <c r="I8" s="7" t="n">
        <v>1400</v>
      </c>
      <c r="J8" s="17" t="n">
        <v>7345</v>
      </c>
      <c r="K8" s="6" t="s">
        <f>=Портфель!F8*Портфель!$Q$13</f>
      </c>
      <c r="L8" s="6" t="s">
        <f>=E8*K8</f>
      </c>
      <c r="M8" s="6" t="s">
        <f>=(K8-J8)*E8</f>
      </c>
      <c r="N8" s="6" t="s">
        <f>=MAX(0,M8*0.13)</f>
      </c>
    </row>
    <row collapsed="false" customFormat="false" customHeight="false" hidden="false" ht="12.1" outlineLevel="0" r="9">
      <c r="A9" s="27" t="n">
        <v>44678</v>
      </c>
      <c r="B9" s="16" t="s">
        <v>262</v>
      </c>
      <c r="C9" s="16" t="s">
        <v>39</v>
      </c>
      <c r="D9" s="16" t="s">
        <v>40</v>
      </c>
      <c r="E9" s="17" t="n">
        <v>179923</v>
      </c>
      <c r="F9" s="7" t="s">
        <f>=DATEDIF(A9,$O$2,"y")</f>
      </c>
      <c r="G9" s="7" t="s">
        <f>=DATEDIF(A9,$O$2,"ym")</f>
      </c>
      <c r="H9" s="7" t="s">
        <f>=DATEDIF(A9,$O$2,"md")</f>
      </c>
      <c r="I9" s="7" t="n">
        <v>1400</v>
      </c>
      <c r="J9" s="17" t="n">
        <v>272.1</v>
      </c>
      <c r="K9" s="6" t="s">
        <f>=Портфель!F9*Портфель!$Q$13</f>
      </c>
      <c r="L9" s="6" t="s">
        <f>=E9*K9</f>
      </c>
      <c r="M9" s="6" t="s">
        <f>=(K9-J9)*E9</f>
      </c>
      <c r="N9" s="6" t="s">
        <f>=MAX(0,M9*0.13)</f>
      </c>
    </row>
    <row collapsed="false" customFormat="false" customHeight="false" hidden="false" ht="12.1" outlineLevel="0" r="10">
      <c r="A10" s="27" t="n">
        <v>44678</v>
      </c>
      <c r="B10" s="16" t="s">
        <v>262</v>
      </c>
      <c r="C10" s="16" t="s">
        <v>42</v>
      </c>
      <c r="D10" s="16" t="s">
        <v>43</v>
      </c>
      <c r="E10" s="17" t="n">
        <v>68664</v>
      </c>
      <c r="F10" s="7" t="s">
        <f>=DATEDIF(A10,$O$2,"y")</f>
      </c>
      <c r="G10" s="7" t="s">
        <f>=DATEDIF(A10,$O$2,"ym")</f>
      </c>
      <c r="H10" s="7" t="s">
        <f>=DATEDIF(A10,$O$2,"md")</f>
      </c>
      <c r="I10" s="7" t="n">
        <v>1400</v>
      </c>
      <c r="J10" s="17" t="n">
        <v>410.7</v>
      </c>
      <c r="K10" s="6" t="s">
        <f>=Портфель!F10*Портфель!$Q$13</f>
      </c>
      <c r="L10" s="6" t="s">
        <f>=E10*K10</f>
      </c>
      <c r="M10" s="6" t="s">
        <f>=(K10-J10)*E10</f>
      </c>
      <c r="N10" s="6" t="s">
        <f>=MAX(0,M10*0.13)</f>
      </c>
    </row>
    <row collapsed="false" customFormat="false" customHeight="false" hidden="false" ht="12.1" outlineLevel="0" r="11">
      <c r="A11" s="27" t="n">
        <v>44678</v>
      </c>
      <c r="B11" s="16" t="s">
        <v>262</v>
      </c>
      <c r="C11" s="16" t="s">
        <v>45</v>
      </c>
      <c r="D11" s="16" t="s">
        <v>46</v>
      </c>
      <c r="E11" s="17" t="n">
        <v>280613</v>
      </c>
      <c r="F11" s="7" t="s">
        <f>=DATEDIF(A11,$O$2,"y")</f>
      </c>
      <c r="G11" s="7" t="s">
        <f>=DATEDIF(A11,$O$2,"ym")</f>
      </c>
      <c r="H11" s="7" t="s">
        <f>=DATEDIF(A11,$O$2,"md")</f>
      </c>
      <c r="I11" s="7" t="n">
        <v>1400</v>
      </c>
      <c r="J11" s="17" t="n">
        <v>182.94</v>
      </c>
      <c r="K11" s="6" t="s">
        <f>=Портфель!F11*Портфель!$Q$13</f>
      </c>
      <c r="L11" s="6" t="s">
        <f>=E11*K11</f>
      </c>
      <c r="M11" s="6" t="s">
        <f>=(K11-J11)*E11</f>
      </c>
      <c r="N11" s="6" t="s">
        <f>=MAX(0,M11*0.13)</f>
      </c>
    </row>
    <row collapsed="false" customFormat="false" customHeight="false" hidden="false" ht="12.1" outlineLevel="0" r="12">
      <c r="A12" s="27" t="n">
        <v>44678</v>
      </c>
      <c r="B12" s="16" t="s">
        <v>262</v>
      </c>
      <c r="C12" s="16" t="s">
        <v>48</v>
      </c>
      <c r="D12" s="16" t="s">
        <v>49</v>
      </c>
      <c r="E12" s="17" t="n">
        <v>68731</v>
      </c>
      <c r="F12" s="7" t="s">
        <f>=DATEDIF(A12,$O$2,"y")</f>
      </c>
      <c r="G12" s="7" t="s">
        <f>=DATEDIF(A12,$O$2,"ym")</f>
      </c>
      <c r="H12" s="7" t="s">
        <f>=DATEDIF(A12,$O$2,"md")</f>
      </c>
      <c r="I12" s="7" t="n">
        <v>1400</v>
      </c>
      <c r="J12" s="17" t="n">
        <v>413</v>
      </c>
      <c r="K12" s="6" t="s">
        <f>=Портфель!F12*Портфель!$Q$13</f>
      </c>
      <c r="L12" s="6" t="s">
        <f>=E12*K12</f>
      </c>
      <c r="M12" s="6" t="s">
        <f>=(K12-J12)*E12</f>
      </c>
      <c r="N12" s="6" t="s">
        <f>=MAX(0,M12*0.13)</f>
      </c>
    </row>
    <row collapsed="false" customFormat="false" customHeight="false" hidden="false" ht="12.1" outlineLevel="0" r="13">
      <c r="A13" s="27" t="n">
        <v>44678</v>
      </c>
      <c r="B13" s="16" t="s">
        <v>262</v>
      </c>
      <c r="C13" s="16" t="s">
        <v>51</v>
      </c>
      <c r="D13" s="16" t="s">
        <v>52</v>
      </c>
      <c r="E13" s="17" t="n">
        <v>837765</v>
      </c>
      <c r="F13" s="7" t="s">
        <f>=DATEDIF(A13,$O$2,"y")</f>
      </c>
      <c r="G13" s="7" t="s">
        <f>=DATEDIF(A13,$O$2,"ym")</f>
      </c>
      <c r="H13" s="7" t="s">
        <f>=DATEDIF(A13,$O$2,"md")</f>
      </c>
      <c r="I13" s="7" t="n">
        <v>1400</v>
      </c>
      <c r="J13" s="17" t="n">
        <v>35.575000005968</v>
      </c>
      <c r="K13" s="6" t="s">
        <f>=Портфель!F13*Портфель!$Q$13</f>
      </c>
      <c r="L13" s="6" t="s">
        <f>=E13*K13</f>
      </c>
      <c r="M13" s="6" t="s">
        <f>=(K13-J13)*E13</f>
      </c>
      <c r="N13" s="6" t="s">
        <f>=MAX(0,M13*0.13)</f>
      </c>
    </row>
    <row collapsed="false" customFormat="false" customHeight="false" hidden="false" ht="12.1" outlineLevel="0" r="14">
      <c r="A14" s="27" t="n">
        <v>44678</v>
      </c>
      <c r="B14" s="16" t="s">
        <v>262</v>
      </c>
      <c r="C14" s="16" t="s">
        <v>53</v>
      </c>
      <c r="D14" s="16" t="s">
        <v>54</v>
      </c>
      <c r="E14" s="17" t="n">
        <v>1033241</v>
      </c>
      <c r="F14" s="7" t="s">
        <f>=DATEDIF(A14,$O$2,"y")</f>
      </c>
      <c r="G14" s="7" t="s">
        <f>=DATEDIF(A14,$O$2,"ym")</f>
      </c>
      <c r="H14" s="7" t="s">
        <f>=DATEDIF(A14,$O$2,"md")</f>
      </c>
      <c r="I14" s="7" t="n">
        <v>1400</v>
      </c>
      <c r="J14" s="17" t="n">
        <v>25.44</v>
      </c>
      <c r="K14" s="6" t="s">
        <f>=Портфель!F14*Портфель!$Q$13</f>
      </c>
      <c r="L14" s="6" t="s">
        <f>=E14*K14</f>
      </c>
      <c r="M14" s="6" t="s">
        <f>=(K14-J14)*E14</f>
      </c>
      <c r="N14" s="6" t="s">
        <f>=MAX(0,M14*0.13)</f>
      </c>
    </row>
    <row collapsed="false" customFormat="false" customHeight="false" hidden="false" ht="12.1" outlineLevel="0" r="15">
      <c r="A15" s="27" t="n">
        <v>44678</v>
      </c>
      <c r="B15" s="16" t="s">
        <v>262</v>
      </c>
      <c r="C15" s="16" t="s">
        <v>56</v>
      </c>
      <c r="D15" s="16" t="s">
        <v>57</v>
      </c>
      <c r="E15" s="17" t="n">
        <v>67078</v>
      </c>
      <c r="F15" s="7" t="s">
        <f>=DATEDIF(A15,$O$2,"y")</f>
      </c>
      <c r="G15" s="7" t="s">
        <f>=DATEDIF(A15,$O$2,"ym")</f>
      </c>
      <c r="H15" s="7" t="s">
        <f>=DATEDIF(A15,$O$2,"md")</f>
      </c>
      <c r="I15" s="7" t="n">
        <v>1400</v>
      </c>
      <c r="J15" s="17" t="n">
        <v>152.75</v>
      </c>
      <c r="K15" s="6" t="s">
        <f>=Портфель!F15*Портфель!$Q$13</f>
      </c>
      <c r="L15" s="6" t="s">
        <f>=E15*K15</f>
      </c>
      <c r="M15" s="6" t="s">
        <f>=(K15-J15)*E15</f>
      </c>
      <c r="N15" s="6" t="s">
        <f>=MAX(0,M15*0.13)</f>
      </c>
    </row>
    <row collapsed="false" customFormat="false" customHeight="false" hidden="false" ht="12.1" outlineLevel="0" r="16">
      <c r="A16" s="27" t="n">
        <v>44678</v>
      </c>
      <c r="B16" s="16" t="s">
        <v>262</v>
      </c>
      <c r="C16" s="16" t="s">
        <v>59</v>
      </c>
      <c r="D16" s="16" t="s">
        <v>60</v>
      </c>
      <c r="E16" s="17" t="n">
        <v>7424822</v>
      </c>
      <c r="F16" s="7" t="s">
        <f>=DATEDIF(A16,$O$2,"y")</f>
      </c>
      <c r="G16" s="7" t="s">
        <f>=DATEDIF(A16,$O$2,"ym")</f>
      </c>
      <c r="H16" s="7" t="s">
        <f>=DATEDIF(A16,$O$2,"md")</f>
      </c>
      <c r="I16" s="7" t="n">
        <v>1400</v>
      </c>
      <c r="J16" s="17" t="n">
        <v>2.4554999998653</v>
      </c>
      <c r="K16" s="6" t="s">
        <f>=Портфель!F16*Портфель!$Q$13</f>
      </c>
      <c r="L16" s="6" t="s">
        <f>=E16*K16</f>
      </c>
      <c r="M16" s="6" t="s">
        <f>=(K16-J16)*E16</f>
      </c>
      <c r="N16" s="6" t="s">
        <f>=MAX(0,M16*0.13)</f>
      </c>
    </row>
    <row collapsed="false" customFormat="false" customHeight="false" hidden="false" ht="12.1" outlineLevel="0" r="17">
      <c r="A17" s="27" t="n">
        <v>44678</v>
      </c>
      <c r="B17" s="16" t="s">
        <v>262</v>
      </c>
      <c r="C17" s="16" t="s">
        <v>62</v>
      </c>
      <c r="D17" s="16" t="s">
        <v>63</v>
      </c>
      <c r="E17" s="17" t="n">
        <v>1831530</v>
      </c>
      <c r="F17" s="7" t="s">
        <f>=DATEDIF(A17,$O$2,"y")</f>
      </c>
      <c r="G17" s="7" t="s">
        <f>=DATEDIF(A17,$O$2,"ym")</f>
      </c>
      <c r="H17" s="7" t="s">
        <f>=DATEDIF(A17,$O$2,"md")</f>
      </c>
      <c r="I17" s="7" t="n">
        <v>1400</v>
      </c>
      <c r="J17" s="17" t="n">
        <v>7.485</v>
      </c>
      <c r="K17" s="6" t="s">
        <f>=Портфель!F17*Портфель!$Q$13</f>
      </c>
      <c r="L17" s="6" t="s">
        <f>=E17*K17</f>
      </c>
      <c r="M17" s="6" t="s">
        <f>=(K17-J17)*E17</f>
      </c>
      <c r="N17" s="6" t="s">
        <f>=MAX(0,M17*0.13)</f>
      </c>
    </row>
    <row collapsed="false" customFormat="false" customHeight="false" hidden="false" ht="12.1" outlineLevel="0" r="18">
      <c r="A18" s="27" t="n">
        <v>44678</v>
      </c>
      <c r="B18" s="16" t="s">
        <v>262</v>
      </c>
      <c r="C18" s="16" t="s">
        <v>65</v>
      </c>
      <c r="D18" s="16" t="s">
        <v>66</v>
      </c>
      <c r="E18" s="17" t="n">
        <v>9973533</v>
      </c>
      <c r="F18" s="7" t="s">
        <f>=DATEDIF(A18,$O$2,"y")</f>
      </c>
      <c r="G18" s="7" t="s">
        <f>=DATEDIF(A18,$O$2,"ym")</f>
      </c>
      <c r="H18" s="7" t="s">
        <f>=DATEDIF(A18,$O$2,"md")</f>
      </c>
      <c r="I18" s="7" t="n">
        <v>1400</v>
      </c>
      <c r="J18" s="17" t="n">
        <v>2.0590000003008</v>
      </c>
      <c r="K18" s="6" t="s">
        <f>=Портфель!F18*Портфель!$Q$13</f>
      </c>
      <c r="L18" s="6" t="s">
        <f>=E18*K18</f>
      </c>
      <c r="M18" s="6" t="s">
        <f>=(K18-J18)*E18</f>
      </c>
      <c r="N18" s="6" t="s">
        <f>=MAX(0,M18*0.13)</f>
      </c>
    </row>
    <row collapsed="false" customFormat="false" customHeight="false" hidden="false" ht="12.1" outlineLevel="0" r="19">
      <c r="A19" s="27" t="n">
        <v>44678</v>
      </c>
      <c r="B19" s="16" t="s">
        <v>262</v>
      </c>
      <c r="C19" s="16" t="s">
        <v>67</v>
      </c>
      <c r="D19" s="16" t="s">
        <v>68</v>
      </c>
      <c r="E19" s="17" t="n">
        <v>17486</v>
      </c>
      <c r="F19" s="7" t="s">
        <f>=DATEDIF(A19,$O$2,"y")</f>
      </c>
      <c r="G19" s="7" t="s">
        <f>=DATEDIF(A19,$O$2,"ym")</f>
      </c>
      <c r="H19" s="7" t="s">
        <f>=DATEDIF(A19,$O$2,"md")</f>
      </c>
      <c r="I19" s="7" t="n">
        <v>1400</v>
      </c>
      <c r="J19" s="17" t="n">
        <v>1208</v>
      </c>
      <c r="K19" s="6" t="s">
        <f>=Портфель!F19*Портфель!$Q$13</f>
      </c>
      <c r="L19" s="6" t="s">
        <f>=E19*K19</f>
      </c>
      <c r="M19" s="6" t="s">
        <f>=(K19-J19)*E19</f>
      </c>
      <c r="N19" s="6" t="s">
        <f>=MAX(0,M19*0.13)</f>
      </c>
    </row>
    <row collapsed="false" customFormat="false" customHeight="false" hidden="false" ht="12.1" outlineLevel="0" r="20">
      <c r="A20" s="27" t="n">
        <v>44678</v>
      </c>
      <c r="B20" s="16" t="s">
        <v>262</v>
      </c>
      <c r="C20" s="16" t="s">
        <v>69</v>
      </c>
      <c r="D20" s="16" t="s">
        <v>70</v>
      </c>
      <c r="E20" s="17" t="n">
        <v>140901</v>
      </c>
      <c r="F20" s="7" t="s">
        <f>=DATEDIF(A20,$O$2,"y")</f>
      </c>
      <c r="G20" s="7" t="s">
        <f>=DATEDIF(A20,$O$2,"ym")</f>
      </c>
      <c r="H20" s="7" t="s">
        <f>=DATEDIF(A20,$O$2,"md")</f>
      </c>
      <c r="I20" s="7" t="n">
        <v>1400</v>
      </c>
      <c r="J20" s="17" t="n">
        <v>94.88</v>
      </c>
      <c r="K20" s="6" t="s">
        <f>=Портфель!F20*Портфель!$Q$13</f>
      </c>
      <c r="L20" s="6" t="s">
        <f>=E20*K20</f>
      </c>
      <c r="M20" s="6" t="s">
        <f>=(K20-J20)*E20</f>
      </c>
      <c r="N20" s="6" t="s">
        <f>=MAX(0,M20*0.13)</f>
      </c>
    </row>
    <row collapsed="false" customFormat="false" customHeight="false" hidden="false" ht="12.1" outlineLevel="0" r="21">
      <c r="A21" s="27" t="n">
        <v>44678</v>
      </c>
      <c r="B21" s="16" t="s">
        <v>262</v>
      </c>
      <c r="C21" s="16" t="s">
        <v>71</v>
      </c>
      <c r="D21" s="16" t="s">
        <v>72</v>
      </c>
      <c r="E21" s="17" t="n">
        <v>19440146</v>
      </c>
      <c r="F21" s="7" t="s">
        <f>=DATEDIF(A21,$O$2,"y")</f>
      </c>
      <c r="G21" s="7" t="s">
        <f>=DATEDIF(A21,$O$2,"ym")</f>
      </c>
      <c r="H21" s="7" t="s">
        <f>=DATEDIF(A21,$O$2,"md")</f>
      </c>
      <c r="I21" s="7" t="n">
        <v>1400</v>
      </c>
      <c r="J21" s="17" t="n">
        <v>0.7275000002572</v>
      </c>
      <c r="K21" s="6" t="s">
        <f>=Портфель!F21*Портфель!$Q$13</f>
      </c>
      <c r="L21" s="6" t="s">
        <f>=E21*K21</f>
      </c>
      <c r="M21" s="6" t="s">
        <f>=(K21-J21)*E21</f>
      </c>
      <c r="N21" s="6" t="s">
        <f>=MAX(0,M21*0.13)</f>
      </c>
    </row>
    <row collapsed="false" customFormat="false" customHeight="false" hidden="false" ht="12.1" outlineLevel="0" r="22">
      <c r="A22" s="27" t="n">
        <v>44678</v>
      </c>
      <c r="B22" s="16" t="s">
        <v>262</v>
      </c>
      <c r="C22" s="16" t="s">
        <v>73</v>
      </c>
      <c r="D22" s="16" t="s">
        <v>74</v>
      </c>
      <c r="E22" s="17" t="n">
        <v>67078</v>
      </c>
      <c r="F22" s="7" t="s">
        <f>=DATEDIF(A22,$O$2,"y")</f>
      </c>
      <c r="G22" s="7" t="s">
        <f>=DATEDIF(A22,$O$2,"ym")</f>
      </c>
      <c r="H22" s="7" t="s">
        <f>=DATEDIF(A22,$O$2,"md")</f>
      </c>
      <c r="I22" s="7" t="n">
        <v>1400</v>
      </c>
      <c r="J22" s="17" t="n">
        <v>0.23650004472405</v>
      </c>
      <c r="K22" s="6" t="s">
        <f>=Портфель!F22*Портфель!$Q$13</f>
      </c>
      <c r="L22" s="6" t="s">
        <f>=E22*K22</f>
      </c>
      <c r="M22" s="6" t="s">
        <f>=(K22-J22)*E22</f>
      </c>
      <c r="N22" s="6" t="s">
        <f>=MAX(0,M22*0.13)</f>
      </c>
    </row>
    <row collapsed="false" customFormat="false" customHeight="false" hidden="false" ht="12.1" outlineLevel="0" r="23">
      <c r="A23" s="27"/>
      <c r="B23" s="16"/>
      <c r="C23" s="16"/>
      <c r="D23" s="16"/>
      <c r="E23" s="17"/>
      <c r="F23" s="7"/>
      <c r="G23" s="17"/>
      <c r="H23" s="16"/>
      <c r="I23" s="7"/>
      <c r="J23" s="17"/>
      <c r="K23" s="4" t="s">
        <v>78</v>
      </c>
      <c r="L23" s="8" t="s">
        <f>=SUBTOTAL(109,L2:L22)</f>
      </c>
      <c r="M23" s="8" t="s">
        <f>=SUBTOTAL(109,M2:M22)</f>
      </c>
      <c r="N23" s="8" t="s">
        <f>=MAX(0,M23*0.13)</f>
      </c>
    </row>
  </sheetData>
  <autoFilter ref="A1:O21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25" customWidth="1"/>
    <col min="3" max="3" width="1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5" customWidth="1"/>
  </cols>
  <sheetData>
    <row collapsed="false" customFormat="false" customHeight="false" hidden="false" ht="12.1" outlineLevel="0" r="1">
      <c r="A1" s="26" t="s">
        <v>0</v>
      </c>
      <c r="B1" s="26" t="s">
        <v>2</v>
      </c>
      <c r="C1" s="26" t="s">
        <v>272</v>
      </c>
      <c r="D1" s="26" t="s">
        <v>273</v>
      </c>
      <c r="E1" s="26" t="s">
        <v>256</v>
      </c>
      <c r="F1" s="26" t="s">
        <v>274</v>
      </c>
      <c r="G1" s="26" t="s">
        <v>253</v>
      </c>
      <c r="H1" s="26" t="s">
        <v>275</v>
      </c>
      <c r="I1" s="26" t="s">
        <v>276</v>
      </c>
      <c r="J1" s="26" t="s">
        <v>277</v>
      </c>
      <c r="K1" s="26" t="s">
        <v>278</v>
      </c>
    </row>
    <row collapsed="false" customFormat="false" customHeight="false" hidden="false" ht="12.1" outlineLevel="0" r="2">
      <c r="A2" s="16"/>
    </row>
  </sheetData>
  <autoFilter ref="A1:K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2026-02-25T09:02:08.00Z</dcterms:created>
  <dc:creator>izi-invest.ru</dc:creator>
  <cp:revision>0</cp:revision>
</cp:coreProperties>
</file>