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<sst xmlns="http://schemas.openxmlformats.org/spreadsheetml/2006/main" count="11472" uniqueCount="1079">
  <si>
    <t>Тикер</t>
  </si>
  <si>
    <t>Тип</t>
  </si>
  <si>
    <t>Название</t>
  </si>
  <si>
    <t>Валюта</t>
  </si>
  <si>
    <t>В портфелях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</si>
  <si>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</si>
  <si>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</si>
  <si>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</si>
  <si>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</si>
  <si>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</si>
  <si>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</si>
  <si>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</si>
  <si>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</si>
  <si>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</si>
  <si>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</si>
  <si>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</si>
  <si>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</si>
  <si>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SBERP</t>
  </si>
  <si>
    <t>share</t>
  </si>
  <si>
    <t>Сбербанк-п</t>
  </si>
  <si>
    <t>RUR</t>
  </si>
  <si>
    <t>Сбербанк: 80 шт.
ВТБ 12519М Новый: 30 шт.</t>
  </si>
  <si>
    <t>AMD</t>
  </si>
  <si>
    <t>X5</t>
  </si>
  <si>
    <t>КЦ ИКС 5</t>
  </si>
  <si>
    <t>Сбербанк: 10 шт.</t>
  </si>
  <si>
    <t>BYN</t>
  </si>
  <si>
    <t>LSNGP</t>
  </si>
  <si>
    <t>РСетиЛЭ-п</t>
  </si>
  <si>
    <t>Сбербанк: 100 шт.</t>
  </si>
  <si>
    <t>CAD</t>
  </si>
  <si>
    <t>PLZL</t>
  </si>
  <si>
    <t>Полюс</t>
  </si>
  <si>
    <t>CHF</t>
  </si>
  <si>
    <t>ROSN</t>
  </si>
  <si>
    <t>Роснефть</t>
  </si>
  <si>
    <t>Сбербанк: 21 шт.
ВТБ 12519М Новый: 14 шт.
Альфа-Инвест: 1 шт.</t>
  </si>
  <si>
    <t>CNY</t>
  </si>
  <si>
    <t>NVTK</t>
  </si>
  <si>
    <t>Новатэк ао</t>
  </si>
  <si>
    <t>Сбербанк: 13 шт.</t>
  </si>
  <si>
    <t>EUR</t>
  </si>
  <si>
    <t>MTSS</t>
  </si>
  <si>
    <t>МТС-ао</t>
  </si>
  <si>
    <t>Сбербанк: 50 шт.</t>
  </si>
  <si>
    <t>GBP</t>
  </si>
  <si>
    <t>CHMF</t>
  </si>
  <si>
    <t>СевСт-ао</t>
  </si>
  <si>
    <t>GLD</t>
  </si>
  <si>
    <t>MOEX</t>
  </si>
  <si>
    <t>МосБиржа</t>
  </si>
  <si>
    <t>HKD</t>
  </si>
  <si>
    <t>TATNP</t>
  </si>
  <si>
    <t>Татнфт 3ап</t>
  </si>
  <si>
    <t>Сбербанк: 15 шт.</t>
  </si>
  <si>
    <t>JPY</t>
  </si>
  <si>
    <t>MDMG</t>
  </si>
  <si>
    <t>MDMG-ао</t>
  </si>
  <si>
    <t>Сбербанк: 6 шт.</t>
  </si>
  <si>
    <t>KZT</t>
  </si>
  <si>
    <t>TTLK</t>
  </si>
  <si>
    <t>Таттел. ао</t>
  </si>
  <si>
    <t>ВТБ 12519М Новый: 13000 шт.</t>
  </si>
  <si>
    <t>MRKC</t>
  </si>
  <si>
    <t>РоссЦентр</t>
  </si>
  <si>
    <t>Сбербанк: 10000 шт.</t>
  </si>
  <si>
    <t>SLV</t>
  </si>
  <si>
    <t>PHOR</t>
  </si>
  <si>
    <t>ФосАгро ао</t>
  </si>
  <si>
    <t>ВТБ 12519М Новый: 1 шт.</t>
  </si>
  <si>
    <t>TRY</t>
  </si>
  <si>
    <t>BSPB</t>
  </si>
  <si>
    <t>БСП ао</t>
  </si>
  <si>
    <t>Сбербанк: 20 шт.</t>
  </si>
  <si>
    <t>UAH</t>
  </si>
  <si>
    <t>GMKN</t>
  </si>
  <si>
    <t>ГМКНорНик</t>
  </si>
  <si>
    <t>USD</t>
  </si>
  <si>
    <t>ALRS</t>
  </si>
  <si>
    <t>АЛРОСА ао</t>
  </si>
  <si>
    <t>Сбербанк: 150 шт.</t>
  </si>
  <si>
    <t>LKOH</t>
  </si>
  <si>
    <t>ЛУКОЙЛ</t>
  </si>
  <si>
    <t>VTBR</t>
  </si>
  <si>
    <t>ВТБ ао</t>
  </si>
  <si>
    <t>Сбербанк: 50 шт.
ВТБ 12519М Новый: 26 шт.</t>
  </si>
  <si>
    <t>NLMK</t>
  </si>
  <si>
    <t>НЛМК ао</t>
  </si>
  <si>
    <t>SIBN</t>
  </si>
  <si>
    <t>Газпрнефть</t>
  </si>
  <si>
    <t>OGKB</t>
  </si>
  <si>
    <t>ОГК-2 ао</t>
  </si>
  <si>
    <t>Сбербанк: 11000 шт.</t>
  </si>
  <si>
    <t>MRKP</t>
  </si>
  <si>
    <t>РСетиЦП ао</t>
  </si>
  <si>
    <t>TGKA</t>
  </si>
  <si>
    <t>ТГК-1</t>
  </si>
  <si>
    <t>Сбербанк: 700000 шт.</t>
  </si>
  <si>
    <t>BAC</t>
  </si>
  <si>
    <t>Bank of America Corporation Common Stock</t>
  </si>
  <si>
    <t>Альфа-Инвест: 1 шт.</t>
  </si>
  <si>
    <t>YDEX</t>
  </si>
  <si>
    <t>ЯНДЕКС</t>
  </si>
  <si>
    <t>Сбербанк: 1 шт.</t>
  </si>
  <si>
    <t>T</t>
  </si>
  <si>
    <t>AT&amp;T Inc.</t>
  </si>
  <si>
    <t>Альфа-Инвест: 2 шт.</t>
  </si>
  <si>
    <t>MAGN</t>
  </si>
  <si>
    <t>ММК</t>
  </si>
  <si>
    <t>ВТБ 12519М Новый: 120 шт.</t>
  </si>
  <si>
    <t>ASTR</t>
  </si>
  <si>
    <t>Астра ао</t>
  </si>
  <si>
    <t>ВТБ 12519М Новый: 10 шт.</t>
  </si>
  <si>
    <t>RTKMP</t>
  </si>
  <si>
    <t>Ростел -ап</t>
  </si>
  <si>
    <t>HEAD</t>
  </si>
  <si>
    <t>Хэдхантер</t>
  </si>
  <si>
    <t>KZOS</t>
  </si>
  <si>
    <t>ОргСинт ао</t>
  </si>
  <si>
    <t>ВТБ 12519М Новый: 40 шт.</t>
  </si>
  <si>
    <t>GAZP</t>
  </si>
  <si>
    <t>ГАЗПРОМ ао</t>
  </si>
  <si>
    <t>HYDR</t>
  </si>
  <si>
    <t>РусГидро</t>
  </si>
  <si>
    <t>Сбербанк: 6000 шт.</t>
  </si>
  <si>
    <t>POSI</t>
  </si>
  <si>
    <t>iПозитив</t>
  </si>
  <si>
    <t>Сбербанк: 2 шт.</t>
  </si>
  <si>
    <t>PFE</t>
  </si>
  <si>
    <t>Pfizer, Inc. Common Stock</t>
  </si>
  <si>
    <t>BANEP</t>
  </si>
  <si>
    <t>Башнефт ап</t>
  </si>
  <si>
    <t>PBCT</t>
  </si>
  <si>
    <t>People's United Financial, Inc.</t>
  </si>
  <si>
    <t>MAC</t>
  </si>
  <si>
    <t>Macerich Company (The) Common Stock</t>
  </si>
  <si>
    <t>VKCO</t>
  </si>
  <si>
    <t>МКПАО "ВК"</t>
  </si>
  <si>
    <t>Сбербанк: 5 шт.</t>
  </si>
  <si>
    <t>NKNCP</t>
  </si>
  <si>
    <t>НКНХ ап</t>
  </si>
  <si>
    <t>HBAN</t>
  </si>
  <si>
    <t>Huntington Bancshares Incorporated</t>
  </si>
  <si>
    <t>MOMO</t>
  </si>
  <si>
    <t>Momo Inc</t>
  </si>
  <si>
    <t>LSRG</t>
  </si>
  <si>
    <t>ЛСР ао</t>
  </si>
  <si>
    <t>SGZH</t>
  </si>
  <si>
    <t>Сегежа</t>
  </si>
  <si>
    <t>ВТБ 12519М Новый: 500 шт.</t>
  </si>
  <si>
    <t>MVID</t>
  </si>
  <si>
    <t>М.видео</t>
  </si>
  <si>
    <t>Сбербанк: 4 шт.</t>
  </si>
  <si>
    <t>SPBE</t>
  </si>
  <si>
    <t>СПБ Биржа</t>
  </si>
  <si>
    <t>GAZ.F</t>
  </si>
  <si>
    <t>Public Joint Stock Company Gazprom</t>
  </si>
  <si>
    <t>FIXR</t>
  </si>
  <si>
    <t>Фикс Прайс</t>
  </si>
  <si>
    <t>Альфа-Инвест: 158 шт.</t>
  </si>
  <si>
    <t>MOMO-RM</t>
  </si>
  <si>
    <t>Hello Grp</t>
  </si>
  <si>
    <t>T-RM</t>
  </si>
  <si>
    <t>ATT</t>
  </si>
  <si>
    <t>PFE-RM</t>
  </si>
  <si>
    <t>Pfizer</t>
  </si>
  <si>
    <t>Сумма по акциям:</t>
  </si>
  <si>
    <t>SPAY</t>
  </si>
  <si>
    <t>etf</t>
  </si>
  <si>
    <t>SPAY ETF</t>
  </si>
  <si>
    <t>EQMX</t>
  </si>
  <si>
    <t>EQMX ETF</t>
  </si>
  <si>
    <t>ВТБ 12519М Новый: 6 шт.</t>
  </si>
  <si>
    <t>SBCN</t>
  </si>
  <si>
    <t>SBCN ETF</t>
  </si>
  <si>
    <t>Сбербанк: 46 шт.</t>
  </si>
  <si>
    <t>GOLD</t>
  </si>
  <si>
    <t>GOLD ETF</t>
  </si>
  <si>
    <t>ВТБ 12519М Новый: 165 шт.
Альфа-Инвест: 3.18 шт.</t>
  </si>
  <si>
    <t>WKHS</t>
  </si>
  <si>
    <t>Workhorse Group, Inc. - Common Stock ETF</t>
  </si>
  <si>
    <t>RSHE</t>
  </si>
  <si>
    <t>RSHE ETF</t>
  </si>
  <si>
    <t>TCBR</t>
  </si>
  <si>
    <t>TCBR ETF</t>
  </si>
  <si>
    <t>Альфа-Инвест: 3 шт.</t>
  </si>
  <si>
    <t>SBMM</t>
  </si>
  <si>
    <t>SBMM ETF</t>
  </si>
  <si>
    <t>FXRW</t>
  </si>
  <si>
    <t>FXRW ETF</t>
  </si>
  <si>
    <t>FXWO</t>
  </si>
  <si>
    <t>FXWO ETF</t>
  </si>
  <si>
    <t>FXDE</t>
  </si>
  <si>
    <t>FXDE ETF</t>
  </si>
  <si>
    <t>FXDM</t>
  </si>
  <si>
    <t>FXDM ETF</t>
  </si>
  <si>
    <t>FXUS</t>
  </si>
  <si>
    <t>FXUS ETF</t>
  </si>
  <si>
    <t>FXES</t>
  </si>
  <si>
    <t>FXES ETF</t>
  </si>
  <si>
    <t>Сумма по фондам:</t>
  </si>
  <si>
    <t>SU26248RMFS3</t>
  </si>
  <si>
    <t>bond</t>
  </si>
  <si>
    <t>ОФЗ 26248</t>
  </si>
  <si>
    <t>Сбербанк: 14 шт.</t>
  </si>
  <si>
    <t>2040-05-16</t>
  </si>
  <si>
    <t>RU000A10AZ60</t>
  </si>
  <si>
    <t>РЖД 1Р-38R</t>
  </si>
  <si>
    <t>Альфа-Инвест: 8 шт.</t>
  </si>
  <si>
    <t>2030-03-02</t>
  </si>
  <si>
    <t>SU26242RMFS6</t>
  </si>
  <si>
    <t>ОФЗ 26242</t>
  </si>
  <si>
    <t>2029-08-29</t>
  </si>
  <si>
    <t>SU26244RMFS2</t>
  </si>
  <si>
    <t>ОФЗ 26244</t>
  </si>
  <si>
    <t>2034-03-15</t>
  </si>
  <si>
    <t>SU26240RMFS0</t>
  </si>
  <si>
    <t>ОФЗ 26240</t>
  </si>
  <si>
    <t>2036-07-30</t>
  </si>
  <si>
    <t>RU000A10A141</t>
  </si>
  <si>
    <t>ЕвроТранс5</t>
  </si>
  <si>
    <t>2029-10-16</t>
  </si>
  <si>
    <t>SU26230RMFS1</t>
  </si>
  <si>
    <t>ОФЗ 26230</t>
  </si>
  <si>
    <t>Альфа-Инвест: 9 шт.</t>
  </si>
  <si>
    <t>2039-03-16</t>
  </si>
  <si>
    <t>RU000A107W48</t>
  </si>
  <si>
    <t>Инаркт2Р1</t>
  </si>
  <si>
    <t>2027-02-26</t>
  </si>
  <si>
    <t>RU000A105TS5</t>
  </si>
  <si>
    <t>ЕвроТранс2</t>
  </si>
  <si>
    <t>2026-01-24</t>
  </si>
  <si>
    <t>SU26238RMFS4</t>
  </si>
  <si>
    <t>ОФЗ 26238</t>
  </si>
  <si>
    <t>2041-05-15</t>
  </si>
  <si>
    <t>RU000A101FH6</t>
  </si>
  <si>
    <t>МТС 1P-14</t>
  </si>
  <si>
    <t>2027-02-11</t>
  </si>
  <si>
    <t>RU000A1008V9</t>
  </si>
  <si>
    <t>iРОСНАНО 8</t>
  </si>
  <si>
    <t>2028-03-27</t>
  </si>
  <si>
    <t>RU000A103133</t>
  </si>
  <si>
    <t>Новотр 1Р2</t>
  </si>
  <si>
    <t>2026-04-16</t>
  </si>
  <si>
    <t>RU000A104VS4</t>
  </si>
  <si>
    <t>Ростел2P8R</t>
  </si>
  <si>
    <t>2025-06-11</t>
  </si>
  <si>
    <t>Сумма по облигациям:</t>
  </si>
  <si>
    <t>Рубль</t>
  </si>
  <si>
    <t>Доллар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</si>
  <si>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</si>
  <si>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</si>
  <si>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</si>
  <si>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</si>
  <si>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</si>
  <si>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</si>
  <si>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</si>
  <si>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</si>
  <si>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</si>
  <si>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Зачисление денежных средств</t>
  </si>
  <si>
    <t>Амортизация Карелия 17: 2 шт. по 100 RUR.  (данные из БД)</t>
  </si>
  <si>
    <t>Купон по RU000A0JUWJ8 - Карелия 17 2шт. по 2.72 RUR - налог 0 RUR (данные из БД)</t>
  </si>
  <si>
    <t>Погашение бумаги Карелия 17 (данные из сделок)</t>
  </si>
  <si>
    <t>Зачисление купона №22 по бумаге Карелия 17 (данные из сделок)</t>
  </si>
  <si>
    <t>Дивиденд по MOEX - МосБиржа 10шт. по 7.93 RUR - налог 10 RUR (данные из БД)</t>
  </si>
  <si>
    <t>Дивиденд по NLMK - НЛМК ао 10шт. по 3.12 RUR - налог 4 RUR (данные из БД)</t>
  </si>
  <si>
    <t>Дивиденд по CHMF - СевСт-ао 1шт. по 26.26 RUR - налог 3 RUR (данные из БД)</t>
  </si>
  <si>
    <t>Дивиденд по CHMF - СевСт-ао 1шт. по 27.35 RUR - налог 4 RUR (данные из БД)</t>
  </si>
  <si>
    <t>Дивиденд по TATNP - Татнфт 3ап 2шт. по 1 RUR - налог 0 RUR (данные из БД)</t>
  </si>
  <si>
    <t>Дивиденд по TGKA - ТГК-1 100000шт. по 0 RUR - налог 13 RUR (данные из БД)</t>
  </si>
  <si>
    <t>Дивиденд по NKNCP - НКНХ ап 10шт. по 9.07 RUR - налог 12 RUR (данные из БД)</t>
  </si>
  <si>
    <t>Дивиденд по OGKB - ОГК-2 ао 2000шт. по 0.05 RUR - налог 14 RUR (данные из БД)</t>
  </si>
  <si>
    <t>Дивиденд по NLMK - НЛМК ао 10шт. по 3.21 RUR - налог 4 RUR (данные из БД)</t>
  </si>
  <si>
    <t>Дивиденд по PBCT - People's United Financial, Inc. 1шт. по 0.18 USD - налог 0.02 USD, по курсу 73.3633 USD/RUR (данные из БД)</t>
  </si>
  <si>
    <t>Дивиденд по RTKMP - Ростел -ап 10шт. по 5 RUR - налог 7 RUR (данные из БД)</t>
  </si>
  <si>
    <t>Дивиденды по ценным бумагам Peoples United Financial, Inc. Дивиденды. НДС не обл. Эмитентом удержан налог 0.02 USD. (данные из сделок)</t>
  </si>
  <si>
    <t>Дивиденд по BAC - Bank of America Corporation Common Stock 1шт. по 0.18 USD - налог 0.02 USD, по курсу 73.8588 USD/RUR (данные из БД)</t>
  </si>
  <si>
    <t>Дивиденд по CHMF - СевСт-ао 1шт. по 15.44 RUR - налог 2 RUR (данные из БД)</t>
  </si>
  <si>
    <t>Дивиденд по HBAN - Huntington Bancshares Incorporated 1шт. по 0.15 USD - налог 0.02 USD, по курсу 75.1884 USD/RUR (данные из БД)</t>
  </si>
  <si>
    <t>Дивиденды по ценным бумагам Bank of America Corporation Дивиденды. НДС не обл. Эмитентом удержан налог 0.02 USD. (данные из сделок)</t>
  </si>
  <si>
    <t>Купон по RU000A1008V9 - iРОСНАНО 8 1шт. по 42.18 RUR - налог 0 RUR (данные из БД)</t>
  </si>
  <si>
    <t>Дивиденд по SBERP - Сбербанк-п 10шт. по 18.7 RUR - налог 24 RUR (данные из БД)</t>
  </si>
  <si>
    <t>Дивиденд по T - AT&amp;T Inc. 1шт. по 0.52 USD - налог 0.05 USD, по курсу 78.0921 USD/RUR (данные из БД)</t>
  </si>
  <si>
    <t>Дивиденды по ценным бумагам Huntington Bancshares Incorporated Дивиденды. НДС не обл. Эмитентом удержан налог 0.02 USD. (данные из сделок)</t>
  </si>
  <si>
    <t>Дивиденд по TATNP - Татнфт 3ап 5шт. по 9.94 RUR - налог 6 RUR (данные из БД)</t>
  </si>
  <si>
    <t>Дивиденд по NLMK - НЛМК ао 10шт. по 4.75 RUR - налог 6 RUR (данные из БД)</t>
  </si>
  <si>
    <t>Дивиденд по PBCT - People's United Financial, Inc. 1шт. по 0.18 USD - налог 0.02 USD, по курсу 78.8699 USD/RUR (данные из БД)</t>
  </si>
  <si>
    <t>Купон по RU000A100D89 - Беларусь07 1шт. по 42.38 RUR - налог 0 RUR (данные из БД)</t>
  </si>
  <si>
    <t>Дивиденд по MAC - Macerich Company (The) Common Stock 2шт. по 0.15 USD - налог 0.09 USD, по курсу 78.4559 USD/RUR (данные из БД)</t>
  </si>
  <si>
    <t>Зачисление купона №1 по бумаге Беларусь07 (данные из сделок)</t>
  </si>
  <si>
    <t>Дивиденды по ценным бумагам AT T Inc. Дивиденды. НДС не обл. Эмитентом удержан налог 0.05 USD. (данные из сделок)</t>
  </si>
  <si>
    <t>Дивиденд по BAC - Bank of America Corporation Common Stock 1шт. по 0.18 USD - налог 0.02 USD, по курсу 75.6151 USD/RUR (данные из БД)</t>
  </si>
  <si>
    <t>Дивиденд по CHMF - СевСт-ао 1шт. по 37.34 RUR - налог 5 RUR (данные из БД)</t>
  </si>
  <si>
    <t>Дивиденды по ценным бумагам The Macerich Company Дивиденды. НДС не обл. Эмитентом удержан налог 0.09 USD. (данные из сделок)</t>
  </si>
  <si>
    <t>Дивиденд по HBAN - Huntington Bancshares Incorporated 1шт. по 0.15 USD - налог 0.02 USD, по курсу 73.4201 USD/RUR (данные из БД)</t>
  </si>
  <si>
    <t>Дивиденд по NLMK - НЛМК ао 10шт. по 6.43 RUR - налог 8 RUR (данные из БД)</t>
  </si>
  <si>
    <t>Дивиденд по T - AT&amp;T Inc. 2шт. по 0.52 USD - налог 0.1 USD, по курсу 73.8757 USD/RUR (данные из БД)</t>
  </si>
  <si>
    <t>Дивиденд по MAGN - ММК 20шт. по 2.39 RUR - налог 6 RUR (данные из БД)</t>
  </si>
  <si>
    <t>Дивиденды по ценным бумагам ПАО ММК 9 мес. 2020. НДС не обл. Удержан налог в размере 6.00 руб.  (данные из сделок)</t>
  </si>
  <si>
    <t>Дивиденд по PFE - Pfizer, Inc. Common Stock 1шт. по 0.39 USD - налог 0.04 USD, по курсу 75.6354 USD/RUR (данные из БД)</t>
  </si>
  <si>
    <t>Дивиденд по PBCT - People's United Financial, Inc. 1шт. по 0.18 USD - налог 0.02 USD, по курсу 76.1854 USD/RUR (данные из БД)</t>
  </si>
  <si>
    <t>Дивиденды по ценным бумагам AT T Inc. Дивиденды. НДС не обл. Эмитентом удержан налог 0.10 USD. (данные из сделок)</t>
  </si>
  <si>
    <t>Дивиденд по MAC - Macerich Company (The) Common Stock 2шт. по 0.15 USD - налог 0.09 USD, по курсу 73.2895 USD/RUR (данные из БД)</t>
  </si>
  <si>
    <t>Дивиденд по MAC - Macerich Company (The) Common Stock 2шт. по 0.15 USD - налог 0.09 USD, по курсу 73.7669 USD/RUR (данные из БД)</t>
  </si>
  <si>
    <t>Дивиденд по BAC - Bank of America Corporation Common Stock 1шт. по 0.18 USD - налог 0.02 USD, по курсу 73.5187 USD/RUR (данные из БД)</t>
  </si>
  <si>
    <t>Дивиденды по ценным бумагам Pfizer Inc. Дивиденды. НДС не обл. Эмитентом удержан налог 0.04 USD. (данные из сделок)</t>
  </si>
  <si>
    <t>Дивиденд по HBAN - Huntington Bancshares Incorporated 1шт. по 0.15 USD - налог 0.02 USD, по курсу 72.9619 USD/RUR (данные из БД)</t>
  </si>
  <si>
    <t>Купон по RU000A1008V9 - iРОСНАНО 8 1шт. по 38.2 RUR - налог 5 RUR (данные из БД)</t>
  </si>
  <si>
    <t>Дивиденд по T - AT&amp;T Inc. 2шт. по 0.52 USD - налог 0.1 USD, по курсу 77.773 USD/RUR (данные из БД)</t>
  </si>
  <si>
    <t>Дивиденд по MOMO - Momo Inc 1шт. по 0.64 USD - налог 0.06 USD, по курсу 77.1657 USD/RUR (данные из БД)</t>
  </si>
  <si>
    <t>Дивиденд по NKNCP - НКНХ ап 20шт. по 0.73 RUR - налог 2 RUR (данные из БД)</t>
  </si>
  <si>
    <t>Дивиденд по PBCT - People's United Financial, Inc. 1шт. по 0.18 USD - налог 0.02 USD, по курсу 74.3823 USD/RUR (данные из БД)</t>
  </si>
  <si>
    <t>Купон по RU000A100D89 - Беларусь07 1шт. по 42.38 RUR - налог 6 RUR (данные из БД)</t>
  </si>
  <si>
    <t>Дивиденд по PFE - Pfizer, Inc. Common Stock 1шт. по 0.39 USD - налог 0.04 USD, по курсу 74.8617 USD/RUR (данные из БД)</t>
  </si>
  <si>
    <t>Дивиденд по MAC - Macerich Company (The) Common Stock 2шт. по 0.15 USD - налог 0.09 USD, по курсу 74.8617 USD/RUR (данные из БД)</t>
  </si>
  <si>
    <t>Дивиденды по ценным бумагам Deutsche Bank Trust Company Americas Дивиденды. НДС не обл. Налог не удерживается. Эмитентом удержан (данные из сделок)</t>
  </si>
  <si>
    <t>Зачисление купона №2 по бумаге Беларусь07 (данные из сделок)</t>
  </si>
  <si>
    <t>Дивиденд по NLMK - НЛМК ао 10шт. по 7.25 RUR - налог 9 RUR (данные из БД)</t>
  </si>
  <si>
    <t>Дивиденд по MOEX - МосБиржа 10шт. по 9.45 RUR - налог 12 RUR (данные из БД)</t>
  </si>
  <si>
    <t>Дивиденд по MVID - М.видео 1шт. по 38 RUR - налог 5 RUR (данные из БД)</t>
  </si>
  <si>
    <t>Дивиденд по CHMF - СевСт-ао 1шт. по 46.77 RUR - налог 6 RUR (данные из БД)</t>
  </si>
  <si>
    <t>Дивиденд по CHMF - СевСт-ао 1шт. по 36.27 RUR - налог 5 RUR (данные из БД)</t>
  </si>
  <si>
    <t>Дивиденд по BAC - Bank of America Corporation Common Stock 1шт. по 0.18 USD - налог 0.02 USD, по курсу 73.4979 USD/RUR (данные из БД)</t>
  </si>
  <si>
    <t>Дивиденд по MRKC - РоссЦентр 3000шт. по 0.03 RUR - налог 13 RUR (данные из БД)</t>
  </si>
  <si>
    <t>Дивиденд по HBAN - Huntington Bancshares Incorporated 1шт. по 0.15 USD - налог 0.02 USD, по курсу 71.8318 USD/RUR (данные из БД)</t>
  </si>
  <si>
    <t>Дивиденд по MAGN - ММК 30шт. по 0.95 RUR - налог 4 RUR (данные из БД)</t>
  </si>
  <si>
    <t>Дивиденд по MAGN - ММК 30шт. по 1.8 RUR - налог 7 RUR (данные из БД)</t>
  </si>
  <si>
    <t>Дивиденд по NLMK - НЛМК ао 10шт. по 7.71 RUR - налог 10 RUR (данные из БД)</t>
  </si>
  <si>
    <t>Дивиденды по ценным бумагам ПАО ММК 2020 год. НДС не обл. Удержан налог в размере 4.00 руб. (данные из сделок)</t>
  </si>
  <si>
    <t>Дивиденды по ценным бумагам ПАО ММК 1 квартал 2021. НДС не обл. Удержан налог в размере 7.00 руб. (данные из сделок)</t>
  </si>
  <si>
    <t>Дивиденд по OGKB - ОГК-2 ао 2000шт. по 0.06 RUR - налог 16 RUR (данные из БД)</t>
  </si>
  <si>
    <t>Дивиденд по ALRS - АЛРОСА ао 10шт. по 9.54 RUR - налог 12 RUR (данные из БД)</t>
  </si>
  <si>
    <t>Дивиденд по T - AT&amp;T Inc. 2шт. по 0.52 USD - налог 0.1 USD, по курсу 74.058 USD/RUR (данные из БД)</t>
  </si>
  <si>
    <t>Дивиденд по MTSS - МТС-ао 10шт. по 26.51 RUR - налог 34 RUR (данные из БД)</t>
  </si>
  <si>
    <t>Дивиденд по TATNP - Татнфт 3ап 10шт. по 12.3 RUR - налог 16 RUR (данные из БД)</t>
  </si>
  <si>
    <t>Дивиденд по GAZ.F - Public Joint Stock Company Gazprom 1шт. по 0.35 EUR - налог 0.05 EUR, по курсу 87.782 EUR/RUR (данные из БД)</t>
  </si>
  <si>
    <t>Дивиденд по VTBR - ВТБ ао 10000шт. по 0 RUR - налог 2 RUR (данные из БД)</t>
  </si>
  <si>
    <t>Дивиденды по ценным бумагам Банк ВТБ (ПАО) нераспред.прибыль прошлых лет. НДС не обл. Удержан налог в размере 1.00 руб. (данные из сделок)</t>
  </si>
  <si>
    <t>Дивиденды по ценным бумагам Банк ВТБ (ПАО) 2020 год. НДС не обл. (данные из сделок)</t>
  </si>
  <si>
    <t>Дивиденд по PFE - Pfizer, Inc. Common Stock 1шт. по 0.39 USD - налог 0.04 USD, по курсу 73.6088 USD/RUR (данные из БД)</t>
  </si>
  <si>
    <t>Дивиденд по PBCT - People's United Financial, Inc. 1шт. по 0.18 USD - налог 0.02 USD, по курсу 73.6088 USD/RUR (данные из БД)</t>
  </si>
  <si>
    <t>Дивиденд по MAC - Macerich Company (The) Common Stock 2шт. по 0.15 USD - налог 0.09 USD, по курсу 73.392 USD/RUR (данные из БД)</t>
  </si>
  <si>
    <t>Дивиденд по MAC - Macerich Company (The) Common Stock 2шт. по 0.15 USD - налог 0.09 USD, по курсу 73.4753 USD/RUR (данные из БД)</t>
  </si>
  <si>
    <t>Дивиденд по CHMF - СевСт-ао 2шт. по 84.45 RUR - налог 22 RUR (данные из БД)</t>
  </si>
  <si>
    <t>Дивиденды по ценным бумагам BNY Mellon Дивиденды. НДС не обл. Эмитентом удержаны налог 0.05 USD и комиссия 0.02 USD. (данные из сделок)</t>
  </si>
  <si>
    <t>Дивиденд по BAC - Bank of America Corporation Common Stock 1шт. по 0.21 USD - налог 0.02 USD, по курсу 73.1912 USD/RUR (данные из БД)</t>
  </si>
  <si>
    <t>Дивиденд по NLMK - НЛМК ао 10шт. по 13.62 RUR - налог 18 RUR (данные из БД)</t>
  </si>
  <si>
    <t>Дивиденд по HBAN - Huntington Bancshares Incorporated 1шт. по 0.15 USD - налог 0.02 USD, по курсу 72.4329 USD/RUR (данные из БД)</t>
  </si>
  <si>
    <t>Дивиденд по NKNCP - НКНХ ап 20шт. по 9.54 RUR - налог 25 RUR (данные из БД)</t>
  </si>
  <si>
    <t>Дивиденд по FIXP - FIXP-гдр 1шт. по 11.5 RUR - налог 1 RUR (данные из БД)</t>
  </si>
  <si>
    <t>Дивиденд по MAGN - ММК 40шт. по 3.53 RUR - налог 18 RUR (данные из БД)</t>
  </si>
  <si>
    <t>Дивиденды по ценным бумагам ПАО ММК Полугодие 2021 года. НДС не обл. Удержан налог в размере 18.00 руб. (данные из сделок)</t>
  </si>
  <si>
    <t>Перевод денежных средств с субсчета 106F5S ТС Основной рынок на субсчет 17AGM ТС Основной рынок</t>
  </si>
  <si>
    <t>Купон по RU000A1008V9 - iРОСНАНО 8 1шт. по 42.68 RUR - налог 6 RUR (данные из БД)</t>
  </si>
  <si>
    <t>Дивиденд по T - AT&amp;T Inc. 2шт. по 0.52 USD - налог 0.1 USD, по курсу 72.2854 USD/RUR (данные из БД)</t>
  </si>
  <si>
    <t>Дивиденд по NVTK - Новатэк ао 1шт. по 27.67 RUR - налог 4 RUR (данные из БД)</t>
  </si>
  <si>
    <t>Дивиденд по TATNP - Татнфт 3ап 10шт. по 16.52 RUR - налог 21 RUR (данные из БД)</t>
  </si>
  <si>
    <t>Дивиденд по MTSS - МТС-ао 10шт. по 10.55 RUR - налог 14 RUR (данные из БД)</t>
  </si>
  <si>
    <t>Дивиденды по ценным бумагам BNY Mellon/Fix Price Group Ltd дивиденды. НДС не обл. Налог не удерживается. (данные из сделок)</t>
  </si>
  <si>
    <t>Дивиденд по ALRS - АЛРОСА ао 10шт. по 8.79 RUR - налог 11 RUR (данные из БД)</t>
  </si>
  <si>
    <t>Дивиденд по PBCT - People's United Financial, Inc. 1шт. по 0.18 USD - налог 0.02 USD, по курсу 70.52 USD/RUR (данные из БД)</t>
  </si>
  <si>
    <t>Дивиденд по PFE - Pfizer, Inc. Common Stock 1шт. по 0.39 USD - налог 0.04 USD, по курсу 71.4876 USD/RUR (данные из БД)</t>
  </si>
  <si>
    <t>Дивиденд по MAC - Macerich Company (The) Common Stock 2шт. по 0.15 USD - налог 0.09 USD, по курсу 71.4876 USD/RUR (данные из БД)</t>
  </si>
  <si>
    <t>Дивиденды по ценным бумагам AT T Inc. Дивиденды. НДС не обл. Нал. агентом удержан налог 0.10 USD. (данные из сделок)</t>
  </si>
  <si>
    <t>Зачисление купона №3 по бумаге Беларусь07 (данные из сделок)</t>
  </si>
  <si>
    <t>Дивиденд по SBRA - Sabra Health Care REIT, Inc. 1шт. по 0.3 USD - налог 0.09 USD, по курсу 72.2724 USD/RUR (данные из БД)</t>
  </si>
  <si>
    <t>Дивиденды по ценным бумагам Peoples United Financial, Inc. Дивиденды. НДС не обл. Нал. агентом удержан налог 0.02 USD. (данные из сделок)</t>
  </si>
  <si>
    <t>Дивиденд по BAC - Bank of America Corporation Common Stock 1шт. по 0.21 USD - налог 0.02 USD, по курсу 74.8926 USD/RUR (данные из БД)</t>
  </si>
  <si>
    <t>Дивиденды по ценным бумагам Sabra Health Care REIT, Inc. Дивиденды. НДС не обл. Нал. агентом удержан налог 0.09 USD. (данные из сделок)</t>
  </si>
  <si>
    <t>Дивиденд по NLMK - НЛМК ао 10шт. по 13.33 RUR - налог 17 RUR (данные из БД)</t>
  </si>
  <si>
    <t>Дивиденды по ценным бумагам Pfizer Inc. Дивиденды. НДС не обл. Нал. агентом удержан налог 0.04 USD. (данные из сделок)</t>
  </si>
  <si>
    <t>Дивиденды по ценным бумагам The Macerich Company Дивиденды. НДС не обл. Нал. агентом удержан налог 0.09 USD. (данные из сделок)</t>
  </si>
  <si>
    <t>Дивиденд по CHMF - СевСт-ао 2шт. по 85.93 RUR - налог 22 RUR (данные из БД)</t>
  </si>
  <si>
    <t>Дивиденд по MVID - М.видео 4шт. по 35 RUR - налог 18 RUR (данные из БД)</t>
  </si>
  <si>
    <t>Дивиденд по HBAN - Huntington Bancshares Incorporated 1шт. по 0.16 USD - налог 0.02 USD, по курсу 73.851 USD/RUR (данные из БД)</t>
  </si>
  <si>
    <t>Перевод денежных средств с субсчета 17S21 ТС Основной рынок на субсчет 106F5S ТС Основной рынок</t>
  </si>
  <si>
    <t>Дивиденд по DSKY - ДетскийМир 10шт. по 5.2 RUR - налог 7 RUR (данные из БД)</t>
  </si>
  <si>
    <t>Дивиденд по T - AT&amp;T Inc. 2шт. по 0.52 USD - налог 0.1 USD, по курсу 74.2926 USD/RUR (данные из БД)</t>
  </si>
  <si>
    <t>Дивиденд по TATNP - Татнфт 3ап 10шт. по 9.98 RUR - налог 13 RUR (данные из БД)</t>
  </si>
  <si>
    <t>Дивиденды по ценным бумагам Huntington Bancshares Incorporated Дивиденды. НДС не обл. Нал. агентом удержан налог 0.02 USD. (данные из сделок)</t>
  </si>
  <si>
    <t>Дивиденды по ценным бумагам Bank of America Corporation Дивиденды. НДС не обл. Нал. агентом удержан налог 0.02 USD. (данные из сделок)</t>
  </si>
  <si>
    <t>Дивиденд по MAGN - ММК 40шт. по 2.66 RUR - налог 14 RUR (данные из БД)</t>
  </si>
  <si>
    <t>Дивиденд по PFE - Pfizer, Inc. Common Stock 1шт. по 0.4 USD - налог 0.04 USD, по курсу 78.9437 USD/RUR (данные из БД)</t>
  </si>
  <si>
    <t>Дивиденд по SBRA - Sabra Health Care REIT, Inc. 1шт. по 0.3 USD - налог 0.09 USD, по курсу 74.8015 USD/RUR (данные из БД)</t>
  </si>
  <si>
    <t>Дивиденд по MAC - Macerich Company (The) Common Stock 2шт. по 0.15 USD - налог 0.09 USD, по курсу 75.0141 USD/RUR (данные из БД)</t>
  </si>
  <si>
    <t>Дивиденд по BAC - Bank of America Corporation Common Stock 1шт. по 0.21 USD - налог 0.02 USD, по курсу 103.2487 USD/RUR (данные из БД)</t>
  </si>
  <si>
    <t>Дивиденд по HBAN - Huntington Bancshares Incorporated 1шт. по 0.16 USD - налог 0.02 USD, по курсу 104.8012 USD/RUR (данные из БД)</t>
  </si>
  <si>
    <t> Вывод денежных средств с брокерского счета /30601/ по распоряжению от 18.03.2022. НДС не облагается</t>
  </si>
  <si>
    <t>Перевод денежных средств в АО Альфа-Банк в рамках передачи брокерского соглашения в АО Альфа-Банк</t>
  </si>
  <si>
    <t>Перевод Перевод денежных средств из Банка ВТБ (ПАО) на брокерский счет в АО   АЛЬФА-БАНК</t>
  </si>
  <si>
    <t>Купон по RU000A1008V9 - iРОСНАНО 8 1шт. по 44.18 RUR - налог 6 RUR (данные из БД)</t>
  </si>
  <si>
    <t>Дивиденд по MOMO - Momo Inc 2шт. по 0.64 USD - налог 0.13 USD, по курсу 79.1596 USD/RUR (данные из БД)</t>
  </si>
  <si>
    <t>Дивиденд по T - AT&amp;T Inc. 2шт. по 0.28 USD - налог 0.06 USD, по курсу 79.6274 USD/RUR (данные из БД)</t>
  </si>
  <si>
    <t>Вывод FXRW ETF</t>
  </si>
  <si>
    <t>Вывод FXGD ETF</t>
  </si>
  <si>
    <t>Вывод FXWO ETF</t>
  </si>
  <si>
    <t>Вывод FXRU ETF</t>
  </si>
  <si>
    <t>Дивиденд по NVTK - Новатэк ао 1шт. по 43.77 RUR - налог 6 RUR (данные из БД)</t>
  </si>
  <si>
    <t>Зачисление купона №4 по бумаге Беларусь07 (данные из сделок)</t>
  </si>
  <si>
    <t>Дивиденд по PFE - Pfizer, Inc. Common Stock 1шт. по 0.4 USD - налог 0.04 USD, по курсу 68.8389 USD/RUR (данные из БД)</t>
  </si>
  <si>
    <t>Дивиденд по SBRA - Sabra Health Care REIT, Inc. 1шт. по 0.3 USD - налог 0.09 USD, по курсу 65.7916 USD/RUR (данные из БД)</t>
  </si>
  <si>
    <t>Дивиденд по TTLK - Таттел. ао 1000шт. по 0.04 RUR - налог 6 RUR (данные из БД)</t>
  </si>
  <si>
    <t>Дивиденд по MAC - Macerich Company (The) Common Stock 2шт. по 0.15 USD - налог 0.09 USD, по курсу 63.5643 USD/RUR (данные из БД)</t>
  </si>
  <si>
    <t>Дивиденд по FIXP - FIXP-гдр 1шт. по 6.8 RUR - налог 1 RUR (данные из БД)</t>
  </si>
  <si>
    <t>Перевод Дивиденды за 2021 г. по акциям ПАО Таттелеком (1-02-50049-A). (Удержан налог 6 руб.) (данные из сделок)</t>
  </si>
  <si>
    <t>Дивиденд по BAC - Bank of America Corporation Common Stock 1шт. по 0.21 USD - налог 0.02 USD, по курсу 61.4733 USD/RUR (данные из БД)</t>
  </si>
  <si>
    <t>Дивиденд по LSNGP - РСетиЛЭ-п 10шт. по 21.22 RUR - налог 28 RUR (данные из БД)</t>
  </si>
  <si>
    <t>Дивиденд по MRKP - РСетиЦП ао 10000шт. по 0.03 RUR - налог 36 RUR (данные из БД)</t>
  </si>
  <si>
    <t>Дивиденд по MRKC - РоссЦентр 5000шт. по 0.03 RUR - налог 22 RUR (данные из БД)</t>
  </si>
  <si>
    <t>Перевод Списание по поручению клиента. </t>
  </si>
  <si>
    <t>Дивиденд по TATNP - Татнфт 3ап 10шт. по 16.14 RUR - налог 21 RUR (данные из БД)</t>
  </si>
  <si>
    <t>Дивиденд по T - AT&amp;T Inc. 2шт. по 0.28 USD - налог 0.06 USD, по курсу 63.1427 USD/RUR (данные из БД)</t>
  </si>
  <si>
    <t>Дивиденд по ROSN - Роснефть 1шт. по 23.63 RUR - налог 3 RUR (данные из БД)</t>
  </si>
  <si>
    <t>Дивиденд по ROSN - Роснефть 5шт. по 23.63 RUR - налог 15 RUR (данные из БД)</t>
  </si>
  <si>
    <t>Дивиденд по OGKB - ОГК-2 ао 10000шт. по 0.1 RUR - налог 126 RUR (данные из БД)</t>
  </si>
  <si>
    <t>Дивиденд по NKNCP - НКНХ ап 20шт. по 0.74 RUR - налог 2 RUR (данные из БД)</t>
  </si>
  <si>
    <t>Дивиденд по MTSS - МТС-ао 10шт. по 33.85 RUR - налог 44 RUR (данные из БД)</t>
  </si>
  <si>
    <t>Дивиденд по RTKMP - Ростел -ап 10шт. по 4.56 RUR - налог 6 RUR (данные из БД)</t>
  </si>
  <si>
    <t>Перевод Дивиденды за 2021 г. по акциям ПАО НК Роснефть (1-02-00122-A). (Удержан налог 15 руб.). Эмитентом уменьшена НОБ (данные из сделок)</t>
  </si>
  <si>
    <t>Дивиденд по PFE - Pfizer, Inc. Common Stock 1шт. по 0.4 USD - налог 0.04 USD, по курсу 60.2198 USD/RUR (данные из БД)</t>
  </si>
  <si>
    <t>Дивиденд по SBRA - Sabra Health Care REIT, Inc. 1шт. по 0.3 USD - налог 0.09 USD, по курсу 61.3747 USD/RUR (данные из БД)</t>
  </si>
  <si>
    <t>Дивиденд по MAC - Macerich Company (The) Common Stock 2шт. по 0.15 USD - налог 0.09 USD, по курсу 60.7552 USD/RUR (данные из БД)</t>
  </si>
  <si>
    <t>Дивиденд по BAC - Bank of America Corporation Common Stock 1шт. по 0.22 USD - налог 0.02 USD, по курсу 60.3677 USD/RUR (данные из БД)</t>
  </si>
  <si>
    <t>Дивиденд по HBAN - Huntington Bancshares Incorporated 1шт. по 0.16 USD - налог 0.02 USD, по курсу 59.6663 USD/RUR (данные из БД)</t>
  </si>
  <si>
    <t>Купон по RU000A1008V9 - iРОСНАНО 8 1шт. по 73.95 RUR - налог 10 RUR (данные из БД)</t>
  </si>
  <si>
    <t>Дивиденд по T - AT&amp;T Inc. 2шт. по 0.28 USD - налог 0.06 USD, по курсу 59.4043 USD/RUR (данные из БД)</t>
  </si>
  <si>
    <t>Дивиденд по NVTK - Новатэк ао 3шт. по 45 RUR - налог 18 RUR (данные из БД)</t>
  </si>
  <si>
    <t>Дивиденд по TATNP - Татнфт 3ап 10шт. по 32.71 RUR - налог 43 RUR (данные из БД)</t>
  </si>
  <si>
    <t>Дивиденд по GAZP - ГАЗПРОМ ао 10шт. по 51.03 RUR - налог 66 RUR (данные из БД)</t>
  </si>
  <si>
    <t>Дивиденд по PFE - Pfizer, Inc. Common Stock 1шт. по 0.4 USD - налог 0.04 USD, по курсу 61.6175 USD/RUR (данные из БД)</t>
  </si>
  <si>
    <t>Зачисление купона №5 по бумаге Беларусь07 (данные из сделок)</t>
  </si>
  <si>
    <t>Дивиденд по MAC - Macerich Company (The) Common Stock 2шт. по 0.17 USD - налог 0.1 USD, по курсу 61.2367 USD/RUR (данные из БД)</t>
  </si>
  <si>
    <t>Дивиденд по SBRA - Sabra Health Care REIT, Inc. 1шт. по 0.3 USD - налог 0.09 USD, по курсу 60.3116 USD/RUR (данные из БД)</t>
  </si>
  <si>
    <t>Купон по RU000A101FH6 - МТС 1P-14 1шт. по 16.45 RUR - налог 2 RUR (данные из БД)</t>
  </si>
  <si>
    <t>Дивиденд по BAC - Bank of America Corporation Common Stock 1шт. по 0.22 USD - налог 0.02 USD, по курсу 61.0742 USD/RUR (данные из БД)</t>
  </si>
  <si>
    <t>Дивиденд по BAC - Bank of America Corporation Common Stock 1шт. по 0.22 USD - налог 0.02 USD, по курсу 60.8803 USD/RUR (данные из БД)</t>
  </si>
  <si>
    <t>Дивиденд по HBAN - Huntington Bancshares Incorporated 1шт. по 0.16 USD - налог 0.02 USD, по курсу 64.3015 USD/RUR (данные из БД)</t>
  </si>
  <si>
    <t>Дивиденд по HBAN - Huntington Bancshares Incorporated 1шт. по 0.16 USD - налог 0.02 USD, по курсу 64.6078 USD/RUR (данные из БД)</t>
  </si>
  <si>
    <t>Дивиденд по PHOR - ФосАгро ао 1шт. по 318 RUR - налог 41 RUR (данные из БД)</t>
  </si>
  <si>
    <t>Дивиденд по LKOH - ЛУКОЙЛ 1шт. по 537 RUR - налог 70 RUR (данные из БД)</t>
  </si>
  <si>
    <t>Дивиденд по LKOH - ЛУКОЙЛ 1шт. по 256 RUR - налог 33 RUR (данные из БД)</t>
  </si>
  <si>
    <t>Дивиденд по MRKC - РоссЦентр 6000шт. по 0.03 RUR - налог 27 RUR (данные из БД)</t>
  </si>
  <si>
    <t>Дивиденд по LSNGP - РСетиЛЭ-п 20шт. по 0.44 RUR - налог 1 RUR (данные из БД)</t>
  </si>
  <si>
    <t>Дивиденд по MRKP - РСетиЦП ао 10000шт. по 0.03 RUR - налог 39 RUR (данные из БД)</t>
  </si>
  <si>
    <t>Дивиденд по T - AT&amp;T Inc. 2шт. по 0.28 USD - налог 0.06 USD, по курсу 70.3375 USD/RUR (данные из БД)</t>
  </si>
  <si>
    <t>Дивиденд по TATNP - Татнфт 3ап 10шт. по 6.86 RUR - налог 9 RUR (данные из БД)</t>
  </si>
  <si>
    <t>Дивиденд по ROSN - Роснефть 13шт. по 20.39 RUR - налог 34 RUR (данные из БД)</t>
  </si>
  <si>
    <t>Дивиденд по PFE - Pfizer, Inc. Common Stock 1шт. по 0.41 USD - налог 0.04 USD, по курсу 68.9573 USD/RUR (данные из БД)</t>
  </si>
  <si>
    <t>Дивиденд по SBRA - Sabra Health Care REIT, Inc. 1шт. по 0.3 USD - налог 0.09 USD, по курсу 72.8949 USD/RUR (данные из БД)</t>
  </si>
  <si>
    <t>Дивиденд по MAC - Macerich Company (The) Common Stock 2шт. по 0.17 USD - налог 0.1 USD, по курсу 74.2077 USD/RUR (данные из БД)</t>
  </si>
  <si>
    <t>Дивиденд по BAC - Bank of America Corporation Common Stock 1шт. по 0.22 USD - налог 0.02 USD, по курсу 75.2513 USD/RUR (данные из БД)</t>
  </si>
  <si>
    <t>Дивиденд по HBAN - Huntington Bancshares Incorporated 1шт. по 0.16 USD - налог 0.02 USD, по курсу 76.4095 USD/RUR (данные из БД)</t>
  </si>
  <si>
    <t>Купон по RU000A1008V9 - iРОСНАНО 8 1шт. по 58.94 RUR - налог 8 RUR (данные из БД)</t>
  </si>
  <si>
    <t>Дивиденд по PHOR - ФосАгро ао 1шт. по 465 RUR - налог 60 RUR (данные из БД)</t>
  </si>
  <si>
    <t>Дивиденд по T - AT&amp;T Inc. 2шт. по 0.28 USD - налог 0.06 USD, по курсу 79.4961 USD/RUR (данные из БД)</t>
  </si>
  <si>
    <t>Дивиденд по POSI - iПозитив 1шт. по 37.87 RUR - налог 5 RUR (данные из БД)</t>
  </si>
  <si>
    <t>Дивиденд по TTLK - Таттел. ао 3000шт. по 0.05 RUR - налог 20 RUR (данные из БД)</t>
  </si>
  <si>
    <t>Дивиденд по MOMO - Momo Inc 2шт. по 0.72 USD - налог 0.14 USD, по курсу 81.6274 USD/RUR (данные из БД)</t>
  </si>
  <si>
    <t>Дивиденд по NVTK - Новатэк ао 4шт. по 60.58 RUR - налог 32 RUR (данные из БД)</t>
  </si>
  <si>
    <t>Зачисление д/с (купон 6 по Беларусь07) (данные из сделок)</t>
  </si>
  <si>
    <t>Купон по RU000A1051T3 - МТС 1P-22 1шт. по 20.69 RUR - налог 3 RUR (данные из БД)</t>
  </si>
  <si>
    <t>Дивиденд по BSPB - БСП ао 20шт. по 21.16 RUR - налог 55 RUR (данные из БД)</t>
  </si>
  <si>
    <t>Дивиденд по SBERP - Сбербанк-п 10шт. по 25 RUR - налог 33 RUR (данные из БД)</t>
  </si>
  <si>
    <t>Дивиденд по SBERP - Сбербанк-п 30шт. по 25 RUR - налог 98 RUR (данные из БД)</t>
  </si>
  <si>
    <t>Дивиденд по PFE - Pfizer, Inc. Common Stock 1шт. по 0.41 USD - налог 0.04 USD, по курсу 76.6929 USD/RUR (данные из БД)</t>
  </si>
  <si>
    <t>Дивиденд по SBRA - Sabra Health Care REIT, Inc. 1шт. по 0.3 USD - налог 0.09 USD, по курсу 77.2041 USD/RUR (данные из БД)</t>
  </si>
  <si>
    <t>Купон по RU000A101FH6 - МТС 1P-14 2шт. по 16.45 RUR - налог 4 RUR (данные из БД)</t>
  </si>
  <si>
    <t>Дивиденд по MAC - Macerich Company (The) Common Stock 2шт. по 0.17 USD - налог 0.1 USD, по курсу 80.7642 USD/RUR (данные из БД)</t>
  </si>
  <si>
    <t>Дивиденд по POSI - iПозитив 2шт. по 18.94 RUR - налог 5 RUR (данные из БД)</t>
  </si>
  <si>
    <t>Дивиденд по BAC - Bank of America Corporation Common Stock 1шт. по 0.22 USD - налог 0.02 USD, по курсу 80.9942 USD/RUR (данные из БД)</t>
  </si>
  <si>
    <t>Дивиденд по LKOH - ЛУКОЙЛ 1шт. по 438 RUR - налог 57 RUR (данные из БД)</t>
  </si>
  <si>
    <t>Перевод из АО Альфа-Банк</t>
  </si>
  <si>
    <t>Дивиденд по HBAN - Huntington Bancshares Incorporated 1шт. по 0.16 USD - налог 0.02 USD, по курсу 84.3249 USD/RUR (данные из БД)</t>
  </si>
  <si>
    <t>Дивиденд по MOEX - МосБиржа 20шт. по 4.84 RUR - налог 13 RUR (данные из БД)</t>
  </si>
  <si>
    <t>Дивиденд по MRKP - РСетиЦП ао 10000шт. по 0 RUR - налог 3 RUR (данные из БД)</t>
  </si>
  <si>
    <t>Дивиденд по MRKC - РоссЦентр 10000шт. по 0.01 RUR - налог 15 RUR (данные из БД)</t>
  </si>
  <si>
    <t>Дивиденд по LSNGP - РСетиЛЭ-п 20шт. по 18.83 RUR - налог 49 RUR (данные из БД)</t>
  </si>
  <si>
    <t>Дивиденд по MTSS - МТС-ао 20шт. по 34.29 RUR - налог 89 RUR (данные из БД)</t>
  </si>
  <si>
    <t>Дивиденд по T - AT&amp;T Inc. 2шт. по 0.28 USD - налог 0.06 USD, по курсу 92.5695 USD/RUR (данные из БД)</t>
  </si>
  <si>
    <t>Дивиденд по LSRG - ЛСР ао 1шт. по 78 RUR - налог 10 RUR (данные из БД)</t>
  </si>
  <si>
    <t>Дивиденд по SIBN - Газпрнефть 7шт. по 12.16 RUR - налог 11 RUR (данные из БД)</t>
  </si>
  <si>
    <t>Дивиденд по OGKB - ОГК-2 ао 11000шт. по 0.06 RUR - налог 83 RUR (данные из БД)</t>
  </si>
  <si>
    <t>Дивиденд по KZOS - ОргСинт ао 20шт. по 9.1 RUR - налог 24 RUR (данные из БД)</t>
  </si>
  <si>
    <t>Дивиденд по HYDR - РусГидро 4000шт. по 0.05 RUR - налог 26 RUR (данные из БД)</t>
  </si>
  <si>
    <t>Дивиденд по TATNP - Татнфт 3ап 12шт. по 27.71 RUR - налог 43 RUR (данные из БД)</t>
  </si>
  <si>
    <t>Дивиденд по PHOR - ФосАгро ао 1шт. по 264 RUR - налог 34 RUR (данные из БД)</t>
  </si>
  <si>
    <t>Дивиденд по ROSN - Роснефть 13шт. по 17.97 RUR - налог 30 RUR (данные из БД)</t>
  </si>
  <si>
    <t>Дивиденд по NKNCP - НКНХ ап 20шт. по 1.49 RUR - налог 4 RUR (данные из БД)</t>
  </si>
  <si>
    <t>Дивиденд по PFE - Pfizer, Inc. Common Stock 1шт. по 0.41 USD - налог 0.04 USD, по курсу 90.0468 USD/RUR (данные из БД)</t>
  </si>
  <si>
    <t>Дивиденд по SBRA - Sabra Health Care REIT, Inc. 1шт. по 0.3 USD - налог 0.09 USD, по курсу 97.4217 USD/RUR (данные из БД)</t>
  </si>
  <si>
    <t>Дивиденд по MAC - Macerich Company (The) Common Stock 2шт. по 0.17 USD - налог 0.1 USD, по курсу 96.7045 USD/RUR (данные из БД)</t>
  </si>
  <si>
    <t>Дивиденд по BAC - Bank of America Corporation Common Stock 1шт. по 0.24 USD - налог 0.02 USD, по курсу 95.9283 USD/RUR (данные из БД)</t>
  </si>
  <si>
    <t>Дивиденд по HBAN - Huntington Bancshares Incorporated 1шт. по 0.16 USD - налог 0.02 USD, по курсу 96.1609 USD/RUR (данные из БД)</t>
  </si>
  <si>
    <t>Купон по RU000A1008V9 - iРОСНАНО 8 1шт. по 59.09 RUR - налог 8 RUR (данные из БД)</t>
  </si>
  <si>
    <t>Дивиденд по T - AT&amp;T Inc. 2шт. по 0.28 USD - налог 0.06 USD, по курсу 99.6762 USD/RUR (данные из БД)</t>
  </si>
  <si>
    <t>Дивиденд по BSPB - БСП ао 20шт. по 19.08 RUR - налог 50 RUR (данные из БД)</t>
  </si>
  <si>
    <t>Дивиденд по NVTK - Новатэк ао 4шт. по 34.5 RUR - налог 18 RUR (данные из БД)</t>
  </si>
  <si>
    <t>Дивиденд по TATNP - Татнфт 3ап 12шт. по 27.54 RUR - налог 43 RUR (данные из БД)</t>
  </si>
  <si>
    <t>Дивиденд по ALRS - АЛРОСА ао 80шт. по 3.77 RUR - налог 39 RUR (данные из БД)</t>
  </si>
  <si>
    <t>Купон по RU000A104ZK2 - МВ ФИН 1Р3 1шт. по 30.79 RUR - налог 4 RUR (данные из БД)</t>
  </si>
  <si>
    <t>Перевод между брокерскими счетами</t>
  </si>
  <si>
    <t>Зачисление купона №7 по бумаге Беларусь07 (данные из сделок)</t>
  </si>
  <si>
    <t>Дивиденд по MAC - Macerich Company (The) Common Stock 2шт. по 0.17 USD - налог 0.1 USD, по курсу 92.4151 USD/RUR (данные из БД)</t>
  </si>
  <si>
    <t>Купон по RU000A103HT3 - МВ ФИН 1Р2 1шт. по 20.19 RUR - налог 3 RUR (данные из БД)</t>
  </si>
  <si>
    <t>Дивиденд по PFE - Pfizer, Inc. Common Stock 1шт. по 0.41 USD - налог 0.04 USD, по курсу 92.1973 USD/RUR (данные из БД)</t>
  </si>
  <si>
    <t>Дивиденд по SBRA - Sabra Health Care REIT, Inc. 1шт. по 0.3 USD - налог 0.09 USD, по курсу 89.4565 USD/RUR (данные из БД)</t>
  </si>
  <si>
    <t>Дивиденд по BAC - Bank of America Corporation Common Stock 1шт. по 0.24 USD - налог 0.02 USD, по курсу 88.8841 USD/RUR (данные из БД)</t>
  </si>
  <si>
    <t>Дивиденд по RTKMP - Ростел -ап 40шт. по 5.45 RUR - налог 28 RUR (данные из БД)</t>
  </si>
  <si>
    <t>Дивиденд по POSI - iПозитив 2шт. по 15.8 RUR - налог 4 RUR (данные из БД)</t>
  </si>
  <si>
    <t>Дивиденд по HBAN - Huntington Bancshares Incorporated 1шт. по 0.16 USD - налог 0.02 USD, по курсу 89.6741 USD/RUR (данные из БД)</t>
  </si>
  <si>
    <t>Дивиденд по LKOH - ЛУКОЙЛ 1шт. по 447 RUR - налог 58 RUR (данные из БД)</t>
  </si>
  <si>
    <t>Дивиденд по PHOR - ФосАгро ао 1шт. по 291 RUR - налог 38 RUR (данные из БД)</t>
  </si>
  <si>
    <t>Дивиденд по SIBN - Газпрнефть 8шт. по 82.94 RUR - налог 86 RUR (данные из БД)</t>
  </si>
  <si>
    <t>Дивиденд по TATNP - Татнфт 3ап 12шт. по 35.17 RUR - налог 55 RUR (данные из БД)</t>
  </si>
  <si>
    <t>Дивиденд по T - AT&amp;T Inc. 2шт. по 0.28 USD - налог 0.06 USD, по курсу 89.6883 USD/RUR (данные из БД)</t>
  </si>
  <si>
    <t>Дивиденд по ROSN - Роснефть 14шт. по 30.77 RUR - налог 56 RUR (данные из БД)</t>
  </si>
  <si>
    <t>Дивиденд по MGNT - Магнит ао 1шт. по 412.13 RUR - налог 54 RUR (данные из БД)</t>
  </si>
  <si>
    <t>Купон по RU000A104YT6 - СамолетP12 1шт. по 33.03 RUR - налог 4 RUR (данные из БД)</t>
  </si>
  <si>
    <t>Купон по RU000A104ZK2 - МВ ФИН 1Р3 2шт. по 30.79 RUR - налог 8 RUR (данные из БД)</t>
  </si>
  <si>
    <t>Дивиденд по PFE - Pfizer, Inc. Common Stock 1шт. по 0.42 USD - налог 0.04 USD, по курсу 88.2829 USD/RUR (данные из БД)</t>
  </si>
  <si>
    <t>Дивиденд по FIXP - FIXP-гдр 1шт. по 9.84 RUR - налог 1 RUR (данные из БД)</t>
  </si>
  <si>
    <t>Дивиденд по SBRA - Sabra Health Care REIT, Inc. 1шт. по 0.3 USD - налог 0.09 USD, по курсу 90.8901 USD/RUR (данные из БД)</t>
  </si>
  <si>
    <t>Дивиденд по MAC - Macerich Company (The) Common Stock 2шт. по 0.17 USD - налог 0.1 USD, по курсу 91.4316 USD/RUR (данные из БД)</t>
  </si>
  <si>
    <t>Амортизация ОФЗ 26223: 1 шт. по 1000 RUR.  (данные из БД)</t>
  </si>
  <si>
    <t>Купон по SU26223RMFS6 - ОФЗ 26223 1шт. по 32.41 RUR - налог 4 RUR (данные из БД)</t>
  </si>
  <si>
    <t>Погашение бумаги 26223 (данные из сделок)</t>
  </si>
  <si>
    <t>Дивиденд по BAC - Bank of America Corporation Common Stock 1шт. по 0.24 USD - налог 0.02 USD, по курсу 91.8692 USD/RUR (данные из БД)</t>
  </si>
  <si>
    <t>Дивиденд по HBAN - Huntington Bancshares Incorporated 1шт. по 0.16 USD - налог 0.02 USD, по курсу 91.6359 USD/RUR (данные из БД)</t>
  </si>
  <si>
    <t>Дивиденд по NVTK - Новатэк ао 6шт. по 44.09 RUR - налог 34 RUR (данные из БД)</t>
  </si>
  <si>
    <t>Купон по RU000A1008V9 - iРОСНАНО 8 1шт. по 66.97 RUR - налог 9 RUR (данные из БД)</t>
  </si>
  <si>
    <t>Купон по RU000A105TS5 - ЕвроТранс2 5шт. по 11.01 RUR - налог 7 RUR (данные из БД)</t>
  </si>
  <si>
    <t>Дивиденд по T - AT&amp;T Inc. 2шт. по 0.28 USD - налог 0.06 USD, по курсу 92.581 USD/RUR (данные из БД)</t>
  </si>
  <si>
    <t>Дивиденд по MOMO - Momo Inc 2шт. по 0.54 USD - налог 0.11 USD, по курсу 93.2198 USD/RUR (данные из БД)</t>
  </si>
  <si>
    <t>Купон по RU000A103133 - Новотр 1Р2 2шт. по 22.81 RUR - налог 6 RUR (данные из БД)</t>
  </si>
  <si>
    <t>Дивиденд по POSI - iПозитив 2шт. по 47.33 RUR - налог 12 RUR (данные из БД)</t>
  </si>
  <si>
    <t>Зачисление д/с (купон 8 по Беларусь07) (данные из сделок)</t>
  </si>
  <si>
    <t>Дивиденд по LSRG - ЛСР ао 1шт. по 100 RUR - налог 13 RUR (данные из БД)</t>
  </si>
  <si>
    <t>Дивиденд по BSPB - БСП ао 20шт. по 23.37 RUR - налог 61 RUR (данные из БД)</t>
  </si>
  <si>
    <t>Дивиденд по LKOH - ЛУКОЙЛ 1шт. по 498 RUR - налог 65 RUR (данные из БД)</t>
  </si>
  <si>
    <t>Дивиденд по SBRA - Sabra Health Care REIT, Inc. 1шт. по 0.3 USD - налог 0.09 USD, по курсу 90.9239 USD/RUR (данные из БД)</t>
  </si>
  <si>
    <t>Дивиденд по MAC - Macerich Company (The) Common Stock 2шт. по 0.17 USD - налог 0.1 USD, по курсу 90.9239 USD/RUR (данные из БД)</t>
  </si>
  <si>
    <t>Купон по RU000A107U16 - ВТБ Б1-348 5шт. по 38.39 RUR - налог 25 RUR (данные из БД)</t>
  </si>
  <si>
    <t>Дивиденд по POSI - iПозитив 2шт. по 4.56 RUR - налог 1 RUR (данные из БД)</t>
  </si>
  <si>
    <t>Дивиденд по NLMK - НЛМК ао 40шт. по 25.43 RUR - налог 132 RUR (данные из БД)</t>
  </si>
  <si>
    <t>Дивиденд по TTLK - Таттел. ао 7000шт. по 0.05 RUR - налог 44 RUR (данные из БД)</t>
  </si>
  <si>
    <t>Купон по RU000A107W48 - Инаркт2Р1 5шт. по 35.53 RUR - налог 23 RUR (данные из БД)</t>
  </si>
  <si>
    <t>Дивиденд по ALRS - АЛРОСА ао 80шт. по 2.02 RUR - налог 21 RUR (данные из БД)</t>
  </si>
  <si>
    <t>Дивиденд по BAC - Bank of America Corporation Common Stock 1шт. по 0.24 USD - налог 0.02 USD, по курсу 88.7604 USD/RUR (данные из БД)</t>
  </si>
  <si>
    <t>Дивиденд по MAGN - ММК 120шт. по 2.75 RUR - налог 43 RUR (данные из БД)</t>
  </si>
  <si>
    <t>Дивиденд по MOEX - МосБиржа 20шт. по 17.35 RUR - налог 45 RUR (данные из БД)</t>
  </si>
  <si>
    <t>Дивиденд по WKHS - Workhorse Group, Inc. - Common Stock ETF 2шт. по 0.05 USD - налог 0.01 USD, по курсу 89.0658 USD/RUR (данные из БД)</t>
  </si>
  <si>
    <t>Дивиденд по HBAN - Huntington Bancshares Incorporated 1шт. по 0.16 USD - налог 0.02 USD, по курсу 89.0658 USD/RUR (данные из БД)</t>
  </si>
  <si>
    <t>Дивиденд по CHMF - СевСт-ао 5шт. по 191.51 RUR - налог 124 RUR (данные из БД)</t>
  </si>
  <si>
    <t>Дивиденд по CHMF - СевСт-ао 5шт. по 38.3 RUR - налог 25 RUR (данные из БД)</t>
  </si>
  <si>
    <t>Дивиденд по MRKP - РСетиЦП ао 10000шт. по 0.04 RUR - налог 50 RUR (данные из БД)</t>
  </si>
  <si>
    <t>Дивиденд по LSNGP - РСетиЛЭ-п 30шт. по 22.25 RUR - налог 87 RUR (данные из БД)</t>
  </si>
  <si>
    <t>Дивиденд по MRKC - РоссЦентр 10000шт. по 0.07 RUR - налог 86 RUR (данные из БД)</t>
  </si>
  <si>
    <t>Дивиденд по MSRS - РСетиМР ао 2000шт. по 0.14 RUR - налог 37 RUR (данные из БД)</t>
  </si>
  <si>
    <t>Дивиденд по SIBN - Газпрнефть 8шт. по 19.49 RUR - налог 20 RUR (данные из БД)</t>
  </si>
  <si>
    <t>Дивиденд по ROSN - Роснефть 14шт. по 29.01 RUR - налог 53 RUR (данные из БД)</t>
  </si>
  <si>
    <t>Дивиденд по ROSN - Роснефть 10шт. по 29.01 RUR - налог 38 RUR (данные из БД)</t>
  </si>
  <si>
    <t>Дивиденд по ASTR - Астра ао 10шт. по 7.89 RUR - налог 10 RUR (данные из БД)</t>
  </si>
  <si>
    <t>Дивиденд по KZOS - ОргСинт ао 40шт. по 6.22 RUR - налог 32 RUR (данные из БД)</t>
  </si>
  <si>
    <t>Дивиденд по NKNCP - НКНХ ап 20шт. по 2.94 RUR - налог 8 RUR (данные из БД)</t>
  </si>
  <si>
    <t>Дивиденд по TATNP - Татнфт 3ап 12шт. по 25.17 RUR - налог 39 RUR (данные из БД)</t>
  </si>
  <si>
    <t>Дивиденд по T - AT&amp;T Inc. 2шт. по 0.28 USD - налог 0.06 USD, по курсу 88.0031 USD/RUR (данные из БД)</t>
  </si>
  <si>
    <t>Дивиденд по PHOR - ФосАгро ао 1шт. по 15 RUR - налог 2 RUR (данные из БД)</t>
  </si>
  <si>
    <t>Дивиденд по PHOR - ФосАгро ао 1шт. по 294 RUR - налог 38 RUR (данные из БД)</t>
  </si>
  <si>
    <t>Дивиденд по SBERP - Сбербанк-п 50шт. по 33.3 RUR - налог 216 RUR (данные из БД)</t>
  </si>
  <si>
    <t>Дивиденд по SBERP - Сбербанк-п 30шт. по 33.3 RUR - налог 130 RUR (данные из БД)</t>
  </si>
  <si>
    <t>Дивиденд по BANEP - Башнефт ап 2шт. по 249.69 RUR - налог 65 RUR (данные из БД)</t>
  </si>
  <si>
    <t>Дивиденд по MTSS - МТС-ао 20шт. по 35 RUR - налог 91 RUR (данные из БД)</t>
  </si>
  <si>
    <t>Амортизация Новотр 1Р2: 2 шт. по 125 RUR.  (данные из БД)</t>
  </si>
  <si>
    <t>Купон по SU26234RMFS3 - ОФЗ 26234 3шт. по 22.44 RUR - налог 9 RUR (данные из БД)</t>
  </si>
  <si>
    <t>Купон по RU000A0JQRD9 - РЖД-23 обл 2шт. по 39.14 RUR - налог 10 RUR (данные из БД)</t>
  </si>
  <si>
    <t>Зачисление д/с (амортизация Новотр 1Р2) (данные из сделок)</t>
  </si>
  <si>
    <t>Дивиденд по PFE - Pfizer, Inc. Common Stock 1шт. по 0.42 USD - налог 0.04 USD, по курсу 85.41 USD/RUR (данные из БД)</t>
  </si>
  <si>
    <t>Амортизация МТС 1P-22: 1 шт. по 1000 RUR.  (данные из БД)</t>
  </si>
  <si>
    <t>Амортизация МВ ФИН 1Р2: 1 шт. по 1000 RUR.  (данные из БД)</t>
  </si>
  <si>
    <t>Перевод погашение купона 4B02-02-00590-R-001P (Биржевые облигации ООО МВ ФИНАНС) д.ф.06.08.24 (данные из сделок)</t>
  </si>
  <si>
    <t>Перевод Возврат средств по дог. № 4305173 от 20.03.2022. Печатнов Александр Юрьевич. Без НДС</t>
  </si>
  <si>
    <t>Перевод полное погашение номинала 4B02-02-00590-R-001P (Биржевые облигации ООО МВ ФИНАНС) д.ф.06.08.24 (данные из сделок)</t>
  </si>
  <si>
    <t>Перевод погашение купона 4B02-11-16493-A-001P (ПАО ГК Самолет) д.ф.12.08.24 (данные из сделок)</t>
  </si>
  <si>
    <t>Дивиденд по MAC - Macerich Company (The) Common Stock 1шт. по 0.17 USD - налог 0.05 USD, по курсу 88.9062 USD/RUR (данные из БД)</t>
  </si>
  <si>
    <t>Амортизация ВТБ Б1-348: 5 шт. по 1000 RUR.  (данные из БД)</t>
  </si>
  <si>
    <t>Купон по SU26242RMFS6 - ОФЗ 26242 5шт. по 44.88 RUR - налог 29 RUR (данные из БД)</t>
  </si>
  <si>
    <t>Дивиденд по BAC - Bank of America Corporation Common Stock 1шт. по 0.26 USD - налог 0.03 USD, по курсу 89.7044 USD/RUR (данные из БД)</t>
  </si>
  <si>
    <t>Дивиденд по CHMF - СевСт-ао 5шт. по 31.06 RUR - налог 20 RUR (данные из БД)</t>
  </si>
  <si>
    <t>Дивиденд по HBAN - Huntington Bancshares Incorporated 1шт. по 0.16 USD - налог 0.02 USD, по курсу 91.1423 USD/RUR (данные из БД)</t>
  </si>
  <si>
    <t>Дивиденд по YDEX - ЯНДЕКС 1шт. по 80 RUR - налог 10 RUR (данные из БД)</t>
  </si>
  <si>
    <t>Дивиденд по PHOR - ФосАгро ао 1шт. по 117 RUR - налог 15 RUR (данные из БД)</t>
  </si>
  <si>
    <t>Купон по SU26244RMFS2 - ОФЗ 26244 5шт. по 56.1 RUR - налог 36 RUR (данные из БД)</t>
  </si>
  <si>
    <t>Дивиденд по RTKMP - Ростел -ап 40шт. по 6.06 RUR - налог 32 RUR (данные из БД)</t>
  </si>
  <si>
    <t>Дивиденд по BSPB - БСП ао 20шт. по 27.26 RUR - налог 71 RUR (данные из БД)</t>
  </si>
  <si>
    <t>Купон по RU000A1008V9 - iРОСНАНО 8 1шт. по 72.25 RUR - налог 9 RUR (данные из БД)</t>
  </si>
  <si>
    <t>Купон по SU26230RMFS1 - ОФЗ 26230 5шт. по 38.39 RUR - налог 25 RUR (данные из БД)</t>
  </si>
  <si>
    <t>Перевод погашение купона 26230RMFS (Облигации ОФЗ) д.ф.01.10.24 (данные из сделок)</t>
  </si>
  <si>
    <t>Дивиденд по TATNP - Татнфт 3ап 12шт. по 38.2 RUR - налог 60 RUR (данные из БД)</t>
  </si>
  <si>
    <t>Дивиденд по T-RM - ATT -1шт. по 0.28 USD - налог -0.03 USD, по курсу 96.9483 USD/RUR (данные из БД)</t>
  </si>
  <si>
    <t>Дивиденд по T - AT&amp;T Inc. 2шт. по 0.28 USD - налог 0.06 USD, по курсу 96.9483 USD/RUR (данные из БД)</t>
  </si>
  <si>
    <t>Дивиденд по NVTK - Новатэк ао 7шт. по 35.5 RUR - налог 32 RUR (данные из БД)</t>
  </si>
  <si>
    <t>Дивиденд по SIBN - Газпрнефть 10шт. по 51.96 RUR - налог 68 RUR (данные из БД)</t>
  </si>
  <si>
    <t>Купон по RU000A103133 - Новотр 1Р2 2шт. по 19.96 RUR - налог 5 RUR (данные из БД)</t>
  </si>
  <si>
    <t>Дивиденд по MAGN - ММК 120шт. по 2.49 RUR - налог 39 RUR (данные из БД)</t>
  </si>
  <si>
    <t>Дивиденд по ALRS - АЛРОСА ао 150шт. по 2.49 RUR - налог 49 RUR (данные из БД)</t>
  </si>
  <si>
    <t>Зачисление д/с (купон 9 по Беларусь07) (данные из сделок)</t>
  </si>
  <si>
    <t>Дивиденд по PFE-RM - Pfizer -1шт. по 0.42 USD - налог -0.04 USD, по курсу 98.0726 USD/RUR (данные из БД)</t>
  </si>
  <si>
    <t>Дивиденд по PFE - Pfizer, Inc. Common Stock 1шт. по 0.42 USD - налог 0.04 USD, по курсу 98.0726 USD/RUR (данные из БД)</t>
  </si>
  <si>
    <t>Дивиденд по MAC - Macerich Company (The) Common Stock 1шт. по 0.17 USD - налог 0.05 USD, по курсу 97.955 USD/RUR (данные из БД)</t>
  </si>
  <si>
    <t>Купон по SU26238RMFS4 - ОФЗ 26238 6шт. по 35.4 RUR - налог 28 RUR (данные из БД)</t>
  </si>
  <si>
    <t>Дивиденд по BAC - Bank of America Corporation Common Stock 1шт. по 0.26 USD - налог 0.03 USD, по курсу 103.3837 USD/RUR (данные из БД)</t>
  </si>
  <si>
    <t>Купон по RU000A104VS4 - Ростел2P8R 2шт. по 50.86 RUR - налог 13 RUR (данные из БД)</t>
  </si>
  <si>
    <t>Перевод погашение купона 4B02-08-00124-A-002P (Биржевые облигации ПАО Ростелеком) д.ф.10.12.24 (данные из сделок)</t>
  </si>
  <si>
    <t>Дивиденд по FIXP - FIXP-гдр 1шт. по 35.31 RUR - налог 5 RUR (данные из БД)</t>
  </si>
  <si>
    <t>Дивиденд по CHMF - СевСт-ао 9шт. по 49.06 RUR - налог 57 RUR (данные из БД)</t>
  </si>
  <si>
    <t>Дивиденд по LKOH - ЛУКОЙЛ 1шт. по 514 RUR - налог 67 RUR (данные из БД)</t>
  </si>
  <si>
    <t>Дивиденд по HBAN - Huntington Bancshares Incorporated 1шт. по 0.16 USD - налог 0.02 USD, по курсу 102.9979 USD/RUR (данные из БД)</t>
  </si>
  <si>
    <t>Дивиденд по PHOR - ФосАгро ао 1шт. по 126 RUR - налог 16 RUR (данные из БД)</t>
  </si>
  <si>
    <t>Дивиденд по TATNP - Татнфт 3ап 15шт. по 17.39 RUR - налог 34 RUR (данные из БД)</t>
  </si>
  <si>
    <t>Дивиденд по ROSN - Роснефть 14шт. по 36.47 RUR - налог 66 RUR (данные из БД)</t>
  </si>
  <si>
    <t>Дивиденд по ROSN - Роснефть 21шт. по 36.47 RUR - налог 100 RUR (данные из БД)</t>
  </si>
  <si>
    <t>Дивиденд по T - AT&amp;T Inc. 2шт. по 0.28 USD - налог 0.06 USD, по курсу 102.2911 USD/RUR (данные из БД)</t>
  </si>
  <si>
    <t>Дивиденд по ROSN - Роснефть 1шт. по 36.47 RUR - налог 5 RUR (данные из БД)</t>
  </si>
  <si>
    <t>Дивиденд по T-RM - ATT -1шт. по 0.28 USD - налог -0.03 USD, по курсу 102.2911 USD/RUR (данные из БД)</t>
  </si>
  <si>
    <t>Амортизация РЖД-23 обл: 2 шт. по 1000 RUR.  (данные из БД)</t>
  </si>
  <si>
    <t>Купон по RU000A103133 - Новотр 1Р2 2шт. по 17.11 RUR - налог 4 RUR (данные из БД)</t>
  </si>
  <si>
    <t>Дивиденд по ASTR - Астра ао 10шт. по 2.64 RUR - налог 3 RUR (данные из БД)</t>
  </si>
  <si>
    <t>Зачисление д/с (погашение РЖД-23 обл) (данные из сделок)</t>
  </si>
  <si>
    <t>Дивиденд по PFE - Pfizer, Inc. Common Stock 1шт. по 0.43 USD - налог 0.04 USD, по курсу 99.0978 USD/RUR (данные из БД)</t>
  </si>
  <si>
    <t>Дивиденд по PFE-RM - Pfizer -1шт. по 0.43 USD - налог -0.04 USD, по курсу 99.0978 USD/RUR (данные из БД)</t>
  </si>
  <si>
    <t>Перевод Дивиденды за 9 месяцев 2024 г. по акциям ПАО НК Роснефть (1-02-00122-A). (Удержан налог 5 руб.). Эмитентом уменьшена НОБ (данные из сделок)</t>
  </si>
  <si>
    <t>Перевод Выплата промежуточных дивидендов Fix Price Group PLC US33835G2057 TAX 0.00 RUB. (Удержан налог 5 руб.) (данные из сделок)</t>
  </si>
  <si>
    <t>Перевод погашение купона 4B02-11-16493-A-001P (ПАО ГК Самолет облигации) д.ф.10.02.25 (данные из сделок)</t>
  </si>
  <si>
    <t>Купон по SU26240RMFS0 - ОФЗ 26240 5шт. по 34.9 RUR - налог 23 RUR (данные из БД)</t>
  </si>
  <si>
    <t>Дивиденд по MAC - Macerich Company (The) Common Stock 1шт. по 0.17 USD - налог 0.05 USD, по курсу 89.2497 USD/RUR (данные из БД)</t>
  </si>
  <si>
    <t>Дивиденд по BAC - Bank of America Corporation Common Stock 1шт. по 0.26 USD - налог 0.03 USD, по курсу 89.5724 USD/RUR (данные из БД)</t>
  </si>
  <si>
    <t>Дивиденд по WKHS - Workhorse Group, Inc. - Common Stock ETF 2шт. по 0.08 USD - налог 0.02 USD, по курсу 85.5694 USD/RUR (данные из БД)</t>
  </si>
  <si>
    <t>Дивиденд по HBAN - Huntington Bancshares Incorporated 1шт. по 0.16 USD - налог 0.02 USD, по курсу 84.3059 USD/RUR (данные из БД)</t>
  </si>
  <si>
    <t>Купон по RU000A1008V9 - iРОСНАНО 8 1шт. по 90.4 RUR - налог 12 RUR (данные из БД)</t>
  </si>
  <si>
    <t>Купон по SU26230RMFS1 - ОФЗ 26230 9шт. по 38.39 RUR - налог 45 RUR (данные из БД)</t>
  </si>
  <si>
    <t>Перевод погашение купона 26230RMFS (облигации Минфин России) д.ф.01.04.25 (данные из сделок)</t>
  </si>
  <si>
    <t>Дивиденд по T-RM - ATT -1шт. по 0.28 USD - налог -0.03 USD, по курсу 86.0923 USD/RUR (данные из БД)</t>
  </si>
  <si>
    <t>Дивиденд по T - AT&amp;T Inc. 2шт. по 0.28 USD - налог 0.06 USD, по курсу 86.0923 USD/RUR (данные из БД)</t>
  </si>
  <si>
    <t>Дивиденд по MOMO-RM - Hello Grp -2шт. по 0.3 USD - налог -0.06 USD, по курсу 85.0159 USD/RUR (данные из БД)</t>
  </si>
  <si>
    <t>Дивиденд по MOMO - Momo Inc 2шт. по 0.3 USD - налог 0.06 USD, по курсу 85.0159 USD/RUR (данные из БД)</t>
  </si>
  <si>
    <t>Купон по RU000A103133 - Новотр 1Р2 2шт. по 14.26 RUR - налог 4 RUR (данные из БД)</t>
  </si>
  <si>
    <t>Дивиденд по PLZL - Полюс 4шт. по 73 RUR - налог 38 RUR (данные из БД)</t>
  </si>
  <si>
    <t>Дивиденд по NVTK - Новатэк ао 10шт. по 46.65 RUR - налог 61 RUR (данные из БД)</t>
  </si>
  <si>
    <t>Амортизация Беларусь07: 1 шт. по 1000 RUR.  (данные из БД)</t>
  </si>
  <si>
    <t>Дивиденд по BSPB - БСП ао 20шт. по 29.72 RUR - налог 77 RUR (данные из БД)</t>
  </si>
  <si>
    <t>Зачисление д/с (погашение Беларусь07) (данные из сделок)</t>
  </si>
  <si>
    <t>Зачисление д/с (купон 10 по Беларусь07) (данные из сделок)</t>
  </si>
  <si>
    <t>Дивиденд по PFE - Pfizer, Inc. Common Stock 1шт. по 0.43 USD - налог 0.04 USD, по курсу 80.8612 USD/RUR (данные из БД)</t>
  </si>
  <si>
    <t>Дивиденд по PFE-RM - Pfizer -1шт. по 0.43 USD - налог -0.04 USD, по курсу 80.8612 USD/RUR (данные из БД)</t>
  </si>
  <si>
    <t>Дивиденд по TTLK - Таттел. ао 13000шт. по 0.04 RUR - налог 64 RUR (данные из БД)</t>
  </si>
  <si>
    <t>Дивиденд по MDMG - MDMG-ао 5шт. по 22 RUR - налог 14 RUR (данные из БД)</t>
  </si>
  <si>
    <t>Дивиденд по TATNP - Татнфт 3ап 15шт. по 43.11 RUR - налог 84 RUR (данные из БД)</t>
  </si>
  <si>
    <t>Дивиденд по LKOH - ЛУКОЙЛ 1шт. по 541 RUR - налог 70 RUR (данные из БД)</t>
  </si>
  <si>
    <t>Дивиденд по MAC - Macerich Company (The) Common Stock 1шт. по 0.17 USD - налог 0.05 USD, по курсу 79.1285 USD/RUR (данные из БД)</t>
  </si>
  <si>
    <t>Купон по SU26248RMFS3 - ОФЗ 26248 3шт. по 61.08 RUR - налог 24 RUR (данные из БД)</t>
  </si>
  <si>
    <t>Дивиденд по BAC - Bank of America Corporation Common Stock 1шт. по 0.26 USD - налог 0.03 USD, по курсу 79.1272 USD/RUR (данные из БД)</t>
  </si>
  <si>
    <t>Дивиденд по PHOR - ФосАгро ао 1шт. по 87 RUR - налог 11 RUR (данные из БД)</t>
  </si>
  <si>
    <t>Купон по RU000A10A141 - ЕвроТранс5 5шт. по 20.55 RUR - налог 13 RUR (данные из БД)</t>
  </si>
  <si>
    <t>Амортизация Ростел2P8R: 2 шт. по 1000 RUR.  (данные из БД)</t>
  </si>
  <si>
    <t>Перевод полное погашение номинала 4B02-08-00124-A-002P (Биржевые облигации ПАО Ростелеком) д.ф.10.06.25 (данные из сделок)</t>
  </si>
  <si>
    <t>Перевод погашение купона 4B02-08-00124-A-002P (Биржевые облигации ПАО Ростелеком) д.ф.10.06.25 (данные из сделок)</t>
  </si>
  <si>
    <t>Дивиденд по HBAN - Huntington Bancshares Incorporated 1шт. по 0.16 USD - налог 0.02 USD, по курсу 78.5067 USD/RUR (данные из БД)</t>
  </si>
  <si>
    <t>Дивиденд по MRKC - РоссЦентр 10000шт. по 0.07 RUR - налог 88 RUR (данные из БД)</t>
  </si>
  <si>
    <t>Дивиденд по NKNCP - НКНХ ап 20шт. по 2.93 RUR - налог 8 RUR (данные из БД)</t>
  </si>
  <si>
    <t>Дивиденд по MRKP - РСетиЦП ао 10000шт. по 0.05 RUR - налог 65 RUR (данные из БД)</t>
  </si>
  <si>
    <t>Дивиденд по LSNGP - РСетиЛЭ-п 90шт. по 25.95 RUR - налог 304 RUR (данные из БД)</t>
  </si>
  <si>
    <t>Дивиденд по MTSS - МТС-ао 40шт. по 35 RUR - налог 182 RUR (данные из БД)</t>
  </si>
  <si>
    <t>Дивиденд по MSRS - РСетиМР ао 2000шт. по 0.15 RUR - налог 39 RUR (данные из БД)</t>
  </si>
  <si>
    <t>Дивиденд по SIBN - Газпрнефть 10шт. по 27.21 RUR - налог 35 RUR (данные из БД)</t>
  </si>
  <si>
    <t>Дивиденд по X5 - КЦ ИКС 5 5шт. по 648 RUR - налог 421 RUR (данные из БД)</t>
  </si>
  <si>
    <t>Дивиденд по MOEX - МосБиржа 50шт. по 26.11 RUR - налог 170 RUR (данные из БД)</t>
  </si>
  <si>
    <t>Дивиденд по ASTR - Астра ао 10шт. по 3.15 RUR - налог 4 RUR (данные из БД)</t>
  </si>
  <si>
    <t>Амортизация СамолетP12: 1 шт. по 1000 RUR.  (данные из БД)</t>
  </si>
  <si>
    <t>Дивиденд по KZOS - ОргСинт ао 40шт. по 4.15 RUR - налог 22 RUR (данные из БД)</t>
  </si>
  <si>
    <t>Дивиденд по T - AT&amp;T Inc. 2шт. по 0.28 USD - налог 0.06 USD, по курсу 78.1727 USD/RUR (данные из БД)</t>
  </si>
  <si>
    <t>Дивиденд по T-RM - ATT -1шт. по 0.28 USD - налог -0.03 USD, по курсу 78.1727 USD/RUR (данные из БД)</t>
  </si>
  <si>
    <t>Зачисление д/с (погашение СамолетP12) (данные из сделок)</t>
  </si>
  <si>
    <t>Дивиденд по VTBR - ВТБ ао 26шт. по 25.58 RUR - налог 86 RUR (данные из БД)</t>
  </si>
  <si>
    <t>Дивиденд по BANEP - Башнефт ап 2шт. по 147.31 RUR - налог 38 RUR (данные из БД)</t>
  </si>
  <si>
    <t>Амортизация ОФЗ 26234: 3 шт. по 1000 RUR.  (данные из БД)</t>
  </si>
  <si>
    <t>Зачисление д/с (погашение 26234) (данные из сделок)</t>
  </si>
  <si>
    <t>Купон по RU000A103133 - Новотр 1Р2 2шт. по 11.41 RUR - налог 3 RUR (данные из БД)</t>
  </si>
  <si>
    <t>Дивиденд по SBERP - Сбербанк-п 80шт. по 34.84 RUR - налог 362 RUR (данные из БД)</t>
  </si>
  <si>
    <t>Дивиденд по SBERP - Сбербанк-п 30шт. по 34.84 RUR - налог 136 RUR (данные из БД)</t>
  </si>
  <si>
    <t>Дивиденд по ROSN - Роснефть 21шт. по 14.68 RUR - налог 40 RUR (данные из БД)</t>
  </si>
  <si>
    <t>Дивиденд по ROSN - Роснефть 14шт. по 14.68 RUR - налог 27 RUR (данные из БД)</t>
  </si>
  <si>
    <t>Дивиденд по ROSN - Роснефть 1шт. по 14.68 RUR - налог 2 RUR (данные из БД)</t>
  </si>
  <si>
    <t>Амортизация МВ ФИН 1Р3: 2 шт. по 1000 RUR.  (данные из БД)</t>
  </si>
  <si>
    <t>Зачисление д/с (погашение МВ ФИН 1Р3) (данные из сделок)</t>
  </si>
  <si>
    <t>Дивиденд по PFE-RM - Pfizer -1шт. по 0.43 USD - налог -0.04 USD, по курсу 78.8623 USD/RUR (данные из БД)</t>
  </si>
  <si>
    <t>Дивиденд по PFE - Pfizer, Inc. Common Stock 1шт. по 0.43 USD - налог 0.04 USD, по курсу 78.8623 USD/RUR (данные из БД)</t>
  </si>
  <si>
    <t>Купон по RU000A10AZ60 - РЖД 1Р-38R 7шт. по 14.71 RUR - налог 13 RUR (данные из БД)</t>
  </si>
  <si>
    <t>Перевод Дивиденды за 2024 г. по акциям Банк ВТБ (ПАО) (10401000B). (Удержан налог 6 руб.). Эмитентом уменьшена НОБ (данные из сделок)</t>
  </si>
  <si>
    <t>Перевод погашение купона 4B02-38-65045-D-001P (облигации ОАО РЖД) д.ф.25.07.25 (данные из сделок)</t>
  </si>
  <si>
    <t>Дивиденд по RTKMP - Ростел -ап 50шт. по 6.25 RUR - налог 41 RUR (данные из БД)</t>
  </si>
  <si>
    <t>Купон по SU26240RMFS0 - ОФЗ 26240 10шт. по 34.9 RUR - налог 45 RUR (данные из БД)</t>
  </si>
  <si>
    <t>Купон по RU000A10AZ60 - РЖД 1Р-38R 8шт. по 14.71 RUR - налог 15 RUR (данные из БД)</t>
  </si>
  <si>
    <t>Дивиденд по SPAY - SPAY ETF 1шт. по 9.33 RUR - налог 1 RUR (данные из БД)</t>
  </si>
  <si>
    <t>Дивиденд по BAC - Bank of America Corporation Common Stock 1шт. по 0.28 USD - налог 0.03 USD, по курсу 81.2977 USD/RUR (данные из БД)</t>
  </si>
  <si>
    <t>Дивиденд по MAC - Macerich Company (The) Common Stock 1шт. по 0.17 USD - налог 0.05 USD, по курсу 82.3397 USD/RUR (данные из БД)</t>
  </si>
  <si>
    <t>Дивиденд по HBAN - Huntington Bancshares Incorporated 1шт. по 0.16 USD - налог 0.02 USD, по курсу 82.8359 USD/RUR (данные из БД)</t>
  </si>
  <si>
    <t>Купон по SU26244RMFS2 - ОФЗ 26244 10шт. по 56.1 RUR - налог 73 RUR (данные из БД)</t>
  </si>
  <si>
    <t>Дивиденд по HEAD - Хэдхантер 1шт. по 233 RUR - налог 30 RUR (данные из БД)</t>
  </si>
  <si>
    <t>Купон по RU000A1008V9 - iРОСНАНО 8 1шт. по 82.72 RUR - налог 11 RUR (данные из БД)</t>
  </si>
  <si>
    <t>Дивиденд по SPAY - SPAY ETF 1шт. по 10.72 RUR - налог 1 RUR (данные из БД)</t>
  </si>
  <si>
    <t>Дивиденд по PHOR - ФосАгро ао 1шт. по 273 RUR - налог 35 RUR (данные из БД)</t>
  </si>
  <si>
    <t>Дивиденд по BSPB - БСП ао 20шт. по 16.61 RUR - налог 43 RUR (данные из БД)</t>
  </si>
  <si>
    <t>Дивиденд по NVTK - Новатэк ао 13шт. по 35.5 RUR - налог 60 RUR (данные из БД)</t>
  </si>
  <si>
    <t>Дивиденд по T - AT&amp;T Inc. 2шт. по 0.28 USD - налог 0.06 USD, по курсу 81.4103 USD/RUR (данные из БД)</t>
  </si>
  <si>
    <t>Дивиденд по T-RM - ATT -1шт. по 0.28 USD - налог -0.03 USD, по курсу 81.4103 USD/RUR (данные из БД)</t>
  </si>
  <si>
    <t>Дивиденд по SIBN - Газпрнефть 10шт. по 17.3 RUR - налог 22 RUR (данные из БД)</t>
  </si>
  <si>
    <t>Дивиденд по PLZL - Полюс 10шт. по 70.85 RUR - налог 92 RUR (данные из БД)</t>
  </si>
  <si>
    <t>Дивиденд по TATNP - Татнфт 3ап 15шт. по 14.35 RUR - налог 28 RUR (данные из БД)</t>
  </si>
  <si>
    <t>Купон по RU000A103133 - Новотр 1Р2 2шт. по 8.55 RUR - налог 2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</si>
  <si>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</si>
  <si>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</si>
  <si>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</si>
  <si>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</si>
  <si>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</si>
  <si>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</si>
  <si>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sell</t>
  </si>
  <si>
    <t>Стоимость сейчас</t>
  </si>
  <si>
    <t>Вывод бумаги</t>
  </si>
  <si>
    <t>Полный доход</t>
  </si>
  <si>
    <t>FXGD</t>
  </si>
  <si>
    <t>RU000A0JUWJ8</t>
  </si>
  <si>
    <t>FXTB</t>
  </si>
  <si>
    <t>FXRU</t>
  </si>
  <si>
    <t>RTKM</t>
  </si>
  <si>
    <t>ENDPQ</t>
  </si>
  <si>
    <t>RU000A100D89</t>
  </si>
  <si>
    <t>FXIM</t>
  </si>
  <si>
    <t>FIXP</t>
  </si>
  <si>
    <t>DSKY</t>
  </si>
  <si>
    <t>ENPG</t>
  </si>
  <si>
    <t>SBRA</t>
  </si>
  <si>
    <t>FXRE</t>
  </si>
  <si>
    <t>MGNT</t>
  </si>
  <si>
    <t>RU000A1051T3</t>
  </si>
  <si>
    <t>RU000A103HT3</t>
  </si>
  <si>
    <t>RU000A104ZK2</t>
  </si>
  <si>
    <t>YNDX</t>
  </si>
  <si>
    <t>SU26223RMFS6</t>
  </si>
  <si>
    <t>RU000A104YT6</t>
  </si>
  <si>
    <t>OZON</t>
  </si>
  <si>
    <t>SU26234RMFS3</t>
  </si>
  <si>
    <t>RU000A0JQRD9</t>
  </si>
  <si>
    <t>MSRS</t>
  </si>
  <si>
    <t>RU000A107U16</t>
  </si>
  <si>
    <t>RU000A104JQ3</t>
  </si>
  <si>
    <t>SBERP
Сбербанк-п</t>
  </si>
  <si>
    <t>X5
КЦ ИКС 5</t>
  </si>
  <si>
    <t>LSNGP
РСетиЛЭ-п</t>
  </si>
  <si>
    <t>PLZL
Полюс</t>
  </si>
  <si>
    <t>ROSN
Роснефть</t>
  </si>
  <si>
    <t>NVTK
Новатэк ао</t>
  </si>
  <si>
    <t>MTSS
МТС-ао</t>
  </si>
  <si>
    <t>CHMF
СевСт-ао</t>
  </si>
  <si>
    <t>MOEX
МосБиржа</t>
  </si>
  <si>
    <t>TATNP
Татнфт 3ап</t>
  </si>
  <si>
    <t>MDMG
MDMG-ао</t>
  </si>
  <si>
    <t>TTLK
Таттел. ао</t>
  </si>
  <si>
    <t>MRKC
РоссЦентр</t>
  </si>
  <si>
    <t>PHOR
ФосАгро ао</t>
  </si>
  <si>
    <t>BSPB
БСП ао</t>
  </si>
  <si>
    <t>GMKN
ГМКНорНик</t>
  </si>
  <si>
    <t>ALRS
АЛРОСА ао</t>
  </si>
  <si>
    <t>LKOH
ЛУКОЙЛ</t>
  </si>
  <si>
    <t>VTBR
ВТБ ао</t>
  </si>
  <si>
    <t>NLMK
НЛМК ао</t>
  </si>
  <si>
    <t>SIBN
Газпрнефть</t>
  </si>
  <si>
    <t>OGKB
ОГК-2 ао</t>
  </si>
  <si>
    <t>MRKP
РСетиЦП ао</t>
  </si>
  <si>
    <t>TGKA
ТГК-1</t>
  </si>
  <si>
    <t>BAC
Bank of America Corporation Common Stock</t>
  </si>
  <si>
    <t>YDEX
ЯНДЕКС</t>
  </si>
  <si>
    <t>T
AT&amp;T Inc.</t>
  </si>
  <si>
    <t>MAGN
ММК</t>
  </si>
  <si>
    <t>ASTR
Астра ао</t>
  </si>
  <si>
    <t>RTKMP
Ростел -ап</t>
  </si>
  <si>
    <t>HEAD
Хэдхантер</t>
  </si>
  <si>
    <t>KZOS
ОргСинт ао</t>
  </si>
  <si>
    <t>GAZP
ГАЗПРОМ ао</t>
  </si>
  <si>
    <t>HYDR
РусГидро</t>
  </si>
  <si>
    <t>POSI
iПозитив</t>
  </si>
  <si>
    <t>PFE
Pfizer, Inc. Common Stock</t>
  </si>
  <si>
    <t>BANEP
Башнефт ап</t>
  </si>
  <si>
    <t>PBCT
People's United Financial, Inc.</t>
  </si>
  <si>
    <t>MAC
Macerich Company (The) Common Stock</t>
  </si>
  <si>
    <t>VKCO
МКПАО "ВК"</t>
  </si>
  <si>
    <t>NKNCP
НКНХ ап</t>
  </si>
  <si>
    <t>HBAN
Huntington Bancshares Incorporated</t>
  </si>
  <si>
    <t>MOMO
Momo Inc</t>
  </si>
  <si>
    <t>LSRG
ЛСР ао</t>
  </si>
  <si>
    <t>SGZH
Сегежа</t>
  </si>
  <si>
    <t>MVID
М.видео</t>
  </si>
  <si>
    <t>SPBE
СПБ Биржа</t>
  </si>
  <si>
    <t>GAZ.F
Public Joint Stock Company Gazprom</t>
  </si>
  <si>
    <t>FIXR
Фикс Прайс</t>
  </si>
  <si>
    <t>MOMO-RM
Hello Grp</t>
  </si>
  <si>
    <t>T-RM
ATT</t>
  </si>
  <si>
    <t>PFE-RM
Pfizer</t>
  </si>
  <si>
    <t>SPAY
SPAY ETF</t>
  </si>
  <si>
    <t>EQMX
EQMX ETF</t>
  </si>
  <si>
    <t>SBCN
SBCN ETF</t>
  </si>
  <si>
    <t>GOLD
GOLD ETF</t>
  </si>
  <si>
    <t>WKHS
Workhorse Group, Inc. - Common Stock ETF</t>
  </si>
  <si>
    <t>RSHE
RSHE ETF</t>
  </si>
  <si>
    <t>TCBR
TCBR ETF</t>
  </si>
  <si>
    <t>SBMM
SBMM ETF</t>
  </si>
  <si>
    <t>FXRW
FXRW ETF</t>
  </si>
  <si>
    <t>FXWO
FXWO ETF</t>
  </si>
  <si>
    <t>FXDE
FXDE ETF</t>
  </si>
  <si>
    <t>FXDM
FXDM ETF</t>
  </si>
  <si>
    <t>FXUS
FXUS ETF</t>
  </si>
  <si>
    <t>FXES
FXES ETF</t>
  </si>
  <si>
    <t>SU26248RMFS3
ОФЗ 26248</t>
  </si>
  <si>
    <t>RU000A10AZ60
РЖД 1Р-38R</t>
  </si>
  <si>
    <t>SU26242RMFS6
ОФЗ 26242</t>
  </si>
  <si>
    <t>SU26244RMFS2
ОФЗ 26244</t>
  </si>
  <si>
    <t>SU26240RMFS0
ОФЗ 26240</t>
  </si>
  <si>
    <t>RU000A10A141
ЕвроТранс5</t>
  </si>
  <si>
    <t>SU26230RMFS1
ОФЗ 26230</t>
  </si>
  <si>
    <t>RU000A107W48
Инаркт2Р1</t>
  </si>
  <si>
    <t>RU000A105TS5
ЕвроТранс2</t>
  </si>
  <si>
    <t>SU26238RMFS4
ОФЗ 26238</t>
  </si>
  <si>
    <t>RU000A101FH6
МТС 1P-14</t>
  </si>
  <si>
    <t>RU000A1008V9
iРОСНАНО 8</t>
  </si>
  <si>
    <t>RU000A103133
Новотр 1Р2</t>
  </si>
  <si>
    <t>RU000A104VS4
Ростел2P8R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</si>
  <si>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</si>
  <si>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</si>
  <si>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</si>
  <si>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</si>
  <si>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</si>
  <si>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</si>
  <si>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</si>
  <si>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Портфель</t>
  </si>
  <si>
    <t>input</t>
  </si>
  <si>
    <t>Сбербанк</t>
  </si>
  <si>
    <t>FinEx Gold ETF USD</t>
  </si>
  <si>
    <t>"Газпром" (ПАО) ао</t>
  </si>
  <si>
    <t>Сбербанк России ПАО ап</t>
  </si>
  <si>
    <t>ПАО "Татнефть" ап 3 вып.</t>
  </si>
  <si>
    <t>Республика Карелия 35017</t>
  </si>
  <si>
    <t>"Нижнекамскнефтехим" ПАО ап</t>
  </si>
  <si>
    <t>FinEx USD CASH EQUIVALENTS ETF</t>
  </si>
  <si>
    <t>FinEx Rus Eurobonds ETF (USD)</t>
  </si>
  <si>
    <t>Ростелеком (ПАО) ао.</t>
  </si>
  <si>
    <t>ПАО "НЛМК" ао</t>
  </si>
  <si>
    <t>ПАО Московская Биржа</t>
  </si>
  <si>
    <t>dohod</t>
  </si>
  <si>
    <t>Зачисление купона №22 по бумаге Карелия 17</t>
  </si>
  <si>
    <t>amort</t>
  </si>
  <si>
    <t>Погашение бумаги Карелия 17</t>
  </si>
  <si>
    <t>Ростелеком (ПАО) ап.</t>
  </si>
  <si>
    <t>Северсталь (ПАО)ао</t>
  </si>
  <si>
    <t>ао ПАО "ТГК-1"</t>
  </si>
  <si>
    <t>FinEx USD GLOBAL EQUITY UC ETF</t>
  </si>
  <si>
    <t>Альфа-Инвест</t>
  </si>
  <si>
    <t>USD000UTSTOM</t>
  </si>
  <si>
    <t>USDRUB_CNGD</t>
  </si>
  <si>
    <t>selt</t>
  </si>
  <si>
    <t>ОГК-2 ПАО ао</t>
  </si>
  <si>
    <t>FinEx RUB GLOBAL EQUITY UC ETF</t>
  </si>
  <si>
    <t>Endo International PLC</t>
  </si>
  <si>
    <t>Республика Беларусь 07</t>
  </si>
  <si>
    <t>Дивиденды по ценным бумагам Peoples United Financial, Inc. Дивиденды. НДС не обл. Эмитентом удержан налог 0.02 USD.</t>
  </si>
  <si>
    <t>РОСНАНО АО 08</t>
  </si>
  <si>
    <t>ПАО "Россети Центр" ао</t>
  </si>
  <si>
    <t>Дивиденды по ценным бумагам Bank of America Corporation Дивиденды. НДС не обл. Эмитентом удержан налог 0.02 USD.</t>
  </si>
  <si>
    <t>Дивиденды по ценным бумагам Huntington Bancshares Incorporated Дивиденды. НДС не обл. Эмитентом удержан налог 0.02 USD.</t>
  </si>
  <si>
    <t>Зачисление купона №1 по бумаге Беларусь07</t>
  </si>
  <si>
    <t>Дивиденды по ценным бумагам AT T Inc. Дивиденды. НДС не обл. Эмитентом удержан налог 0.05 USD.</t>
  </si>
  <si>
    <t>БПИФ ВИМ – Фонд Золото</t>
  </si>
  <si>
    <t>"Магнитогорск.мет.комб" ПАО ао</t>
  </si>
  <si>
    <t>Дивиденды по ценным бумагам The Macerich Company Дивиденды. НДС не обл. Эмитентом удержан налог 0.09 USD.</t>
  </si>
  <si>
    <t>FINEX USA INF TECH UCITS ETF</t>
  </si>
  <si>
    <t>Дивиденды по ценным бумагам ПАО ММК 9 мес. 2020. НДС не обл. Удержан налог в размере 6.00 руб. </t>
  </si>
  <si>
    <t>Дивиденды по ценным бумагам AT T Inc. Дивиденды. НДС не обл. Эмитентом удержан налог 0.10 USD.</t>
  </si>
  <si>
    <t>Мобильные ТелеСистемы ПАО ао</t>
  </si>
  <si>
    <t>commission</t>
  </si>
  <si>
    <t>Комиссия банка за внебирж.сделки к/п иностранной валюты/спец.своп по клиенту</t>
  </si>
  <si>
    <t>Разница между суммами по внеб. сделкам купли/продажи валюты ?</t>
  </si>
  <si>
    <t>Дивиденды по ценным бумагам Pfizer Inc. Дивиденды. НДС не обл. Эмитентом удержан налог 0.04 USD.</t>
  </si>
  <si>
    <t>"М.видео" ПАО ао</t>
  </si>
  <si>
    <t>ГДР FixPrice Group PLC ORD SHS</t>
  </si>
  <si>
    <t>АЛРОСА ПАО ао</t>
  </si>
  <si>
    <t>FinEx Ex-USA ETF USD</t>
  </si>
  <si>
    <t>Дивиденды по ценным бумагам Deutsche Bank Trust Company Americas Дивиденды. НДС не обл. Налог не удерживается. Эмитентом удержан</t>
  </si>
  <si>
    <t>Зачисление купона №2 по бумаге Беларусь07</t>
  </si>
  <si>
    <t>ао ПАО Банк ВТБ</t>
  </si>
  <si>
    <t>Группа ЛСР ПАО ао</t>
  </si>
  <si>
    <t>Россети Центр и Приволжье ао</t>
  </si>
  <si>
    <t>Дивиденды по ценным бумагам ПАО ММК 2020 год. НДС не обл. Удержан налог в размере 4.00 руб.</t>
  </si>
  <si>
    <t>Дивиденды по ценным бумагам ПАО ММК 1 квартал 2021. НДС не обл. Удержан налог в размере 7.00 руб.</t>
  </si>
  <si>
    <t>Дивиденды по ценным бумагам Банк ВТБ (ПАО) нераспред.прибыль прошлых лет. НДС не обл. Удержан налог в размере 1.00 руб.</t>
  </si>
  <si>
    <t>Дивиденды по ценным бумагам Банк ВТБ (ПАО) 2020 год. НДС не обл.</t>
  </si>
  <si>
    <t>ПАО Детский мир</t>
  </si>
  <si>
    <t>Дивиденды по ценным бумагам BNY Mellon Дивиденды. НДС не обл. Эмитентом удержаны налог 0.05 USD и комиссия 0.02 USD.</t>
  </si>
  <si>
    <t>FINEX GERMANY UCITS ETF</t>
  </si>
  <si>
    <t>ПАО "НОВАТЭК" ао</t>
  </si>
  <si>
    <t>Дивиденды по ценным бумагам ПАО ММК Полугодие 2021 года. НДС не обл. Удержан налог в размере 18.00 руб.</t>
  </si>
  <si>
    <t>output</t>
  </si>
  <si>
    <t>МКПАО ЭН+ ГРУП ао</t>
  </si>
  <si>
    <t>Дивиденды по ценным бумагам BNY Mellon/Fix Price Group Ltd дивиденды. НДС не обл. Налог не удерживается.</t>
  </si>
  <si>
    <t>Sabra Health Care REIT, Inc.</t>
  </si>
  <si>
    <t>FinEx USA UCITS ETF</t>
  </si>
  <si>
    <t>Дивиденды по ценным бумагам AT T Inc. Дивиденды. НДС не обл. Нал. агентом удержан налог 0.10 USD.</t>
  </si>
  <si>
    <t>Зачисление купона №3 по бумаге Беларусь07</t>
  </si>
  <si>
    <t>Дивиденды по ценным бумагам Peoples United Financial, Inc. Дивиденды. НДС не обл. Нал. агентом удержан налог 0.02 USD.</t>
  </si>
  <si>
    <t>СПБ Биржа ао</t>
  </si>
  <si>
    <t>"Таттелеком" ПАО ао</t>
  </si>
  <si>
    <t>FinEx US REIT UCITS ETF USD</t>
  </si>
  <si>
    <t>БПИФ ВТБ Акции разв-ся рынков</t>
  </si>
  <si>
    <t>ТИНЬКОФФ КИБЕРБЕЗОПАСНОСТЬ</t>
  </si>
  <si>
    <t>Дивиденды по ценным бумагам Sabra Health Care REIT, Inc. Дивиденды. НДС не обл. Нал. агентом удержан налог 0.09 USD.</t>
  </si>
  <si>
    <t>Возмещение расходов сторонних депозитариев и реестродержателей</t>
  </si>
  <si>
    <t>Дивиденды по ценным бумагам The Macerich Company Дивиденды. НДС не обл. Нал. агентом удержан налог 0.09 USD.</t>
  </si>
  <si>
    <t>Дивиденды по ценным бумагам Pfizer Inc. Дивиденды. НДС не обл. Нал. агентом удержан налог 0.04 USD.</t>
  </si>
  <si>
    <t>Дивиденды по ценным бумагам Huntington Bancshares Incorporated Дивиденды. НДС не обл. Нал. агентом удержан налог 0.02 USD.</t>
  </si>
  <si>
    <t>Дивиденды по ценным бумагам Bank of America Corporation Дивиденды. НДС не обл. Нал. агентом удержан налог 0.02 USD.</t>
  </si>
  <si>
    <t>ndfl</t>
  </si>
  <si>
    <t>Уплата/возврат налога за предыдущий год</t>
  </si>
  <si>
    <t>БПИФ Первая Сберегательный</t>
  </si>
  <si>
    <t>ПАО НК Роснефть</t>
  </si>
  <si>
    <t>nalog</t>
  </si>
  <si>
    <t>Уплата налога/Списание задолженности по налогу</t>
  </si>
  <si>
    <t>ВТБ 12519М Новый</t>
  </si>
  <si>
    <t>Россети Ленэнерго ПАО-ап</t>
  </si>
  <si>
    <t>paper_out</t>
  </si>
  <si>
    <t>Зачисление купона №4 по бумаге Беларусь07</t>
  </si>
  <si>
    <t>БПИФ ВИМ-Индекс Мосбиржи</t>
  </si>
  <si>
    <t>Перевод Дивиденды за 2021 г. по акциям ПАО Таттелеком (1-02-50049-A). (Удержан налог 6 руб.)</t>
  </si>
  <si>
    <t>НК ЛУКОЙЛ (ПАО) - ао</t>
  </si>
  <si>
    <t>ПАО "Органический синтез" ао</t>
  </si>
  <si>
    <t>Перевод Дивиденды за 2021 г. по акциям ПАО НК Роснефть (1-02-00122-A). (Удержан налог 15 руб.). Эмитентом уменьшена НОБ</t>
  </si>
  <si>
    <t>Сегежа ао</t>
  </si>
  <si>
    <t>БПИФ Индекс МосБиржи УК ВИМ</t>
  </si>
  <si>
    <t>БПИФ Золото.Биржевой УК ВИМ</t>
  </si>
  <si>
    <t>Мобильные ТелеСистемы 001P-14</t>
  </si>
  <si>
    <t>ФосАгро ПАО ао</t>
  </si>
  <si>
    <t>Зачисление купона №5 по бумаге Беларусь07</t>
  </si>
  <si>
    <t>"Магнит" ПАО ао</t>
  </si>
  <si>
    <t>ПАО "РусГидро"</t>
  </si>
  <si>
    <t>Уплата/возврат налога за предыдущий год КБК201</t>
  </si>
  <si>
    <t>БПИФ Первая Сберегат. в юанях</t>
  </si>
  <si>
    <t>Газпром нефть ПАО ао</t>
  </si>
  <si>
    <t>Мобильные ТелеСистемы 001P-22</t>
  </si>
  <si>
    <t>Группа Позитив ао</t>
  </si>
  <si>
    <t>ПАО "Банк "Санкт-Петербург" ао</t>
  </si>
  <si>
    <t>Зачисление д/с (купон 6 по Беларусь07)</t>
  </si>
  <si>
    <t>CNYRUB_TOM</t>
  </si>
  <si>
    <t>CNYRUB</t>
  </si>
  <si>
    <t>МВ ФИНАНС 001Р-03</t>
  </si>
  <si>
    <t>МВ ФИНАНС 001Р-02</t>
  </si>
  <si>
    <t>PLLC Yandex N.V. class A shs</t>
  </si>
  <si>
    <t>ГДР VK Company Limited ORD SHS</t>
  </si>
  <si>
    <t>Башнефть АНК ап</t>
  </si>
  <si>
    <t>ОФЗ-ПД 26223 28/02/24</t>
  </si>
  <si>
    <t>ГК Самолет БО-П12</t>
  </si>
  <si>
    <t>Зачисление купона №7 по бумаге Беларусь07</t>
  </si>
  <si>
    <t>АДР Ozon Holdings PLC ORD SHS</t>
  </si>
  <si>
    <t>ХК Новотранс 001P-02</t>
  </si>
  <si>
    <t>ОФЗ-ПД 26234 16/07/2025</t>
  </si>
  <si>
    <t>"Российские ЖД" ОАО 23 обл.</t>
  </si>
  <si>
    <t>ПАО Россети Моск.рег. ао</t>
  </si>
  <si>
    <t>Погашение бумаги 26223</t>
  </si>
  <si>
    <t>Банк ВТБ (ПАО) Б-1-348</t>
  </si>
  <si>
    <t>ИНАРКТИКА 002Р-01</t>
  </si>
  <si>
    <t>ЕвроТранс БО-001Р-02</t>
  </si>
  <si>
    <t>ОФЗ-ПД 26242 29/08/29</t>
  </si>
  <si>
    <t>ОФЗ-ПД 26244 15/03/34</t>
  </si>
  <si>
    <t>Зачисление д/с (купон 8 по Беларусь07)</t>
  </si>
  <si>
    <t>Группа Астра ао</t>
  </si>
  <si>
    <t>ОФЗ-ПД 26238 15/05/2041</t>
  </si>
  <si>
    <t>Зачисление д/с (амортизация Новотр 1Р2)</t>
  </si>
  <si>
    <t>МКПАО ЯНДЕКС</t>
  </si>
  <si>
    <t>ОФЗ-ПД 26230 16/03/39</t>
  </si>
  <si>
    <t>Перевод погашение купона 4B02-02-00590-R-001P (Биржевые облигации ООО МВ ФИНАНС) д.ф.06.08.24</t>
  </si>
  <si>
    <t>НДФЛ Погашение обязательств по НДФЛ за 2024 год. по переводу trn_no=126857781</t>
  </si>
  <si>
    <t>Перевод полное погашение номинала 4B02-02-00590-R-001P (Биржевые облигации ООО МВ ФИНАНС) д.ф.06.08.24</t>
  </si>
  <si>
    <t>Hello Group Inc.</t>
  </si>
  <si>
    <t>PFIZER INC.</t>
  </si>
  <si>
    <t>FinEx ESports UCITS ETF</t>
  </si>
  <si>
    <t>Ростелеком ПАО 002P-08R</t>
  </si>
  <si>
    <t>Перевод погашение купона 4B02-11-16493-A-001P (ПАО ГК Самолет) д.ф.12.08.24</t>
  </si>
  <si>
    <t>НДФЛ Погашение обязательств по НДФЛ за 2024 год.</t>
  </si>
  <si>
    <t>НДФЛ Погашение обязательств по НДФЛ за 2024 год. по переводу trn_no=129026522</t>
  </si>
  <si>
    <t>Перевод погашение купона 26230RMFS (Облигации ОФЗ) д.ф.01.10.24</t>
  </si>
  <si>
    <t>yield</t>
  </si>
  <si>
    <t>Перевод Выплата по поручению клиента в рамках 100% возврат комиссии за сделки БПИФ Альфа-Капитал в соответствии с Правилами пров</t>
  </si>
  <si>
    <t>Перевод Выплата по поручению клиента в рамках Акция в подарок в соответствии с Правилами проведения акции.</t>
  </si>
  <si>
    <t>Зачисление д/с (купон 9 по Беларусь07)</t>
  </si>
  <si>
    <t>ОФЗ-ПД 26240 30/07/2036</t>
  </si>
  <si>
    <t>Перевод погашение купона 4B02-08-00124-A-002P (Биржевые облигации ПАО Ростелеком) д.ф.10.12.24</t>
  </si>
  <si>
    <t>НДФЛ Погашение обязательств по НДФЛ за 2024 год. Сумма обязательств в размере 77 полностью погашена</t>
  </si>
  <si>
    <t>Корпоративный центр ИКС 5</t>
  </si>
  <si>
    <t>Зачисление д/с (погашение РЖД-23 обл)</t>
  </si>
  <si>
    <t>ОФЗ-ПД 26248 16/05/40</t>
  </si>
  <si>
    <t>МКПАО «МД Медикал Груп»</t>
  </si>
  <si>
    <t>Перевод Дивиденды за 9 месяцев 2024 г. по акциям ПАО НК Роснефть (1-02-00122-A). (Удержан налог 5 руб.). Эмитентом уменьшена НОБ</t>
  </si>
  <si>
    <t>Перевод Выплата промежуточных дивидендов Fix Price Group PLC US33835G2057 TAX 0.00 RUB. (Удержан налог 5 руб.)</t>
  </si>
  <si>
    <t>Перевод погашение купона 4B02-11-16493-A-001P (ПАО ГК Самолет облигации) д.ф.10.02.25</t>
  </si>
  <si>
    <t>МКПАО Хэдхантер</t>
  </si>
  <si>
    <t>ГК Самолет БО-П11</t>
  </si>
  <si>
    <t>Полюс ПАО ао</t>
  </si>
  <si>
    <t>Перевод погашение купона 26230RMFS (облигации Минфин России) д.ф.01.04.25</t>
  </si>
  <si>
    <t>Зачисление д/с (купон 10 по Беларусь07)</t>
  </si>
  <si>
    <t>Зачисление д/с (погашение Беларусь07)</t>
  </si>
  <si>
    <t>ЕвроТранс БО-001Р-05</t>
  </si>
  <si>
    <t>ГМК "Нор.Никель" ПАО ао</t>
  </si>
  <si>
    <t>Перевод полное погашение номинала 4B02-08-00124-A-002P (Биржевые облигации ПАО Ростелеком) д.ф.10.06.25</t>
  </si>
  <si>
    <t>Перевод погашение купона 4B02-08-00124-A-002P (Биржевые облигации ПАО Ростелеком) д.ф.10.06.25</t>
  </si>
  <si>
    <t>ПАО Фикс Прайс</t>
  </si>
  <si>
    <t>РЖД БО 001P-38R</t>
  </si>
  <si>
    <t>Зачисление д/с (погашение СамолетP12)</t>
  </si>
  <si>
    <t>Зачисление д/с (погашение 26234)</t>
  </si>
  <si>
    <t>БПИФ Первая Ежемесячный доход</t>
  </si>
  <si>
    <t>Зачисление д/с (погашение МВ ФИН 1Р3)</t>
  </si>
  <si>
    <t>Перевод Дивиденды за 2024 г. по акциям Банк ВТБ (ПАО) (10401000B). (Удержан налог 6 руб.). Эмитентом уменьшена НОБ</t>
  </si>
  <si>
    <t>Перевод погашение купона 4B02-38-65045-D-001P (облигации ОАО РЖД) д.ф.25.07.25</t>
  </si>
  <si>
    <t>USDRUB_TOM</t>
  </si>
  <si>
    <t>Остаток: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</si>
  <si>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</si>
  <si>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</si>
  <si>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</si>
  <si>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</si>
  <si>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</si>
  <si>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</si>
  <si>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</si>
  <si>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</si>
  <si>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</si>
  <si>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FIXP-гдр</t>
  </si>
  <si>
    <t>ДетскийМир</t>
  </si>
  <si>
    <t>Магнит ао</t>
  </si>
  <si>
    <t>РСетиМР ао</t>
  </si>
  <si>
    <t>Купон</t>
  </si>
  <si>
    <t>Карелия 17</t>
  </si>
  <si>
    <t>Беларусь07</t>
  </si>
  <si>
    <t>МТС 1P-22</t>
  </si>
  <si>
    <t>МВ ФИН 1Р3</t>
  </si>
  <si>
    <t>МВ ФИН 1Р2</t>
  </si>
  <si>
    <t>СамолетP12</t>
  </si>
  <si>
    <t>ОФЗ 26223</t>
  </si>
  <si>
    <t>ВТБ Б1-348</t>
  </si>
  <si>
    <t>ОФЗ 26234</t>
  </si>
  <si>
    <t>РЖД-23 обл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</si>
  <si>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</si>
  <si>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</si>
  <si>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</si>
  <si>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</si>
  <si>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</si>
  <si>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</si>
  <si>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</si>
  <si>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</si>
  <si>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</si>
  <si>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</si>
  <si>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</si>
  <si>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</si>
  <si>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</si>
  <si>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</si>
  <si>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</si>
  <si>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</si>
  <si>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FXGD ETF</t>
  </si>
  <si>
    <t>FXTB ETF</t>
  </si>
  <si>
    <t>FXRU ETF</t>
  </si>
  <si>
    <t>Ростел -ао</t>
  </si>
  <si>
    <t>Yandex clA</t>
  </si>
  <si>
    <t>OZON-адр</t>
  </si>
  <si>
    <t>FXIM ETF</t>
  </si>
  <si>
    <t>ЭН+ГРУП ао</t>
  </si>
  <si>
    <t>FXRE ETF</t>
  </si>
  <si>
    <t>СамолетP11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</si>
</sst>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10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  <fill>
      <patternFill patternType="solid">
        <fgColor rgb="FFDED8D7"/>
      </patternFill>
    </fill>
    <fill>
      <patternFill patternType="solid">
        <fgColor rgb="FFFCE7FF"/>
      </patternFill>
    </fill>
    <fill>
      <patternFill patternType="solid">
        <fgColor rgb="FFFFEDD3"/>
      </patternFill>
    </fill>
    <fill>
      <patternFill patternType="solid">
        <fgColor rgb="FFFFAA73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52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8" fontId="0" numFmtId="172"/>
    <xf applyAlignment="false" applyBorder="false" applyFont="true" applyProtection="false" borderId="1" fillId="8" fontId="0" numFmtId="164"/>
    <xf applyAlignment="false" applyBorder="false" applyFont="true" applyProtection="false" borderId="1" fillId="8" fontId="0" numFmtId="166"/>
    <xf applyAlignment="false" applyBorder="false" applyFont="true" applyProtection="false" borderId="1" fillId="8" fontId="0" numFmtId="165"/>
    <xf applyAlignment="false" applyBorder="false" applyFont="true" applyProtection="false" borderId="1" fillId="9" fontId="0" numFmtId="172"/>
    <xf applyAlignment="false" applyBorder="false" applyFont="true" applyProtection="false" borderId="1" fillId="9" fontId="0" numFmtId="164"/>
    <xf applyAlignment="false" applyBorder="false" applyFont="true" applyProtection="false" borderId="1" fillId="9" fontId="0" numFmtId="166"/>
    <xf applyAlignment="false" applyBorder="false" applyFont="true" applyProtection="false" borderId="1" fillId="9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R8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20" customWidth="1"/>
    <col min="6" max="6" width="10" customWidth="1"/>
    <col min="7" max="7" width="10" customWidth="1"/>
    <col min="8" max="8" width="10" customWidth="1"/>
    <col min="9" max="9" width="10" customWidth="1"/>
    <col min="10" max="10" width="15" customWidth="1"/>
    <col min="11" max="11" width="15" customWidth="1"/>
    <col min="12" max="12" width="10" customWidth="1"/>
    <col min="13" max="13" width="50" customWidth="1"/>
    <col min="14" max="14" width="10" customWidth="1"/>
    <col min="15" max="15" width="10" customWidth="1"/>
    <col min="16" max="16" width="10" customWidth="1"/>
    <col min="17" max="17" width="10" customWidth="1"/>
    <col min="18" max="18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 t="s">
        <v>13</v>
      </c>
      <c r="O1" s="19"/>
      <c r="P1" s="19" t="s">
        <v>14</v>
      </c>
      <c r="Q1" s="19" t="s">
        <v>15</v>
      </c>
      <c r="R1" s="19" t="s">
        <v>16</v>
      </c>
    </row>
    <row collapsed="false" customFormat="false" customHeight="false" hidden="false" ht="12.1" outlineLevel="0" r="2">
      <c r="A2" s="17" t="s">
        <v>17</v>
      </c>
      <c r="B2" s="17" t="s">
        <v>18</v>
      </c>
      <c r="C2" s="17" t="s">
        <v>19</v>
      </c>
      <c r="D2" s="17" t="s">
        <v>20</v>
      </c>
      <c r="E2" s="2" t="s">
        <v>21</v>
      </c>
      <c r="F2" s="7" t="n">
        <v>110</v>
      </c>
      <c r="G2" s="6" t="n">
        <v>292.92</v>
      </c>
      <c r="H2" s="18" t="n">
        <v>0</v>
      </c>
      <c r="I2" s="6" t="n">
        <v>0</v>
      </c>
      <c r="J2" s="17"/>
      <c r="K2" s="6" t="s">
        <f>=F2*G2*Портфель!$R$13</f>
      </c>
      <c r="L2" s="9" t="n">
        <v>0.14</v>
      </c>
      <c r="M2" s="6" t="n">
        <v>216.32</v>
      </c>
      <c r="N2" s="18" t="n">
        <v>0.2138</v>
      </c>
      <c r="O2" s="17"/>
      <c r="P2" s="17" t="s">
        <v>22</v>
      </c>
      <c r="Q2" s="18" t="n">
        <v>0.2138</v>
      </c>
      <c r="R2" s="6" t="s">
        <f>=Q2/$Q$13</f>
      </c>
    </row>
    <row collapsed="false" customFormat="false" customHeight="false" hidden="false" ht="12.1" outlineLevel="0" r="3">
      <c r="A3" s="17" t="s">
        <v>23</v>
      </c>
      <c r="B3" s="17" t="s">
        <v>18</v>
      </c>
      <c r="C3" s="17" t="s">
        <v>24</v>
      </c>
      <c r="D3" s="17" t="s">
        <v>20</v>
      </c>
      <c r="E3" s="2" t="s">
        <v>25</v>
      </c>
      <c r="F3" s="7" t="n">
        <v>10</v>
      </c>
      <c r="G3" s="6" t="n">
        <v>2532</v>
      </c>
      <c r="H3" s="18" t="n">
        <v>0</v>
      </c>
      <c r="I3" s="6" t="n">
        <v>0</v>
      </c>
      <c r="J3" s="17"/>
      <c r="K3" s="6" t="s">
        <f>=F3*G3*Портфель!$R$13</f>
      </c>
      <c r="L3" s="9" t="n">
        <v>-0.106</v>
      </c>
      <c r="M3" s="6" t="n">
        <v>3011</v>
      </c>
      <c r="N3" s="18" t="n">
        <v>27.015</v>
      </c>
      <c r="O3" s="17"/>
      <c r="P3" s="17" t="s">
        <v>26</v>
      </c>
      <c r="Q3" s="18" t="n">
        <v>27.015</v>
      </c>
      <c r="R3" s="6" t="s">
        <f>=Q3/$Q$13</f>
      </c>
    </row>
    <row collapsed="false" customFormat="false" customHeight="false" hidden="false" ht="12.1" outlineLevel="0" r="4">
      <c r="A4" s="17" t="s">
        <v>27</v>
      </c>
      <c r="B4" s="17" t="s">
        <v>18</v>
      </c>
      <c r="C4" s="17" t="s">
        <v>28</v>
      </c>
      <c r="D4" s="17" t="s">
        <v>20</v>
      </c>
      <c r="E4" s="2" t="s">
        <v>29</v>
      </c>
      <c r="F4" s="7" t="n">
        <v>100</v>
      </c>
      <c r="G4" s="6" t="n">
        <v>250</v>
      </c>
      <c r="H4" s="18" t="n">
        <v>0</v>
      </c>
      <c r="I4" s="6" t="n">
        <v>0</v>
      </c>
      <c r="J4" s="17"/>
      <c r="K4" s="6" t="s">
        <f>=F4*G4*Портфель!$R$13</f>
      </c>
      <c r="L4" s="9" t="n">
        <v>0.3359</v>
      </c>
      <c r="M4" s="6" t="n">
        <v>183.99</v>
      </c>
      <c r="N4" s="18" t="n">
        <v>56.834370306801</v>
      </c>
      <c r="O4" s="17"/>
      <c r="P4" s="17" t="s">
        <v>30</v>
      </c>
      <c r="Q4" s="18" t="n">
        <v>56.834370306801</v>
      </c>
      <c r="R4" s="6" t="s">
        <f>=Q4/$Q$13</f>
      </c>
    </row>
    <row collapsed="false" customFormat="false" customHeight="false" hidden="false" ht="12.1" outlineLevel="0" r="5">
      <c r="A5" s="17" t="s">
        <v>31</v>
      </c>
      <c r="B5" s="17" t="s">
        <v>18</v>
      </c>
      <c r="C5" s="17" t="s">
        <v>32</v>
      </c>
      <c r="D5" s="17" t="s">
        <v>20</v>
      </c>
      <c r="E5" s="2" t="s">
        <v>25</v>
      </c>
      <c r="F5" s="7" t="n">
        <v>10</v>
      </c>
      <c r="G5" s="6" t="n">
        <v>2094.6</v>
      </c>
      <c r="H5" s="18" t="n">
        <v>0</v>
      </c>
      <c r="I5" s="6" t="n">
        <v>0</v>
      </c>
      <c r="J5" s="17"/>
      <c r="K5" s="6" t="s">
        <f>=F5*G5*Портфель!$R$13</f>
      </c>
      <c r="L5" s="9" t="n">
        <v>0.2422</v>
      </c>
      <c r="M5" s="6" t="n">
        <v>1803.89</v>
      </c>
      <c r="N5" s="18" t="n">
        <v>99.826</v>
      </c>
      <c r="O5" s="17"/>
      <c r="P5" s="17" t="s">
        <v>33</v>
      </c>
      <c r="Q5" s="18" t="n">
        <v>99.826</v>
      </c>
      <c r="R5" s="6" t="s">
        <f>=Q5/$Q$13</f>
      </c>
    </row>
    <row collapsed="false" customFormat="false" customHeight="false" hidden="false" ht="12.1" outlineLevel="0" r="6">
      <c r="A6" s="17" t="s">
        <v>34</v>
      </c>
      <c r="B6" s="17" t="s">
        <v>18</v>
      </c>
      <c r="C6" s="17" t="s">
        <v>35</v>
      </c>
      <c r="D6" s="17" t="s">
        <v>20</v>
      </c>
      <c r="E6" s="2" t="s">
        <v>36</v>
      </c>
      <c r="F6" s="7" t="n">
        <v>36</v>
      </c>
      <c r="G6" s="6" t="n">
        <v>387.5</v>
      </c>
      <c r="H6" s="18" t="n">
        <v>0</v>
      </c>
      <c r="I6" s="6" t="n">
        <v>0</v>
      </c>
      <c r="J6" s="17"/>
      <c r="K6" s="6" t="s">
        <f>=F6*G6*Портфель!$R$13</f>
      </c>
      <c r="L6" s="9" t="n">
        <v>0.0332</v>
      </c>
      <c r="M6" s="6" t="n">
        <v>445.82</v>
      </c>
      <c r="N6" s="18" t="n">
        <v>11.1707</v>
      </c>
      <c r="O6" s="17"/>
      <c r="P6" s="17" t="s">
        <v>37</v>
      </c>
      <c r="Q6" s="18" t="n">
        <v>11.1707</v>
      </c>
      <c r="R6" s="6" t="s">
        <f>=Q6/$Q$13</f>
      </c>
    </row>
    <row collapsed="false" customFormat="false" customHeight="false" hidden="false" ht="12.1" outlineLevel="0" r="7">
      <c r="A7" s="17" t="s">
        <v>38</v>
      </c>
      <c r="B7" s="17" t="s">
        <v>18</v>
      </c>
      <c r="C7" s="17" t="s">
        <v>39</v>
      </c>
      <c r="D7" s="17" t="s">
        <v>20</v>
      </c>
      <c r="E7" s="2" t="s">
        <v>40</v>
      </c>
      <c r="F7" s="7" t="n">
        <v>13</v>
      </c>
      <c r="G7" s="6" t="n">
        <v>1067.2</v>
      </c>
      <c r="H7" s="18" t="n">
        <v>0</v>
      </c>
      <c r="I7" s="6" t="n">
        <v>0</v>
      </c>
      <c r="J7" s="17"/>
      <c r="K7" s="6" t="s">
        <f>=F7*G7*Портфель!$R$13</f>
      </c>
      <c r="L7" s="9" t="n">
        <v>0.0125</v>
      </c>
      <c r="M7" s="6" t="n">
        <v>1179.19</v>
      </c>
      <c r="N7" s="18" t="n">
        <v>92.2466</v>
      </c>
      <c r="O7" s="17"/>
      <c r="P7" s="17" t="s">
        <v>41</v>
      </c>
      <c r="Q7" s="18" t="n">
        <v>92.2466</v>
      </c>
      <c r="R7" s="6" t="s">
        <f>=Q7/$Q$13</f>
      </c>
    </row>
    <row collapsed="false" customFormat="false" customHeight="false" hidden="false" ht="12.1" outlineLevel="0" r="8">
      <c r="A8" s="17" t="s">
        <v>42</v>
      </c>
      <c r="B8" s="17" t="s">
        <v>18</v>
      </c>
      <c r="C8" s="17" t="s">
        <v>43</v>
      </c>
      <c r="D8" s="17" t="s">
        <v>20</v>
      </c>
      <c r="E8" s="2" t="s">
        <v>44</v>
      </c>
      <c r="F8" s="7" t="n">
        <v>50</v>
      </c>
      <c r="G8" s="6" t="n">
        <v>204.6</v>
      </c>
      <c r="H8" s="18" t="n">
        <v>0</v>
      </c>
      <c r="I8" s="6" t="n">
        <v>0</v>
      </c>
      <c r="J8" s="17"/>
      <c r="K8" s="6" t="s">
        <f>=F8*G8*Портфель!$R$13</f>
      </c>
      <c r="L8" s="9" t="n">
        <v>0.0562</v>
      </c>
      <c r="M8" s="6" t="n">
        <v>236.76</v>
      </c>
      <c r="N8" s="18" t="n">
        <v>105.5223</v>
      </c>
      <c r="O8" s="17"/>
      <c r="P8" s="17" t="s">
        <v>45</v>
      </c>
      <c r="Q8" s="18" t="n">
        <v>105.5223</v>
      </c>
      <c r="R8" s="6" t="s">
        <f>=Q8/$Q$13</f>
      </c>
    </row>
    <row collapsed="false" customFormat="false" customHeight="false" hidden="false" ht="12.1" outlineLevel="0" r="9">
      <c r="A9" s="17" t="s">
        <v>46</v>
      </c>
      <c r="B9" s="17" t="s">
        <v>18</v>
      </c>
      <c r="C9" s="17" t="s">
        <v>47</v>
      </c>
      <c r="D9" s="17" t="s">
        <v>20</v>
      </c>
      <c r="E9" s="2" t="s">
        <v>25</v>
      </c>
      <c r="F9" s="7" t="n">
        <v>10</v>
      </c>
      <c r="G9" s="6" t="n">
        <v>878</v>
      </c>
      <c r="H9" s="18" t="n">
        <v>0</v>
      </c>
      <c r="I9" s="6" t="n">
        <v>0</v>
      </c>
      <c r="J9" s="17"/>
      <c r="K9" s="6" t="s">
        <f>=F9*G9*Портфель!$R$13</f>
      </c>
      <c r="L9" s="9" t="n">
        <v>-0.0025</v>
      </c>
      <c r="M9" s="6" t="n">
        <v>1081.8</v>
      </c>
      <c r="N9" s="18" t="n">
        <v>10354.9</v>
      </c>
      <c r="O9" s="17"/>
      <c r="P9" s="17" t="s">
        <v>48</v>
      </c>
      <c r="Q9" s="18" t="n">
        <v>10354.9</v>
      </c>
      <c r="R9" s="6" t="s">
        <f>=Q9/$Q$13</f>
      </c>
    </row>
    <row collapsed="false" customFormat="false" customHeight="false" hidden="false" ht="12.1" outlineLevel="0" r="10">
      <c r="A10" s="17" t="s">
        <v>49</v>
      </c>
      <c r="B10" s="17" t="s">
        <v>18</v>
      </c>
      <c r="C10" s="17" t="s">
        <v>50</v>
      </c>
      <c r="D10" s="17" t="s">
        <v>20</v>
      </c>
      <c r="E10" s="2" t="s">
        <v>44</v>
      </c>
      <c r="F10" s="7" t="n">
        <v>50</v>
      </c>
      <c r="G10" s="6" t="n">
        <v>163.35</v>
      </c>
      <c r="H10" s="18" t="n">
        <v>0</v>
      </c>
      <c r="I10" s="6" t="n">
        <v>0</v>
      </c>
      <c r="J10" s="17"/>
      <c r="K10" s="6" t="s">
        <f>=F10*G10*Портфель!$R$13</f>
      </c>
      <c r="L10" s="9" t="n">
        <v>0.1578</v>
      </c>
      <c r="M10" s="6" t="n">
        <v>151.17</v>
      </c>
      <c r="N10" s="18" t="n">
        <v>10.369</v>
      </c>
      <c r="O10" s="17"/>
      <c r="P10" s="17" t="s">
        <v>51</v>
      </c>
      <c r="Q10" s="18" t="n">
        <v>10.369</v>
      </c>
      <c r="R10" s="6" t="s">
        <f>=Q10/$Q$13</f>
      </c>
    </row>
    <row collapsed="false" customFormat="false" customHeight="false" hidden="false" ht="12.1" outlineLevel="0" r="11">
      <c r="A11" s="17" t="s">
        <v>52</v>
      </c>
      <c r="B11" s="17" t="s">
        <v>18</v>
      </c>
      <c r="C11" s="17" t="s">
        <v>53</v>
      </c>
      <c r="D11" s="17" t="s">
        <v>20</v>
      </c>
      <c r="E11" s="2" t="s">
        <v>54</v>
      </c>
      <c r="F11" s="7" t="n">
        <v>15</v>
      </c>
      <c r="G11" s="6" t="n">
        <v>513.7</v>
      </c>
      <c r="H11" s="18" t="n">
        <v>0</v>
      </c>
      <c r="I11" s="6" t="n">
        <v>0</v>
      </c>
      <c r="J11" s="17"/>
      <c r="K11" s="6" t="s">
        <f>=F11*G11*Портфель!$R$13</f>
      </c>
      <c r="L11" s="9" t="n">
        <v>0.1495</v>
      </c>
      <c r="M11" s="6" t="n">
        <v>477.6</v>
      </c>
      <c r="N11" s="18" t="n">
        <v>0.44</v>
      </c>
      <c r="O11" s="17"/>
      <c r="P11" s="17" t="s">
        <v>55</v>
      </c>
      <c r="Q11" s="18" t="n">
        <v>0.44</v>
      </c>
      <c r="R11" s="6" t="s">
        <f>=Q11/$Q$13</f>
      </c>
    </row>
    <row collapsed="false" customFormat="false" customHeight="false" hidden="false" ht="12.1" outlineLevel="0" r="12">
      <c r="A12" s="17" t="s">
        <v>56</v>
      </c>
      <c r="B12" s="17" t="s">
        <v>18</v>
      </c>
      <c r="C12" s="17" t="s">
        <v>57</v>
      </c>
      <c r="D12" s="17" t="s">
        <v>20</v>
      </c>
      <c r="E12" s="2" t="s">
        <v>58</v>
      </c>
      <c r="F12" s="7" t="n">
        <v>6</v>
      </c>
      <c r="G12" s="6" t="n">
        <v>1237</v>
      </c>
      <c r="H12" s="18" t="n">
        <v>0</v>
      </c>
      <c r="I12" s="6" t="n">
        <v>0</v>
      </c>
      <c r="J12" s="17"/>
      <c r="K12" s="6" t="s">
        <f>=F12*G12*Портфель!$R$13</f>
      </c>
      <c r="L12" s="9" t="n">
        <v>0.3164</v>
      </c>
      <c r="M12" s="6" t="n">
        <v>1001.43</v>
      </c>
      <c r="N12" s="18" t="n">
        <v>0.147</v>
      </c>
      <c r="O12" s="17"/>
      <c r="P12" s="17" t="s">
        <v>59</v>
      </c>
      <c r="Q12" s="18" t="n">
        <v>0.147</v>
      </c>
      <c r="R12" s="6" t="s">
        <f>=Q12/$Q$13</f>
      </c>
    </row>
    <row collapsed="false" customFormat="false" customHeight="false" hidden="false" ht="12.1" outlineLevel="0" r="13">
      <c r="A13" s="17" t="s">
        <v>60</v>
      </c>
      <c r="B13" s="17" t="s">
        <v>18</v>
      </c>
      <c r="C13" s="17" t="s">
        <v>61</v>
      </c>
      <c r="D13" s="17" t="s">
        <v>20</v>
      </c>
      <c r="E13" s="2" t="s">
        <v>62</v>
      </c>
      <c r="F13" s="7" t="n">
        <v>13000</v>
      </c>
      <c r="G13" s="6" t="n">
        <v>0.571</v>
      </c>
      <c r="H13" s="18" t="n">
        <v>0</v>
      </c>
      <c r="I13" s="6" t="n">
        <v>0</v>
      </c>
      <c r="J13" s="17"/>
      <c r="K13" s="6" t="s">
        <f>=F13*G13*Портфель!$R$13</f>
      </c>
      <c r="L13" s="9" t="n">
        <v>0.0407</v>
      </c>
      <c r="M13" s="6" t="n">
        <v>0.95</v>
      </c>
      <c r="N13" s="18" t="n">
        <v>1</v>
      </c>
      <c r="O13" s="17"/>
      <c r="P13" s="17" t="s">
        <v>20</v>
      </c>
      <c r="Q13" s="18" t="n">
        <v>1</v>
      </c>
      <c r="R13" s="6" t="s">
        <f>=Q13/$Q$13</f>
      </c>
    </row>
    <row collapsed="false" customFormat="false" customHeight="false" hidden="false" ht="12.1" outlineLevel="0" r="14">
      <c r="A14" s="17" t="s">
        <v>63</v>
      </c>
      <c r="B14" s="17" t="s">
        <v>18</v>
      </c>
      <c r="C14" s="17" t="s">
        <v>64</v>
      </c>
      <c r="D14" s="17" t="s">
        <v>20</v>
      </c>
      <c r="E14" s="2" t="s">
        <v>65</v>
      </c>
      <c r="F14" s="7" t="n">
        <v>10000</v>
      </c>
      <c r="G14" s="6" t="n">
        <v>0.69</v>
      </c>
      <c r="H14" s="18" t="n">
        <v>0</v>
      </c>
      <c r="I14" s="6" t="n">
        <v>0</v>
      </c>
      <c r="J14" s="17"/>
      <c r="K14" s="6" t="s">
        <f>=F14*G14*Портфель!$R$13</f>
      </c>
      <c r="L14" s="9" t="n">
        <v>0.3735</v>
      </c>
      <c r="M14" s="6" t="n">
        <v>0.3</v>
      </c>
      <c r="N14" s="18" t="n">
        <v>153.09</v>
      </c>
      <c r="O14" s="17"/>
      <c r="P14" s="17" t="s">
        <v>66</v>
      </c>
      <c r="Q14" s="18" t="n">
        <v>153.09</v>
      </c>
      <c r="R14" s="6" t="s">
        <f>=Q14/$Q$13</f>
      </c>
    </row>
    <row collapsed="false" customFormat="false" customHeight="false" hidden="false" ht="12.1" outlineLevel="0" r="15">
      <c r="A15" s="17" t="s">
        <v>67</v>
      </c>
      <c r="B15" s="17" t="s">
        <v>18</v>
      </c>
      <c r="C15" s="17" t="s">
        <v>68</v>
      </c>
      <c r="D15" s="17" t="s">
        <v>20</v>
      </c>
      <c r="E15" s="2" t="s">
        <v>69</v>
      </c>
      <c r="F15" s="7" t="n">
        <v>1</v>
      </c>
      <c r="G15" s="6" t="n">
        <v>6800</v>
      </c>
      <c r="H15" s="18" t="n">
        <v>0</v>
      </c>
      <c r="I15" s="6" t="n">
        <v>0</v>
      </c>
      <c r="J15" s="17"/>
      <c r="K15" s="6" t="s">
        <f>=F15*G15*Портфель!$R$13</f>
      </c>
      <c r="L15" s="9" t="n">
        <v>0.1778</v>
      </c>
      <c r="M15" s="6" t="n">
        <v>5732.86</v>
      </c>
      <c r="N15" s="18" t="n">
        <v>1.848</v>
      </c>
      <c r="O15" s="17"/>
      <c r="P15" s="17" t="s">
        <v>70</v>
      </c>
      <c r="Q15" s="18" t="n">
        <v>1.848</v>
      </c>
      <c r="R15" s="6" t="s">
        <f>=Q15/$Q$13</f>
      </c>
    </row>
    <row collapsed="false" customFormat="false" customHeight="false" hidden="false" ht="12.1" outlineLevel="0" r="16">
      <c r="A16" s="17" t="s">
        <v>71</v>
      </c>
      <c r="B16" s="17" t="s">
        <v>18</v>
      </c>
      <c r="C16" s="17" t="s">
        <v>72</v>
      </c>
      <c r="D16" s="17" t="s">
        <v>20</v>
      </c>
      <c r="E16" s="2" t="s">
        <v>73</v>
      </c>
      <c r="F16" s="7" t="n">
        <v>20</v>
      </c>
      <c r="G16" s="6" t="n">
        <v>332.34</v>
      </c>
      <c r="H16" s="18" t="n">
        <v>0</v>
      </c>
      <c r="I16" s="6" t="n">
        <v>0</v>
      </c>
      <c r="J16" s="17"/>
      <c r="K16" s="6" t="s">
        <f>=F16*G16*Портфель!$R$13</f>
      </c>
      <c r="L16" s="9" t="n">
        <v>0.6737</v>
      </c>
      <c r="M16" s="6" t="n">
        <v>155.65</v>
      </c>
      <c r="N16" s="18" t="n">
        <v>2.11125</v>
      </c>
      <c r="O16" s="17"/>
      <c r="P16" s="17" t="s">
        <v>74</v>
      </c>
      <c r="Q16" s="18" t="n">
        <v>2.11125</v>
      </c>
      <c r="R16" s="6" t="s">
        <f>=Q16/$Q$13</f>
      </c>
    </row>
    <row collapsed="false" customFormat="false" customHeight="false" hidden="false" ht="12.1" outlineLevel="0" r="17">
      <c r="A17" s="17" t="s">
        <v>75</v>
      </c>
      <c r="B17" s="17" t="s">
        <v>18</v>
      </c>
      <c r="C17" s="17" t="s">
        <v>76</v>
      </c>
      <c r="D17" s="17" t="s">
        <v>20</v>
      </c>
      <c r="E17" s="2" t="s">
        <v>44</v>
      </c>
      <c r="F17" s="7" t="n">
        <v>50</v>
      </c>
      <c r="G17" s="6" t="n">
        <v>126.7</v>
      </c>
      <c r="H17" s="18" t="n">
        <v>0</v>
      </c>
      <c r="I17" s="6" t="n">
        <v>0</v>
      </c>
      <c r="J17" s="17"/>
      <c r="K17" s="6" t="s">
        <f>=F17*G17*Портфель!$R$13</f>
      </c>
      <c r="L17" s="9" t="n">
        <v>0.1136</v>
      </c>
      <c r="M17" s="6" t="n">
        <v>114.98</v>
      </c>
      <c r="N17" s="18" t="n">
        <v>79.4715</v>
      </c>
      <c r="O17" s="17"/>
      <c r="P17" s="17" t="s">
        <v>77</v>
      </c>
      <c r="Q17" s="18" t="n">
        <v>79.4715</v>
      </c>
      <c r="R17" s="6" t="s">
        <f>=Q17/$Q$13</f>
      </c>
    </row>
    <row collapsed="false" customFormat="false" customHeight="false" hidden="false" ht="12.1" outlineLevel="0" r="18">
      <c r="A18" s="17" t="s">
        <v>78</v>
      </c>
      <c r="B18" s="17" t="s">
        <v>18</v>
      </c>
      <c r="C18" s="17" t="s">
        <v>79</v>
      </c>
      <c r="D18" s="17" t="s">
        <v>20</v>
      </c>
      <c r="E18" s="2" t="s">
        <v>80</v>
      </c>
      <c r="F18" s="7" t="n">
        <v>150</v>
      </c>
      <c r="G18" s="6" t="n">
        <v>39.71</v>
      </c>
      <c r="H18" s="18" t="n">
        <v>0</v>
      </c>
      <c r="I18" s="6" t="n">
        <v>0</v>
      </c>
      <c r="J18" s="17"/>
      <c r="K18" s="6" t="s">
        <f>=F18*G18*Портфель!$R$13</f>
      </c>
      <c r="L18" s="9" t="n">
        <v>-0.1722</v>
      </c>
      <c r="M18" s="6" t="n">
        <v>68.27</v>
      </c>
      <c r="N18" s="18"/>
      <c r="O18" s="17"/>
      <c r="P18" s="17"/>
      <c r="Q18" s="18"/>
      <c r="R18" s="18"/>
    </row>
    <row collapsed="false" customFormat="false" customHeight="false" hidden="false" ht="12.1" outlineLevel="0" r="19">
      <c r="A19" s="17" t="s">
        <v>81</v>
      </c>
      <c r="B19" s="17" t="s">
        <v>18</v>
      </c>
      <c r="C19" s="17" t="s">
        <v>82</v>
      </c>
      <c r="D19" s="17" t="s">
        <v>20</v>
      </c>
      <c r="E19" s="2" t="s">
        <v>69</v>
      </c>
      <c r="F19" s="7" t="n">
        <v>1</v>
      </c>
      <c r="G19" s="6" t="n">
        <v>5508</v>
      </c>
      <c r="H19" s="18" t="n">
        <v>0</v>
      </c>
      <c r="I19" s="6" t="n">
        <v>0</v>
      </c>
      <c r="J19" s="17"/>
      <c r="K19" s="6" t="s">
        <f>=F19*G19*Портфель!$R$13</f>
      </c>
      <c r="L19" s="9" t="n">
        <v>0.3289</v>
      </c>
      <c r="M19" s="6" t="n">
        <v>3979.9</v>
      </c>
      <c r="N19" s="18"/>
      <c r="O19" s="17"/>
      <c r="P19" s="17"/>
      <c r="Q19" s="18"/>
      <c r="R19" s="18"/>
    </row>
    <row collapsed="false" customFormat="false" customHeight="false" hidden="false" ht="12.1" outlineLevel="0" r="20">
      <c r="A20" s="17" t="s">
        <v>83</v>
      </c>
      <c r="B20" s="17" t="s">
        <v>18</v>
      </c>
      <c r="C20" s="17" t="s">
        <v>84</v>
      </c>
      <c r="D20" s="17" t="s">
        <v>20</v>
      </c>
      <c r="E20" s="2" t="s">
        <v>85</v>
      </c>
      <c r="F20" s="7" t="n">
        <v>76</v>
      </c>
      <c r="G20" s="6" t="n">
        <v>68.82</v>
      </c>
      <c r="H20" s="18" t="n">
        <v>0</v>
      </c>
      <c r="I20" s="6" t="n">
        <v>0</v>
      </c>
      <c r="J20" s="17"/>
      <c r="K20" s="6" t="s">
        <f>=F20*G20*Портфель!$R$13</f>
      </c>
      <c r="L20" s="9" t="n">
        <v>-0.2763</v>
      </c>
      <c r="M20" s="6" t="n">
        <v>84.24</v>
      </c>
      <c r="N20" s="18"/>
      <c r="O20" s="17"/>
      <c r="P20" s="17"/>
      <c r="Q20" s="18"/>
      <c r="R20" s="18"/>
    </row>
    <row collapsed="false" customFormat="false" customHeight="false" hidden="false" ht="12.1" outlineLevel="0" r="21">
      <c r="A21" s="17" t="s">
        <v>86</v>
      </c>
      <c r="B21" s="17" t="s">
        <v>18</v>
      </c>
      <c r="C21" s="17" t="s">
        <v>87</v>
      </c>
      <c r="D21" s="17" t="s">
        <v>20</v>
      </c>
      <c r="E21" s="2" t="s">
        <v>44</v>
      </c>
      <c r="F21" s="7" t="n">
        <v>50</v>
      </c>
      <c r="G21" s="6" t="n">
        <v>99.54</v>
      </c>
      <c r="H21" s="18" t="n">
        <v>0</v>
      </c>
      <c r="I21" s="6" t="n">
        <v>0</v>
      </c>
      <c r="J21" s="17"/>
      <c r="K21" s="6" t="s">
        <f>=F21*G21*Портфель!$R$13</f>
      </c>
      <c r="L21" s="9" t="n">
        <v>0.0459</v>
      </c>
      <c r="M21" s="6" t="n">
        <v>113.71</v>
      </c>
      <c r="N21" s="18"/>
      <c r="O21" s="17"/>
      <c r="P21" s="17"/>
      <c r="Q21" s="18"/>
      <c r="R21" s="18"/>
    </row>
    <row collapsed="false" customFormat="false" customHeight="false" hidden="false" ht="12.1" outlineLevel="0" r="22">
      <c r="A22" s="17" t="s">
        <v>88</v>
      </c>
      <c r="B22" s="17" t="s">
        <v>18</v>
      </c>
      <c r="C22" s="17" t="s">
        <v>89</v>
      </c>
      <c r="D22" s="17" t="s">
        <v>20</v>
      </c>
      <c r="E22" s="2" t="s">
        <v>25</v>
      </c>
      <c r="F22" s="7" t="n">
        <v>10</v>
      </c>
      <c r="G22" s="6" t="n">
        <v>471.55</v>
      </c>
      <c r="H22" s="18" t="n">
        <v>0</v>
      </c>
      <c r="I22" s="6" t="n">
        <v>0</v>
      </c>
      <c r="J22" s="17"/>
      <c r="K22" s="6" t="s">
        <f>=F22*G22*Портфель!$R$13</f>
      </c>
      <c r="L22" s="9" t="n">
        <v>0.1337</v>
      </c>
      <c r="M22" s="6" t="n">
        <v>498.05</v>
      </c>
      <c r="N22" s="18"/>
      <c r="O22" s="17"/>
      <c r="P22" s="17"/>
      <c r="Q22" s="18"/>
      <c r="R22" s="18"/>
    </row>
    <row collapsed="false" customFormat="false" customHeight="false" hidden="false" ht="12.1" outlineLevel="0" r="23">
      <c r="A23" s="17" t="s">
        <v>90</v>
      </c>
      <c r="B23" s="17" t="s">
        <v>18</v>
      </c>
      <c r="C23" s="17" t="s">
        <v>91</v>
      </c>
      <c r="D23" s="17" t="s">
        <v>20</v>
      </c>
      <c r="E23" s="2" t="s">
        <v>92</v>
      </c>
      <c r="F23" s="7" t="n">
        <v>11000</v>
      </c>
      <c r="G23" s="6" t="n">
        <v>0.418</v>
      </c>
      <c r="H23" s="18" t="n">
        <v>0</v>
      </c>
      <c r="I23" s="6" t="n">
        <v>0</v>
      </c>
      <c r="J23" s="17"/>
      <c r="K23" s="6" t="s">
        <f>=F23*G23*Портфель!$R$13</f>
      </c>
      <c r="L23" s="9" t="n">
        <v>0.0167</v>
      </c>
      <c r="M23" s="6" t="n">
        <v>0.54</v>
      </c>
      <c r="N23" s="18"/>
      <c r="O23" s="17"/>
      <c r="P23" s="17"/>
      <c r="Q23" s="18"/>
      <c r="R23" s="18"/>
    </row>
    <row collapsed="false" customFormat="false" customHeight="false" hidden="false" ht="12.1" outlineLevel="0" r="24">
      <c r="A24" s="17" t="s">
        <v>93</v>
      </c>
      <c r="B24" s="17" t="s">
        <v>18</v>
      </c>
      <c r="C24" s="17" t="s">
        <v>94</v>
      </c>
      <c r="D24" s="17" t="s">
        <v>20</v>
      </c>
      <c r="E24" s="2" t="s">
        <v>65</v>
      </c>
      <c r="F24" s="7" t="n">
        <v>10000</v>
      </c>
      <c r="G24" s="6" t="n">
        <v>0.4394</v>
      </c>
      <c r="H24" s="18" t="n">
        <v>0</v>
      </c>
      <c r="I24" s="6" t="n">
        <v>0</v>
      </c>
      <c r="J24" s="17"/>
      <c r="K24" s="6" t="s">
        <f>=F24*G24*Портфель!$R$13</f>
      </c>
      <c r="L24" s="9" t="n">
        <v>0.2142</v>
      </c>
      <c r="M24" s="6" t="n">
        <v>0.27</v>
      </c>
      <c r="N24" s="18"/>
      <c r="O24" s="17"/>
      <c r="P24" s="17"/>
      <c r="Q24" s="18"/>
      <c r="R24" s="18"/>
    </row>
    <row collapsed="false" customFormat="false" customHeight="false" hidden="false" ht="12.1" outlineLevel="0" r="25">
      <c r="A25" s="17" t="s">
        <v>95</v>
      </c>
      <c r="B25" s="17" t="s">
        <v>18</v>
      </c>
      <c r="C25" s="17" t="s">
        <v>96</v>
      </c>
      <c r="D25" s="17" t="s">
        <v>20</v>
      </c>
      <c r="E25" s="2" t="s">
        <v>97</v>
      </c>
      <c r="F25" s="7" t="n">
        <v>700000</v>
      </c>
      <c r="G25" s="6" t="n">
        <v>0.005864</v>
      </c>
      <c r="H25" s="18" t="n">
        <v>0</v>
      </c>
      <c r="I25" s="6" t="n">
        <v>0</v>
      </c>
      <c r="J25" s="17"/>
      <c r="K25" s="6" t="s">
        <f>=F25*G25*Портфель!$R$13</f>
      </c>
      <c r="L25" s="9" t="n">
        <v>-0.0997</v>
      </c>
      <c r="M25" s="6" t="n">
        <v>0.01</v>
      </c>
      <c r="N25" s="18"/>
      <c r="O25" s="17"/>
      <c r="P25" s="17"/>
      <c r="Q25" s="18"/>
      <c r="R25" s="18"/>
    </row>
    <row collapsed="false" customFormat="false" customHeight="false" hidden="false" ht="12.1" outlineLevel="0" r="26">
      <c r="A26" s="17" t="s">
        <v>98</v>
      </c>
      <c r="B26" s="17" t="s">
        <v>18</v>
      </c>
      <c r="C26" s="17" t="s">
        <v>99</v>
      </c>
      <c r="D26" s="17" t="s">
        <v>77</v>
      </c>
      <c r="E26" s="2" t="s">
        <v>100</v>
      </c>
      <c r="F26" s="7" t="n">
        <v>1</v>
      </c>
      <c r="G26" s="6" t="n">
        <v>51.52</v>
      </c>
      <c r="H26" s="18" t="n">
        <v>0</v>
      </c>
      <c r="I26" s="6" t="n">
        <v>0</v>
      </c>
      <c r="J26" s="17"/>
      <c r="K26" s="6" t="s">
        <f>=F26*G26*Портфель!$R$17</f>
      </c>
      <c r="L26" s="9" t="n">
        <v>0.1788</v>
      </c>
      <c r="M26" s="6" t="n">
        <v>1979.09</v>
      </c>
      <c r="N26" s="18"/>
      <c r="O26" s="17"/>
      <c r="P26" s="17"/>
      <c r="Q26" s="18"/>
      <c r="R26" s="18"/>
    </row>
    <row collapsed="false" customFormat="false" customHeight="false" hidden="false" ht="12.1" outlineLevel="0" r="27">
      <c r="A27" s="17" t="s">
        <v>101</v>
      </c>
      <c r="B27" s="17" t="s">
        <v>18</v>
      </c>
      <c r="C27" s="17" t="s">
        <v>102</v>
      </c>
      <c r="D27" s="17" t="s">
        <v>20</v>
      </c>
      <c r="E27" s="2" t="s">
        <v>103</v>
      </c>
      <c r="F27" s="7" t="n">
        <v>1</v>
      </c>
      <c r="G27" s="6" t="n">
        <v>4055.5</v>
      </c>
      <c r="H27" s="18" t="n">
        <v>0</v>
      </c>
      <c r="I27" s="6" t="n">
        <v>0</v>
      </c>
      <c r="J27" s="17"/>
      <c r="K27" s="6" t="s">
        <f>=F27*G27*Портфель!$R$13</f>
      </c>
      <c r="L27" s="9" t="n">
        <v>0.0102</v>
      </c>
      <c r="M27" s="6" t="n">
        <v>4211.79</v>
      </c>
      <c r="N27" s="18"/>
      <c r="O27" s="17"/>
      <c r="P27" s="17"/>
      <c r="Q27" s="18"/>
      <c r="R27" s="18"/>
    </row>
    <row collapsed="false" customFormat="false" customHeight="false" hidden="false" ht="12.1" outlineLevel="0" r="28">
      <c r="A28" s="17" t="s">
        <v>104</v>
      </c>
      <c r="B28" s="17" t="s">
        <v>18</v>
      </c>
      <c r="C28" s="17" t="s">
        <v>105</v>
      </c>
      <c r="D28" s="17" t="s">
        <v>77</v>
      </c>
      <c r="E28" s="2" t="s">
        <v>106</v>
      </c>
      <c r="F28" s="7" t="n">
        <v>2</v>
      </c>
      <c r="G28" s="6" t="n">
        <v>25.53</v>
      </c>
      <c r="H28" s="18" t="n">
        <v>0</v>
      </c>
      <c r="I28" s="6" t="n">
        <v>0</v>
      </c>
      <c r="J28" s="17"/>
      <c r="K28" s="6" t="s">
        <f>=F28*G28*Портфель!$R$17</f>
      </c>
      <c r="L28" s="9" t="n">
        <v>0.0346</v>
      </c>
      <c r="M28" s="6" t="n">
        <v>2177.22</v>
      </c>
      <c r="N28" s="18"/>
      <c r="O28" s="17"/>
      <c r="P28" s="17"/>
      <c r="Q28" s="18"/>
      <c r="R28" s="18"/>
    </row>
    <row collapsed="false" customFormat="false" customHeight="false" hidden="false" ht="12.1" outlineLevel="0" r="29">
      <c r="A29" s="17" t="s">
        <v>107</v>
      </c>
      <c r="B29" s="17" t="s">
        <v>18</v>
      </c>
      <c r="C29" s="17" t="s">
        <v>108</v>
      </c>
      <c r="D29" s="17" t="s">
        <v>20</v>
      </c>
      <c r="E29" s="2" t="s">
        <v>109</v>
      </c>
      <c r="F29" s="7" t="n">
        <v>120</v>
      </c>
      <c r="G29" s="6" t="n">
        <v>25.29</v>
      </c>
      <c r="H29" s="18" t="n">
        <v>0</v>
      </c>
      <c r="I29" s="6" t="n">
        <v>0</v>
      </c>
      <c r="J29" s="17"/>
      <c r="K29" s="6" t="s">
        <f>=F29*G29*Портфель!$R$13</f>
      </c>
      <c r="L29" s="9" t="n">
        <v>-0.0281</v>
      </c>
      <c r="M29" s="6" t="n">
        <v>27.25</v>
      </c>
      <c r="N29" s="18"/>
      <c r="O29" s="17"/>
      <c r="P29" s="17"/>
      <c r="Q29" s="18"/>
      <c r="R29" s="18"/>
    </row>
    <row collapsed="false" customFormat="false" customHeight="false" hidden="false" ht="12.1" outlineLevel="0" r="30">
      <c r="A30" s="17" t="s">
        <v>110</v>
      </c>
      <c r="B30" s="17" t="s">
        <v>18</v>
      </c>
      <c r="C30" s="17" t="s">
        <v>111</v>
      </c>
      <c r="D30" s="17" t="s">
        <v>20</v>
      </c>
      <c r="E30" s="2" t="s">
        <v>112</v>
      </c>
      <c r="F30" s="7" t="n">
        <v>10</v>
      </c>
      <c r="G30" s="6" t="n">
        <v>288.5</v>
      </c>
      <c r="H30" s="18" t="n">
        <v>0</v>
      </c>
      <c r="I30" s="6" t="n">
        <v>0</v>
      </c>
      <c r="J30" s="17"/>
      <c r="K30" s="6" t="s">
        <f>=F30*G30*Портфель!$R$13</f>
      </c>
      <c r="L30" s="9" t="n">
        <v>-0.3832</v>
      </c>
      <c r="M30" s="6" t="n">
        <v>584.7</v>
      </c>
      <c r="N30" s="18"/>
      <c r="O30" s="17"/>
      <c r="P30" s="17"/>
      <c r="Q30" s="18"/>
      <c r="R30" s="18"/>
    </row>
    <row collapsed="false" customFormat="false" customHeight="false" hidden="false" ht="12.1" outlineLevel="0" r="31">
      <c r="A31" s="17" t="s">
        <v>113</v>
      </c>
      <c r="B31" s="17" t="s">
        <v>18</v>
      </c>
      <c r="C31" s="17" t="s">
        <v>114</v>
      </c>
      <c r="D31" s="17" t="s">
        <v>20</v>
      </c>
      <c r="E31" s="2" t="s">
        <v>44</v>
      </c>
      <c r="F31" s="7" t="n">
        <v>50</v>
      </c>
      <c r="G31" s="6" t="n">
        <v>57.8</v>
      </c>
      <c r="H31" s="18" t="n">
        <v>0</v>
      </c>
      <c r="I31" s="6" t="n">
        <v>0</v>
      </c>
      <c r="J31" s="17"/>
      <c r="K31" s="6" t="s">
        <f>=F31*G31*Портфель!$R$13</f>
      </c>
      <c r="L31" s="9" t="n">
        <v>0.1461</v>
      </c>
      <c r="M31" s="6" t="n">
        <v>57.6</v>
      </c>
      <c r="N31" s="18"/>
      <c r="O31" s="17"/>
      <c r="P31" s="17"/>
      <c r="Q31" s="18"/>
      <c r="R31" s="18"/>
    </row>
    <row collapsed="false" customFormat="false" customHeight="false" hidden="false" ht="12.1" outlineLevel="0" r="32">
      <c r="A32" s="17" t="s">
        <v>115</v>
      </c>
      <c r="B32" s="17" t="s">
        <v>18</v>
      </c>
      <c r="C32" s="17" t="s">
        <v>116</v>
      </c>
      <c r="D32" s="17" t="s">
        <v>20</v>
      </c>
      <c r="E32" s="2" t="s">
        <v>103</v>
      </c>
      <c r="F32" s="7" t="n">
        <v>1</v>
      </c>
      <c r="G32" s="6" t="n">
        <v>2882</v>
      </c>
      <c r="H32" s="18" t="n">
        <v>0</v>
      </c>
      <c r="I32" s="6" t="n">
        <v>0</v>
      </c>
      <c r="J32" s="17"/>
      <c r="K32" s="6" t="s">
        <f>=F32*G32*Портфель!$R$13</f>
      </c>
      <c r="L32" s="9" t="n">
        <v>-0.0941</v>
      </c>
      <c r="M32" s="6" t="n">
        <v>3395.06</v>
      </c>
      <c r="N32" s="18"/>
      <c r="O32" s="17"/>
      <c r="P32" s="17"/>
      <c r="Q32" s="18"/>
      <c r="R32" s="18"/>
    </row>
    <row collapsed="false" customFormat="false" customHeight="false" hidden="false" ht="12.1" outlineLevel="0" r="33">
      <c r="A33" s="17" t="s">
        <v>117</v>
      </c>
      <c r="B33" s="17" t="s">
        <v>18</v>
      </c>
      <c r="C33" s="17" t="s">
        <v>118</v>
      </c>
      <c r="D33" s="17" t="s">
        <v>20</v>
      </c>
      <c r="E33" s="2" t="s">
        <v>119</v>
      </c>
      <c r="F33" s="7" t="n">
        <v>40</v>
      </c>
      <c r="G33" s="6" t="n">
        <v>65.6</v>
      </c>
      <c r="H33" s="18" t="n">
        <v>0</v>
      </c>
      <c r="I33" s="6" t="n">
        <v>0</v>
      </c>
      <c r="J33" s="17"/>
      <c r="K33" s="6" t="s">
        <f>=F33*G33*Портфель!$R$13</f>
      </c>
      <c r="L33" s="9" t="n">
        <v>-0.0749</v>
      </c>
      <c r="M33" s="6" t="n">
        <v>90.76</v>
      </c>
      <c r="N33" s="18"/>
      <c r="O33" s="17"/>
      <c r="P33" s="17"/>
      <c r="Q33" s="18"/>
      <c r="R33" s="18"/>
    </row>
    <row collapsed="false" customFormat="false" customHeight="false" hidden="false" ht="12.1" outlineLevel="0" r="34">
      <c r="A34" s="17" t="s">
        <v>120</v>
      </c>
      <c r="B34" s="17" t="s">
        <v>18</v>
      </c>
      <c r="C34" s="17" t="s">
        <v>121</v>
      </c>
      <c r="D34" s="17" t="s">
        <v>20</v>
      </c>
      <c r="E34" s="2" t="s">
        <v>73</v>
      </c>
      <c r="F34" s="7" t="n">
        <v>20</v>
      </c>
      <c r="G34" s="6" t="n">
        <v>117.25</v>
      </c>
      <c r="H34" s="18" t="n">
        <v>0</v>
      </c>
      <c r="I34" s="6" t="n">
        <v>0</v>
      </c>
      <c r="J34" s="17"/>
      <c r="K34" s="6" t="s">
        <f>=F34*G34*Портфель!$R$13</f>
      </c>
      <c r="L34" s="9" t="n">
        <v>7.7914</v>
      </c>
      <c r="M34" s="6" t="n">
        <v>218.3</v>
      </c>
      <c r="N34" s="18"/>
      <c r="O34" s="17"/>
      <c r="P34" s="17"/>
      <c r="Q34" s="18"/>
      <c r="R34" s="18"/>
    </row>
    <row collapsed="false" customFormat="false" customHeight="false" hidden="false" ht="12.1" outlineLevel="0" r="35">
      <c r="A35" s="17" t="s">
        <v>122</v>
      </c>
      <c r="B35" s="17" t="s">
        <v>18</v>
      </c>
      <c r="C35" s="17" t="s">
        <v>123</v>
      </c>
      <c r="D35" s="17" t="s">
        <v>20</v>
      </c>
      <c r="E35" s="2" t="s">
        <v>124</v>
      </c>
      <c r="F35" s="7" t="n">
        <v>6000</v>
      </c>
      <c r="G35" s="6" t="n">
        <v>0.3876</v>
      </c>
      <c r="H35" s="18" t="n">
        <v>0</v>
      </c>
      <c r="I35" s="6" t="n">
        <v>0</v>
      </c>
      <c r="J35" s="17"/>
      <c r="K35" s="6" t="s">
        <f>=F35*G35*Портфель!$R$13</f>
      </c>
      <c r="L35" s="9" t="n">
        <v>-0.205</v>
      </c>
      <c r="M35" s="6" t="n">
        <v>0.69</v>
      </c>
      <c r="N35" s="18"/>
      <c r="O35" s="17"/>
      <c r="P35" s="17"/>
      <c r="Q35" s="18"/>
      <c r="R35" s="18"/>
    </row>
    <row collapsed="false" customFormat="false" customHeight="false" hidden="false" ht="12.1" outlineLevel="0" r="36">
      <c r="A36" s="17" t="s">
        <v>125</v>
      </c>
      <c r="B36" s="17" t="s">
        <v>18</v>
      </c>
      <c r="C36" s="17" t="s">
        <v>126</v>
      </c>
      <c r="D36" s="17" t="s">
        <v>20</v>
      </c>
      <c r="E36" s="2" t="s">
        <v>127</v>
      </c>
      <c r="F36" s="7" t="n">
        <v>2</v>
      </c>
      <c r="G36" s="6" t="n">
        <v>1119.8</v>
      </c>
      <c r="H36" s="18" t="n">
        <v>0</v>
      </c>
      <c r="I36" s="6" t="n">
        <v>0</v>
      </c>
      <c r="J36" s="17"/>
      <c r="K36" s="6" t="s">
        <f>=F36*G36*Портфель!$R$13</f>
      </c>
      <c r="L36" s="9" t="n">
        <v>-0.1256</v>
      </c>
      <c r="M36" s="6" t="n">
        <v>1728</v>
      </c>
      <c r="N36" s="18"/>
      <c r="O36" s="17"/>
      <c r="P36" s="17"/>
      <c r="Q36" s="18"/>
      <c r="R36" s="18"/>
    </row>
    <row collapsed="false" customFormat="false" customHeight="false" hidden="false" ht="12.1" outlineLevel="0" r="37">
      <c r="A37" s="17" t="s">
        <v>128</v>
      </c>
      <c r="B37" s="17" t="s">
        <v>18</v>
      </c>
      <c r="C37" s="17" t="s">
        <v>129</v>
      </c>
      <c r="D37" s="17" t="s">
        <v>77</v>
      </c>
      <c r="E37" s="2" t="s">
        <v>100</v>
      </c>
      <c r="F37" s="7" t="n">
        <v>1</v>
      </c>
      <c r="G37" s="6" t="n">
        <v>24.67</v>
      </c>
      <c r="H37" s="18" t="n">
        <v>0</v>
      </c>
      <c r="I37" s="6" t="n">
        <v>0</v>
      </c>
      <c r="J37" s="17"/>
      <c r="K37" s="6" t="s">
        <f>=F37*G37*Портфель!$R$17</f>
      </c>
      <c r="L37" s="9" t="n">
        <v>-0.0291</v>
      </c>
      <c r="M37" s="6" t="n">
        <v>2837.37</v>
      </c>
      <c r="N37" s="18"/>
      <c r="O37" s="17"/>
      <c r="P37" s="17"/>
      <c r="Q37" s="18"/>
      <c r="R37" s="18"/>
    </row>
    <row collapsed="false" customFormat="false" customHeight="false" hidden="false" ht="12.1" outlineLevel="0" r="38">
      <c r="A38" s="17" t="s">
        <v>130</v>
      </c>
      <c r="B38" s="17" t="s">
        <v>18</v>
      </c>
      <c r="C38" s="17" t="s">
        <v>131</v>
      </c>
      <c r="D38" s="17" t="s">
        <v>20</v>
      </c>
      <c r="E38" s="2" t="s">
        <v>127</v>
      </c>
      <c r="F38" s="7" t="n">
        <v>2</v>
      </c>
      <c r="G38" s="6" t="n">
        <v>899</v>
      </c>
      <c r="H38" s="18" t="n">
        <v>0</v>
      </c>
      <c r="I38" s="6" t="n">
        <v>0</v>
      </c>
      <c r="J38" s="17"/>
      <c r="K38" s="6" t="s">
        <f>=F38*G38*Портфель!$R$13</f>
      </c>
      <c r="L38" s="9" t="n">
        <v>-0.1349</v>
      </c>
      <c r="M38" s="6" t="n">
        <v>1567.66</v>
      </c>
      <c r="N38" s="18"/>
      <c r="O38" s="17"/>
      <c r="P38" s="17"/>
      <c r="Q38" s="18"/>
      <c r="R38" s="18"/>
    </row>
    <row collapsed="false" customFormat="false" customHeight="false" hidden="false" ht="12.1" outlineLevel="0" r="39">
      <c r="A39" s="17" t="s">
        <v>132</v>
      </c>
      <c r="B39" s="17" t="s">
        <v>18</v>
      </c>
      <c r="C39" s="17" t="s">
        <v>133</v>
      </c>
      <c r="D39" s="17" t="s">
        <v>77</v>
      </c>
      <c r="E39" s="2" t="s">
        <v>100</v>
      </c>
      <c r="F39" s="7" t="n">
        <v>1</v>
      </c>
      <c r="G39" s="6" t="n">
        <v>19.41</v>
      </c>
      <c r="H39" s="18" t="n">
        <v>0</v>
      </c>
      <c r="I39" s="6" t="n">
        <v>0</v>
      </c>
      <c r="J39" s="17"/>
      <c r="K39" s="6" t="s">
        <f>=F39*G39*Портфель!$R$17</f>
      </c>
      <c r="L39" s="9" t="n">
        <v>0.1371</v>
      </c>
      <c r="M39" s="6" t="n">
        <v>834.17</v>
      </c>
      <c r="N39" s="18"/>
      <c r="O39" s="17"/>
      <c r="P39" s="17"/>
      <c r="Q39" s="18"/>
      <c r="R39" s="18"/>
    </row>
    <row collapsed="false" customFormat="false" customHeight="false" hidden="false" ht="12.1" outlineLevel="0" r="40">
      <c r="A40" s="17" t="s">
        <v>134</v>
      </c>
      <c r="B40" s="17" t="s">
        <v>18</v>
      </c>
      <c r="C40" s="17" t="s">
        <v>135</v>
      </c>
      <c r="D40" s="17" t="s">
        <v>77</v>
      </c>
      <c r="E40" s="2" t="s">
        <v>100</v>
      </c>
      <c r="F40" s="7" t="n">
        <v>1</v>
      </c>
      <c r="G40" s="6" t="n">
        <v>17.75</v>
      </c>
      <c r="H40" s="18" t="n">
        <v>0</v>
      </c>
      <c r="I40" s="6" t="n">
        <v>0</v>
      </c>
      <c r="J40" s="17"/>
      <c r="K40" s="6" t="s">
        <f>=F40*G40*Портфель!$R$17</f>
      </c>
      <c r="L40" s="9" t="n">
        <v>0.2888</v>
      </c>
      <c r="M40" s="6" t="n">
        <v>598.97</v>
      </c>
      <c r="N40" s="18"/>
      <c r="O40" s="17"/>
      <c r="P40" s="17"/>
      <c r="Q40" s="18"/>
      <c r="R40" s="18"/>
    </row>
    <row collapsed="false" customFormat="false" customHeight="false" hidden="false" ht="12.1" outlineLevel="0" r="41">
      <c r="A41" s="17" t="s">
        <v>136</v>
      </c>
      <c r="B41" s="17" t="s">
        <v>18</v>
      </c>
      <c r="C41" s="17" t="s">
        <v>137</v>
      </c>
      <c r="D41" s="17" t="s">
        <v>20</v>
      </c>
      <c r="E41" s="2" t="s">
        <v>138</v>
      </c>
      <c r="F41" s="7" t="n">
        <v>5</v>
      </c>
      <c r="G41" s="6" t="n">
        <v>265.1</v>
      </c>
      <c r="H41" s="18" t="n">
        <v>0</v>
      </c>
      <c r="I41" s="6" t="n">
        <v>0</v>
      </c>
      <c r="J41" s="17"/>
      <c r="K41" s="6" t="s">
        <f>=F41*G41*Портфель!$R$13</f>
      </c>
      <c r="L41" s="9" t="n">
        <v>-0.2797</v>
      </c>
      <c r="M41" s="6" t="n">
        <v>654.39</v>
      </c>
      <c r="N41" s="18"/>
      <c r="O41" s="17"/>
      <c r="P41" s="17"/>
      <c r="Q41" s="18"/>
      <c r="R41" s="18"/>
    </row>
    <row collapsed="false" customFormat="false" customHeight="false" hidden="false" ht="12.1" outlineLevel="0" r="42">
      <c r="A42" s="17" t="s">
        <v>139</v>
      </c>
      <c r="B42" s="17" t="s">
        <v>18</v>
      </c>
      <c r="C42" s="17" t="s">
        <v>140</v>
      </c>
      <c r="D42" s="17" t="s">
        <v>20</v>
      </c>
      <c r="E42" s="2" t="s">
        <v>73</v>
      </c>
      <c r="F42" s="7" t="n">
        <v>20</v>
      </c>
      <c r="G42" s="6" t="n">
        <v>64.28</v>
      </c>
      <c r="H42" s="18" t="n">
        <v>0</v>
      </c>
      <c r="I42" s="6" t="n">
        <v>0</v>
      </c>
      <c r="J42" s="17"/>
      <c r="K42" s="6" t="s">
        <f>=F42*G42*Портфель!$R$13</f>
      </c>
      <c r="L42" s="9" t="n">
        <v>0.0121</v>
      </c>
      <c r="M42" s="6" t="n">
        <v>79.96</v>
      </c>
      <c r="N42" s="18"/>
      <c r="O42" s="17"/>
      <c r="P42" s="17"/>
      <c r="Q42" s="18"/>
      <c r="R42" s="18"/>
    </row>
    <row collapsed="false" customFormat="false" customHeight="false" hidden="false" ht="12.1" outlineLevel="0" r="43">
      <c r="A43" s="17" t="s">
        <v>141</v>
      </c>
      <c r="B43" s="17" t="s">
        <v>18</v>
      </c>
      <c r="C43" s="17" t="s">
        <v>142</v>
      </c>
      <c r="D43" s="17" t="s">
        <v>77</v>
      </c>
      <c r="E43" s="2" t="s">
        <v>100</v>
      </c>
      <c r="F43" s="7" t="n">
        <v>1</v>
      </c>
      <c r="G43" s="6" t="n">
        <v>15.16</v>
      </c>
      <c r="H43" s="18" t="n">
        <v>0</v>
      </c>
      <c r="I43" s="6" t="n">
        <v>0</v>
      </c>
      <c r="J43" s="17"/>
      <c r="K43" s="6" t="s">
        <f>=F43*G43*Портфель!$R$17</f>
      </c>
      <c r="L43" s="9" t="n">
        <v>0.1573</v>
      </c>
      <c r="M43" s="6" t="n">
        <v>702.47</v>
      </c>
      <c r="N43" s="18"/>
      <c r="O43" s="17"/>
      <c r="P43" s="17"/>
      <c r="Q43" s="18"/>
      <c r="R43" s="18"/>
    </row>
    <row collapsed="false" customFormat="false" customHeight="false" hidden="false" ht="12.1" outlineLevel="0" r="44">
      <c r="A44" s="17" t="s">
        <v>143</v>
      </c>
      <c r="B44" s="17" t="s">
        <v>18</v>
      </c>
      <c r="C44" s="17" t="s">
        <v>144</v>
      </c>
      <c r="D44" s="17" t="s">
        <v>77</v>
      </c>
      <c r="E44" s="2" t="s">
        <v>106</v>
      </c>
      <c r="F44" s="7" t="n">
        <v>2</v>
      </c>
      <c r="G44" s="6" t="n">
        <v>6.89</v>
      </c>
      <c r="H44" s="18" t="n">
        <v>0</v>
      </c>
      <c r="I44" s="6" t="n">
        <v>0</v>
      </c>
      <c r="J44" s="17"/>
      <c r="K44" s="6" t="s">
        <f>=F44*G44*Портфель!$R$17</f>
      </c>
      <c r="L44" s="9" t="n">
        <v>-0.0721</v>
      </c>
      <c r="M44" s="6" t="n">
        <v>997.44</v>
      </c>
      <c r="N44" s="18"/>
      <c r="O44" s="17"/>
      <c r="P44" s="17"/>
      <c r="Q44" s="18"/>
      <c r="R44" s="18"/>
    </row>
    <row collapsed="false" customFormat="false" customHeight="false" hidden="false" ht="12.1" outlineLevel="0" r="45">
      <c r="A45" s="17" t="s">
        <v>145</v>
      </c>
      <c r="B45" s="17" t="s">
        <v>18</v>
      </c>
      <c r="C45" s="17" t="s">
        <v>146</v>
      </c>
      <c r="D45" s="17" t="s">
        <v>20</v>
      </c>
      <c r="E45" s="2" t="s">
        <v>103</v>
      </c>
      <c r="F45" s="7" t="n">
        <v>1</v>
      </c>
      <c r="G45" s="6" t="n">
        <v>712</v>
      </c>
      <c r="H45" s="18" t="n">
        <v>0</v>
      </c>
      <c r="I45" s="6" t="n">
        <v>0</v>
      </c>
      <c r="J45" s="17"/>
      <c r="K45" s="6" t="s">
        <f>=F45*G45*Портфель!$R$13</f>
      </c>
      <c r="L45" s="9" t="n">
        <v>0.0549</v>
      </c>
      <c r="M45" s="6" t="n">
        <v>751.32</v>
      </c>
      <c r="N45" s="18"/>
      <c r="O45" s="17"/>
      <c r="P45" s="17"/>
      <c r="Q45" s="18"/>
      <c r="R45" s="18"/>
    </row>
    <row collapsed="false" customFormat="false" customHeight="false" hidden="false" ht="12.1" outlineLevel="0" r="46">
      <c r="A46" s="17" t="s">
        <v>147</v>
      </c>
      <c r="B46" s="17" t="s">
        <v>18</v>
      </c>
      <c r="C46" s="17" t="s">
        <v>148</v>
      </c>
      <c r="D46" s="17" t="s">
        <v>20</v>
      </c>
      <c r="E46" s="2" t="s">
        <v>149</v>
      </c>
      <c r="F46" s="7" t="n">
        <v>500</v>
      </c>
      <c r="G46" s="6" t="n">
        <v>1.17</v>
      </c>
      <c r="H46" s="18" t="n">
        <v>0</v>
      </c>
      <c r="I46" s="6" t="n">
        <v>0</v>
      </c>
      <c r="J46" s="17"/>
      <c r="K46" s="6" t="s">
        <f>=F46*G46*Портфель!$R$13</f>
      </c>
      <c r="L46" s="9" t="n">
        <v>-0.412</v>
      </c>
      <c r="M46" s="6" t="n">
        <v>5.92</v>
      </c>
      <c r="N46" s="18"/>
      <c r="O46" s="17"/>
      <c r="P46" s="17"/>
      <c r="Q46" s="18"/>
      <c r="R46" s="18"/>
    </row>
    <row collapsed="false" customFormat="false" customHeight="false" hidden="false" ht="12.1" outlineLevel="0" r="47">
      <c r="A47" s="17" t="s">
        <v>150</v>
      </c>
      <c r="B47" s="17" t="s">
        <v>18</v>
      </c>
      <c r="C47" s="17" t="s">
        <v>151</v>
      </c>
      <c r="D47" s="17" t="s">
        <v>20</v>
      </c>
      <c r="E47" s="2" t="s">
        <v>152</v>
      </c>
      <c r="F47" s="7" t="n">
        <v>4</v>
      </c>
      <c r="G47" s="6" t="n">
        <v>63.5</v>
      </c>
      <c r="H47" s="18" t="n">
        <v>0</v>
      </c>
      <c r="I47" s="6" t="n">
        <v>0</v>
      </c>
      <c r="J47" s="17"/>
      <c r="K47" s="6" t="s">
        <f>=F47*G47*Портфель!$R$13</f>
      </c>
      <c r="L47" s="9" t="n">
        <v>-0.3998</v>
      </c>
      <c r="M47" s="6" t="n">
        <v>649.63</v>
      </c>
      <c r="N47" s="18"/>
      <c r="O47" s="17"/>
      <c r="P47" s="17"/>
      <c r="Q47" s="18"/>
      <c r="R47" s="18"/>
    </row>
    <row collapsed="false" customFormat="false" customHeight="false" hidden="false" ht="12.1" outlineLevel="0" r="48">
      <c r="A48" s="17" t="s">
        <v>153</v>
      </c>
      <c r="B48" s="17" t="s">
        <v>18</v>
      </c>
      <c r="C48" s="17" t="s">
        <v>154</v>
      </c>
      <c r="D48" s="17" t="s">
        <v>20</v>
      </c>
      <c r="E48" s="2" t="s">
        <v>100</v>
      </c>
      <c r="F48" s="7" t="n">
        <v>1</v>
      </c>
      <c r="G48" s="6" t="n">
        <v>229</v>
      </c>
      <c r="H48" s="18" t="n">
        <v>0</v>
      </c>
      <c r="I48" s="6" t="n">
        <v>0</v>
      </c>
      <c r="J48" s="17"/>
      <c r="K48" s="6" t="s">
        <f>=F48*G48*Портфель!$R$13</f>
      </c>
      <c r="L48" s="9" t="n">
        <v>-0.1883</v>
      </c>
      <c r="M48" s="6" t="n">
        <v>892.84</v>
      </c>
      <c r="N48" s="18"/>
      <c r="O48" s="17"/>
      <c r="P48" s="17"/>
      <c r="Q48" s="18"/>
      <c r="R48" s="18"/>
    </row>
    <row collapsed="false" customFormat="false" customHeight="false" hidden="false" ht="12.1" outlineLevel="0" r="49">
      <c r="A49" s="17" t="s">
        <v>155</v>
      </c>
      <c r="B49" s="17" t="s">
        <v>18</v>
      </c>
      <c r="C49" s="17" t="s">
        <v>156</v>
      </c>
      <c r="D49" s="17" t="s">
        <v>41</v>
      </c>
      <c r="E49" s="2" t="s">
        <v>100</v>
      </c>
      <c r="F49" s="7" t="n">
        <v>1</v>
      </c>
      <c r="G49" s="6" t="n">
        <v>2.51</v>
      </c>
      <c r="H49" s="18" t="n">
        <v>0</v>
      </c>
      <c r="I49" s="6" t="n">
        <v>0</v>
      </c>
      <c r="J49" s="17"/>
      <c r="K49" s="6" t="s">
        <f>=F49*G49*Портфель!$R$7</f>
      </c>
      <c r="L49" s="9" t="n">
        <v>-0.1311</v>
      </c>
      <c r="M49" s="6" t="n">
        <v>462.54</v>
      </c>
      <c r="N49" s="18"/>
      <c r="O49" s="17"/>
      <c r="P49" s="17"/>
      <c r="Q49" s="18"/>
      <c r="R49" s="18"/>
    </row>
    <row collapsed="false" customFormat="false" customHeight="false" hidden="false" ht="12.1" outlineLevel="0" r="50">
      <c r="A50" s="17" t="s">
        <v>157</v>
      </c>
      <c r="B50" s="17" t="s">
        <v>18</v>
      </c>
      <c r="C50" s="17" t="s">
        <v>158</v>
      </c>
      <c r="D50" s="17" t="s">
        <v>20</v>
      </c>
      <c r="E50" s="2" t="s">
        <v>159</v>
      </c>
      <c r="F50" s="7" t="n">
        <v>158</v>
      </c>
      <c r="G50" s="6" t="n">
        <v>0.6108</v>
      </c>
      <c r="H50" s="18" t="n">
        <v>0</v>
      </c>
      <c r="I50" s="6" t="n">
        <v>0</v>
      </c>
      <c r="J50" s="17"/>
      <c r="K50" s="6" t="s">
        <f>=F50*G50*Портфель!$R$13</f>
      </c>
      <c r="L50" s="9" t="n">
        <v>-0.3605</v>
      </c>
      <c r="M50" s="6" t="n">
        <v>0.95</v>
      </c>
      <c r="N50" s="18"/>
      <c r="O50" s="17"/>
      <c r="P50" s="17"/>
      <c r="Q50" s="18"/>
      <c r="R50" s="18"/>
    </row>
    <row collapsed="false" customFormat="false" customHeight="false" hidden="false" ht="12.1" outlineLevel="0" r="51">
      <c r="A51" s="17" t="s">
        <v>160</v>
      </c>
      <c r="B51" s="17" t="s">
        <v>18</v>
      </c>
      <c r="C51" s="17" t="s">
        <v>161</v>
      </c>
      <c r="D51" s="17" t="s">
        <v>20</v>
      </c>
      <c r="E51" s="2"/>
      <c r="F51" s="7" t="n">
        <v>-2</v>
      </c>
      <c r="G51" s="6" t="n">
        <v>651</v>
      </c>
      <c r="H51" s="18" t="n">
        <v>0</v>
      </c>
      <c r="I51" s="6" t="n">
        <v>0</v>
      </c>
      <c r="J51" s="17"/>
      <c r="K51" s="6" t="s">
        <f>=F51*G51*Портфель!$R$13</f>
      </c>
      <c r="L51" s="9" t="n">
        <v>0.2351</v>
      </c>
      <c r="M51" s="6" t="n">
        <v>0</v>
      </c>
      <c r="N51" s="18"/>
      <c r="O51" s="17"/>
      <c r="P51" s="17"/>
      <c r="Q51" s="18"/>
      <c r="R51" s="18"/>
    </row>
    <row collapsed="false" customFormat="false" customHeight="false" hidden="false" ht="12.1" outlineLevel="0" r="52">
      <c r="A52" s="17" t="s">
        <v>162</v>
      </c>
      <c r="B52" s="17" t="s">
        <v>18</v>
      </c>
      <c r="C52" s="17" t="s">
        <v>163</v>
      </c>
      <c r="D52" s="17" t="s">
        <v>20</v>
      </c>
      <c r="E52" s="2"/>
      <c r="F52" s="7" t="n">
        <v>-1</v>
      </c>
      <c r="G52" s="6" t="n">
        <v>1400</v>
      </c>
      <c r="H52" s="18" t="n">
        <v>0</v>
      </c>
      <c r="I52" s="6" t="n">
        <v>0</v>
      </c>
      <c r="J52" s="17"/>
      <c r="K52" s="6" t="s">
        <f>=F52*G52*Портфель!$R$13</f>
      </c>
      <c r="L52" s="9" t="n">
        <v>-0.0278</v>
      </c>
      <c r="M52" s="6" t="n">
        <v>0</v>
      </c>
      <c r="N52" s="18"/>
      <c r="O52" s="17"/>
      <c r="P52" s="17"/>
      <c r="Q52" s="18"/>
      <c r="R52" s="18"/>
    </row>
    <row collapsed="false" customFormat="false" customHeight="false" hidden="false" ht="12.1" outlineLevel="0" r="53">
      <c r="A53" s="17" t="s">
        <v>164</v>
      </c>
      <c r="B53" s="17" t="s">
        <v>18</v>
      </c>
      <c r="C53" s="17" t="s">
        <v>165</v>
      </c>
      <c r="D53" s="17" t="s">
        <v>20</v>
      </c>
      <c r="E53" s="2"/>
      <c r="F53" s="7" t="n">
        <v>-1</v>
      </c>
      <c r="G53" s="6" t="n">
        <v>2939</v>
      </c>
      <c r="H53" s="18" t="n">
        <v>0</v>
      </c>
      <c r="I53" s="6" t="n">
        <v>0</v>
      </c>
      <c r="J53" s="17"/>
      <c r="K53" s="6" t="s">
        <f>=F53*G53*Портфель!$R$13</f>
      </c>
      <c r="L53" s="9" t="n">
        <v>0.1848</v>
      </c>
      <c r="M53" s="6" t="n">
        <v>0</v>
      </c>
      <c r="N53" s="18"/>
      <c r="O53" s="17"/>
      <c r="P53" s="17"/>
      <c r="Q53" s="18"/>
      <c r="R53" s="18"/>
    </row>
    <row collapsed="false" customFormat="false" customHeight="false" hidden="false" ht="12.1" outlineLevel="0" r="54">
      <c r="A54" s="17"/>
      <c r="B54" s="17"/>
      <c r="C54" s="17"/>
      <c r="D54" s="17"/>
      <c r="E54" s="17"/>
      <c r="F54" s="7"/>
      <c r="G54" s="6"/>
      <c r="H54" s="4"/>
      <c r="I54" s="4" t="s">
        <v>166</v>
      </c>
      <c r="J54" s="4"/>
      <c r="K54" s="5" t="s">
        <f>=SUM(K2:K53)</f>
      </c>
      <c r="L54" s="4"/>
      <c r="M54" s="4"/>
      <c r="N54" s="18"/>
      <c r="O54" s="17"/>
      <c r="P54" s="17"/>
      <c r="Q54" s="18"/>
      <c r="R54" s="18"/>
    </row>
    <row collapsed="false" customFormat="false" customHeight="false" hidden="false" ht="12.1" outlineLevel="0" r="55">
      <c r="A55" s="17" t="s">
        <v>167</v>
      </c>
      <c r="B55" s="17" t="s">
        <v>168</v>
      </c>
      <c r="C55" s="17" t="s">
        <v>169</v>
      </c>
      <c r="D55" s="17" t="s">
        <v>20</v>
      </c>
      <c r="E55" s="2" t="s">
        <v>103</v>
      </c>
      <c r="F55" s="7" t="n">
        <v>1</v>
      </c>
      <c r="G55" s="6" t="n">
        <v>1027.6</v>
      </c>
      <c r="H55" s="18" t="n">
        <v>0</v>
      </c>
      <c r="I55" s="6" t="n">
        <v>0</v>
      </c>
      <c r="J55" s="17"/>
      <c r="K55" s="6" t="s">
        <f>=F55*G55*Портфель!$R$13</f>
      </c>
      <c r="L55" s="9" t="n">
        <v>0.0393</v>
      </c>
      <c r="M55" s="6" t="n">
        <v>1006.7</v>
      </c>
      <c r="N55" s="18"/>
      <c r="O55" s="17"/>
      <c r="P55" s="17"/>
      <c r="Q55" s="18"/>
      <c r="R55" s="18"/>
    </row>
    <row collapsed="false" customFormat="false" customHeight="false" hidden="false" ht="12.1" outlineLevel="0" r="56">
      <c r="A56" s="17" t="s">
        <v>170</v>
      </c>
      <c r="B56" s="17" t="s">
        <v>168</v>
      </c>
      <c r="C56" s="17" t="s">
        <v>171</v>
      </c>
      <c r="D56" s="17" t="s">
        <v>20</v>
      </c>
      <c r="E56" s="2" t="s">
        <v>172</v>
      </c>
      <c r="F56" s="7" t="n">
        <v>6</v>
      </c>
      <c r="G56" s="6" t="n">
        <v>130.7</v>
      </c>
      <c r="H56" s="18" t="n">
        <v>0</v>
      </c>
      <c r="I56" s="6" t="n">
        <v>0</v>
      </c>
      <c r="J56" s="17"/>
      <c r="K56" s="6" t="s">
        <f>=F56*G56*Портфель!$R$13</f>
      </c>
      <c r="L56" s="9" t="n">
        <v>0.1243</v>
      </c>
      <c r="M56" s="6" t="n">
        <v>88.84</v>
      </c>
      <c r="N56" s="18"/>
      <c r="O56" s="17"/>
      <c r="P56" s="17"/>
      <c r="Q56" s="18"/>
      <c r="R56" s="18"/>
    </row>
    <row collapsed="false" customFormat="false" customHeight="false" hidden="false" ht="12.1" outlineLevel="0" r="57">
      <c r="A57" s="17" t="s">
        <v>173</v>
      </c>
      <c r="B57" s="17" t="s">
        <v>168</v>
      </c>
      <c r="C57" s="17" t="s">
        <v>174</v>
      </c>
      <c r="D57" s="17" t="s">
        <v>20</v>
      </c>
      <c r="E57" s="2" t="s">
        <v>175</v>
      </c>
      <c r="F57" s="7" t="n">
        <v>46</v>
      </c>
      <c r="G57" s="6" t="n">
        <v>11.998</v>
      </c>
      <c r="H57" s="18" t="n">
        <v>0</v>
      </c>
      <c r="I57" s="6" t="n">
        <v>0</v>
      </c>
      <c r="J57" s="17"/>
      <c r="K57" s="6" t="s">
        <f>=F57*G57*Портфель!$R$13</f>
      </c>
      <c r="L57" s="9" t="n">
        <v>0.0249</v>
      </c>
      <c r="M57" s="6" t="n">
        <v>11.46</v>
      </c>
      <c r="N57" s="18"/>
      <c r="O57" s="17"/>
      <c r="P57" s="17"/>
      <c r="Q57" s="18"/>
      <c r="R57" s="18"/>
    </row>
    <row collapsed="false" customFormat="false" customHeight="false" hidden="false" ht="12.1" outlineLevel="0" r="58">
      <c r="A58" s="17" t="s">
        <v>176</v>
      </c>
      <c r="B58" s="17" t="s">
        <v>168</v>
      </c>
      <c r="C58" s="17" t="s">
        <v>177</v>
      </c>
      <c r="D58" s="17" t="s">
        <v>20</v>
      </c>
      <c r="E58" s="2" t="s">
        <v>178</v>
      </c>
      <c r="F58" s="7" t="n">
        <v>168.18</v>
      </c>
      <c r="G58" s="6" t="n">
        <v>2.6075</v>
      </c>
      <c r="H58" s="18" t="n">
        <v>0</v>
      </c>
      <c r="I58" s="6" t="n">
        <v>0</v>
      </c>
      <c r="J58" s="17"/>
      <c r="K58" s="6" t="s">
        <f>=F58*G58*Портфель!$R$13</f>
      </c>
      <c r="L58" s="9" t="n">
        <v>-0.0415</v>
      </c>
      <c r="M58" s="6" t="n">
        <v>3.09</v>
      </c>
      <c r="N58" s="18"/>
      <c r="O58" s="17"/>
      <c r="P58" s="17"/>
      <c r="Q58" s="18"/>
      <c r="R58" s="18"/>
    </row>
    <row collapsed="false" customFormat="false" customHeight="false" hidden="false" ht="12.1" outlineLevel="0" r="59">
      <c r="A59" s="17" t="s">
        <v>179</v>
      </c>
      <c r="B59" s="17" t="s">
        <v>168</v>
      </c>
      <c r="C59" s="17" t="s">
        <v>180</v>
      </c>
      <c r="D59" s="17" t="s">
        <v>77</v>
      </c>
      <c r="E59" s="2" t="s">
        <v>106</v>
      </c>
      <c r="F59" s="7" t="n">
        <v>2</v>
      </c>
      <c r="G59" s="6" t="n">
        <v>1.09</v>
      </c>
      <c r="H59" s="18" t="n">
        <v>0</v>
      </c>
      <c r="I59" s="6" t="n">
        <v>0</v>
      </c>
      <c r="J59" s="17"/>
      <c r="K59" s="6" t="s">
        <f>=F59*G59*Портфель!$R$17</f>
      </c>
      <c r="L59" s="9" t="n">
        <v>-0.3061</v>
      </c>
      <c r="M59" s="6" t="n">
        <v>390.45</v>
      </c>
      <c r="N59" s="18"/>
      <c r="O59" s="17"/>
      <c r="P59" s="17"/>
      <c r="Q59" s="18"/>
      <c r="R59" s="18"/>
    </row>
    <row collapsed="false" customFormat="false" customHeight="false" hidden="false" ht="12.1" outlineLevel="0" r="60">
      <c r="A60" s="17" t="s">
        <v>181</v>
      </c>
      <c r="B60" s="17" t="s">
        <v>168</v>
      </c>
      <c r="C60" s="17" t="s">
        <v>182</v>
      </c>
      <c r="D60" s="17" t="s">
        <v>20</v>
      </c>
      <c r="E60" s="2" t="s">
        <v>100</v>
      </c>
      <c r="F60" s="7" t="n">
        <v>1</v>
      </c>
      <c r="G60" s="6" t="n">
        <v>93.7</v>
      </c>
      <c r="H60" s="18" t="n">
        <v>0</v>
      </c>
      <c r="I60" s="6" t="n">
        <v>0</v>
      </c>
      <c r="J60" s="17"/>
      <c r="K60" s="6" t="s">
        <f>=F60*G60*Портфель!$R$13</f>
      </c>
      <c r="L60" s="9" t="n">
        <v>0.0087</v>
      </c>
      <c r="M60" s="6" t="n">
        <v>90.63</v>
      </c>
      <c r="N60" s="18"/>
      <c r="O60" s="17"/>
      <c r="P60" s="17"/>
      <c r="Q60" s="18"/>
      <c r="R60" s="18"/>
    </row>
    <row collapsed="false" customFormat="false" customHeight="false" hidden="false" ht="12.1" outlineLevel="0" r="61">
      <c r="A61" s="17" t="s">
        <v>183</v>
      </c>
      <c r="B61" s="17" t="s">
        <v>168</v>
      </c>
      <c r="C61" s="17" t="s">
        <v>184</v>
      </c>
      <c r="D61" s="17" t="s">
        <v>20</v>
      </c>
      <c r="E61" s="2" t="s">
        <v>185</v>
      </c>
      <c r="F61" s="7" t="n">
        <v>3</v>
      </c>
      <c r="G61" s="6" t="n">
        <v>6.16</v>
      </c>
      <c r="H61" s="18" t="n">
        <v>0</v>
      </c>
      <c r="I61" s="6" t="n">
        <v>0</v>
      </c>
      <c r="J61" s="17"/>
      <c r="K61" s="6" t="s">
        <f>=F61*G61*Портфель!$R$13</f>
      </c>
      <c r="L61" s="9" t="n">
        <v>-0.0329</v>
      </c>
      <c r="M61" s="6" t="n">
        <v>7.07</v>
      </c>
      <c r="N61" s="18"/>
      <c r="O61" s="17"/>
      <c r="P61" s="17"/>
      <c r="Q61" s="18"/>
      <c r="R61" s="18"/>
    </row>
    <row collapsed="false" customFormat="false" customHeight="false" hidden="false" ht="12.1" outlineLevel="0" r="62">
      <c r="A62" s="17" t="s">
        <v>186</v>
      </c>
      <c r="B62" s="17" t="s">
        <v>168</v>
      </c>
      <c r="C62" s="17" t="s">
        <v>187</v>
      </c>
      <c r="D62" s="17" t="s">
        <v>20</v>
      </c>
      <c r="E62" s="2" t="s">
        <v>103</v>
      </c>
      <c r="F62" s="7" t="n">
        <v>1</v>
      </c>
      <c r="G62" s="6" t="n">
        <v>17.0435</v>
      </c>
      <c r="H62" s="18" t="n">
        <v>0</v>
      </c>
      <c r="I62" s="6" t="n">
        <v>0</v>
      </c>
      <c r="J62" s="17"/>
      <c r="K62" s="6" t="s">
        <f>=F62*G62*Портфель!$R$13</f>
      </c>
      <c r="L62" s="9" t="n">
        <v>0.1759</v>
      </c>
      <c r="M62" s="6" t="n">
        <v>10.26</v>
      </c>
      <c r="N62" s="18"/>
      <c r="O62" s="17"/>
      <c r="P62" s="17"/>
      <c r="Q62" s="18"/>
      <c r="R62" s="18"/>
    </row>
    <row collapsed="false" customFormat="false" customHeight="false" hidden="false" ht="12.1" outlineLevel="0" r="63">
      <c r="A63" s="17" t="s">
        <v>188</v>
      </c>
      <c r="B63" s="17" t="s">
        <v>168</v>
      </c>
      <c r="C63" s="17" t="s">
        <v>189</v>
      </c>
      <c r="D63" s="17" t="s">
        <v>20</v>
      </c>
      <c r="E63" s="2"/>
      <c r="F63" s="7" t="n">
        <v>-17</v>
      </c>
      <c r="G63" s="6" t="n">
        <v>1.069592</v>
      </c>
      <c r="H63" s="18" t="n">
        <v>0</v>
      </c>
      <c r="I63" s="6" t="n">
        <v>0</v>
      </c>
      <c r="J63" s="17"/>
      <c r="K63" s="6" t="s">
        <f>=F63*G63*Портфель!$R$13</f>
      </c>
      <c r="L63" s="9" t="n">
        <v>0</v>
      </c>
      <c r="M63" s="6" t="n">
        <v>0</v>
      </c>
      <c r="N63" s="18"/>
      <c r="O63" s="17"/>
      <c r="P63" s="17"/>
      <c r="Q63" s="18"/>
      <c r="R63" s="18"/>
    </row>
    <row collapsed="false" customFormat="false" customHeight="false" hidden="false" ht="12.1" outlineLevel="0" r="64">
      <c r="A64" s="17" t="s">
        <v>190</v>
      </c>
      <c r="B64" s="17" t="s">
        <v>168</v>
      </c>
      <c r="C64" s="17" t="s">
        <v>191</v>
      </c>
      <c r="D64" s="17" t="s">
        <v>20</v>
      </c>
      <c r="E64" s="2"/>
      <c r="F64" s="7" t="n">
        <v>-14</v>
      </c>
      <c r="G64" s="6" t="n">
        <v>2.83045694</v>
      </c>
      <c r="H64" s="18" t="n">
        <v>0</v>
      </c>
      <c r="I64" s="6" t="n">
        <v>0</v>
      </c>
      <c r="J64" s="17"/>
      <c r="K64" s="6" t="s">
        <f>=F64*G64*Портфель!$R$13</f>
      </c>
      <c r="L64" s="9" t="n">
        <v>0.1145</v>
      </c>
      <c r="M64" s="6" t="n">
        <v>0</v>
      </c>
      <c r="N64" s="18"/>
      <c r="O64" s="17"/>
      <c r="P64" s="17"/>
      <c r="Q64" s="18"/>
      <c r="R64" s="18"/>
    </row>
    <row collapsed="false" customFormat="false" customHeight="false" hidden="false" ht="12.1" outlineLevel="0" r="65">
      <c r="A65" s="17" t="s">
        <v>192</v>
      </c>
      <c r="B65" s="17" t="s">
        <v>168</v>
      </c>
      <c r="C65" s="17" t="s">
        <v>193</v>
      </c>
      <c r="D65" s="17" t="s">
        <v>20</v>
      </c>
      <c r="E65" s="2"/>
      <c r="F65" s="7" t="n">
        <v>-2</v>
      </c>
      <c r="G65" s="6" t="n">
        <v>44.01435823</v>
      </c>
      <c r="H65" s="18" t="n">
        <v>0</v>
      </c>
      <c r="I65" s="6" t="n">
        <v>0</v>
      </c>
      <c r="J65" s="17"/>
      <c r="K65" s="6" t="s">
        <f>=F65*G65*Портфель!$R$13</f>
      </c>
      <c r="L65" s="9" t="n">
        <v>0.071</v>
      </c>
      <c r="M65" s="6" t="n">
        <v>0</v>
      </c>
      <c r="N65" s="18"/>
      <c r="O65" s="17"/>
      <c r="P65" s="17"/>
      <c r="Q65" s="18"/>
      <c r="R65" s="18"/>
    </row>
    <row collapsed="false" customFormat="false" customHeight="false" hidden="false" ht="12.1" outlineLevel="0" r="66">
      <c r="A66" s="17" t="s">
        <v>194</v>
      </c>
      <c r="B66" s="17" t="s">
        <v>168</v>
      </c>
      <c r="C66" s="17" t="s">
        <v>195</v>
      </c>
      <c r="D66" s="17" t="s">
        <v>20</v>
      </c>
      <c r="E66" s="2"/>
      <c r="F66" s="7" t="n">
        <v>-1</v>
      </c>
      <c r="G66" s="6" t="n">
        <v>114.34947509</v>
      </c>
      <c r="H66" s="18" t="n">
        <v>0</v>
      </c>
      <c r="I66" s="6" t="n">
        <v>0</v>
      </c>
      <c r="J66" s="17"/>
      <c r="K66" s="6" t="s">
        <f>=F66*G66*Портфель!$R$13</f>
      </c>
      <c r="L66" s="9" t="n">
        <v>0.1135</v>
      </c>
      <c r="M66" s="6" t="n">
        <v>0</v>
      </c>
      <c r="N66" s="18"/>
      <c r="O66" s="17"/>
      <c r="P66" s="17"/>
      <c r="Q66" s="18"/>
      <c r="R66" s="18"/>
    </row>
    <row collapsed="false" customFormat="false" customHeight="false" hidden="false" ht="12.1" outlineLevel="0" r="67">
      <c r="A67" s="17" t="s">
        <v>196</v>
      </c>
      <c r="B67" s="17" t="s">
        <v>168</v>
      </c>
      <c r="C67" s="17" t="s">
        <v>197</v>
      </c>
      <c r="D67" s="17" t="s">
        <v>20</v>
      </c>
      <c r="E67" s="2"/>
      <c r="F67" s="7" t="n">
        <v>-1</v>
      </c>
      <c r="G67" s="6" t="n">
        <v>100.00272361</v>
      </c>
      <c r="H67" s="18" t="n">
        <v>0</v>
      </c>
      <c r="I67" s="6" t="n">
        <v>0</v>
      </c>
      <c r="J67" s="17"/>
      <c r="K67" s="6" t="s">
        <f>=F67*G67*Портфель!$R$13</f>
      </c>
      <c r="L67" s="9" t="n">
        <v>0.1625</v>
      </c>
      <c r="M67" s="6" t="n">
        <v>0</v>
      </c>
      <c r="N67" s="18"/>
      <c r="O67" s="17"/>
      <c r="P67" s="17"/>
      <c r="Q67" s="18"/>
      <c r="R67" s="18"/>
    </row>
    <row collapsed="false" customFormat="false" customHeight="false" hidden="false" ht="12.1" outlineLevel="0" r="68">
      <c r="A68" s="17" t="s">
        <v>198</v>
      </c>
      <c r="B68" s="17" t="s">
        <v>168</v>
      </c>
      <c r="C68" s="17" t="s">
        <v>199</v>
      </c>
      <c r="D68" s="17" t="s">
        <v>20</v>
      </c>
      <c r="E68" s="2"/>
      <c r="F68" s="7" t="n">
        <v>-1</v>
      </c>
      <c r="G68" s="6" t="n">
        <v>132.26910627</v>
      </c>
      <c r="H68" s="18" t="n">
        <v>0</v>
      </c>
      <c r="I68" s="6" t="n">
        <v>0</v>
      </c>
      <c r="J68" s="17"/>
      <c r="K68" s="6" t="s">
        <f>=F68*G68*Портфель!$R$13</f>
      </c>
      <c r="L68" s="9" t="n">
        <v>0.439</v>
      </c>
      <c r="M68" s="6" t="n">
        <v>0</v>
      </c>
      <c r="N68" s="18"/>
      <c r="O68" s="17"/>
      <c r="P68" s="17"/>
      <c r="Q68" s="18"/>
      <c r="R68" s="18"/>
    </row>
    <row collapsed="false" customFormat="false" customHeight="false" hidden="false" ht="12.1" outlineLevel="0" r="69">
      <c r="A69" s="17"/>
      <c r="B69" s="17"/>
      <c r="C69" s="17"/>
      <c r="D69" s="17"/>
      <c r="E69" s="17"/>
      <c r="F69" s="7"/>
      <c r="G69" s="6"/>
      <c r="H69" s="4"/>
      <c r="I69" s="4" t="s">
        <v>200</v>
      </c>
      <c r="J69" s="4"/>
      <c r="K69" s="5" t="s">
        <f>=SUM(K55:K68)</f>
      </c>
      <c r="L69" s="4"/>
      <c r="M69" s="4"/>
      <c r="N69" s="18"/>
      <c r="O69" s="17"/>
      <c r="P69" s="17"/>
      <c r="Q69" s="18"/>
      <c r="R69" s="18"/>
    </row>
    <row collapsed="false" customFormat="false" customHeight="false" hidden="false" ht="12.1" outlineLevel="0" r="70">
      <c r="A70" s="17" t="s">
        <v>201</v>
      </c>
      <c r="B70" s="17" t="s">
        <v>202</v>
      </c>
      <c r="C70" s="17" t="s">
        <v>203</v>
      </c>
      <c r="D70" s="17" t="s">
        <v>20</v>
      </c>
      <c r="E70" s="2" t="s">
        <v>204</v>
      </c>
      <c r="F70" s="7" t="n">
        <v>14</v>
      </c>
      <c r="G70" s="6" t="n">
        <v>88.17</v>
      </c>
      <c r="H70" s="18" t="n">
        <v>1000</v>
      </c>
      <c r="I70" s="6" t="n">
        <v>50.01</v>
      </c>
      <c r="J70" s="17" t="s">
        <v>205</v>
      </c>
      <c r="K70" s="6" t="s">
        <f>=F70*((G70/100*H70)*Портфель!$R$13 + I70*Портфель!$R$13) </f>
      </c>
      <c r="L70" s="9" t="n">
        <v>0.1081</v>
      </c>
      <c r="M70" s="6" t="n">
        <v>891.26</v>
      </c>
      <c r="N70" s="18"/>
      <c r="O70" s="17"/>
      <c r="P70" s="17"/>
      <c r="Q70" s="18"/>
      <c r="R70" s="18"/>
    </row>
    <row collapsed="false" customFormat="false" customHeight="false" hidden="false" ht="12.1" outlineLevel="0" r="71">
      <c r="A71" s="17" t="s">
        <v>206</v>
      </c>
      <c r="B71" s="17" t="s">
        <v>202</v>
      </c>
      <c r="C71" s="17" t="s">
        <v>207</v>
      </c>
      <c r="D71" s="17" t="s">
        <v>20</v>
      </c>
      <c r="E71" s="2" t="s">
        <v>208</v>
      </c>
      <c r="F71" s="7" t="n">
        <v>8</v>
      </c>
      <c r="G71" s="6" t="n">
        <v>112.09</v>
      </c>
      <c r="H71" s="18" t="n">
        <v>1000</v>
      </c>
      <c r="I71" s="6" t="n">
        <v>3.43</v>
      </c>
      <c r="J71" s="17" t="s">
        <v>209</v>
      </c>
      <c r="K71" s="6" t="s">
        <f>=F71*((G71/100*H71)*Портфель!$R$13 + I71*Портфель!$R$13) </f>
      </c>
      <c r="L71" s="9" t="n">
        <v>0.032</v>
      </c>
      <c r="M71" s="6" t="n">
        <v>1139.18</v>
      </c>
      <c r="N71" s="18"/>
      <c r="O71" s="17"/>
      <c r="P71" s="17"/>
      <c r="Q71" s="18"/>
      <c r="R71" s="18"/>
    </row>
    <row collapsed="false" customFormat="false" customHeight="false" hidden="false" ht="12.1" outlineLevel="0" r="72">
      <c r="A72" s="17" t="s">
        <v>210</v>
      </c>
      <c r="B72" s="17" t="s">
        <v>202</v>
      </c>
      <c r="C72" s="17" t="s">
        <v>211</v>
      </c>
      <c r="D72" s="17" t="s">
        <v>20</v>
      </c>
      <c r="E72" s="2" t="s">
        <v>25</v>
      </c>
      <c r="F72" s="7" t="n">
        <v>10</v>
      </c>
      <c r="G72" s="6" t="n">
        <v>85.102</v>
      </c>
      <c r="H72" s="18" t="n">
        <v>1000</v>
      </c>
      <c r="I72" s="6" t="n">
        <v>14.3</v>
      </c>
      <c r="J72" s="17" t="s">
        <v>212</v>
      </c>
      <c r="K72" s="6" t="s">
        <f>=F72*((G72/100*H72)*Портфель!$R$13 + I72*Портфель!$R$13) </f>
      </c>
      <c r="L72" s="9" t="n">
        <v>0.0664</v>
      </c>
      <c r="M72" s="6" t="n">
        <v>873</v>
      </c>
      <c r="N72" s="18"/>
      <c r="O72" s="17"/>
      <c r="P72" s="17"/>
      <c r="Q72" s="18"/>
      <c r="R72" s="18"/>
    </row>
    <row collapsed="false" customFormat="false" customHeight="false" hidden="false" ht="12.1" outlineLevel="0" r="73">
      <c r="A73" s="17" t="s">
        <v>213</v>
      </c>
      <c r="B73" s="17" t="s">
        <v>202</v>
      </c>
      <c r="C73" s="17" t="s">
        <v>214</v>
      </c>
      <c r="D73" s="17" t="s">
        <v>20</v>
      </c>
      <c r="E73" s="2" t="s">
        <v>25</v>
      </c>
      <c r="F73" s="7" t="n">
        <v>10</v>
      </c>
      <c r="G73" s="6" t="n">
        <v>85.097</v>
      </c>
      <c r="H73" s="18" t="n">
        <v>1000</v>
      </c>
      <c r="I73" s="6" t="n">
        <v>11.4</v>
      </c>
      <c r="J73" s="17" t="s">
        <v>215</v>
      </c>
      <c r="K73" s="6" t="s">
        <f>=F73*((G73/100*H73)*Портфель!$R$13 + I73*Портфель!$R$13) </f>
      </c>
      <c r="L73" s="9" t="n">
        <v>0.1052</v>
      </c>
      <c r="M73" s="6" t="n">
        <v>862.85</v>
      </c>
      <c r="N73" s="18"/>
      <c r="O73" s="17"/>
      <c r="P73" s="17"/>
      <c r="Q73" s="18"/>
      <c r="R73" s="18"/>
    </row>
    <row collapsed="false" customFormat="false" customHeight="false" hidden="false" ht="12.1" outlineLevel="0" r="74">
      <c r="A74" s="17" t="s">
        <v>216</v>
      </c>
      <c r="B74" s="17" t="s">
        <v>202</v>
      </c>
      <c r="C74" s="17" t="s">
        <v>217</v>
      </c>
      <c r="D74" s="17" t="s">
        <v>20</v>
      </c>
      <c r="E74" s="2" t="s">
        <v>25</v>
      </c>
      <c r="F74" s="7" t="n">
        <v>10</v>
      </c>
      <c r="G74" s="6" t="n">
        <v>60.486</v>
      </c>
      <c r="H74" s="18" t="n">
        <v>1000</v>
      </c>
      <c r="I74" s="6" t="n">
        <v>15.15</v>
      </c>
      <c r="J74" s="17" t="s">
        <v>218</v>
      </c>
      <c r="K74" s="6" t="s">
        <f>=F74*((G74/100*H74)*Портфель!$R$13 + I74*Портфель!$R$13) </f>
      </c>
      <c r="L74" s="9" t="n">
        <v>0.2599</v>
      </c>
      <c r="M74" s="6" t="n">
        <v>545.92</v>
      </c>
      <c r="N74" s="18"/>
      <c r="O74" s="17"/>
      <c r="P74" s="17"/>
      <c r="Q74" s="18"/>
      <c r="R74" s="18"/>
    </row>
    <row collapsed="false" customFormat="false" customHeight="false" hidden="false" ht="12.1" outlineLevel="0" r="75">
      <c r="A75" s="17" t="s">
        <v>219</v>
      </c>
      <c r="B75" s="17" t="s">
        <v>202</v>
      </c>
      <c r="C75" s="17" t="s">
        <v>220</v>
      </c>
      <c r="D75" s="17" t="s">
        <v>20</v>
      </c>
      <c r="E75" s="2" t="s">
        <v>138</v>
      </c>
      <c r="F75" s="7" t="n">
        <v>5</v>
      </c>
      <c r="G75" s="6" t="n">
        <v>119.43</v>
      </c>
      <c r="H75" s="18" t="n">
        <v>1000</v>
      </c>
      <c r="I75" s="6" t="n">
        <v>16.44</v>
      </c>
      <c r="J75" s="17" t="s">
        <v>221</v>
      </c>
      <c r="K75" s="6" t="s">
        <f>=F75*((G75/100*H75)*Портфель!$R$13 + I75*Портфель!$R$13) </f>
      </c>
      <c r="L75" s="9" t="n">
        <v>0.1226</v>
      </c>
      <c r="M75" s="6" t="n">
        <v>1166.5</v>
      </c>
      <c r="N75" s="18"/>
      <c r="O75" s="17"/>
      <c r="P75" s="17"/>
      <c r="Q75" s="18"/>
      <c r="R75" s="18"/>
    </row>
    <row collapsed="false" customFormat="false" customHeight="false" hidden="false" ht="12.1" outlineLevel="0" r="76">
      <c r="A76" s="17" t="s">
        <v>222</v>
      </c>
      <c r="B76" s="17" t="s">
        <v>202</v>
      </c>
      <c r="C76" s="17" t="s">
        <v>223</v>
      </c>
      <c r="D76" s="17" t="s">
        <v>20</v>
      </c>
      <c r="E76" s="2" t="s">
        <v>224</v>
      </c>
      <c r="F76" s="7" t="n">
        <v>9</v>
      </c>
      <c r="G76" s="6" t="n">
        <v>61.358</v>
      </c>
      <c r="H76" s="18" t="n">
        <v>1000</v>
      </c>
      <c r="I76" s="6" t="n">
        <v>6.33</v>
      </c>
      <c r="J76" s="17" t="s">
        <v>225</v>
      </c>
      <c r="K76" s="6" t="s">
        <f>=F76*((G76/100*H76)*Портфель!$R$13 + I76*Портфель!$R$13) </f>
      </c>
      <c r="L76" s="9" t="n">
        <v>0.1953</v>
      </c>
      <c r="M76" s="6" t="n">
        <v>595.28</v>
      </c>
      <c r="N76" s="18"/>
      <c r="O76" s="17"/>
      <c r="P76" s="17"/>
      <c r="Q76" s="18"/>
      <c r="R76" s="18"/>
    </row>
    <row collapsed="false" customFormat="false" customHeight="false" hidden="false" ht="12.1" outlineLevel="0" r="77">
      <c r="A77" s="17" t="s">
        <v>226</v>
      </c>
      <c r="B77" s="17" t="s">
        <v>202</v>
      </c>
      <c r="C77" s="17" t="s">
        <v>227</v>
      </c>
      <c r="D77" s="17" t="s">
        <v>20</v>
      </c>
      <c r="E77" s="2" t="s">
        <v>138</v>
      </c>
      <c r="F77" s="7" t="n">
        <v>5</v>
      </c>
      <c r="G77" s="6" t="n">
        <v>97.55</v>
      </c>
      <c r="H77" s="18" t="n">
        <v>1000</v>
      </c>
      <c r="I77" s="6" t="n">
        <v>24.6</v>
      </c>
      <c r="J77" s="17" t="s">
        <v>228</v>
      </c>
      <c r="K77" s="6" t="s">
        <f>=F77*((G77/100*H77)*Портфель!$R$13 + I77*Портфель!$R$13) </f>
      </c>
      <c r="L77" s="9" t="n">
        <v>0.1154</v>
      </c>
      <c r="M77" s="6" t="n">
        <v>1002.55</v>
      </c>
      <c r="N77" s="18"/>
      <c r="O77" s="17"/>
      <c r="P77" s="17"/>
      <c r="Q77" s="18"/>
      <c r="R77" s="18"/>
    </row>
    <row collapsed="false" customFormat="false" customHeight="false" hidden="false" ht="12.1" outlineLevel="0" r="78">
      <c r="A78" s="17" t="s">
        <v>229</v>
      </c>
      <c r="B78" s="17" t="s">
        <v>202</v>
      </c>
      <c r="C78" s="17" t="s">
        <v>230</v>
      </c>
      <c r="D78" s="17" t="s">
        <v>20</v>
      </c>
      <c r="E78" s="2" t="s">
        <v>138</v>
      </c>
      <c r="F78" s="7" t="n">
        <v>5</v>
      </c>
      <c r="G78" s="6" t="n">
        <v>98.75</v>
      </c>
      <c r="H78" s="18" t="n">
        <v>1000</v>
      </c>
      <c r="I78" s="6" t="n">
        <v>1.84</v>
      </c>
      <c r="J78" s="17" t="s">
        <v>231</v>
      </c>
      <c r="K78" s="6" t="s">
        <f>=F78*((G78/100*H78)*Портфель!$R$13 + I78*Портфель!$R$13) </f>
      </c>
      <c r="L78" s="9" t="n">
        <v>0.1293</v>
      </c>
      <c r="M78" s="6" t="n">
        <v>982.67</v>
      </c>
      <c r="N78" s="18"/>
      <c r="O78" s="17"/>
      <c r="P78" s="17"/>
      <c r="Q78" s="18"/>
      <c r="R78" s="18"/>
    </row>
    <row collapsed="false" customFormat="false" customHeight="false" hidden="false" ht="12.1" outlineLevel="0" r="79">
      <c r="A79" s="17" t="s">
        <v>232</v>
      </c>
      <c r="B79" s="17" t="s">
        <v>202</v>
      </c>
      <c r="C79" s="17" t="s">
        <v>233</v>
      </c>
      <c r="D79" s="17" t="s">
        <v>20</v>
      </c>
      <c r="E79" s="2" t="s">
        <v>58</v>
      </c>
      <c r="F79" s="7" t="n">
        <v>6</v>
      </c>
      <c r="G79" s="6" t="n">
        <v>57.468</v>
      </c>
      <c r="H79" s="18" t="n">
        <v>1000</v>
      </c>
      <c r="I79" s="6" t="n">
        <v>28.98</v>
      </c>
      <c r="J79" s="17" t="s">
        <v>234</v>
      </c>
      <c r="K79" s="6" t="s">
        <f>=F79*((G79/100*H79)*Портфель!$R$13 + I79*Портфель!$R$13) </f>
      </c>
      <c r="L79" s="9" t="n">
        <v>0.1412</v>
      </c>
      <c r="M79" s="6" t="n">
        <v>557.11</v>
      </c>
      <c r="N79" s="18"/>
      <c r="O79" s="17"/>
      <c r="P79" s="17"/>
      <c r="Q79" s="18"/>
      <c r="R79" s="18"/>
    </row>
    <row collapsed="false" customFormat="false" customHeight="false" hidden="false" ht="12.1" outlineLevel="0" r="80">
      <c r="A80" s="17" t="s">
        <v>235</v>
      </c>
      <c r="B80" s="17" t="s">
        <v>202</v>
      </c>
      <c r="C80" s="17" t="s">
        <v>236</v>
      </c>
      <c r="D80" s="17" t="s">
        <v>20</v>
      </c>
      <c r="E80" s="2" t="s">
        <v>127</v>
      </c>
      <c r="F80" s="7" t="n">
        <v>2</v>
      </c>
      <c r="G80" s="6" t="n">
        <v>90.5</v>
      </c>
      <c r="H80" s="18" t="n">
        <v>1000</v>
      </c>
      <c r="I80" s="6" t="n">
        <v>14.1</v>
      </c>
      <c r="J80" s="17" t="s">
        <v>237</v>
      </c>
      <c r="K80" s="6" t="s">
        <f>=F80*((G80/100*H80)*Портфель!$R$13 + I80*Портфель!$R$13) </f>
      </c>
      <c r="L80" s="9" t="n">
        <v>0.0689</v>
      </c>
      <c r="M80" s="6" t="n">
        <v>901.8</v>
      </c>
      <c r="N80" s="18"/>
      <c r="O80" s="17"/>
      <c r="P80" s="17"/>
      <c r="Q80" s="18"/>
      <c r="R80" s="18"/>
    </row>
    <row collapsed="false" customFormat="false" customHeight="false" hidden="false" ht="12.1" outlineLevel="0" r="81">
      <c r="A81" s="17" t="s">
        <v>238</v>
      </c>
      <c r="B81" s="17" t="s">
        <v>202</v>
      </c>
      <c r="C81" s="17" t="s">
        <v>239</v>
      </c>
      <c r="D81" s="17" t="s">
        <v>20</v>
      </c>
      <c r="E81" s="2" t="s">
        <v>103</v>
      </c>
      <c r="F81" s="7" t="n">
        <v>1</v>
      </c>
      <c r="G81" s="6" t="n">
        <v>86.03</v>
      </c>
      <c r="H81" s="18" t="n">
        <v>1000</v>
      </c>
      <c r="I81" s="6" t="n">
        <v>14</v>
      </c>
      <c r="J81" s="17" t="s">
        <v>240</v>
      </c>
      <c r="K81" s="6" t="s">
        <f>=F81*((G81/100*H81)*Портфель!$R$13 + I81*Портфель!$R$13) </f>
      </c>
      <c r="L81" s="9" t="n">
        <v>0.076</v>
      </c>
      <c r="M81" s="6" t="n">
        <v>1072.91</v>
      </c>
      <c r="N81" s="18"/>
      <c r="O81" s="17"/>
      <c r="P81" s="17"/>
      <c r="Q81" s="18"/>
      <c r="R81" s="18"/>
    </row>
    <row collapsed="false" customFormat="false" customHeight="false" hidden="false" ht="12.1" outlineLevel="0" r="82">
      <c r="A82" s="17" t="s">
        <v>241</v>
      </c>
      <c r="B82" s="17" t="s">
        <v>202</v>
      </c>
      <c r="C82" s="17" t="s">
        <v>242</v>
      </c>
      <c r="D82" s="17" t="s">
        <v>20</v>
      </c>
      <c r="E82" s="2" t="s">
        <v>127</v>
      </c>
      <c r="F82" s="7" t="n">
        <v>2</v>
      </c>
      <c r="G82" s="6" t="n">
        <v>97.88</v>
      </c>
      <c r="H82" s="18" t="n">
        <v>250</v>
      </c>
      <c r="I82" s="6" t="n">
        <v>0.94</v>
      </c>
      <c r="J82" s="17" t="s">
        <v>243</v>
      </c>
      <c r="K82" s="6" t="s">
        <f>=F82*((G82/100*H82)*Портфель!$R$13 + I82*Портфель!$R$13) </f>
      </c>
      <c r="L82" s="9" t="n">
        <v>0.1322</v>
      </c>
      <c r="M82" s="6" t="n">
        <v>946.47</v>
      </c>
      <c r="N82" s="18"/>
      <c r="O82" s="17"/>
      <c r="P82" s="17"/>
      <c r="Q82" s="18"/>
      <c r="R82" s="18"/>
    </row>
    <row collapsed="false" customFormat="false" customHeight="false" hidden="false" ht="12.1" outlineLevel="0" r="83">
      <c r="A83" s="17" t="s">
        <v>244</v>
      </c>
      <c r="B83" s="17" t="s">
        <v>202</v>
      </c>
      <c r="C83" s="17" t="s">
        <v>245</v>
      </c>
      <c r="D83" s="17" t="s">
        <v>20</v>
      </c>
      <c r="E83" s="2"/>
      <c r="F83" s="7" t="n">
        <v>-5</v>
      </c>
      <c r="G83" s="6" t="n">
        <v>99.99</v>
      </c>
      <c r="H83" s="18" t="n">
        <v>1000</v>
      </c>
      <c r="I83" s="6" t="n">
        <v>0</v>
      </c>
      <c r="J83" s="17" t="s">
        <v>246</v>
      </c>
      <c r="K83" s="6" t="s">
        <f>=F83*((G83/100*H83)*Портфель!$R$13 + I83*Портфель!$R$13) </f>
      </c>
      <c r="L83" s="9" t="n">
        <v>0.1324</v>
      </c>
      <c r="M83" s="6" t="n">
        <v>0</v>
      </c>
      <c r="N83" s="18"/>
      <c r="O83" s="17"/>
      <c r="P83" s="17"/>
      <c r="Q83" s="18"/>
      <c r="R83" s="18"/>
    </row>
    <row collapsed="false" customFormat="false" customHeight="false" hidden="false" ht="12.1" outlineLevel="0" r="84">
      <c r="A84" s="17"/>
      <c r="B84" s="17"/>
      <c r="C84" s="17"/>
      <c r="D84" s="17"/>
      <c r="E84" s="17"/>
      <c r="F84" s="7"/>
      <c r="G84" s="6"/>
      <c r="H84" s="4"/>
      <c r="I84" s="4" t="s">
        <v>247</v>
      </c>
      <c r="J84" s="4"/>
      <c r="K84" s="5" t="s">
        <f>=SUM(K70:K83)</f>
      </c>
      <c r="L84" s="4"/>
      <c r="M84" s="4"/>
      <c r="N84" s="18"/>
      <c r="O84" s="17"/>
      <c r="P84" s="17"/>
      <c r="Q84" s="18"/>
      <c r="R84" s="18"/>
    </row>
    <row collapsed="false" customFormat="false" customHeight="false" hidden="false" ht="12.1" outlineLevel="0" r="85">
      <c r="A85" s="17" t="s">
        <v>20</v>
      </c>
      <c r="B85" s="17" t="s">
        <v>3</v>
      </c>
      <c r="C85" s="17" t="s">
        <v>248</v>
      </c>
      <c r="D85" s="17" t="s">
        <v>20</v>
      </c>
      <c r="E85" s="17"/>
      <c r="F85" s="7" t="n">
        <v>306.81</v>
      </c>
      <c r="G85" s="6" t="n">
        <v>1</v>
      </c>
      <c r="H85" s="18" t="n">
        <v>0</v>
      </c>
      <c r="I85" s="6" t="n">
        <v>0</v>
      </c>
      <c r="J85" s="17"/>
      <c r="K85" s="6" t="s">
        <f>=F85*G85</f>
      </c>
      <c r="L85" s="18"/>
      <c r="M85" s="6"/>
      <c r="N85" s="18"/>
      <c r="O85" s="17"/>
      <c r="P85" s="17"/>
      <c r="Q85" s="18"/>
      <c r="R85" s="18"/>
    </row>
    <row collapsed="false" customFormat="false" customHeight="false" hidden="false" ht="12.1" outlineLevel="0" r="86">
      <c r="A86" s="17" t="s">
        <v>77</v>
      </c>
      <c r="B86" s="17" t="s">
        <v>3</v>
      </c>
      <c r="C86" s="17" t="s">
        <v>249</v>
      </c>
      <c r="D86" s="17" t="s">
        <v>20</v>
      </c>
      <c r="E86" s="17"/>
      <c r="F86" s="7" t="n">
        <v>7.1</v>
      </c>
      <c r="G86" s="6" t="n">
        <v>79.4715</v>
      </c>
      <c r="H86" s="18" t="n">
        <v>0</v>
      </c>
      <c r="I86" s="6" t="n">
        <v>0</v>
      </c>
      <c r="J86" s="17"/>
      <c r="K86" s="6" t="s">
        <f>=F86*G86</f>
      </c>
      <c r="L86" s="18"/>
      <c r="M86" s="6"/>
      <c r="N86" s="18"/>
      <c r="O86" s="17"/>
      <c r="P86" s="17"/>
      <c r="Q86" s="18"/>
      <c r="R86" s="18"/>
    </row>
    <row collapsed="false" customFormat="false" customHeight="false" hidden="false" ht="12.1" outlineLevel="0" r="87">
      <c r="A87" s="17"/>
      <c r="B87" s="17"/>
      <c r="C87" s="17"/>
      <c r="D87" s="17"/>
      <c r="E87" s="17"/>
      <c r="F87" s="7"/>
      <c r="G87" s="6"/>
      <c r="H87" s="4"/>
      <c r="I87" s="4" t="s">
        <v>250</v>
      </c>
      <c r="J87" s="4"/>
      <c r="K87" s="5" t="s">
        <f>=SUM(K85:K86)</f>
      </c>
      <c r="L87" s="4"/>
      <c r="M87" s="4"/>
      <c r="N87" s="18"/>
      <c r="O87" s="17"/>
      <c r="P87" s="17"/>
      <c r="Q87" s="18"/>
      <c r="R87" s="18"/>
    </row>
    <row collapsed="false" customFormat="false" customHeight="false" hidden="false" ht="12.1" outlineLevel="0" r="88">
      <c r="A88" s="17"/>
      <c r="B88" s="17"/>
      <c r="C88" s="17"/>
      <c r="D88" s="17"/>
      <c r="E88" s="17"/>
      <c r="F88" s="7"/>
      <c r="G88" s="6"/>
      <c r="H88" s="4"/>
      <c r="I88" s="4" t="s">
        <v>251</v>
      </c>
      <c r="J88" s="4"/>
      <c r="K88" s="5" t="s">
        <f>=K54+K69+K84+K87</f>
      </c>
      <c r="L88" s="18"/>
      <c r="M88" s="6"/>
      <c r="N88" s="18"/>
      <c r="O88" s="17"/>
      <c r="P88" s="17"/>
      <c r="Q88" s="18"/>
      <c r="R88" s="18"/>
    </row>
  </sheetData>
  <mergeCells>
    <mergeCell ref="I54:J54"/>
    <mergeCell ref="I69:J69"/>
    <mergeCell ref="I84:J84"/>
    <mergeCell ref="I87:J87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8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47" t="s">
        <v>0</v>
      </c>
      <c r="B1" s="47" t="s">
        <v>2</v>
      </c>
      <c r="C1" s="47" t="s">
        <v>1062</v>
      </c>
      <c r="D1" s="47" t="s">
        <v>1063</v>
      </c>
      <c r="E1" s="47" t="s">
        <v>1032</v>
      </c>
      <c r="F1" s="47" t="s">
        <v>1064</v>
      </c>
      <c r="G1" s="47" t="s">
        <v>1029</v>
      </c>
      <c r="H1" s="47" t="s">
        <v>1065</v>
      </c>
      <c r="I1" s="47" t="s">
        <v>1066</v>
      </c>
      <c r="J1" s="47" t="s">
        <v>1067</v>
      </c>
      <c r="K1" s="47" t="s">
        <v>1068</v>
      </c>
    </row>
    <row collapsed="false" customFormat="false" customHeight="false" hidden="false" ht="12.1" outlineLevel="0" r="2">
      <c r="A2" s="17" t="s">
        <v>729</v>
      </c>
      <c r="B2" s="17" t="s">
        <v>1069</v>
      </c>
      <c r="C2" s="50" t="n">
        <v>43908</v>
      </c>
      <c r="D2" s="51" t="n">
        <v>43910</v>
      </c>
      <c r="E2" s="18" t="n">
        <v>792.55</v>
      </c>
      <c r="F2" s="18" t="n">
        <v>812.84</v>
      </c>
      <c r="G2" s="18" t="n">
        <v>1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729</v>
      </c>
      <c r="B3" s="17" t="s">
        <v>1069</v>
      </c>
      <c r="C3" s="50" t="n">
        <v>43910</v>
      </c>
      <c r="D3" s="51" t="n">
        <v>44676</v>
      </c>
      <c r="E3" s="18" t="n">
        <v>80.755</v>
      </c>
      <c r="F3" s="18" t="n">
        <v>92.9996</v>
      </c>
      <c r="G3" s="18" t="n">
        <v>10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120</v>
      </c>
      <c r="B4" s="17" t="s">
        <v>121</v>
      </c>
      <c r="C4" s="50" t="n">
        <v>43908</v>
      </c>
      <c r="D4" s="51" t="n">
        <v>43910</v>
      </c>
      <c r="E4" s="18" t="n">
        <v>165.115</v>
      </c>
      <c r="F4" s="18" t="n">
        <v>181.424</v>
      </c>
      <c r="G4" s="18" t="n">
        <v>10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120</v>
      </c>
      <c r="B5" s="17" t="s">
        <v>121</v>
      </c>
      <c r="C5" s="50" t="n">
        <v>43914</v>
      </c>
      <c r="D5" s="51" t="n">
        <v>43917</v>
      </c>
      <c r="E5" s="18" t="n">
        <v>175.921</v>
      </c>
      <c r="F5" s="18" t="n">
        <v>178.896</v>
      </c>
      <c r="G5" s="18" t="n">
        <v>10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17</v>
      </c>
      <c r="B6" s="17" t="s">
        <v>19</v>
      </c>
      <c r="C6" s="50" t="n">
        <v>43908</v>
      </c>
      <c r="D6" s="51" t="n">
        <v>43910</v>
      </c>
      <c r="E6" s="18" t="n">
        <v>165.115</v>
      </c>
      <c r="F6" s="18" t="n">
        <v>179.226</v>
      </c>
      <c r="G6" s="18" t="n">
        <v>10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17</v>
      </c>
      <c r="B7" s="17" t="s">
        <v>19</v>
      </c>
      <c r="C7" s="50" t="n">
        <v>43913</v>
      </c>
      <c r="D7" s="51" t="n">
        <v>43917</v>
      </c>
      <c r="E7" s="18" t="n">
        <v>177.823</v>
      </c>
      <c r="F7" s="18" t="n">
        <v>177.876</v>
      </c>
      <c r="G7" s="18" t="n">
        <v>10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52</v>
      </c>
      <c r="B8" s="17" t="s">
        <v>53</v>
      </c>
      <c r="C8" s="50" t="n">
        <v>43909</v>
      </c>
      <c r="D8" s="51" t="n">
        <v>43910</v>
      </c>
      <c r="E8" s="18" t="n">
        <v>395.47</v>
      </c>
      <c r="F8" s="18" t="n">
        <v>464.075</v>
      </c>
      <c r="G8" s="18" t="n">
        <v>2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52</v>
      </c>
      <c r="B9" s="17" t="s">
        <v>53</v>
      </c>
      <c r="C9" s="50" t="n">
        <v>43913</v>
      </c>
      <c r="D9" s="51" t="n">
        <v>43914</v>
      </c>
      <c r="E9" s="18" t="n">
        <v>464.925</v>
      </c>
      <c r="F9" s="18" t="n">
        <v>513.545</v>
      </c>
      <c r="G9" s="18" t="n">
        <v>2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52</v>
      </c>
      <c r="B10" s="17" t="s">
        <v>53</v>
      </c>
      <c r="C10" s="50" t="n">
        <v>43914</v>
      </c>
      <c r="D10" s="51" t="n">
        <v>43917</v>
      </c>
      <c r="E10" s="18" t="n">
        <v>512.855</v>
      </c>
      <c r="F10" s="18" t="n">
        <v>517.14</v>
      </c>
      <c r="G10" s="18" t="n">
        <v>2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139</v>
      </c>
      <c r="B11" s="17" t="s">
        <v>140</v>
      </c>
      <c r="C11" s="50" t="n">
        <v>43917</v>
      </c>
      <c r="D11" s="51" t="n">
        <v>43917</v>
      </c>
      <c r="E11" s="18" t="n">
        <v>81.2364</v>
      </c>
      <c r="F11" s="18" t="n">
        <v>80.2244</v>
      </c>
      <c r="G11" s="18" t="n">
        <v>50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139</v>
      </c>
      <c r="B12" s="17" t="s">
        <v>140</v>
      </c>
      <c r="C12" s="50" t="n">
        <v>43922</v>
      </c>
      <c r="D12" s="51" t="n">
        <v>43924</v>
      </c>
      <c r="E12" s="18" t="n">
        <v>81.336</v>
      </c>
      <c r="F12" s="18" t="n">
        <v>84.7613</v>
      </c>
      <c r="G12" s="18" t="n">
        <v>10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139</v>
      </c>
      <c r="B13" s="17" t="s">
        <v>140</v>
      </c>
      <c r="C13" s="50" t="n">
        <v>43923</v>
      </c>
      <c r="D13" s="51" t="n">
        <v>43924</v>
      </c>
      <c r="E13" s="18" t="n">
        <v>84.158</v>
      </c>
      <c r="F13" s="18" t="n">
        <v>84.7613</v>
      </c>
      <c r="G13" s="18" t="n">
        <v>30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731</v>
      </c>
      <c r="B14" s="17" t="s">
        <v>1070</v>
      </c>
      <c r="C14" s="50" t="n">
        <v>43917</v>
      </c>
      <c r="D14" s="51" t="n">
        <v>43930</v>
      </c>
      <c r="E14" s="18" t="n">
        <v>805.35</v>
      </c>
      <c r="F14" s="18" t="n">
        <v>759.57</v>
      </c>
      <c r="G14" s="18" t="n">
        <v>1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732</v>
      </c>
      <c r="B15" s="17" t="s">
        <v>1071</v>
      </c>
      <c r="C15" s="50" t="n">
        <v>43917</v>
      </c>
      <c r="D15" s="51" t="n">
        <v>44676</v>
      </c>
      <c r="E15" s="18" t="n">
        <v>88.301</v>
      </c>
      <c r="F15" s="18" t="n">
        <v>54.96</v>
      </c>
      <c r="G15" s="18" t="n">
        <v>10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733</v>
      </c>
      <c r="B16" s="17" t="s">
        <v>1072</v>
      </c>
      <c r="C16" s="50" t="n">
        <v>43920</v>
      </c>
      <c r="D16" s="51" t="n">
        <v>43920</v>
      </c>
      <c r="E16" s="18" t="n">
        <v>68.608</v>
      </c>
      <c r="F16" s="18" t="n">
        <v>68.852</v>
      </c>
      <c r="G16" s="18" t="n">
        <v>10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733</v>
      </c>
      <c r="B17" s="17" t="s">
        <v>1072</v>
      </c>
      <c r="C17" s="50" t="n">
        <v>43921</v>
      </c>
      <c r="D17" s="51" t="n">
        <v>43921</v>
      </c>
      <c r="E17" s="18" t="n">
        <v>72.7707</v>
      </c>
      <c r="F17" s="18" t="n">
        <v>73.249</v>
      </c>
      <c r="G17" s="18" t="n">
        <v>30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113</v>
      </c>
      <c r="B18" s="17" t="s">
        <v>114</v>
      </c>
      <c r="C18" s="50" t="n">
        <v>43944</v>
      </c>
      <c r="D18" s="51" t="n">
        <v>44063</v>
      </c>
      <c r="E18" s="18" t="n">
        <v>68.598</v>
      </c>
      <c r="F18" s="18" t="n">
        <v>90.936</v>
      </c>
      <c r="G18" s="18" t="n">
        <v>10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190</v>
      </c>
      <c r="B19" s="17" t="s">
        <v>191</v>
      </c>
      <c r="C19" s="50" t="n">
        <v>43972</v>
      </c>
      <c r="D19" s="51" t="n">
        <v>44676</v>
      </c>
      <c r="E19" s="18" t="n">
        <v>1.276</v>
      </c>
      <c r="F19" s="18" t="n">
        <v>2.4235</v>
      </c>
      <c r="G19" s="18" t="n">
        <v>10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190</v>
      </c>
      <c r="B20" s="17" t="s">
        <v>191</v>
      </c>
      <c r="C20" s="50" t="n">
        <v>43972</v>
      </c>
      <c r="D20" s="51" t="n">
        <v>44676</v>
      </c>
      <c r="E20" s="18" t="n">
        <v>1.2715</v>
      </c>
      <c r="F20" s="18" t="n">
        <v>2.4235</v>
      </c>
      <c r="G20" s="18" t="n">
        <v>20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190</v>
      </c>
      <c r="B21" s="17" t="s">
        <v>191</v>
      </c>
      <c r="C21" s="50" t="n">
        <v>43973</v>
      </c>
      <c r="D21" s="51" t="n">
        <v>44676</v>
      </c>
      <c r="E21" s="18" t="n">
        <v>1.2647</v>
      </c>
      <c r="F21" s="18" t="n">
        <v>2.4235</v>
      </c>
      <c r="G21" s="18" t="n">
        <v>30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190</v>
      </c>
      <c r="B22" s="17" t="s">
        <v>191</v>
      </c>
      <c r="C22" s="50" t="n">
        <v>44175</v>
      </c>
      <c r="D22" s="51" t="n">
        <v>44676</v>
      </c>
      <c r="E22" s="18" t="n">
        <v>1.6489</v>
      </c>
      <c r="F22" s="18" t="n">
        <v>2.4235</v>
      </c>
      <c r="G22" s="18" t="n">
        <v>27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90</v>
      </c>
      <c r="B23" s="17" t="s">
        <v>91</v>
      </c>
      <c r="C23" s="50" t="n">
        <v>43984</v>
      </c>
      <c r="D23" s="51" t="n">
        <v>44020</v>
      </c>
      <c r="E23" s="18" t="n">
        <v>0.7256</v>
      </c>
      <c r="F23" s="18" t="n">
        <v>0.8018</v>
      </c>
      <c r="G23" s="18" t="n">
        <v>1000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188</v>
      </c>
      <c r="B24" s="17" t="s">
        <v>189</v>
      </c>
      <c r="C24" s="50" t="n">
        <v>43993</v>
      </c>
      <c r="D24" s="51" t="n">
        <v>44676</v>
      </c>
      <c r="E24" s="18" t="n">
        <v>0.9462</v>
      </c>
      <c r="F24" s="18" t="n">
        <v>1.2319</v>
      </c>
      <c r="G24" s="18" t="n">
        <v>250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188</v>
      </c>
      <c r="B25" s="17" t="s">
        <v>189</v>
      </c>
      <c r="C25" s="50" t="n">
        <v>44064</v>
      </c>
      <c r="D25" s="51" t="n">
        <v>44676</v>
      </c>
      <c r="E25" s="18" t="n">
        <v>1.03</v>
      </c>
      <c r="F25" s="18" t="n">
        <v>1.2319</v>
      </c>
      <c r="G25" s="18" t="n">
        <v>5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738</v>
      </c>
      <c r="B26" s="17" t="s">
        <v>1039</v>
      </c>
      <c r="C26" s="50" t="n">
        <v>44411</v>
      </c>
      <c r="D26" s="51" t="n">
        <v>44890</v>
      </c>
      <c r="E26" s="18" t="n">
        <v>135.994</v>
      </c>
      <c r="F26" s="18" t="n">
        <v>70.598</v>
      </c>
      <c r="G26" s="18" t="n">
        <v>10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742</v>
      </c>
      <c r="B27" s="17" t="s">
        <v>1040</v>
      </c>
      <c r="C27" s="50" t="n">
        <v>44915</v>
      </c>
      <c r="D27" s="51" t="n">
        <v>45776</v>
      </c>
      <c r="E27" s="18" t="n">
        <v>4315.88</v>
      </c>
      <c r="F27" s="18" t="n">
        <v>4561.39</v>
      </c>
      <c r="G27" s="18" t="n">
        <v>1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746</v>
      </c>
      <c r="B28" s="17" t="s">
        <v>1073</v>
      </c>
      <c r="C28" s="50" t="n">
        <v>45181</v>
      </c>
      <c r="D28" s="51" t="n">
        <v>45317</v>
      </c>
      <c r="E28" s="18" t="n">
        <v>2552.1</v>
      </c>
      <c r="F28" s="18" t="n">
        <v>2834.45</v>
      </c>
      <c r="G28" s="18" t="n">
        <v>1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130</v>
      </c>
      <c r="B29" s="17" t="s">
        <v>131</v>
      </c>
      <c r="C29" s="50" t="n">
        <v>45184</v>
      </c>
      <c r="D29" s="51" t="n">
        <v>45191</v>
      </c>
      <c r="E29" s="18" t="n">
        <v>1454.81</v>
      </c>
      <c r="F29" s="18" t="n">
        <v>1376.75</v>
      </c>
      <c r="G29" s="18" t="n">
        <v>1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749</v>
      </c>
      <c r="B30" s="17" t="s">
        <v>1074</v>
      </c>
      <c r="C30" s="50" t="n">
        <v>45313</v>
      </c>
      <c r="D30" s="51" t="n">
        <v>45341</v>
      </c>
      <c r="E30" s="18" t="n">
        <v>2853.06</v>
      </c>
      <c r="F30" s="18" t="n">
        <v>3130.18</v>
      </c>
      <c r="G30" s="18" t="n">
        <v>1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749</v>
      </c>
      <c r="B31" s="17" t="s">
        <v>1074</v>
      </c>
      <c r="C31" s="50" t="n">
        <v>45317</v>
      </c>
      <c r="D31" s="51" t="n">
        <v>45341</v>
      </c>
      <c r="E31" s="18" t="n">
        <v>2823.04</v>
      </c>
      <c r="F31" s="18" t="n">
        <v>3130.18</v>
      </c>
      <c r="G31" s="18" t="n">
        <v>1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752</v>
      </c>
      <c r="B32" s="17" t="s">
        <v>1041</v>
      </c>
      <c r="C32" s="50" t="n">
        <v>45323</v>
      </c>
      <c r="D32" s="51" t="n">
        <v>45876</v>
      </c>
      <c r="E32" s="18" t="n">
        <v>1.4013</v>
      </c>
      <c r="F32" s="18" t="n">
        <v>1.5256</v>
      </c>
      <c r="G32" s="18" t="n">
        <v>2000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60</v>
      </c>
      <c r="B33" s="17" t="s">
        <v>61</v>
      </c>
      <c r="C33" s="50" t="n">
        <v>44747</v>
      </c>
      <c r="D33" s="51" t="n">
        <v>45175</v>
      </c>
      <c r="E33" s="18" t="n">
        <v>0.4701</v>
      </c>
      <c r="F33" s="18" t="n">
        <v>1.6602</v>
      </c>
      <c r="G33" s="18" t="n">
        <v>1000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60</v>
      </c>
      <c r="B34" s="17" t="s">
        <v>61</v>
      </c>
      <c r="C34" s="50" t="n">
        <v>44762</v>
      </c>
      <c r="D34" s="51" t="n">
        <v>45175</v>
      </c>
      <c r="E34" s="18" t="n">
        <v>0.4826</v>
      </c>
      <c r="F34" s="18" t="n">
        <v>1.6602</v>
      </c>
      <c r="G34" s="18" t="n">
        <v>1000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60</v>
      </c>
      <c r="B35" s="17" t="s">
        <v>61</v>
      </c>
      <c r="C35" s="50" t="n">
        <v>44837</v>
      </c>
      <c r="D35" s="51" t="n">
        <v>45176</v>
      </c>
      <c r="E35" s="18" t="n">
        <v>0.4392</v>
      </c>
      <c r="F35" s="18" t="n">
        <v>1.4078</v>
      </c>
      <c r="G35" s="18" t="n">
        <v>1000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60</v>
      </c>
      <c r="B36" s="17" t="s">
        <v>61</v>
      </c>
      <c r="C36" s="50" t="n">
        <v>45040</v>
      </c>
      <c r="D36" s="51" t="n">
        <v>45176</v>
      </c>
      <c r="E36" s="18" t="n">
        <v>0.7911</v>
      </c>
      <c r="F36" s="18" t="n">
        <v>1.4078</v>
      </c>
      <c r="G36" s="18" t="n">
        <v>1000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60</v>
      </c>
      <c r="B37" s="17" t="s">
        <v>61</v>
      </c>
      <c r="C37" s="50" t="n">
        <v>45054</v>
      </c>
      <c r="D37" s="51" t="n">
        <v>45176</v>
      </c>
      <c r="E37" s="18" t="n">
        <v>0.6885</v>
      </c>
      <c r="F37" s="18" t="n">
        <v>1.4078</v>
      </c>
      <c r="G37" s="18" t="n">
        <v>1000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120</v>
      </c>
      <c r="B38" s="17" t="s">
        <v>121</v>
      </c>
      <c r="C38" s="50" t="n">
        <v>44762</v>
      </c>
      <c r="D38" s="51" t="n">
        <v>44841</v>
      </c>
      <c r="E38" s="18" t="n">
        <v>193.399</v>
      </c>
      <c r="F38" s="18" t="n">
        <v>204.0585</v>
      </c>
      <c r="G38" s="18" t="n">
        <v>20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957</v>
      </c>
      <c r="B39" s="17" t="s">
        <v>957</v>
      </c>
      <c r="C39" s="50" t="n">
        <v>45120</v>
      </c>
      <c r="D39" s="51" t="n">
        <v>45343</v>
      </c>
      <c r="E39" s="18" t="n">
        <v>12.596</v>
      </c>
      <c r="F39" s="18" t="n">
        <v>12.7273</v>
      </c>
      <c r="G39" s="18" t="n">
        <v>10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957</v>
      </c>
      <c r="B40" s="17" t="s">
        <v>957</v>
      </c>
      <c r="C40" s="50" t="n">
        <v>45124</v>
      </c>
      <c r="D40" s="51" t="n">
        <v>45343</v>
      </c>
      <c r="E40" s="18" t="n">
        <v>12.64</v>
      </c>
      <c r="F40" s="18" t="n">
        <v>12.7273</v>
      </c>
      <c r="G40" s="18" t="n">
        <v>10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957</v>
      </c>
      <c r="B41" s="17" t="s">
        <v>957</v>
      </c>
      <c r="C41" s="50" t="n">
        <v>45240</v>
      </c>
      <c r="D41" s="51" t="n">
        <v>45343</v>
      </c>
      <c r="E41" s="18" t="n">
        <v>12.645</v>
      </c>
      <c r="F41" s="18" t="n">
        <v>12.7273</v>
      </c>
      <c r="G41" s="18" t="n">
        <v>10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734</v>
      </c>
      <c r="B42" s="17" t="s">
        <v>870</v>
      </c>
      <c r="C42" s="50" t="n">
        <v>43993</v>
      </c>
      <c r="D42" s="51" t="n">
        <v>43993</v>
      </c>
      <c r="E42" s="18" t="n">
        <v>251.143</v>
      </c>
      <c r="F42" s="18" t="n">
        <v>244.2811</v>
      </c>
      <c r="G42" s="18" t="n">
        <v>1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134</v>
      </c>
      <c r="B43" s="17" t="s">
        <v>135</v>
      </c>
      <c r="C43" s="50" t="n">
        <v>44112</v>
      </c>
      <c r="D43" s="51" t="n">
        <v>45516</v>
      </c>
      <c r="E43" s="18" t="n">
        <v>598.9664</v>
      </c>
      <c r="F43" s="18" t="n">
        <v>1563.15</v>
      </c>
      <c r="G43" s="18" t="n">
        <v>1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107</v>
      </c>
      <c r="B44" s="17" t="s">
        <v>108</v>
      </c>
      <c r="C44" s="50" t="n">
        <v>44169</v>
      </c>
      <c r="D44" s="51" t="n">
        <v>44760</v>
      </c>
      <c r="E44" s="18" t="n">
        <v>44.502</v>
      </c>
      <c r="F44" s="18" t="n">
        <v>27.1288</v>
      </c>
      <c r="G44" s="18" t="n">
        <v>10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107</v>
      </c>
      <c r="B45" s="17" t="s">
        <v>108</v>
      </c>
      <c r="C45" s="50" t="n">
        <v>44200</v>
      </c>
      <c r="D45" s="51" t="n">
        <v>44760</v>
      </c>
      <c r="E45" s="18" t="n">
        <v>57.054</v>
      </c>
      <c r="F45" s="18" t="n">
        <v>27.1288</v>
      </c>
      <c r="G45" s="18" t="n">
        <v>10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7" t="s">
        <v>107</v>
      </c>
      <c r="B46" s="17" t="s">
        <v>108</v>
      </c>
      <c r="C46" s="50" t="n">
        <v>44224</v>
      </c>
      <c r="D46" s="51" t="n">
        <v>44760</v>
      </c>
      <c r="E46" s="18" t="n">
        <v>51.876</v>
      </c>
      <c r="F46" s="18" t="n">
        <v>27.1288</v>
      </c>
      <c r="G46" s="18" t="n">
        <v>10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7" t="s">
        <v>107</v>
      </c>
      <c r="B47" s="17" t="s">
        <v>108</v>
      </c>
      <c r="C47" s="50" t="n">
        <v>44379</v>
      </c>
      <c r="D47" s="51" t="n">
        <v>44760</v>
      </c>
      <c r="E47" s="18" t="n">
        <v>59.551</v>
      </c>
      <c r="F47" s="18" t="n">
        <v>27.1288</v>
      </c>
      <c r="G47" s="18" t="n">
        <v>10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  <row collapsed="false" customFormat="false" customHeight="false" hidden="false" ht="12.1" outlineLevel="0" r="48">
      <c r="A48" s="17" t="s">
        <v>736</v>
      </c>
      <c r="B48" s="17" t="s">
        <v>1075</v>
      </c>
      <c r="C48" s="50" t="n">
        <v>44175</v>
      </c>
      <c r="D48" s="51" t="n">
        <v>45516</v>
      </c>
      <c r="E48" s="18" t="n">
        <v>76.971</v>
      </c>
      <c r="F48" s="18" t="n">
        <v>149.11</v>
      </c>
      <c r="G48" s="18" t="n">
        <v>1</v>
      </c>
      <c r="H48" s="6" t="s">
        <f>=(F48-E48)*G48</f>
      </c>
      <c r="I48" s="9" t="s">
        <f>=(F48-E48)/E48</f>
      </c>
      <c r="J48" s="7" t="s">
        <f>=MAX(1,DATEDIF(C48,D48,"d")-1)</f>
      </c>
      <c r="K48" s="9" t="s">
        <f>=I48*365/J48</f>
      </c>
    </row>
    <row collapsed="false" customFormat="false" customHeight="false" hidden="false" ht="12.1" outlineLevel="0" r="49">
      <c r="A49" s="17" t="s">
        <v>736</v>
      </c>
      <c r="B49" s="17" t="s">
        <v>1075</v>
      </c>
      <c r="C49" s="50" t="n">
        <v>44260</v>
      </c>
      <c r="D49" s="51" t="n">
        <v>45516</v>
      </c>
      <c r="E49" s="18" t="n">
        <v>78.76</v>
      </c>
      <c r="F49" s="18" t="n">
        <v>149.11</v>
      </c>
      <c r="G49" s="18" t="n">
        <v>1</v>
      </c>
      <c r="H49" s="6" t="s">
        <f>=(F49-E49)*G49</f>
      </c>
      <c r="I49" s="9" t="s">
        <f>=(F49-E49)/E49</f>
      </c>
      <c r="J49" s="7" t="s">
        <f>=MAX(1,DATEDIF(C49,D49,"d")-1)</f>
      </c>
      <c r="K49" s="9" t="s">
        <f>=I49*365/J49</f>
      </c>
    </row>
    <row collapsed="false" customFormat="false" customHeight="false" hidden="false" ht="12.1" outlineLevel="0" r="50">
      <c r="A50" s="17" t="s">
        <v>736</v>
      </c>
      <c r="B50" s="17" t="s">
        <v>1075</v>
      </c>
      <c r="C50" s="50" t="n">
        <v>44260</v>
      </c>
      <c r="D50" s="51" t="n">
        <v>45516</v>
      </c>
      <c r="E50" s="18" t="n">
        <v>78.4595</v>
      </c>
      <c r="F50" s="18" t="n">
        <v>149.11</v>
      </c>
      <c r="G50" s="18" t="n">
        <v>3</v>
      </c>
      <c r="H50" s="6" t="s">
        <f>=(F50-E50)*G50</f>
      </c>
      <c r="I50" s="9" t="s">
        <f>=(F50-E50)/E50</f>
      </c>
      <c r="J50" s="7" t="s">
        <f>=MAX(1,DATEDIF(C50,D50,"d")-1)</f>
      </c>
      <c r="K50" s="9" t="s">
        <f>=I50*365/J50</f>
      </c>
    </row>
    <row collapsed="false" customFormat="false" customHeight="false" hidden="false" ht="12.1" outlineLevel="0" r="51">
      <c r="A51" s="17" t="s">
        <v>736</v>
      </c>
      <c r="B51" s="17" t="s">
        <v>1075</v>
      </c>
      <c r="C51" s="50" t="n">
        <v>44260</v>
      </c>
      <c r="D51" s="51" t="n">
        <v>45516</v>
      </c>
      <c r="E51" s="18" t="n">
        <v>78.7055</v>
      </c>
      <c r="F51" s="18" t="n">
        <v>149.11</v>
      </c>
      <c r="G51" s="18" t="n">
        <v>3</v>
      </c>
      <c r="H51" s="6" t="s">
        <f>=(F51-E51)*G51</f>
      </c>
      <c r="I51" s="9" t="s">
        <f>=(F51-E51)/E51</f>
      </c>
      <c r="J51" s="7" t="s">
        <f>=MAX(1,DATEDIF(C51,D51,"d")-1)</f>
      </c>
      <c r="K51" s="9" t="s">
        <f>=I51*365/J51</f>
      </c>
    </row>
    <row collapsed="false" customFormat="false" customHeight="false" hidden="false" ht="12.1" outlineLevel="0" r="52">
      <c r="A52" s="17" t="s">
        <v>737</v>
      </c>
      <c r="B52" s="17" t="s">
        <v>1038</v>
      </c>
      <c r="C52" s="50" t="n">
        <v>44295</v>
      </c>
      <c r="D52" s="51" t="n">
        <v>45835</v>
      </c>
      <c r="E52" s="18" t="n">
        <v>717.83</v>
      </c>
      <c r="F52" s="18" t="n">
        <v>0</v>
      </c>
      <c r="G52" s="18" t="n">
        <v>1</v>
      </c>
      <c r="H52" s="6" t="s">
        <f>=(F52-E52)*G52</f>
      </c>
      <c r="I52" s="9" t="s">
        <f>=(F52-E52)/E52</f>
      </c>
      <c r="J52" s="7" t="s">
        <f>=MAX(1,DATEDIF(C52,D52,"d")-1)</f>
      </c>
      <c r="K52" s="9" t="s">
        <f>=I52*365/J52</f>
      </c>
    </row>
    <row collapsed="false" customFormat="false" customHeight="false" hidden="false" ht="12.1" outlineLevel="0" r="53">
      <c r="A53" s="17" t="s">
        <v>737</v>
      </c>
      <c r="B53" s="17" t="s">
        <v>1038</v>
      </c>
      <c r="C53" s="50" t="n">
        <v>45835</v>
      </c>
      <c r="D53" s="51" t="n">
        <v>45847</v>
      </c>
      <c r="E53" s="18" t="n">
        <v>2</v>
      </c>
      <c r="F53" s="18" t="n">
        <v>150.81</v>
      </c>
      <c r="G53" s="18" t="n">
        <v>1</v>
      </c>
      <c r="H53" s="6" t="s">
        <f>=(F53-E53)*G53</f>
      </c>
      <c r="I53" s="9" t="s">
        <f>=(F53-E53)/E53</f>
      </c>
      <c r="J53" s="7" t="s">
        <f>=MAX(1,DATEDIF(C53,D53,"d")-1)</f>
      </c>
      <c r="K53" s="9" t="s">
        <f>=I53*365/J53</f>
      </c>
    </row>
    <row collapsed="false" customFormat="false" customHeight="false" hidden="false" ht="12.1" outlineLevel="0" r="54">
      <c r="A54" s="17" t="s">
        <v>194</v>
      </c>
      <c r="B54" s="17" t="s">
        <v>195</v>
      </c>
      <c r="C54" s="50" t="n">
        <v>44301</v>
      </c>
      <c r="D54" s="51" t="n">
        <v>45516</v>
      </c>
      <c r="E54" s="18" t="n">
        <v>77.436</v>
      </c>
      <c r="F54" s="18" t="n">
        <v>107.19</v>
      </c>
      <c r="G54" s="18" t="n">
        <v>5</v>
      </c>
      <c r="H54" s="6" t="s">
        <f>=(F54-E54)*G54</f>
      </c>
      <c r="I54" s="9" t="s">
        <f>=(F54-E54)/E54</f>
      </c>
      <c r="J54" s="7" t="s">
        <f>=MAX(1,DATEDIF(C54,D54,"d")-1)</f>
      </c>
      <c r="K54" s="9" t="s">
        <f>=I54*365/J54</f>
      </c>
    </row>
    <row collapsed="false" customFormat="false" customHeight="false" hidden="false" ht="12.1" outlineLevel="0" r="55">
      <c r="A55" s="17" t="s">
        <v>194</v>
      </c>
      <c r="B55" s="17" t="s">
        <v>195</v>
      </c>
      <c r="C55" s="50" t="n">
        <v>44470</v>
      </c>
      <c r="D55" s="51" t="n">
        <v>45516</v>
      </c>
      <c r="E55" s="18" t="n">
        <v>74.9</v>
      </c>
      <c r="F55" s="18" t="n">
        <v>107.19</v>
      </c>
      <c r="G55" s="18" t="n">
        <v>1</v>
      </c>
      <c r="H55" s="6" t="s">
        <f>=(F55-E55)*G55</f>
      </c>
      <c r="I55" s="9" t="s">
        <f>=(F55-E55)/E55</f>
      </c>
      <c r="J55" s="7" t="s">
        <f>=MAX(1,DATEDIF(C55,D55,"d")-1)</f>
      </c>
      <c r="K55" s="9" t="s">
        <f>=I55*365/J55</f>
      </c>
    </row>
    <row collapsed="false" customFormat="false" customHeight="false" hidden="false" ht="12.1" outlineLevel="0" r="56">
      <c r="A56" s="17" t="s">
        <v>194</v>
      </c>
      <c r="B56" s="17" t="s">
        <v>195</v>
      </c>
      <c r="C56" s="50" t="n">
        <v>44483</v>
      </c>
      <c r="D56" s="51" t="n">
        <v>45516</v>
      </c>
      <c r="E56" s="18" t="n">
        <v>74.79</v>
      </c>
      <c r="F56" s="18" t="n">
        <v>107.19</v>
      </c>
      <c r="G56" s="18" t="n">
        <v>1</v>
      </c>
      <c r="H56" s="6" t="s">
        <f>=(F56-E56)*G56</f>
      </c>
      <c r="I56" s="9" t="s">
        <f>=(F56-E56)/E56</f>
      </c>
      <c r="J56" s="7" t="s">
        <f>=MAX(1,DATEDIF(C56,D56,"d")-1)</f>
      </c>
      <c r="K56" s="9" t="s">
        <f>=I56*365/J56</f>
      </c>
    </row>
    <row collapsed="false" customFormat="false" customHeight="false" hidden="false" ht="12.1" outlineLevel="0" r="57">
      <c r="A57" s="17" t="s">
        <v>83</v>
      </c>
      <c r="B57" s="17" t="s">
        <v>84</v>
      </c>
      <c r="C57" s="50" t="n">
        <v>44334</v>
      </c>
      <c r="D57" s="51" t="n">
        <v>44760</v>
      </c>
      <c r="E57" s="18" t="n">
        <v>0.0477</v>
      </c>
      <c r="F57" s="18" t="n">
        <v>0.018</v>
      </c>
      <c r="G57" s="18" t="n">
        <v>10000</v>
      </c>
      <c r="H57" s="6" t="s">
        <f>=(F57-E57)*G57</f>
      </c>
      <c r="I57" s="9" t="s">
        <f>=(F57-E57)/E57</f>
      </c>
      <c r="J57" s="7" t="s">
        <f>=MAX(1,DATEDIF(C57,D57,"d")-1)</f>
      </c>
      <c r="K57" s="9" t="s">
        <f>=I57*365/J57</f>
      </c>
    </row>
    <row collapsed="false" customFormat="false" customHeight="false" hidden="false" ht="12.1" outlineLevel="0" r="58">
      <c r="A58" s="17" t="s">
        <v>83</v>
      </c>
      <c r="B58" s="17" t="s">
        <v>84</v>
      </c>
      <c r="C58" s="50" t="n">
        <v>44516</v>
      </c>
      <c r="D58" s="51" t="n">
        <v>44760</v>
      </c>
      <c r="E58" s="18" t="n">
        <v>0.051</v>
      </c>
      <c r="F58" s="18" t="n">
        <v>0.018</v>
      </c>
      <c r="G58" s="18" t="n">
        <v>10000</v>
      </c>
      <c r="H58" s="6" t="s">
        <f>=(F58-E58)*G58</f>
      </c>
      <c r="I58" s="9" t="s">
        <f>=(F58-E58)/E58</f>
      </c>
      <c r="J58" s="7" t="s">
        <f>=MAX(1,DATEDIF(C58,D58,"d")-1)</f>
      </c>
      <c r="K58" s="9" t="s">
        <f>=I58*365/J58</f>
      </c>
    </row>
    <row collapsed="false" customFormat="false" customHeight="false" hidden="false" ht="12.1" outlineLevel="0" r="59">
      <c r="A59" s="17" t="s">
        <v>83</v>
      </c>
      <c r="B59" s="17" t="s">
        <v>84</v>
      </c>
      <c r="C59" s="50" t="n">
        <v>44547</v>
      </c>
      <c r="D59" s="51" t="n">
        <v>44760</v>
      </c>
      <c r="E59" s="18" t="n">
        <v>0.0469</v>
      </c>
      <c r="F59" s="18" t="n">
        <v>0.018</v>
      </c>
      <c r="G59" s="18" t="n">
        <v>10000</v>
      </c>
      <c r="H59" s="6" t="s">
        <f>=(F59-E59)*G59</f>
      </c>
      <c r="I59" s="9" t="s">
        <f>=(F59-E59)/E59</f>
      </c>
      <c r="J59" s="7" t="s">
        <f>=MAX(1,DATEDIF(C59,D59,"d")-1)</f>
      </c>
      <c r="K59" s="9" t="s">
        <f>=I59*365/J59</f>
      </c>
    </row>
    <row collapsed="false" customFormat="false" customHeight="false" hidden="false" ht="12.1" outlineLevel="0" r="60">
      <c r="A60" s="17" t="s">
        <v>83</v>
      </c>
      <c r="B60" s="17" t="s">
        <v>84</v>
      </c>
      <c r="C60" s="50" t="n">
        <v>44580</v>
      </c>
      <c r="D60" s="51" t="n">
        <v>44760</v>
      </c>
      <c r="E60" s="18" t="n">
        <v>0.0459</v>
      </c>
      <c r="F60" s="18" t="n">
        <v>0.018</v>
      </c>
      <c r="G60" s="18" t="n">
        <v>20000</v>
      </c>
      <c r="H60" s="6" t="s">
        <f>=(F60-E60)*G60</f>
      </c>
      <c r="I60" s="9" t="s">
        <f>=(F60-E60)/E60</f>
      </c>
      <c r="J60" s="7" t="s">
        <f>=MAX(1,DATEDIF(C60,D60,"d")-1)</f>
      </c>
      <c r="K60" s="9" t="s">
        <f>=I60*365/J60</f>
      </c>
    </row>
    <row collapsed="false" customFormat="false" customHeight="false" hidden="false" ht="12.1" outlineLevel="0" r="61">
      <c r="A61" s="17" t="s">
        <v>83</v>
      </c>
      <c r="B61" s="17" t="s">
        <v>84</v>
      </c>
      <c r="C61" s="50" t="n">
        <v>44603</v>
      </c>
      <c r="D61" s="51" t="n">
        <v>44760</v>
      </c>
      <c r="E61" s="18" t="n">
        <v>0.041</v>
      </c>
      <c r="F61" s="18" t="n">
        <v>0.018</v>
      </c>
      <c r="G61" s="18" t="n">
        <v>30000</v>
      </c>
      <c r="H61" s="6" t="s">
        <f>=(F61-E61)*G61</f>
      </c>
      <c r="I61" s="9" t="s">
        <f>=(F61-E61)/E61</f>
      </c>
      <c r="J61" s="7" t="s">
        <f>=MAX(1,DATEDIF(C61,D61,"d")-1)</f>
      </c>
      <c r="K61" s="9" t="s">
        <f>=I61*365/J61</f>
      </c>
    </row>
    <row collapsed="false" customFormat="false" customHeight="false" hidden="false" ht="12.1" outlineLevel="0" r="62">
      <c r="A62" s="17" t="s">
        <v>83</v>
      </c>
      <c r="B62" s="17" t="s">
        <v>84</v>
      </c>
      <c r="C62" s="50" t="n">
        <v>44609</v>
      </c>
      <c r="D62" s="51" t="n">
        <v>44760</v>
      </c>
      <c r="E62" s="18" t="n">
        <v>0.0412</v>
      </c>
      <c r="F62" s="18" t="n">
        <v>0.018</v>
      </c>
      <c r="G62" s="18" t="n">
        <v>10000</v>
      </c>
      <c r="H62" s="6" t="s">
        <f>=(F62-E62)*G62</f>
      </c>
      <c r="I62" s="9" t="s">
        <f>=(F62-E62)/E62</f>
      </c>
      <c r="J62" s="7" t="s">
        <f>=MAX(1,DATEDIF(C62,D62,"d")-1)</f>
      </c>
      <c r="K62" s="9" t="s">
        <f>=I62*365/J62</f>
      </c>
    </row>
    <row collapsed="false" customFormat="false" customHeight="false" hidden="false" ht="12.1" outlineLevel="0" r="63">
      <c r="A63" s="17" t="s">
        <v>83</v>
      </c>
      <c r="B63" s="17" t="s">
        <v>84</v>
      </c>
      <c r="C63" s="50" t="n">
        <v>44614</v>
      </c>
      <c r="D63" s="51" t="n">
        <v>44760</v>
      </c>
      <c r="E63" s="18" t="n">
        <v>0.0332</v>
      </c>
      <c r="F63" s="18" t="n">
        <v>0.018</v>
      </c>
      <c r="G63" s="18" t="n">
        <v>20000</v>
      </c>
      <c r="H63" s="6" t="s">
        <f>=(F63-E63)*G63</f>
      </c>
      <c r="I63" s="9" t="s">
        <f>=(F63-E63)/E63</f>
      </c>
      <c r="J63" s="7" t="s">
        <f>=MAX(1,DATEDIF(C63,D63,"d")-1)</f>
      </c>
      <c r="K63" s="9" t="s">
        <f>=I63*365/J63</f>
      </c>
    </row>
    <row collapsed="false" customFormat="false" customHeight="false" hidden="false" ht="12.1" outlineLevel="0" r="64">
      <c r="A64" s="17" t="s">
        <v>192</v>
      </c>
      <c r="B64" s="17" t="s">
        <v>193</v>
      </c>
      <c r="C64" s="50" t="n">
        <v>44448</v>
      </c>
      <c r="D64" s="51" t="n">
        <v>45516</v>
      </c>
      <c r="E64" s="18" t="n">
        <v>30.834</v>
      </c>
      <c r="F64" s="18" t="n">
        <v>37.44</v>
      </c>
      <c r="G64" s="18" t="n">
        <v>20</v>
      </c>
      <c r="H64" s="6" t="s">
        <f>=(F64-E64)*G64</f>
      </c>
      <c r="I64" s="9" t="s">
        <f>=(F64-E64)/E64</f>
      </c>
      <c r="J64" s="7" t="s">
        <f>=MAX(1,DATEDIF(C64,D64,"d")-1)</f>
      </c>
      <c r="K64" s="9" t="s">
        <f>=I64*365/J64</f>
      </c>
    </row>
    <row collapsed="false" customFormat="false" customHeight="false" hidden="false" ht="12.1" outlineLevel="0" r="65">
      <c r="A65" s="17" t="s">
        <v>192</v>
      </c>
      <c r="B65" s="17" t="s">
        <v>193</v>
      </c>
      <c r="C65" s="50" t="n">
        <v>44483</v>
      </c>
      <c r="D65" s="51" t="n">
        <v>45516</v>
      </c>
      <c r="E65" s="18" t="n">
        <v>29.008</v>
      </c>
      <c r="F65" s="18" t="n">
        <v>37.44</v>
      </c>
      <c r="G65" s="18" t="n">
        <v>5</v>
      </c>
      <c r="H65" s="6" t="s">
        <f>=(F65-E65)*G65</f>
      </c>
      <c r="I65" s="9" t="s">
        <f>=(F65-E65)/E65</f>
      </c>
      <c r="J65" s="7" t="s">
        <f>=MAX(1,DATEDIF(C65,D65,"d")-1)</f>
      </c>
      <c r="K65" s="9" t="s">
        <f>=I65*365/J65</f>
      </c>
    </row>
    <row collapsed="false" customFormat="false" customHeight="false" hidden="false" ht="12.1" outlineLevel="0" r="66">
      <c r="A66" s="17" t="s">
        <v>739</v>
      </c>
      <c r="B66" s="17" t="s">
        <v>1076</v>
      </c>
      <c r="C66" s="50" t="n">
        <v>44470</v>
      </c>
      <c r="D66" s="51" t="n">
        <v>44573</v>
      </c>
      <c r="E66" s="18" t="n">
        <v>824.5</v>
      </c>
      <c r="F66" s="18" t="n">
        <v>966.42</v>
      </c>
      <c r="G66" s="18" t="n">
        <v>1</v>
      </c>
      <c r="H66" s="6" t="s">
        <f>=(F66-E66)*G66</f>
      </c>
      <c r="I66" s="9" t="s">
        <f>=(F66-E66)/E66</f>
      </c>
      <c r="J66" s="7" t="s">
        <f>=MAX(1,DATEDIF(C66,D66,"d")-1)</f>
      </c>
      <c r="K66" s="9" t="s">
        <f>=I66*365/J66</f>
      </c>
    </row>
    <row collapsed="false" customFormat="false" customHeight="false" hidden="false" ht="12.1" outlineLevel="0" r="67">
      <c r="A67" s="17" t="s">
        <v>188</v>
      </c>
      <c r="B67" s="17" t="s">
        <v>189</v>
      </c>
      <c r="C67" s="50" t="n">
        <v>44470</v>
      </c>
      <c r="D67" s="51" t="n">
        <v>45516</v>
      </c>
      <c r="E67" s="18" t="n">
        <v>1.2833</v>
      </c>
      <c r="F67" s="18" t="n">
        <v>0.94</v>
      </c>
      <c r="G67" s="18" t="n">
        <v>6</v>
      </c>
      <c r="H67" s="6" t="s">
        <f>=(F67-E67)*G67</f>
      </c>
      <c r="I67" s="9" t="s">
        <f>=(F67-E67)/E67</f>
      </c>
      <c r="J67" s="7" t="s">
        <f>=MAX(1,DATEDIF(C67,D67,"d")-1)</f>
      </c>
      <c r="K67" s="9" t="s">
        <f>=I67*365/J67</f>
      </c>
    </row>
    <row collapsed="false" customFormat="false" customHeight="false" hidden="false" ht="12.1" outlineLevel="0" r="68">
      <c r="A68" s="17" t="s">
        <v>740</v>
      </c>
      <c r="B68" s="17" t="s">
        <v>911</v>
      </c>
      <c r="C68" s="50" t="n">
        <v>44483</v>
      </c>
      <c r="D68" s="51" t="n">
        <v>45516</v>
      </c>
      <c r="E68" s="18" t="n">
        <v>1086.4884</v>
      </c>
      <c r="F68" s="18" t="n">
        <v>1313.04</v>
      </c>
      <c r="G68" s="18" t="n">
        <v>1</v>
      </c>
      <c r="H68" s="6" t="s">
        <f>=(F68-E68)*G68</f>
      </c>
      <c r="I68" s="9" t="s">
        <f>=(F68-E68)/E68</f>
      </c>
      <c r="J68" s="7" t="s">
        <f>=MAX(1,DATEDIF(C68,D68,"d")-1)</f>
      </c>
      <c r="K68" s="9" t="s">
        <f>=I68*365/J68</f>
      </c>
    </row>
    <row collapsed="false" customFormat="false" customHeight="false" hidden="false" ht="12.1" outlineLevel="0" r="69">
      <c r="A69" s="17" t="s">
        <v>196</v>
      </c>
      <c r="B69" s="17" t="s">
        <v>197</v>
      </c>
      <c r="C69" s="50" t="n">
        <v>44483</v>
      </c>
      <c r="D69" s="51" t="n">
        <v>45516</v>
      </c>
      <c r="E69" s="18" t="n">
        <v>58.34</v>
      </c>
      <c r="F69" s="18" t="n">
        <v>87.64</v>
      </c>
      <c r="G69" s="18" t="n">
        <v>1</v>
      </c>
      <c r="H69" s="6" t="s">
        <f>=(F69-E69)*G69</f>
      </c>
      <c r="I69" s="9" t="s">
        <f>=(F69-E69)/E69</f>
      </c>
      <c r="J69" s="7" t="s">
        <f>=MAX(1,DATEDIF(C69,D69,"d")-1)</f>
      </c>
      <c r="K69" s="9" t="s">
        <f>=I69*365/J69</f>
      </c>
    </row>
    <row collapsed="false" customFormat="false" customHeight="false" hidden="false" ht="12.1" outlineLevel="0" r="70">
      <c r="A70" s="17" t="s">
        <v>196</v>
      </c>
      <c r="B70" s="17" t="s">
        <v>197</v>
      </c>
      <c r="C70" s="50" t="n">
        <v>44488</v>
      </c>
      <c r="D70" s="51" t="n">
        <v>45516</v>
      </c>
      <c r="E70" s="18" t="n">
        <v>59.05</v>
      </c>
      <c r="F70" s="18" t="n">
        <v>87.64</v>
      </c>
      <c r="G70" s="18" t="n">
        <v>1</v>
      </c>
      <c r="H70" s="6" t="s">
        <f>=(F70-E70)*G70</f>
      </c>
      <c r="I70" s="9" t="s">
        <f>=(F70-E70)/E70</f>
      </c>
      <c r="J70" s="7" t="s">
        <f>=MAX(1,DATEDIF(C70,D70,"d")-1)</f>
      </c>
      <c r="K70" s="9" t="s">
        <f>=I70*365/J70</f>
      </c>
    </row>
    <row collapsed="false" customFormat="false" customHeight="false" hidden="false" ht="12.1" outlineLevel="0" r="71">
      <c r="A71" s="17" t="s">
        <v>17</v>
      </c>
      <c r="B71" s="17" t="s">
        <v>19</v>
      </c>
      <c r="C71" s="50" t="n">
        <v>44509</v>
      </c>
      <c r="D71" s="51" t="n">
        <v>44760</v>
      </c>
      <c r="E71" s="18" t="n">
        <v>326.886</v>
      </c>
      <c r="F71" s="18" t="n">
        <v>123.106</v>
      </c>
      <c r="G71" s="18" t="n">
        <v>10</v>
      </c>
      <c r="H71" s="6" t="s">
        <f>=(F71-E71)*G71</f>
      </c>
      <c r="I71" s="9" t="s">
        <f>=(F71-E71)/E71</f>
      </c>
      <c r="J71" s="7" t="s">
        <f>=MAX(1,DATEDIF(C71,D71,"d")-1)</f>
      </c>
      <c r="K71" s="9" t="s">
        <f>=I71*365/J71</f>
      </c>
    </row>
    <row collapsed="false" customFormat="false" customHeight="false" hidden="false" ht="12.1" outlineLevel="0" r="72">
      <c r="A72" s="17" t="s">
        <v>17</v>
      </c>
      <c r="B72" s="17" t="s">
        <v>19</v>
      </c>
      <c r="C72" s="50" t="n">
        <v>44573</v>
      </c>
      <c r="D72" s="51" t="n">
        <v>44760</v>
      </c>
      <c r="E72" s="18" t="n">
        <v>276.416</v>
      </c>
      <c r="F72" s="18" t="n">
        <v>123.106</v>
      </c>
      <c r="G72" s="18" t="n">
        <v>10</v>
      </c>
      <c r="H72" s="6" t="s">
        <f>=(F72-E72)*G72</f>
      </c>
      <c r="I72" s="9" t="s">
        <f>=(F72-E72)/E72</f>
      </c>
      <c r="J72" s="7" t="s">
        <f>=MAX(1,DATEDIF(C72,D72,"d")-1)</f>
      </c>
      <c r="K72" s="9" t="s">
        <f>=I72*365/J72</f>
      </c>
    </row>
    <row collapsed="false" customFormat="false" customHeight="false" hidden="false" ht="12.1" outlineLevel="0" r="73">
      <c r="A73" s="17" t="s">
        <v>17</v>
      </c>
      <c r="B73" s="17" t="s">
        <v>19</v>
      </c>
      <c r="C73" s="50" t="n">
        <v>44580</v>
      </c>
      <c r="D73" s="51" t="n">
        <v>44760</v>
      </c>
      <c r="E73" s="18" t="n">
        <v>240.574</v>
      </c>
      <c r="F73" s="18" t="n">
        <v>123.106</v>
      </c>
      <c r="G73" s="18" t="n">
        <v>10</v>
      </c>
      <c r="H73" s="6" t="s">
        <f>=(F73-E73)*G73</f>
      </c>
      <c r="I73" s="9" t="s">
        <f>=(F73-E73)/E73</f>
      </c>
      <c r="J73" s="7" t="s">
        <f>=MAX(1,DATEDIF(C73,D73,"d")-1)</f>
      </c>
      <c r="K73" s="9" t="s">
        <f>=I73*365/J73</f>
      </c>
    </row>
    <row collapsed="false" customFormat="false" customHeight="false" hidden="false" ht="12.1" outlineLevel="0" r="74">
      <c r="A74" s="17" t="s">
        <v>60</v>
      </c>
      <c r="B74" s="17" t="s">
        <v>61</v>
      </c>
      <c r="C74" s="50" t="n">
        <v>44533</v>
      </c>
      <c r="D74" s="51" t="n">
        <v>44760</v>
      </c>
      <c r="E74" s="18" t="n">
        <v>0.5833</v>
      </c>
      <c r="F74" s="18" t="n">
        <v>0.4712</v>
      </c>
      <c r="G74" s="18" t="n">
        <v>1000</v>
      </c>
      <c r="H74" s="6" t="s">
        <f>=(F74-E74)*G74</f>
      </c>
      <c r="I74" s="9" t="s">
        <f>=(F74-E74)/E74</f>
      </c>
      <c r="J74" s="7" t="s">
        <f>=MAX(1,DATEDIF(C74,D74,"d")-1)</f>
      </c>
      <c r="K74" s="9" t="s">
        <f>=I74*365/J74</f>
      </c>
    </row>
    <row collapsed="false" customFormat="false" customHeight="false" hidden="false" ht="12.1" outlineLevel="0" r="75">
      <c r="A75" s="17" t="s">
        <v>741</v>
      </c>
      <c r="B75" s="17" t="s">
        <v>1077</v>
      </c>
      <c r="C75" s="50" t="n">
        <v>44533</v>
      </c>
      <c r="D75" s="51" t="n">
        <v>45516</v>
      </c>
      <c r="E75" s="18" t="n">
        <v>73.24</v>
      </c>
      <c r="F75" s="18" t="n">
        <v>76.55</v>
      </c>
      <c r="G75" s="18" t="n">
        <v>1</v>
      </c>
      <c r="H75" s="6" t="s">
        <f>=(F75-E75)*G75</f>
      </c>
      <c r="I75" s="9" t="s">
        <f>=(F75-E75)/E75</f>
      </c>
      <c r="J75" s="7" t="s">
        <f>=MAX(1,DATEDIF(C75,D75,"d")-1)</f>
      </c>
      <c r="K75" s="9" t="s">
        <f>=I75*365/J75</f>
      </c>
    </row>
    <row collapsed="false" customFormat="false" customHeight="false" hidden="false" ht="12.1" outlineLevel="0" r="76">
      <c r="A76" s="17" t="s">
        <v>120</v>
      </c>
      <c r="B76" s="17" t="s">
        <v>121</v>
      </c>
      <c r="C76" s="50" t="n">
        <v>44578</v>
      </c>
      <c r="D76" s="51" t="n">
        <v>44760</v>
      </c>
      <c r="E76" s="18" t="n">
        <v>337.832</v>
      </c>
      <c r="F76" s="18" t="n">
        <v>187.957</v>
      </c>
      <c r="G76" s="18" t="n">
        <v>10</v>
      </c>
      <c r="H76" s="6" t="s">
        <f>=(F76-E76)*G76</f>
      </c>
      <c r="I76" s="9" t="s">
        <f>=(F76-E76)/E76</f>
      </c>
      <c r="J76" s="7" t="s">
        <f>=MAX(1,DATEDIF(C76,D76,"d")-1)</f>
      </c>
      <c r="K76" s="9" t="s">
        <f>=I76*365/J76</f>
      </c>
    </row>
    <row collapsed="false" customFormat="false" customHeight="false" hidden="false" ht="12.1" outlineLevel="0" r="77">
      <c r="A77" s="17" t="s">
        <v>120</v>
      </c>
      <c r="B77" s="17" t="s">
        <v>121</v>
      </c>
      <c r="C77" s="50" t="n">
        <v>44580</v>
      </c>
      <c r="D77" s="51" t="n">
        <v>44760</v>
      </c>
      <c r="E77" s="18" t="n">
        <v>318.021</v>
      </c>
      <c r="F77" s="18" t="n">
        <v>187.957</v>
      </c>
      <c r="G77" s="18" t="n">
        <v>10</v>
      </c>
      <c r="H77" s="6" t="s">
        <f>=(F77-E77)*G77</f>
      </c>
      <c r="I77" s="9" t="s">
        <f>=(F77-E77)/E77</f>
      </c>
      <c r="J77" s="7" t="s">
        <f>=MAX(1,DATEDIF(C77,D77,"d")-1)</f>
      </c>
      <c r="K77" s="9" t="s">
        <f>=I77*365/J77</f>
      </c>
    </row>
    <row collapsed="false" customFormat="false" customHeight="false" hidden="false" ht="12.1" outlineLevel="0" r="78">
      <c r="A78" s="17" t="s">
        <v>34</v>
      </c>
      <c r="B78" s="17" t="s">
        <v>35</v>
      </c>
      <c r="C78" s="50" t="n">
        <v>44614</v>
      </c>
      <c r="D78" s="51" t="n">
        <v>44760</v>
      </c>
      <c r="E78" s="18" t="n">
        <v>410.095</v>
      </c>
      <c r="F78" s="18" t="n">
        <v>330.0533</v>
      </c>
      <c r="G78" s="18" t="n">
        <v>2</v>
      </c>
      <c r="H78" s="6" t="s">
        <f>=(F78-E78)*G78</f>
      </c>
      <c r="I78" s="9" t="s">
        <f>=(F78-E78)/E78</f>
      </c>
      <c r="J78" s="7" t="s">
        <f>=MAX(1,DATEDIF(C78,D78,"d")-1)</f>
      </c>
      <c r="K78" s="9" t="s">
        <f>=I78*365/J78</f>
      </c>
    </row>
    <row collapsed="false" customFormat="false" customHeight="false" hidden="false" ht="12.1" outlineLevel="0" r="79">
      <c r="A79" s="17" t="s">
        <v>34</v>
      </c>
      <c r="B79" s="17" t="s">
        <v>35</v>
      </c>
      <c r="C79" s="50" t="n">
        <v>44617</v>
      </c>
      <c r="D79" s="51" t="n">
        <v>44760</v>
      </c>
      <c r="E79" s="18" t="n">
        <v>306.4333</v>
      </c>
      <c r="F79" s="18" t="n">
        <v>330.0533</v>
      </c>
      <c r="G79" s="18" t="n">
        <v>1</v>
      </c>
      <c r="H79" s="6" t="s">
        <f>=(F79-E79)*G79</f>
      </c>
      <c r="I79" s="9" t="s">
        <f>=(F79-E79)/E79</f>
      </c>
      <c r="J79" s="7" t="s">
        <f>=MAX(1,DATEDIF(C79,D79,"d")-1)</f>
      </c>
      <c r="K79" s="9" t="s">
        <f>=I79*365/J79</f>
      </c>
    </row>
    <row collapsed="false" customFormat="false" customHeight="false" hidden="false" ht="12.1" outlineLevel="0" r="80">
      <c r="A80" s="17" t="s">
        <v>34</v>
      </c>
      <c r="B80" s="17" t="s">
        <v>35</v>
      </c>
      <c r="C80" s="50" t="n">
        <v>44617</v>
      </c>
      <c r="D80" s="51" t="n">
        <v>44760</v>
      </c>
      <c r="E80" s="18" t="n">
        <v>306.4333</v>
      </c>
      <c r="F80" s="18" t="n">
        <v>330</v>
      </c>
      <c r="G80" s="18" t="n">
        <v>2</v>
      </c>
      <c r="H80" s="6" t="s">
        <f>=(F80-E80)*G80</f>
      </c>
      <c r="I80" s="9" t="s">
        <f>=(F80-E80)/E80</f>
      </c>
      <c r="J80" s="7" t="s">
        <f>=MAX(1,DATEDIF(C80,D80,"d")-1)</f>
      </c>
      <c r="K80" s="9" t="s">
        <f>=I80*365/J80</f>
      </c>
    </row>
    <row collapsed="false" customFormat="false" customHeight="false" hidden="false" ht="12.1" outlineLevel="0" r="81">
      <c r="A81" s="17" t="s">
        <v>244</v>
      </c>
      <c r="B81" s="17" t="s">
        <v>245</v>
      </c>
      <c r="C81" s="50" t="n">
        <v>45517</v>
      </c>
      <c r="D81" s="51" t="n">
        <v>45819</v>
      </c>
      <c r="E81" s="18" t="n">
        <v>965.27</v>
      </c>
      <c r="F81" s="18" t="n">
        <v>0</v>
      </c>
      <c r="G81" s="18" t="n">
        <v>1</v>
      </c>
      <c r="H81" s="6" t="s">
        <f>=(F81-E81)*G81</f>
      </c>
      <c r="I81" s="9" t="s">
        <f>=(F81-E81)/E81</f>
      </c>
      <c r="J81" s="7" t="s">
        <f>=MAX(1,DATEDIF(C81,D81,"d")-1)</f>
      </c>
      <c r="K81" s="9" t="s">
        <f>=I81*365/J81</f>
      </c>
    </row>
    <row collapsed="false" customFormat="false" customHeight="false" hidden="false" ht="12.1" outlineLevel="0" r="82">
      <c r="A82" s="17" t="s">
        <v>244</v>
      </c>
      <c r="B82" s="17" t="s">
        <v>245</v>
      </c>
      <c r="C82" s="50" t="n">
        <v>45517</v>
      </c>
      <c r="D82" s="51" t="n">
        <v>45819</v>
      </c>
      <c r="E82" s="18" t="n">
        <v>966.17</v>
      </c>
      <c r="F82" s="18" t="n">
        <v>0</v>
      </c>
      <c r="G82" s="18" t="n">
        <v>1</v>
      </c>
      <c r="H82" s="6" t="s">
        <f>=(F82-E82)*G82</f>
      </c>
      <c r="I82" s="9" t="s">
        <f>=(F82-E82)/E82</f>
      </c>
      <c r="J82" s="7" t="s">
        <f>=MAX(1,DATEDIF(C82,D82,"d")-1)</f>
      </c>
      <c r="K82" s="9" t="s">
        <f>=I82*365/J82</f>
      </c>
    </row>
    <row collapsed="false" customFormat="false" customHeight="false" hidden="false" ht="12.1" outlineLevel="0" r="83">
      <c r="A83" s="17" t="s">
        <v>754</v>
      </c>
      <c r="B83" s="17" t="s">
        <v>1078</v>
      </c>
      <c r="C83" s="50" t="n">
        <v>45741</v>
      </c>
      <c r="D83" s="51" t="n">
        <v>45741</v>
      </c>
      <c r="E83" s="18" t="n">
        <v>1036.02</v>
      </c>
      <c r="F83" s="18" t="n">
        <v>1036</v>
      </c>
      <c r="G83" s="18" t="n">
        <v>1</v>
      </c>
      <c r="H83" s="6" t="s">
        <f>=(F83-E83)*G83</f>
      </c>
      <c r="I83" s="9" t="s">
        <f>=(F83-E83)/E83</f>
      </c>
      <c r="J83" s="7" t="s">
        <f>=MAX(1,DATEDIF(C83,D83,"d")-1)</f>
      </c>
      <c r="K83" s="9" t="s">
        <f>=I83*365/J83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82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252</v>
      </c>
      <c r="B1" s="19" t="s">
        <v>10</v>
      </c>
      <c r="C1" s="19" t="s">
        <v>253</v>
      </c>
      <c r="D1" s="19" t="s">
        <v>254</v>
      </c>
      <c r="E1" s="19" t="s">
        <v>255</v>
      </c>
      <c r="F1" s="19" t="s">
        <v>256</v>
      </c>
      <c r="G1" s="19" t="s">
        <v>257</v>
      </c>
      <c r="H1" s="19" t="s">
        <v>258</v>
      </c>
    </row>
    <row collapsed="false" customFormat="false" customHeight="false" hidden="false" ht="12.1" outlineLevel="0" r="2">
      <c r="A2" s="14" t="n">
        <v>43907</v>
      </c>
      <c r="B2" s="6" t="n">
        <v>5030.04</v>
      </c>
      <c r="C2" s="17" t="s">
        <v>259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43922</v>
      </c>
      <c r="B3" s="6" t="n">
        <v>1218.53</v>
      </c>
      <c r="C3" s="17" t="s">
        <v>259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43924</v>
      </c>
      <c r="B4" s="6" t="n">
        <v>100</v>
      </c>
      <c r="C4" s="17" t="s">
        <v>259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43928</v>
      </c>
      <c r="B5" s="6" t="n">
        <v>-200</v>
      </c>
      <c r="C5" s="17" t="s">
        <v>260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43929</v>
      </c>
      <c r="B6" s="6" t="n">
        <v>-5.44</v>
      </c>
      <c r="C6" s="17" t="s">
        <v>261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43930</v>
      </c>
      <c r="B7" s="6" t="n">
        <v>200</v>
      </c>
      <c r="C7" s="17" t="s">
        <v>262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43930</v>
      </c>
      <c r="B8" s="6" t="n">
        <v>5.44</v>
      </c>
      <c r="C8" s="17" t="s">
        <v>263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43942</v>
      </c>
      <c r="B9" s="6" t="n">
        <v>500</v>
      </c>
      <c r="C9" s="17" t="s">
        <v>259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43942</v>
      </c>
      <c r="B10" s="6" t="n">
        <v>970</v>
      </c>
      <c r="C10" s="17" t="s">
        <v>259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43958</v>
      </c>
      <c r="B11" s="6" t="n">
        <v>1507.12</v>
      </c>
      <c r="C11" s="17" t="s">
        <v>259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43966</v>
      </c>
      <c r="B12" s="6" t="n">
        <v>-69.3</v>
      </c>
      <c r="C12" s="17" t="s">
        <v>264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43972</v>
      </c>
      <c r="B13" s="6" t="n">
        <v>970</v>
      </c>
      <c r="C13" s="17" t="s">
        <v>259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43983</v>
      </c>
      <c r="B14" s="6" t="n">
        <v>1150</v>
      </c>
      <c r="C14" s="17" t="s">
        <v>259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43984</v>
      </c>
      <c r="B15" s="6" t="n">
        <v>2005.37</v>
      </c>
      <c r="C15" s="17" t="s">
        <v>259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43990</v>
      </c>
      <c r="B16" s="6" t="n">
        <v>50</v>
      </c>
      <c r="C16" s="17" t="s">
        <v>259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43991</v>
      </c>
      <c r="B17" s="6" t="n">
        <v>-27.2</v>
      </c>
      <c r="C17" s="17" t="s">
        <v>265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43998</v>
      </c>
      <c r="B18" s="6" t="n">
        <v>-23.26</v>
      </c>
      <c r="C18" s="17" t="s">
        <v>266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43998</v>
      </c>
      <c r="B19" s="6" t="n">
        <v>-23.35</v>
      </c>
      <c r="C19" s="17" t="s">
        <v>267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44000</v>
      </c>
      <c r="B20" s="6" t="n">
        <v>350</v>
      </c>
      <c r="C20" s="17" t="s">
        <v>259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44008</v>
      </c>
      <c r="B21" s="6" t="n">
        <v>700</v>
      </c>
      <c r="C21" s="17" t="s">
        <v>259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44012</v>
      </c>
      <c r="B22" s="6" t="n">
        <v>-2</v>
      </c>
      <c r="C22" s="17" t="s">
        <v>268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44019</v>
      </c>
      <c r="B23" s="6" t="n">
        <v>-90.65</v>
      </c>
      <c r="C23" s="17" t="s">
        <v>269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44021</v>
      </c>
      <c r="B24" s="6" t="n">
        <v>250.32</v>
      </c>
      <c r="C24" s="17" t="s">
        <v>259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44022</v>
      </c>
      <c r="B25" s="6" t="n">
        <v>-78.7</v>
      </c>
      <c r="C25" s="17" t="s">
        <v>270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44022</v>
      </c>
      <c r="B26" s="6" t="n">
        <v>-94.8</v>
      </c>
      <c r="C26" s="17" t="s">
        <v>271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44025</v>
      </c>
      <c r="B27" s="6" t="n">
        <v>-28.1</v>
      </c>
      <c r="C27" s="17" t="s">
        <v>272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44035</v>
      </c>
      <c r="B28" s="6" t="n">
        <v>80.7</v>
      </c>
      <c r="C28" s="17" t="s">
        <v>259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44036</v>
      </c>
      <c r="B29" s="6" t="n">
        <v>1050</v>
      </c>
      <c r="C29" s="17" t="s">
        <v>259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44041</v>
      </c>
      <c r="B30" s="6" t="n">
        <v>213.63</v>
      </c>
      <c r="C30" s="17" t="s">
        <v>259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44042</v>
      </c>
      <c r="B31" s="6" t="n">
        <v>1000</v>
      </c>
      <c r="C31" s="17" t="s">
        <v>259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44042</v>
      </c>
      <c r="B32" s="6" t="n">
        <v>48.46</v>
      </c>
      <c r="C32" s="17" t="s">
        <v>259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44043</v>
      </c>
      <c r="B33" s="6" t="n">
        <v>-11.74</v>
      </c>
      <c r="C33" s="17" t="s">
        <v>273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44053</v>
      </c>
      <c r="B34" s="6" t="n">
        <v>200</v>
      </c>
      <c r="C34" s="17" t="s">
        <v>259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44063</v>
      </c>
      <c r="B35" s="6" t="n">
        <v>100</v>
      </c>
      <c r="C35" s="17" t="s">
        <v>259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44064</v>
      </c>
      <c r="B36" s="6" t="n">
        <v>-43</v>
      </c>
      <c r="C36" s="17" t="s">
        <v>274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44064</v>
      </c>
      <c r="B37" s="6" t="n">
        <v>11.803376</v>
      </c>
      <c r="C37" s="17" t="s">
        <v>275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44064</v>
      </c>
      <c r="B38" s="6" t="n">
        <v>10</v>
      </c>
      <c r="C38" s="17" t="s">
        <v>259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44069</v>
      </c>
      <c r="B39" s="6" t="n">
        <v>1020</v>
      </c>
      <c r="C39" s="17" t="s">
        <v>259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44070</v>
      </c>
      <c r="B40" s="6" t="n">
        <v>400</v>
      </c>
      <c r="C40" s="17" t="s">
        <v>259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44071</v>
      </c>
      <c r="B41" s="6" t="n">
        <v>1210</v>
      </c>
      <c r="C41" s="17" t="s">
        <v>259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44077</v>
      </c>
      <c r="B42" s="6" t="n">
        <v>-11.82</v>
      </c>
      <c r="C42" s="17" t="s">
        <v>276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44082</v>
      </c>
      <c r="B43" s="6" t="n">
        <v>-13.44</v>
      </c>
      <c r="C43" s="17" t="s">
        <v>277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44088</v>
      </c>
      <c r="B44" s="6" t="n">
        <v>300</v>
      </c>
      <c r="C44" s="17" t="s">
        <v>259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44090</v>
      </c>
      <c r="B45" s="6" t="n">
        <v>-9.77</v>
      </c>
      <c r="C45" s="17" t="s">
        <v>278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44090</v>
      </c>
      <c r="B46" s="6" t="n">
        <v>510</v>
      </c>
      <c r="C46" s="17" t="s">
        <v>259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44098</v>
      </c>
      <c r="B47" s="6" t="n">
        <v>450</v>
      </c>
      <c r="C47" s="17" t="s">
        <v>259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44103</v>
      </c>
      <c r="B48" s="6" t="n">
        <v>300</v>
      </c>
      <c r="C48" s="17" t="s">
        <v>259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44104</v>
      </c>
      <c r="B49" s="6" t="n">
        <v>12.74952</v>
      </c>
      <c r="C49" s="17" t="s">
        <v>279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44104</v>
      </c>
      <c r="B50" s="6" t="n">
        <v>1574.68</v>
      </c>
      <c r="C50" s="17" t="s">
        <v>259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44105</v>
      </c>
      <c r="B51" s="6" t="n">
        <v>750</v>
      </c>
      <c r="C51" s="17" t="s">
        <v>259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44109</v>
      </c>
      <c r="B52" s="6" t="n">
        <v>-42.18</v>
      </c>
      <c r="C52" s="17" t="s">
        <v>280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44109</v>
      </c>
      <c r="B53" s="6" t="n">
        <v>-163</v>
      </c>
      <c r="C53" s="17" t="s">
        <v>281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44112</v>
      </c>
      <c r="B54" s="6" t="n">
        <v>-36.7</v>
      </c>
      <c r="C54" s="17" t="s">
        <v>282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44112</v>
      </c>
      <c r="B55" s="6" t="n">
        <v>10.151973</v>
      </c>
      <c r="C55" s="17" t="s">
        <v>283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44116</v>
      </c>
      <c r="B56" s="6" t="n">
        <v>-43.7</v>
      </c>
      <c r="C56" s="17" t="s">
        <v>284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44116</v>
      </c>
      <c r="B57" s="6" t="n">
        <v>-41.5</v>
      </c>
      <c r="C57" s="17" t="s">
        <v>285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44125</v>
      </c>
      <c r="B58" s="6" t="n">
        <v>1012.18</v>
      </c>
      <c r="C58" s="17" t="s">
        <v>259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44127</v>
      </c>
      <c r="B59" s="6" t="n">
        <v>163</v>
      </c>
      <c r="C59" s="17" t="s">
        <v>259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44134</v>
      </c>
      <c r="B60" s="6" t="n">
        <v>-12.62</v>
      </c>
      <c r="C60" s="17" t="s">
        <v>286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44140</v>
      </c>
      <c r="B61" s="6" t="n">
        <v>-42.38</v>
      </c>
      <c r="C61" s="17" t="s">
        <v>287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44141</v>
      </c>
      <c r="B62" s="6" t="n">
        <v>-16.48</v>
      </c>
      <c r="C62" s="17" t="s">
        <v>288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44141</v>
      </c>
      <c r="B63" s="6" t="n">
        <v>42.38</v>
      </c>
      <c r="C63" s="17" t="s">
        <v>289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44144</v>
      </c>
      <c r="B64" s="6" t="n">
        <v>36.278125</v>
      </c>
      <c r="C64" s="17" t="s">
        <v>290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44147</v>
      </c>
      <c r="B65" s="6" t="n">
        <v>1575.62</v>
      </c>
      <c r="C65" s="17" t="s">
        <v>259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44148</v>
      </c>
      <c r="B66" s="6" t="n">
        <v>10</v>
      </c>
      <c r="C66" s="17" t="s">
        <v>259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44160</v>
      </c>
      <c r="B67" s="6" t="n">
        <v>12.130336</v>
      </c>
      <c r="C67" s="17" t="s">
        <v>275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44168</v>
      </c>
      <c r="B68" s="6" t="n">
        <v>2309.43</v>
      </c>
      <c r="C68" s="17" t="s">
        <v>259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44168</v>
      </c>
      <c r="B69" s="6" t="n">
        <v>-12.1</v>
      </c>
      <c r="C69" s="17" t="s">
        <v>291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44173</v>
      </c>
      <c r="B70" s="6" t="n">
        <v>-32.34</v>
      </c>
      <c r="C70" s="17" t="s">
        <v>292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44173</v>
      </c>
      <c r="B71" s="6" t="n">
        <v>15.592626</v>
      </c>
      <c r="C71" s="17" t="s">
        <v>293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44175</v>
      </c>
      <c r="B72" s="6" t="n">
        <v>100</v>
      </c>
      <c r="C72" s="17" t="s">
        <v>259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44182</v>
      </c>
      <c r="B73" s="6" t="n">
        <v>-9.54</v>
      </c>
      <c r="C73" s="17" t="s">
        <v>294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44188</v>
      </c>
      <c r="B74" s="6" t="n">
        <v>708</v>
      </c>
      <c r="C74" s="17" t="s">
        <v>259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44194</v>
      </c>
      <c r="B75" s="6" t="n">
        <v>-56.3</v>
      </c>
      <c r="C75" s="17" t="s">
        <v>295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44194</v>
      </c>
      <c r="B76" s="6" t="n">
        <v>11.7948</v>
      </c>
      <c r="C76" s="17" t="s">
        <v>279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44200</v>
      </c>
      <c r="B77" s="6" t="n">
        <v>600</v>
      </c>
      <c r="C77" s="17" t="s">
        <v>259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44204</v>
      </c>
      <c r="B78" s="6" t="n">
        <v>-69.44</v>
      </c>
      <c r="C78" s="17" t="s">
        <v>296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44208</v>
      </c>
      <c r="B79" s="6" t="n">
        <v>400</v>
      </c>
      <c r="C79" s="17" t="s">
        <v>259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44210</v>
      </c>
      <c r="B80" s="6" t="n">
        <v>-41.82</v>
      </c>
      <c r="C80" s="17" t="s">
        <v>297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44211</v>
      </c>
      <c r="B81" s="6" t="n">
        <v>9.593493</v>
      </c>
      <c r="C81" s="17" t="s">
        <v>283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44223</v>
      </c>
      <c r="B82" s="6" t="n">
        <v>41.82</v>
      </c>
      <c r="C82" s="17" t="s">
        <v>298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44223</v>
      </c>
      <c r="B83" s="6" t="n">
        <v>-26.47</v>
      </c>
      <c r="C83" s="17" t="s">
        <v>299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44224</v>
      </c>
      <c r="B84" s="6" t="n">
        <v>600</v>
      </c>
      <c r="C84" s="17" t="s">
        <v>259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44225</v>
      </c>
      <c r="B85" s="6" t="n">
        <v>-12.19</v>
      </c>
      <c r="C85" s="17" t="s">
        <v>300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44231</v>
      </c>
      <c r="B86" s="6" t="n">
        <v>71.515294</v>
      </c>
      <c r="C86" s="17" t="s">
        <v>301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44232</v>
      </c>
      <c r="B87" s="6" t="n">
        <v>3350</v>
      </c>
      <c r="C87" s="17" t="s">
        <v>259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44242</v>
      </c>
      <c r="B88" s="6" t="n">
        <v>509.01</v>
      </c>
      <c r="C88" s="17" t="s">
        <v>259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44244</v>
      </c>
      <c r="B89" s="6" t="n">
        <v>-15.39</v>
      </c>
      <c r="C89" s="17" t="s">
        <v>302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44245</v>
      </c>
      <c r="B90" s="6" t="n">
        <v>-15.49</v>
      </c>
      <c r="C90" s="17" t="s">
        <v>303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44246</v>
      </c>
      <c r="B91" s="6" t="n">
        <v>11.80408</v>
      </c>
      <c r="C91" s="17" t="s">
        <v>275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44259</v>
      </c>
      <c r="B92" s="6" t="n">
        <v>-11.76</v>
      </c>
      <c r="C92" s="17" t="s">
        <v>304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44260</v>
      </c>
      <c r="B93" s="6" t="n">
        <v>225.28</v>
      </c>
      <c r="C93" s="17" t="s">
        <v>259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44264</v>
      </c>
      <c r="B94" s="6" t="n">
        <v>15.629775</v>
      </c>
      <c r="C94" s="17" t="s">
        <v>293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44270</v>
      </c>
      <c r="B95" s="6" t="n">
        <v>25.727835</v>
      </c>
      <c r="C95" s="17" t="s">
        <v>305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44270</v>
      </c>
      <c r="B96" s="6" t="n">
        <v>800</v>
      </c>
      <c r="C96" s="17" t="s">
        <v>259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44271</v>
      </c>
      <c r="B97" s="6" t="n">
        <v>10</v>
      </c>
      <c r="C97" s="17" t="s">
        <v>259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44272</v>
      </c>
      <c r="B98" s="6" t="n">
        <v>-9.49</v>
      </c>
      <c r="C98" s="17" t="s">
        <v>306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44286</v>
      </c>
      <c r="B99" s="6" t="n">
        <v>12.112368</v>
      </c>
      <c r="C99" s="17" t="s">
        <v>279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44291</v>
      </c>
      <c r="B100" s="6" t="n">
        <v>-33.2</v>
      </c>
      <c r="C100" s="17" t="s">
        <v>307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44291</v>
      </c>
      <c r="B101" s="6" t="n">
        <v>700</v>
      </c>
      <c r="C101" s="17" t="s">
        <v>259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44294</v>
      </c>
      <c r="B102" s="6" t="n">
        <v>10.11049</v>
      </c>
      <c r="C102" s="17" t="s">
        <v>283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44294</v>
      </c>
      <c r="B103" s="6" t="n">
        <v>-73.11</v>
      </c>
      <c r="C103" s="17" t="s">
        <v>308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44295</v>
      </c>
      <c r="B104" s="6" t="n">
        <v>800</v>
      </c>
      <c r="C104" s="17" t="s">
        <v>259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44298</v>
      </c>
      <c r="B105" s="6" t="n">
        <v>-44.76</v>
      </c>
      <c r="C105" s="17" t="s">
        <v>309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44298</v>
      </c>
      <c r="B106" s="6" t="n">
        <v>1000</v>
      </c>
      <c r="C106" s="17" t="s">
        <v>259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44301</v>
      </c>
      <c r="B107" s="6" t="n">
        <v>487.63</v>
      </c>
      <c r="C107" s="17" t="s">
        <v>259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44313</v>
      </c>
      <c r="B108" s="6" t="n">
        <v>-12.6</v>
      </c>
      <c r="C108" s="17" t="s">
        <v>310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44316</v>
      </c>
      <c r="B109" s="6" t="n">
        <v>-12.12</v>
      </c>
      <c r="C109" s="17" t="s">
        <v>311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44320</v>
      </c>
      <c r="B110" s="6" t="n">
        <v>950</v>
      </c>
      <c r="C110" s="17" t="s">
        <v>259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44322</v>
      </c>
      <c r="B111" s="6" t="n">
        <v>-36.38</v>
      </c>
      <c r="C111" s="17" t="s">
        <v>312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44322</v>
      </c>
      <c r="B112" s="6" t="n">
        <v>-26.2</v>
      </c>
      <c r="C112" s="17" t="s">
        <v>313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44322</v>
      </c>
      <c r="B113" s="6" t="n">
        <v>-15.72</v>
      </c>
      <c r="C113" s="17" t="s">
        <v>314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44323</v>
      </c>
      <c r="B114" s="6" t="n">
        <v>46.23774</v>
      </c>
      <c r="C114" s="17" t="s">
        <v>315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44323</v>
      </c>
      <c r="B115" s="6" t="n">
        <v>42.38</v>
      </c>
      <c r="C115" s="17" t="s">
        <v>316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44327</v>
      </c>
      <c r="B116" s="6" t="n">
        <v>-63.5</v>
      </c>
      <c r="C116" s="17" t="s">
        <v>317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44328</v>
      </c>
      <c r="B117" s="6" t="n">
        <v>-163</v>
      </c>
      <c r="C117" s="17" t="s">
        <v>281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44330</v>
      </c>
      <c r="B118" s="6" t="n">
        <v>-82.5</v>
      </c>
      <c r="C118" s="17" t="s">
        <v>318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44330</v>
      </c>
      <c r="B119" s="6" t="n">
        <v>69.895204</v>
      </c>
      <c r="C119" s="17" t="s">
        <v>301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44334</v>
      </c>
      <c r="B120" s="6" t="n">
        <v>500</v>
      </c>
      <c r="C120" s="17" t="s">
        <v>259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44334</v>
      </c>
      <c r="B121" s="6" t="n">
        <v>-33</v>
      </c>
      <c r="C121" s="17" t="s">
        <v>319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44336</v>
      </c>
      <c r="B122" s="6" t="n">
        <v>11.788448</v>
      </c>
      <c r="C122" s="17" t="s">
        <v>275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44336</v>
      </c>
      <c r="B123" s="6" t="n">
        <v>700</v>
      </c>
      <c r="C123" s="17" t="s">
        <v>259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44348</v>
      </c>
      <c r="B124" s="6" t="n">
        <v>-40.77</v>
      </c>
      <c r="C124" s="17" t="s">
        <v>320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44348</v>
      </c>
      <c r="B125" s="6" t="n">
        <v>-31.27</v>
      </c>
      <c r="C125" s="17" t="s">
        <v>321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44350</v>
      </c>
      <c r="B126" s="6" t="n">
        <v>-11.76</v>
      </c>
      <c r="C126" s="17" t="s">
        <v>322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44355</v>
      </c>
      <c r="B127" s="6" t="n">
        <v>15.315174</v>
      </c>
      <c r="C127" s="17" t="s">
        <v>293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44356</v>
      </c>
      <c r="B128" s="6" t="n">
        <v>25.48896</v>
      </c>
      <c r="C128" s="17" t="s">
        <v>305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44358</v>
      </c>
      <c r="B129" s="6" t="n">
        <v>-87.5</v>
      </c>
      <c r="C129" s="17" t="s">
        <v>323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44358</v>
      </c>
      <c r="B130" s="6" t="n">
        <v>486.01</v>
      </c>
      <c r="C130" s="17" t="s">
        <v>259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44361</v>
      </c>
      <c r="B131" s="6" t="n">
        <v>2700</v>
      </c>
      <c r="C131" s="17" t="s">
        <v>259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44363</v>
      </c>
      <c r="B132" s="6" t="n">
        <v>-9.34</v>
      </c>
      <c r="C132" s="17" t="s">
        <v>324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44364</v>
      </c>
      <c r="B133" s="6" t="n">
        <v>-24.35</v>
      </c>
      <c r="C133" s="17" t="s">
        <v>325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44364</v>
      </c>
      <c r="B134" s="6" t="n">
        <v>-46.85</v>
      </c>
      <c r="C134" s="17" t="s">
        <v>326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44370</v>
      </c>
      <c r="B135" s="6" t="n">
        <v>-67.1</v>
      </c>
      <c r="C135" s="17" t="s">
        <v>327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4" t="n">
        <v>44375</v>
      </c>
      <c r="B136" s="6" t="n">
        <v>1825.64</v>
      </c>
      <c r="C136" s="17" t="s">
        <v>259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 t="n">
        <v>44376</v>
      </c>
      <c r="B137" s="6" t="n">
        <v>24.35</v>
      </c>
      <c r="C137" s="17" t="s">
        <v>328</v>
      </c>
      <c r="D137" s="17"/>
      <c r="E137" s="17"/>
      <c r="F137" s="6" t="s">
        <f>=A137-A136</f>
      </c>
      <c r="G137" s="6" t="s">
        <f>=B137+G136</f>
      </c>
      <c r="H137" s="6" t="s">
        <f>=F137*G136</f>
      </c>
    </row>
    <row collapsed="false" customFormat="false" customHeight="false" hidden="false" ht="12.1" outlineLevel="0" r="138">
      <c r="A138" s="14" t="n">
        <v>44377</v>
      </c>
      <c r="B138" s="6" t="n">
        <v>11.579568</v>
      </c>
      <c r="C138" s="17" t="s">
        <v>279</v>
      </c>
      <c r="D138" s="17"/>
      <c r="E138" s="17"/>
      <c r="F138" s="6" t="s">
        <f>=A138-A137</f>
      </c>
      <c r="G138" s="6" t="s">
        <f>=B138+G137</f>
      </c>
      <c r="H138" s="6" t="s">
        <f>=F138*G137</f>
      </c>
    </row>
    <row collapsed="false" customFormat="false" customHeight="false" hidden="false" ht="12.1" outlineLevel="0" r="139">
      <c r="A139" s="14" t="n">
        <v>44378</v>
      </c>
      <c r="B139" s="6" t="n">
        <v>46.85</v>
      </c>
      <c r="C139" s="17" t="s">
        <v>329</v>
      </c>
      <c r="D139" s="17"/>
      <c r="E139" s="17"/>
      <c r="F139" s="6" t="s">
        <f>=A139-A138</f>
      </c>
      <c r="G139" s="6" t="s">
        <f>=B139+G138</f>
      </c>
      <c r="H139" s="6" t="s">
        <f>=F139*G138</f>
      </c>
    </row>
    <row collapsed="false" customFormat="false" customHeight="false" hidden="false" ht="12.1" outlineLevel="0" r="140">
      <c r="A140" s="14" t="n">
        <v>44379</v>
      </c>
      <c r="B140" s="6" t="n">
        <v>-104</v>
      </c>
      <c r="C140" s="17" t="s">
        <v>330</v>
      </c>
      <c r="D140" s="17"/>
      <c r="E140" s="17"/>
      <c r="F140" s="6" t="s">
        <f>=A140-A139</f>
      </c>
      <c r="G140" s="6" t="s">
        <f>=B140+G139</f>
      </c>
      <c r="H140" s="6" t="s">
        <f>=F140*G139</f>
      </c>
    </row>
    <row collapsed="false" customFormat="false" customHeight="false" hidden="false" ht="12.1" outlineLevel="0" r="141">
      <c r="A141" s="14" t="n">
        <v>44379</v>
      </c>
      <c r="B141" s="6" t="n">
        <v>406.95</v>
      </c>
      <c r="C141" s="17" t="s">
        <v>259</v>
      </c>
      <c r="D141" s="17"/>
      <c r="E141" s="17"/>
      <c r="F141" s="6" t="s">
        <f>=A141-A140</f>
      </c>
      <c r="G141" s="6" t="s">
        <f>=B141+G140</f>
      </c>
      <c r="H141" s="6" t="s">
        <f>=F141*G140</f>
      </c>
    </row>
    <row collapsed="false" customFormat="false" customHeight="false" hidden="false" ht="12.1" outlineLevel="0" r="142">
      <c r="A142" s="14" t="n">
        <v>44381</v>
      </c>
      <c r="B142" s="6" t="n">
        <v>-83.4</v>
      </c>
      <c r="C142" s="17" t="s">
        <v>331</v>
      </c>
      <c r="D142" s="17"/>
      <c r="E142" s="17"/>
      <c r="F142" s="6" t="s">
        <f>=A142-A141</f>
      </c>
      <c r="G142" s="6" t="s">
        <f>=B142+G141</f>
      </c>
      <c r="H142" s="6" t="s">
        <f>=F142*G141</f>
      </c>
    </row>
    <row collapsed="false" customFormat="false" customHeight="false" hidden="false" ht="12.1" outlineLevel="0" r="143">
      <c r="A143" s="14" t="n">
        <v>44382</v>
      </c>
      <c r="B143" s="6" t="n">
        <v>-94.05</v>
      </c>
      <c r="C143" s="17" t="s">
        <v>269</v>
      </c>
      <c r="D143" s="17"/>
      <c r="E143" s="17"/>
      <c r="F143" s="6" t="s">
        <f>=A143-A142</f>
      </c>
      <c r="G143" s="6" t="s">
        <f>=B143+G142</f>
      </c>
      <c r="H143" s="6" t="s">
        <f>=F143*G142</f>
      </c>
    </row>
    <row collapsed="false" customFormat="false" customHeight="false" hidden="false" ht="12.1" outlineLevel="0" r="144">
      <c r="A144" s="14" t="n">
        <v>44385</v>
      </c>
      <c r="B144" s="6" t="n">
        <v>-69.61</v>
      </c>
      <c r="C144" s="17" t="s">
        <v>332</v>
      </c>
      <c r="D144" s="17"/>
      <c r="E144" s="17"/>
      <c r="F144" s="6" t="s">
        <f>=A144-A143</f>
      </c>
      <c r="G144" s="6" t="s">
        <f>=B144+G143</f>
      </c>
      <c r="H144" s="6" t="s">
        <f>=F144*G143</f>
      </c>
    </row>
    <row collapsed="false" customFormat="false" customHeight="false" hidden="false" ht="12.1" outlineLevel="0" r="145">
      <c r="A145" s="14" t="n">
        <v>44385</v>
      </c>
      <c r="B145" s="6" t="n">
        <v>-231.1</v>
      </c>
      <c r="C145" s="17" t="s">
        <v>333</v>
      </c>
      <c r="D145" s="17"/>
      <c r="E145" s="17"/>
      <c r="F145" s="6" t="s">
        <f>=A145-A144</f>
      </c>
      <c r="G145" s="6" t="s">
        <f>=B145+G144</f>
      </c>
      <c r="H145" s="6" t="s">
        <f>=F145*G144</f>
      </c>
    </row>
    <row collapsed="false" customFormat="false" customHeight="false" hidden="false" ht="12.1" outlineLevel="0" r="146">
      <c r="A146" s="14" t="n">
        <v>44386</v>
      </c>
      <c r="B146" s="6" t="n">
        <v>-107</v>
      </c>
      <c r="C146" s="17" t="s">
        <v>334</v>
      </c>
      <c r="D146" s="17"/>
      <c r="E146" s="17"/>
      <c r="F146" s="6" t="s">
        <f>=A146-A145</f>
      </c>
      <c r="G146" s="6" t="s">
        <f>=B146+G145</f>
      </c>
      <c r="H146" s="6" t="s">
        <f>=F146*G145</f>
      </c>
    </row>
    <row collapsed="false" customFormat="false" customHeight="false" hidden="false" ht="12.1" outlineLevel="0" r="147">
      <c r="A147" s="14" t="n">
        <v>44386</v>
      </c>
      <c r="B147" s="6" t="n">
        <v>9.775376</v>
      </c>
      <c r="C147" s="17" t="s">
        <v>283</v>
      </c>
      <c r="D147" s="17"/>
      <c r="E147" s="17"/>
      <c r="F147" s="6" t="s">
        <f>=A147-A146</f>
      </c>
      <c r="G147" s="6" t="s">
        <f>=B147+G146</f>
      </c>
      <c r="H147" s="6" t="s">
        <f>=F147*G146</f>
      </c>
    </row>
    <row collapsed="false" customFormat="false" customHeight="false" hidden="false" ht="12.1" outlineLevel="0" r="148">
      <c r="A148" s="14" t="n">
        <v>44391</v>
      </c>
      <c r="B148" s="6" t="n">
        <v>-26.23</v>
      </c>
      <c r="C148" s="17" t="s">
        <v>335</v>
      </c>
      <c r="D148" s="17"/>
      <c r="E148" s="17"/>
      <c r="F148" s="6" t="s">
        <f>=A148-A147</f>
      </c>
      <c r="G148" s="6" t="s">
        <f>=B148+G147</f>
      </c>
      <c r="H148" s="6" t="s">
        <f>=F148*G147</f>
      </c>
    </row>
    <row collapsed="false" customFormat="false" customHeight="false" hidden="false" ht="12.1" outlineLevel="0" r="149">
      <c r="A149" s="14" t="n">
        <v>44392</v>
      </c>
      <c r="B149" s="6" t="n">
        <v>-12</v>
      </c>
      <c r="C149" s="17" t="s">
        <v>336</v>
      </c>
      <c r="D149" s="17"/>
      <c r="E149" s="17"/>
      <c r="F149" s="6" t="s">
        <f>=A149-A148</f>
      </c>
      <c r="G149" s="6" t="s">
        <f>=B149+G148</f>
      </c>
      <c r="H149" s="6" t="s">
        <f>=F149*G148</f>
      </c>
    </row>
    <row collapsed="false" customFormat="false" customHeight="false" hidden="false" ht="12.1" outlineLevel="0" r="150">
      <c r="A150" s="14" t="n">
        <v>44405</v>
      </c>
      <c r="B150" s="6" t="n">
        <v>12.83</v>
      </c>
      <c r="C150" s="17" t="s">
        <v>337</v>
      </c>
      <c r="D150" s="17"/>
      <c r="E150" s="17"/>
      <c r="F150" s="6" t="s">
        <f>=A150-A149</f>
      </c>
      <c r="G150" s="6" t="s">
        <f>=B150+G149</f>
      </c>
      <c r="H150" s="6" t="s">
        <f>=F150*G149</f>
      </c>
    </row>
    <row collapsed="false" customFormat="false" customHeight="false" hidden="false" ht="12.1" outlineLevel="0" r="151">
      <c r="A151" s="14" t="n">
        <v>44405</v>
      </c>
      <c r="B151" s="6" t="n">
        <v>0.17</v>
      </c>
      <c r="C151" s="17" t="s">
        <v>338</v>
      </c>
      <c r="D151" s="17"/>
      <c r="E151" s="17"/>
      <c r="F151" s="6" t="s">
        <f>=A151-A150</f>
      </c>
      <c r="G151" s="6" t="s">
        <f>=B151+G150</f>
      </c>
      <c r="H151" s="6" t="s">
        <f>=F151*G150</f>
      </c>
    </row>
    <row collapsed="false" customFormat="false" customHeight="false" hidden="false" ht="12.1" outlineLevel="0" r="152">
      <c r="A152" s="14" t="n">
        <v>44406</v>
      </c>
      <c r="B152" s="6" t="n">
        <v>-25.76</v>
      </c>
      <c r="C152" s="17" t="s">
        <v>339</v>
      </c>
      <c r="D152" s="17"/>
      <c r="E152" s="17"/>
      <c r="F152" s="6" t="s">
        <f>=A152-A151</f>
      </c>
      <c r="G152" s="6" t="s">
        <f>=B152+G151</f>
      </c>
      <c r="H152" s="6" t="s">
        <f>=F152*G151</f>
      </c>
    </row>
    <row collapsed="false" customFormat="false" customHeight="false" hidden="false" ht="12.1" outlineLevel="0" r="153">
      <c r="A153" s="14" t="n">
        <v>44406</v>
      </c>
      <c r="B153" s="6" t="n">
        <v>-12</v>
      </c>
      <c r="C153" s="17" t="s">
        <v>340</v>
      </c>
      <c r="D153" s="17"/>
      <c r="E153" s="17"/>
      <c r="F153" s="6" t="s">
        <f>=A153-A152</f>
      </c>
      <c r="G153" s="6" t="s">
        <f>=B153+G152</f>
      </c>
      <c r="H153" s="6" t="s">
        <f>=F153*G152</f>
      </c>
    </row>
    <row collapsed="false" customFormat="false" customHeight="false" hidden="false" ht="12.1" outlineLevel="0" r="154">
      <c r="A154" s="14" t="n">
        <v>44411</v>
      </c>
      <c r="B154" s="6" t="n">
        <v>1400</v>
      </c>
      <c r="C154" s="17" t="s">
        <v>259</v>
      </c>
      <c r="D154" s="17"/>
      <c r="E154" s="17"/>
      <c r="F154" s="6" t="s">
        <f>=A154-A153</f>
      </c>
      <c r="G154" s="6" t="s">
        <f>=B154+G153</f>
      </c>
      <c r="H154" s="6" t="s">
        <f>=F154*G153</f>
      </c>
    </row>
    <row collapsed="false" customFormat="false" customHeight="false" hidden="false" ht="12.1" outlineLevel="0" r="155">
      <c r="A155" s="14" t="n">
        <v>44414</v>
      </c>
      <c r="B155" s="6" t="n">
        <v>68.77792</v>
      </c>
      <c r="C155" s="17" t="s">
        <v>301</v>
      </c>
      <c r="D155" s="17"/>
      <c r="E155" s="17"/>
      <c r="F155" s="6" t="s">
        <f>=A155-A154</f>
      </c>
      <c r="G155" s="6" t="s">
        <f>=B155+G154</f>
      </c>
      <c r="H155" s="6" t="s">
        <f>=F155*G154</f>
      </c>
    </row>
    <row collapsed="false" customFormat="false" customHeight="false" hidden="false" ht="12.1" outlineLevel="0" r="156">
      <c r="A156" s="14" t="n">
        <v>44425</v>
      </c>
      <c r="B156" s="6" t="n">
        <v>-15.41</v>
      </c>
      <c r="C156" s="17" t="s">
        <v>341</v>
      </c>
      <c r="D156" s="17"/>
      <c r="E156" s="17"/>
      <c r="F156" s="6" t="s">
        <f>=A156-A155</f>
      </c>
      <c r="G156" s="6" t="s">
        <f>=B156+G155</f>
      </c>
      <c r="H156" s="6" t="s">
        <f>=F156*G155</f>
      </c>
    </row>
    <row collapsed="false" customFormat="false" customHeight="false" hidden="false" ht="12.1" outlineLevel="0" r="157">
      <c r="A157" s="14" t="n">
        <v>44426</v>
      </c>
      <c r="B157" s="6" t="n">
        <v>-15.43</v>
      </c>
      <c r="C157" s="17" t="s">
        <v>342</v>
      </c>
      <c r="D157" s="17"/>
      <c r="E157" s="17"/>
      <c r="F157" s="6" t="s">
        <f>=A157-A156</f>
      </c>
      <c r="G157" s="6" t="s">
        <f>=B157+G156</f>
      </c>
      <c r="H157" s="6" t="s">
        <f>=F157*G156</f>
      </c>
    </row>
    <row collapsed="false" customFormat="false" customHeight="false" hidden="false" ht="12.1" outlineLevel="0" r="158">
      <c r="A158" s="14" t="n">
        <v>44428</v>
      </c>
      <c r="B158" s="6" t="n">
        <v>11.864048</v>
      </c>
      <c r="C158" s="17" t="s">
        <v>275</v>
      </c>
      <c r="D158" s="17"/>
      <c r="E158" s="17"/>
      <c r="F158" s="6" t="s">
        <f>=A158-A157</f>
      </c>
      <c r="G158" s="6" t="s">
        <f>=B158+G157</f>
      </c>
      <c r="H158" s="6" t="s">
        <f>=F158*G157</f>
      </c>
    </row>
    <row collapsed="false" customFormat="false" customHeight="false" hidden="false" ht="12.1" outlineLevel="0" r="159">
      <c r="A159" s="14" t="n">
        <v>44428</v>
      </c>
      <c r="B159" s="6" t="n">
        <v>1700</v>
      </c>
      <c r="C159" s="17" t="s">
        <v>259</v>
      </c>
      <c r="D159" s="17"/>
      <c r="E159" s="17"/>
      <c r="F159" s="6" t="s">
        <f>=A159-A158</f>
      </c>
      <c r="G159" s="6" t="s">
        <f>=B159+G158</f>
      </c>
      <c r="H159" s="6" t="s">
        <f>=F159*G158</f>
      </c>
    </row>
    <row collapsed="false" customFormat="false" customHeight="false" hidden="false" ht="12.1" outlineLevel="0" r="160">
      <c r="A160" s="14" t="n">
        <v>44441</v>
      </c>
      <c r="B160" s="6" t="n">
        <v>-146.9</v>
      </c>
      <c r="C160" s="17" t="s">
        <v>343</v>
      </c>
      <c r="D160" s="17"/>
      <c r="E160" s="17"/>
      <c r="F160" s="6" t="s">
        <f>=A160-A159</f>
      </c>
      <c r="G160" s="6" t="s">
        <f>=B160+G159</f>
      </c>
      <c r="H160" s="6" t="s">
        <f>=F160*G159</f>
      </c>
    </row>
    <row collapsed="false" customFormat="false" customHeight="false" hidden="false" ht="12.1" outlineLevel="0" r="161">
      <c r="A161" s="14" t="n">
        <v>44441</v>
      </c>
      <c r="B161" s="6" t="n">
        <v>19.761624</v>
      </c>
      <c r="C161" s="17" t="s">
        <v>344</v>
      </c>
      <c r="D161" s="17"/>
      <c r="E161" s="17"/>
      <c r="F161" s="6" t="s">
        <f>=A161-A160</f>
      </c>
      <c r="G161" s="6" t="s">
        <f>=B161+G160</f>
      </c>
      <c r="H161" s="6" t="s">
        <f>=F161*G160</f>
      </c>
    </row>
    <row collapsed="false" customFormat="false" customHeight="false" hidden="false" ht="12.1" outlineLevel="0" r="162">
      <c r="A162" s="14" t="n">
        <v>44441</v>
      </c>
      <c r="B162" s="6" t="n">
        <v>-13.91</v>
      </c>
      <c r="C162" s="17" t="s">
        <v>345</v>
      </c>
      <c r="D162" s="17"/>
      <c r="E162" s="17"/>
      <c r="F162" s="6" t="s">
        <f>=A162-A161</f>
      </c>
      <c r="G162" s="6" t="s">
        <f>=B162+G161</f>
      </c>
      <c r="H162" s="6" t="s">
        <f>=F162*G161</f>
      </c>
    </row>
    <row collapsed="false" customFormat="false" customHeight="false" hidden="false" ht="12.1" outlineLevel="0" r="163">
      <c r="A163" s="14" t="n">
        <v>44446</v>
      </c>
      <c r="B163" s="6" t="n">
        <v>-118.2</v>
      </c>
      <c r="C163" s="17" t="s">
        <v>346</v>
      </c>
      <c r="D163" s="17"/>
      <c r="E163" s="17"/>
      <c r="F163" s="6" t="s">
        <f>=A163-A162</f>
      </c>
      <c r="G163" s="6" t="s">
        <f>=B163+G162</f>
      </c>
      <c r="H163" s="6" t="s">
        <f>=F163*G162</f>
      </c>
    </row>
    <row collapsed="false" customFormat="false" customHeight="false" hidden="false" ht="12.1" outlineLevel="0" r="164">
      <c r="A164" s="14" t="n">
        <v>44448</v>
      </c>
      <c r="B164" s="6" t="n">
        <v>689.8</v>
      </c>
      <c r="C164" s="17" t="s">
        <v>259</v>
      </c>
      <c r="D164" s="17"/>
      <c r="E164" s="17"/>
      <c r="F164" s="6" t="s">
        <f>=A164-A163</f>
      </c>
      <c r="G164" s="6" t="s">
        <f>=B164+G163</f>
      </c>
      <c r="H164" s="6" t="s">
        <f>=F164*G163</f>
      </c>
    </row>
    <row collapsed="false" customFormat="false" customHeight="false" hidden="false" ht="12.1" outlineLevel="0" r="165">
      <c r="A165" s="14" t="n">
        <v>44449</v>
      </c>
      <c r="B165" s="6" t="n">
        <v>25.59515</v>
      </c>
      <c r="C165" s="17" t="s">
        <v>305</v>
      </c>
      <c r="D165" s="17"/>
      <c r="E165" s="17"/>
      <c r="F165" s="6" t="s">
        <f>=A165-A164</f>
      </c>
      <c r="G165" s="6" t="s">
        <f>=B165+G164</f>
      </c>
      <c r="H165" s="6" t="s">
        <f>=F165*G164</f>
      </c>
    </row>
    <row collapsed="false" customFormat="false" customHeight="false" hidden="false" ht="12.1" outlineLevel="0" r="166">
      <c r="A166" s="14" t="n">
        <v>44452</v>
      </c>
      <c r="B166" s="6" t="n">
        <v>15.2796</v>
      </c>
      <c r="C166" s="17" t="s">
        <v>293</v>
      </c>
      <c r="D166" s="17"/>
      <c r="E166" s="17"/>
      <c r="F166" s="6" t="s">
        <f>=A166-A165</f>
      </c>
      <c r="G166" s="6" t="s">
        <f>=B166+G165</f>
      </c>
      <c r="H166" s="6" t="s">
        <f>=F166*G165</f>
      </c>
    </row>
    <row collapsed="false" customFormat="false" customHeight="false" hidden="false" ht="12.1" outlineLevel="0" r="167">
      <c r="A167" s="14" t="n">
        <v>44456</v>
      </c>
      <c r="B167" s="6" t="n">
        <v>-9.42</v>
      </c>
      <c r="C167" s="17" t="s">
        <v>347</v>
      </c>
      <c r="D167" s="17"/>
      <c r="E167" s="17"/>
      <c r="F167" s="6" t="s">
        <f>=A167-A166</f>
      </c>
      <c r="G167" s="6" t="s">
        <f>=B167+G166</f>
      </c>
      <c r="H167" s="6" t="s">
        <f>=F167*G166</f>
      </c>
    </row>
    <row collapsed="false" customFormat="false" customHeight="false" hidden="false" ht="12.1" outlineLevel="0" r="168">
      <c r="A168" s="14" t="n">
        <v>44459</v>
      </c>
      <c r="B168" s="6" t="n">
        <v>-165.76</v>
      </c>
      <c r="C168" s="17" t="s">
        <v>348</v>
      </c>
      <c r="D168" s="17"/>
      <c r="E168" s="17"/>
      <c r="F168" s="6" t="s">
        <f>=A168-A167</f>
      </c>
      <c r="G168" s="6" t="s">
        <f>=B168+G167</f>
      </c>
      <c r="H168" s="6" t="s">
        <f>=F168*G167</f>
      </c>
    </row>
    <row collapsed="false" customFormat="false" customHeight="false" hidden="false" ht="12.1" outlineLevel="0" r="169">
      <c r="A169" s="14" t="n">
        <v>44460</v>
      </c>
      <c r="B169" s="6" t="n">
        <v>2000</v>
      </c>
      <c r="C169" s="17" t="s">
        <v>259</v>
      </c>
      <c r="D169" s="17"/>
      <c r="E169" s="17"/>
      <c r="F169" s="6" t="s">
        <f>=A169-A168</f>
      </c>
      <c r="G169" s="6" t="s">
        <f>=B169+G168</f>
      </c>
      <c r="H169" s="6" t="s">
        <f>=F169*G168</f>
      </c>
    </row>
    <row collapsed="false" customFormat="false" customHeight="false" hidden="false" ht="12.1" outlineLevel="0" r="170">
      <c r="A170" s="14" t="n">
        <v>44463</v>
      </c>
      <c r="B170" s="6" t="n">
        <v>-10.5</v>
      </c>
      <c r="C170" s="17" t="s">
        <v>349</v>
      </c>
      <c r="D170" s="17"/>
      <c r="E170" s="17"/>
      <c r="F170" s="6" t="s">
        <f>=A170-A169</f>
      </c>
      <c r="G170" s="6" t="s">
        <f>=B170+G169</f>
      </c>
      <c r="H170" s="6" t="s">
        <f>=F170*G169</f>
      </c>
    </row>
    <row collapsed="false" customFormat="false" customHeight="false" hidden="false" ht="12.1" outlineLevel="0" r="171">
      <c r="A171" s="14" t="n">
        <v>44466</v>
      </c>
      <c r="B171" s="6" t="n">
        <v>-123.2</v>
      </c>
      <c r="C171" s="17" t="s">
        <v>350</v>
      </c>
      <c r="D171" s="17"/>
      <c r="E171" s="17"/>
      <c r="F171" s="6" t="s">
        <f>=A171-A170</f>
      </c>
      <c r="G171" s="6" t="s">
        <f>=B171+G170</f>
      </c>
      <c r="H171" s="6" t="s">
        <f>=F171*G170</f>
      </c>
    </row>
    <row collapsed="false" customFormat="false" customHeight="false" hidden="false" ht="12.1" outlineLevel="0" r="172">
      <c r="A172" s="14" t="n">
        <v>44468</v>
      </c>
      <c r="B172" s="6" t="n">
        <v>13.776577</v>
      </c>
      <c r="C172" s="17" t="s">
        <v>279</v>
      </c>
      <c r="D172" s="17"/>
      <c r="E172" s="17"/>
      <c r="F172" s="6" t="s">
        <f>=A172-A171</f>
      </c>
      <c r="G172" s="6" t="s">
        <f>=B172+G171</f>
      </c>
      <c r="H172" s="6" t="s">
        <f>=F172*G171</f>
      </c>
    </row>
    <row collapsed="false" customFormat="false" customHeight="false" hidden="false" ht="12.1" outlineLevel="0" r="173">
      <c r="A173" s="14" t="n">
        <v>44469</v>
      </c>
      <c r="B173" s="6" t="n">
        <v>123.2</v>
      </c>
      <c r="C173" s="17" t="s">
        <v>351</v>
      </c>
      <c r="D173" s="17"/>
      <c r="E173" s="17"/>
      <c r="F173" s="6" t="s">
        <f>=A173-A172</f>
      </c>
      <c r="G173" s="6" t="s">
        <f>=B173+G172</f>
      </c>
      <c r="H173" s="6" t="s">
        <f>=F173*G172</f>
      </c>
    </row>
    <row collapsed="false" customFormat="false" customHeight="false" hidden="false" ht="12.1" outlineLevel="0" r="174">
      <c r="A174" s="14" t="n">
        <v>44470</v>
      </c>
      <c r="B174" s="6" t="n">
        <v>1000</v>
      </c>
      <c r="C174" s="17" t="s">
        <v>259</v>
      </c>
      <c r="D174" s="17"/>
      <c r="E174" s="17"/>
      <c r="F174" s="6" t="s">
        <f>=A174-A173</f>
      </c>
      <c r="G174" s="6" t="s">
        <f>=B174+G173</f>
      </c>
      <c r="H174" s="6" t="s">
        <f>=F174*G173</f>
      </c>
    </row>
    <row collapsed="false" customFormat="false" customHeight="false" hidden="false" ht="12.1" outlineLevel="0" r="175">
      <c r="A175" s="14" t="n">
        <v>44470</v>
      </c>
      <c r="B175" s="6" t="n">
        <v>-300</v>
      </c>
      <c r="C175" s="17" t="s">
        <v>352</v>
      </c>
      <c r="D175" s="17"/>
      <c r="E175" s="17"/>
      <c r="F175" s="6" t="s">
        <f>=A175-A174</f>
      </c>
      <c r="G175" s="6" t="s">
        <f>=B175+G174</f>
      </c>
      <c r="H175" s="6" t="s">
        <f>=F175*G174</f>
      </c>
    </row>
    <row collapsed="false" customFormat="false" customHeight="false" hidden="false" ht="12.1" outlineLevel="0" r="176">
      <c r="A176" s="14" t="n">
        <v>44473</v>
      </c>
      <c r="B176" s="6" t="n">
        <v>-36.68</v>
      </c>
      <c r="C176" s="17" t="s">
        <v>353</v>
      </c>
      <c r="D176" s="17"/>
      <c r="E176" s="17"/>
      <c r="F176" s="6" t="s">
        <f>=A176-A175</f>
      </c>
      <c r="G176" s="6" t="s">
        <f>=B176+G175</f>
      </c>
      <c r="H176" s="6" t="s">
        <f>=F176*G175</f>
      </c>
    </row>
    <row collapsed="false" customFormat="false" customHeight="false" hidden="false" ht="12.1" outlineLevel="0" r="177">
      <c r="A177" s="14" t="n">
        <v>44475</v>
      </c>
      <c r="B177" s="6" t="n">
        <v>9.433918</v>
      </c>
      <c r="C177" s="17" t="s">
        <v>283</v>
      </c>
      <c r="D177" s="17"/>
      <c r="E177" s="17"/>
      <c r="F177" s="6" t="s">
        <f>=A177-A176</f>
      </c>
      <c r="G177" s="6" t="s">
        <f>=B177+G176</f>
      </c>
      <c r="H177" s="6" t="s">
        <f>=F177*G176</f>
      </c>
    </row>
    <row collapsed="false" customFormat="false" customHeight="false" hidden="false" ht="12.1" outlineLevel="0" r="178">
      <c r="A178" s="14" t="n">
        <v>44475</v>
      </c>
      <c r="B178" s="6" t="n">
        <v>300</v>
      </c>
      <c r="C178" s="17" t="s">
        <v>259</v>
      </c>
      <c r="D178" s="17"/>
      <c r="E178" s="17"/>
      <c r="F178" s="6" t="s">
        <f>=A178-A177</f>
      </c>
      <c r="G178" s="6" t="s">
        <f>=B178+G177</f>
      </c>
      <c r="H178" s="6" t="s">
        <f>=F178*G177</f>
      </c>
    </row>
    <row collapsed="false" customFormat="false" customHeight="false" hidden="false" ht="12.1" outlineLevel="0" r="179">
      <c r="A179" s="14" t="n">
        <v>44477</v>
      </c>
      <c r="B179" s="6" t="n">
        <v>-67.95</v>
      </c>
      <c r="C179" s="17" t="s">
        <v>354</v>
      </c>
      <c r="D179" s="17"/>
      <c r="E179" s="17"/>
      <c r="F179" s="6" t="s">
        <f>=A179-A178</f>
      </c>
      <c r="G179" s="6" t="s">
        <f>=B179+G178</f>
      </c>
      <c r="H179" s="6" t="s">
        <f>=F179*G178</f>
      </c>
    </row>
    <row collapsed="false" customFormat="false" customHeight="false" hidden="false" ht="12.1" outlineLevel="0" r="180">
      <c r="A180" s="14" t="n">
        <v>44477</v>
      </c>
      <c r="B180" s="6" t="n">
        <v>1000</v>
      </c>
      <c r="C180" s="17" t="s">
        <v>259</v>
      </c>
      <c r="D180" s="17"/>
      <c r="E180" s="17"/>
      <c r="F180" s="6" t="s">
        <f>=A180-A179</f>
      </c>
      <c r="G180" s="6" t="s">
        <f>=B180+G179</f>
      </c>
      <c r="H180" s="6" t="s">
        <f>=F180*G179</f>
      </c>
    </row>
    <row collapsed="false" customFormat="false" customHeight="false" hidden="false" ht="12.1" outlineLevel="0" r="181">
      <c r="A181" s="14" t="n">
        <v>44480</v>
      </c>
      <c r="B181" s="6" t="n">
        <v>-23.67</v>
      </c>
      <c r="C181" s="17" t="s">
        <v>355</v>
      </c>
      <c r="D181" s="17"/>
      <c r="E181" s="17"/>
      <c r="F181" s="6" t="s">
        <f>=A181-A180</f>
      </c>
      <c r="G181" s="6" t="s">
        <f>=B181+G180</f>
      </c>
      <c r="H181" s="6" t="s">
        <f>=F181*G180</f>
      </c>
    </row>
    <row collapsed="false" customFormat="false" customHeight="false" hidden="false" ht="12.1" outlineLevel="0" r="182">
      <c r="A182" s="14" t="n">
        <v>44481</v>
      </c>
      <c r="B182" s="6" t="n">
        <v>-144.2</v>
      </c>
      <c r="C182" s="17" t="s">
        <v>356</v>
      </c>
      <c r="D182" s="17"/>
      <c r="E182" s="17"/>
      <c r="F182" s="6" t="s">
        <f>=A182-A181</f>
      </c>
      <c r="G182" s="6" t="s">
        <f>=B182+G181</f>
      </c>
      <c r="H182" s="6" t="s">
        <f>=F182*G181</f>
      </c>
    </row>
    <row collapsed="false" customFormat="false" customHeight="false" hidden="false" ht="12.1" outlineLevel="0" r="183">
      <c r="A183" s="14" t="n">
        <v>44481</v>
      </c>
      <c r="B183" s="6" t="n">
        <v>-91.5</v>
      </c>
      <c r="C183" s="17" t="s">
        <v>357</v>
      </c>
      <c r="D183" s="17"/>
      <c r="E183" s="17"/>
      <c r="F183" s="6" t="s">
        <f>=A183-A182</f>
      </c>
      <c r="G183" s="6" t="s">
        <f>=B183+G182</f>
      </c>
      <c r="H183" s="6" t="s">
        <f>=F183*G182</f>
      </c>
    </row>
    <row collapsed="false" customFormat="false" customHeight="false" hidden="false" ht="12.1" outlineLevel="0" r="184">
      <c r="A184" s="14" t="n">
        <v>44481</v>
      </c>
      <c r="B184" s="6" t="n">
        <v>11.461968</v>
      </c>
      <c r="C184" s="17" t="s">
        <v>358</v>
      </c>
      <c r="D184" s="17"/>
      <c r="E184" s="17"/>
      <c r="F184" s="6" t="s">
        <f>=A184-A183</f>
      </c>
      <c r="G184" s="6" t="s">
        <f>=B184+G183</f>
      </c>
      <c r="H184" s="6" t="s">
        <f>=F184*G183</f>
      </c>
    </row>
    <row collapsed="false" customFormat="false" customHeight="false" hidden="false" ht="12.1" outlineLevel="0" r="185">
      <c r="A185" s="14" t="n">
        <v>44483</v>
      </c>
      <c r="B185" s="6" t="n">
        <v>1000</v>
      </c>
      <c r="C185" s="17" t="s">
        <v>259</v>
      </c>
      <c r="D185" s="17"/>
      <c r="E185" s="17"/>
      <c r="F185" s="6" t="s">
        <f>=A185-A184</f>
      </c>
      <c r="G185" s="6" t="s">
        <f>=B185+G184</f>
      </c>
      <c r="H185" s="6" t="s">
        <f>=F185*G184</f>
      </c>
    </row>
    <row collapsed="false" customFormat="false" customHeight="false" hidden="false" ht="12.1" outlineLevel="0" r="186">
      <c r="A186" s="14" t="n">
        <v>44488</v>
      </c>
      <c r="B186" s="6" t="n">
        <v>-76.9</v>
      </c>
      <c r="C186" s="17" t="s">
        <v>359</v>
      </c>
      <c r="D186" s="17"/>
      <c r="E186" s="17"/>
      <c r="F186" s="6" t="s">
        <f>=A186-A185</f>
      </c>
      <c r="G186" s="6" t="s">
        <f>=B186+G185</f>
      </c>
      <c r="H186" s="6" t="s">
        <f>=F186*G185</f>
      </c>
    </row>
    <row collapsed="false" customFormat="false" customHeight="false" hidden="false" ht="12.1" outlineLevel="0" r="187">
      <c r="A187" s="14" t="n">
        <v>44488</v>
      </c>
      <c r="B187" s="6" t="n">
        <v>100</v>
      </c>
      <c r="C187" s="17" t="s">
        <v>259</v>
      </c>
      <c r="D187" s="17"/>
      <c r="E187" s="17"/>
      <c r="F187" s="6" t="s">
        <f>=A187-A186</f>
      </c>
      <c r="G187" s="6" t="s">
        <f>=B187+G186</f>
      </c>
      <c r="H187" s="6" t="s">
        <f>=F187*G186</f>
      </c>
    </row>
    <row collapsed="false" customFormat="false" customHeight="false" hidden="false" ht="12.1" outlineLevel="0" r="188">
      <c r="A188" s="14" t="n">
        <v>44501</v>
      </c>
      <c r="B188" s="6" t="n">
        <v>-11.46</v>
      </c>
      <c r="C188" s="17" t="s">
        <v>360</v>
      </c>
      <c r="D188" s="17"/>
      <c r="E188" s="17"/>
      <c r="F188" s="6" t="s">
        <f>=A188-A187</f>
      </c>
      <c r="G188" s="6" t="s">
        <f>=B188+G187</f>
      </c>
      <c r="H188" s="6" t="s">
        <f>=F188*G187</f>
      </c>
    </row>
    <row collapsed="false" customFormat="false" customHeight="false" hidden="false" ht="12.1" outlineLevel="0" r="189">
      <c r="A189" s="14" t="n">
        <v>44504</v>
      </c>
      <c r="B189" s="6" t="n">
        <v>-36.38</v>
      </c>
      <c r="C189" s="17" t="s">
        <v>312</v>
      </c>
      <c r="D189" s="17"/>
      <c r="E189" s="17"/>
      <c r="F189" s="6" t="s">
        <f>=A189-A188</f>
      </c>
      <c r="G189" s="6" t="s">
        <f>=B189+G188</f>
      </c>
      <c r="H189" s="6" t="s">
        <f>=F189*G188</f>
      </c>
    </row>
    <row collapsed="false" customFormat="false" customHeight="false" hidden="false" ht="12.1" outlineLevel="0" r="190">
      <c r="A190" s="14" t="n">
        <v>44504</v>
      </c>
      <c r="B190" s="6" t="n">
        <v>-25.02</v>
      </c>
      <c r="C190" s="17" t="s">
        <v>361</v>
      </c>
      <c r="D190" s="17"/>
      <c r="E190" s="17"/>
      <c r="F190" s="6" t="s">
        <f>=A190-A189</f>
      </c>
      <c r="G190" s="6" t="s">
        <f>=B190+G189</f>
      </c>
      <c r="H190" s="6" t="s">
        <f>=F190*G189</f>
      </c>
    </row>
    <row collapsed="false" customFormat="false" customHeight="false" hidden="false" ht="12.1" outlineLevel="0" r="191">
      <c r="A191" s="14" t="n">
        <v>44505</v>
      </c>
      <c r="B191" s="6" t="n">
        <v>-15.01</v>
      </c>
      <c r="C191" s="17" t="s">
        <v>362</v>
      </c>
      <c r="D191" s="17"/>
      <c r="E191" s="17"/>
      <c r="F191" s="6" t="s">
        <f>=A191-A190</f>
      </c>
      <c r="G191" s="6" t="s">
        <f>=B191+G190</f>
      </c>
      <c r="H191" s="6" t="s">
        <f>=F191*G190</f>
      </c>
    </row>
    <row collapsed="false" customFormat="false" customHeight="false" hidden="false" ht="12.1" outlineLevel="0" r="192">
      <c r="A192" s="14" t="n">
        <v>44508</v>
      </c>
      <c r="B192" s="6" t="n">
        <v>67.198344</v>
      </c>
      <c r="C192" s="17" t="s">
        <v>363</v>
      </c>
      <c r="D192" s="17"/>
      <c r="E192" s="17"/>
      <c r="F192" s="6" t="s">
        <f>=A192-A191</f>
      </c>
      <c r="G192" s="6" t="s">
        <f>=B192+G191</f>
      </c>
      <c r="H192" s="6" t="s">
        <f>=F192*G191</f>
      </c>
    </row>
    <row collapsed="false" customFormat="false" customHeight="false" hidden="false" ht="12.1" outlineLevel="0" r="193">
      <c r="A193" s="14" t="n">
        <v>44508</v>
      </c>
      <c r="B193" s="6" t="n">
        <v>-15.01</v>
      </c>
      <c r="C193" s="17" t="s">
        <v>362</v>
      </c>
      <c r="D193" s="17"/>
      <c r="E193" s="17"/>
      <c r="F193" s="6" t="s">
        <f>=A193-A192</f>
      </c>
      <c r="G193" s="6" t="s">
        <f>=B193+G192</f>
      </c>
      <c r="H193" s="6" t="s">
        <f>=F193*G192</f>
      </c>
    </row>
    <row collapsed="false" customFormat="false" customHeight="false" hidden="false" ht="12.1" outlineLevel="0" r="194">
      <c r="A194" s="14" t="n">
        <v>44508</v>
      </c>
      <c r="B194" s="6" t="n">
        <v>42.38</v>
      </c>
      <c r="C194" s="17" t="s">
        <v>364</v>
      </c>
      <c r="D194" s="17"/>
      <c r="E194" s="17"/>
      <c r="F194" s="6" t="s">
        <f>=A194-A193</f>
      </c>
      <c r="G194" s="6" t="s">
        <f>=B194+G193</f>
      </c>
      <c r="H194" s="6" t="s">
        <f>=F194*G193</f>
      </c>
    </row>
    <row collapsed="false" customFormat="false" customHeight="false" hidden="false" ht="12.1" outlineLevel="0" r="195">
      <c r="A195" s="14" t="n">
        <v>44509</v>
      </c>
      <c r="B195" s="6" t="n">
        <v>3300</v>
      </c>
      <c r="C195" s="17" t="s">
        <v>259</v>
      </c>
      <c r="D195" s="17"/>
      <c r="E195" s="17"/>
      <c r="F195" s="6" t="s">
        <f>=A195-A194</f>
      </c>
      <c r="G195" s="6" t="s">
        <f>=B195+G194</f>
      </c>
      <c r="H195" s="6" t="s">
        <f>=F195*G194</f>
      </c>
    </row>
    <row collapsed="false" customFormat="false" customHeight="false" hidden="false" ht="12.1" outlineLevel="0" r="196">
      <c r="A196" s="14" t="n">
        <v>44516</v>
      </c>
      <c r="B196" s="6" t="n">
        <v>500</v>
      </c>
      <c r="C196" s="17" t="s">
        <v>259</v>
      </c>
      <c r="D196" s="17"/>
      <c r="E196" s="17"/>
      <c r="F196" s="6" t="s">
        <f>=A196-A195</f>
      </c>
      <c r="G196" s="6" t="s">
        <f>=B196+G195</f>
      </c>
      <c r="H196" s="6" t="s">
        <f>=F196*G195</f>
      </c>
    </row>
    <row collapsed="false" customFormat="false" customHeight="false" hidden="false" ht="12.1" outlineLevel="0" r="197">
      <c r="A197" s="14" t="n">
        <v>44516</v>
      </c>
      <c r="B197" s="6" t="n">
        <v>-15.18</v>
      </c>
      <c r="C197" s="17" t="s">
        <v>365</v>
      </c>
      <c r="D197" s="17"/>
      <c r="E197" s="17"/>
      <c r="F197" s="6" t="s">
        <f>=A197-A196</f>
      </c>
      <c r="G197" s="6" t="s">
        <f>=B197+G196</f>
      </c>
      <c r="H197" s="6" t="s">
        <f>=F197*G196</f>
      </c>
    </row>
    <row collapsed="false" customFormat="false" customHeight="false" hidden="false" ht="12.1" outlineLevel="0" r="198">
      <c r="A198" s="14" t="n">
        <v>44519</v>
      </c>
      <c r="B198" s="6" t="n">
        <v>11.616352</v>
      </c>
      <c r="C198" s="17" t="s">
        <v>366</v>
      </c>
      <c r="D198" s="17"/>
      <c r="E198" s="17"/>
      <c r="F198" s="6" t="s">
        <f>=A198-A197</f>
      </c>
      <c r="G198" s="6" t="s">
        <f>=B198+G197</f>
      </c>
      <c r="H198" s="6" t="s">
        <f>=F198*G197</f>
      </c>
    </row>
    <row collapsed="false" customFormat="false" customHeight="false" hidden="false" ht="12.1" outlineLevel="0" r="199">
      <c r="A199" s="14" t="n">
        <v>44519</v>
      </c>
      <c r="B199" s="6" t="n">
        <v>1000</v>
      </c>
      <c r="C199" s="17" t="s">
        <v>259</v>
      </c>
      <c r="D199" s="17"/>
      <c r="E199" s="17"/>
      <c r="F199" s="6" t="s">
        <f>=A199-A198</f>
      </c>
      <c r="G199" s="6" t="s">
        <f>=B199+G198</f>
      </c>
      <c r="H199" s="6" t="s">
        <f>=F199*G198</f>
      </c>
    </row>
    <row collapsed="false" customFormat="false" customHeight="false" hidden="false" ht="12.1" outlineLevel="0" r="200">
      <c r="A200" s="14" t="n">
        <v>44531</v>
      </c>
      <c r="B200" s="6" t="n">
        <v>-14.23</v>
      </c>
      <c r="C200" s="17" t="s">
        <v>367</v>
      </c>
      <c r="D200" s="17"/>
      <c r="E200" s="17"/>
      <c r="F200" s="6" t="s">
        <f>=A200-A199</f>
      </c>
      <c r="G200" s="6" t="s">
        <f>=B200+G199</f>
      </c>
      <c r="H200" s="6" t="s">
        <f>=F200*G199</f>
      </c>
    </row>
    <row collapsed="false" customFormat="false" customHeight="false" hidden="false" ht="12.1" outlineLevel="0" r="201">
      <c r="A201" s="14" t="n">
        <v>44533</v>
      </c>
      <c r="B201" s="6" t="n">
        <v>600</v>
      </c>
      <c r="C201" s="17" t="s">
        <v>259</v>
      </c>
      <c r="D201" s="17"/>
      <c r="E201" s="17"/>
      <c r="F201" s="6" t="s">
        <f>=A201-A200</f>
      </c>
      <c r="G201" s="6" t="s">
        <f>=B201+G200</f>
      </c>
      <c r="H201" s="6" t="s">
        <f>=F201*G200</f>
      </c>
    </row>
    <row collapsed="false" customFormat="false" customHeight="false" hidden="false" ht="12.1" outlineLevel="0" r="202">
      <c r="A202" s="14" t="n">
        <v>44536</v>
      </c>
      <c r="B202" s="6" t="n">
        <v>15.485946</v>
      </c>
      <c r="C202" s="17" t="s">
        <v>368</v>
      </c>
      <c r="D202" s="17"/>
      <c r="E202" s="17"/>
      <c r="F202" s="6" t="s">
        <f>=A202-A201</f>
      </c>
      <c r="G202" s="6" t="s">
        <f>=B202+G201</f>
      </c>
      <c r="H202" s="6" t="s">
        <f>=F202*G201</f>
      </c>
    </row>
    <row collapsed="false" customFormat="false" customHeight="false" hidden="false" ht="12.1" outlineLevel="0" r="203">
      <c r="A203" s="14" t="n">
        <v>44537</v>
      </c>
      <c r="B203" s="6" t="n">
        <v>-116.3</v>
      </c>
      <c r="C203" s="17" t="s">
        <v>369</v>
      </c>
      <c r="D203" s="17"/>
      <c r="E203" s="17"/>
      <c r="F203" s="6" t="s">
        <f>=A203-A202</f>
      </c>
      <c r="G203" s="6" t="s">
        <f>=B203+G202</f>
      </c>
      <c r="H203" s="6" t="s">
        <f>=F203*G202</f>
      </c>
    </row>
    <row collapsed="false" customFormat="false" customHeight="false" hidden="false" ht="12.1" outlineLevel="0" r="204">
      <c r="A204" s="14" t="n">
        <v>44537</v>
      </c>
      <c r="B204" s="6" t="n">
        <v>900</v>
      </c>
      <c r="C204" s="17" t="s">
        <v>259</v>
      </c>
      <c r="D204" s="17"/>
      <c r="E204" s="17"/>
      <c r="F204" s="6" t="s">
        <f>=A204-A203</f>
      </c>
      <c r="G204" s="6" t="s">
        <f>=B204+G203</f>
      </c>
      <c r="H204" s="6" t="s">
        <f>=F204*G203</f>
      </c>
    </row>
    <row collapsed="false" customFormat="false" customHeight="false" hidden="false" ht="12.1" outlineLevel="0" r="205">
      <c r="A205" s="14" t="n">
        <v>44540</v>
      </c>
      <c r="B205" s="6" t="n">
        <v>25.75993</v>
      </c>
      <c r="C205" s="17" t="s">
        <v>370</v>
      </c>
      <c r="D205" s="17"/>
      <c r="E205" s="17"/>
      <c r="F205" s="6" t="s">
        <f>=A205-A204</f>
      </c>
      <c r="G205" s="6" t="s">
        <f>=B205+G204</f>
      </c>
      <c r="H205" s="6" t="s">
        <f>=F205*G204</f>
      </c>
    </row>
    <row collapsed="false" customFormat="false" customHeight="false" hidden="false" ht="12.1" outlineLevel="0" r="206">
      <c r="A206" s="14" t="n">
        <v>44540</v>
      </c>
      <c r="B206" s="6" t="n">
        <v>15.455958</v>
      </c>
      <c r="C206" s="17" t="s">
        <v>371</v>
      </c>
      <c r="D206" s="17"/>
      <c r="E206" s="17"/>
      <c r="F206" s="6" t="s">
        <f>=A206-A205</f>
      </c>
      <c r="G206" s="6" t="s">
        <f>=B206+G205</f>
      </c>
      <c r="H206" s="6" t="s">
        <f>=F206*G205</f>
      </c>
    </row>
    <row collapsed="false" customFormat="false" customHeight="false" hidden="false" ht="12.1" outlineLevel="0" r="207">
      <c r="A207" s="14" t="n">
        <v>44544</v>
      </c>
      <c r="B207" s="6" t="n">
        <v>-149.86</v>
      </c>
      <c r="C207" s="17" t="s">
        <v>372</v>
      </c>
      <c r="D207" s="17"/>
      <c r="E207" s="17"/>
      <c r="F207" s="6" t="s">
        <f>=A207-A206</f>
      </c>
      <c r="G207" s="6" t="s">
        <f>=B207+G206</f>
      </c>
      <c r="H207" s="6" t="s">
        <f>=F207*G206</f>
      </c>
    </row>
    <row collapsed="false" customFormat="false" customHeight="false" hidden="false" ht="12.1" outlineLevel="0" r="208">
      <c r="A208" s="14" t="n">
        <v>44546</v>
      </c>
      <c r="B208" s="6" t="n">
        <v>-122</v>
      </c>
      <c r="C208" s="17" t="s">
        <v>373</v>
      </c>
      <c r="D208" s="17"/>
      <c r="E208" s="17"/>
      <c r="F208" s="6" t="s">
        <f>=A208-A207</f>
      </c>
      <c r="G208" s="6" t="s">
        <f>=B208+G207</f>
      </c>
      <c r="H208" s="6" t="s">
        <f>=F208*G207</f>
      </c>
    </row>
    <row collapsed="false" customFormat="false" customHeight="false" hidden="false" ht="12.1" outlineLevel="0" r="209">
      <c r="A209" s="14" t="n">
        <v>44546</v>
      </c>
      <c r="B209" s="6" t="n">
        <v>-9.97</v>
      </c>
      <c r="C209" s="17" t="s">
        <v>374</v>
      </c>
      <c r="D209" s="17"/>
      <c r="E209" s="17"/>
      <c r="F209" s="6" t="s">
        <f>=A209-A208</f>
      </c>
      <c r="G209" s="6" t="s">
        <f>=B209+G208</f>
      </c>
      <c r="H209" s="6" t="s">
        <f>=F209*G208</f>
      </c>
    </row>
    <row collapsed="false" customFormat="false" customHeight="false" hidden="false" ht="12.1" outlineLevel="0" r="210">
      <c r="A210" s="14" t="n">
        <v>44547</v>
      </c>
      <c r="B210" s="6" t="n">
        <v>750</v>
      </c>
      <c r="C210" s="17" t="s">
        <v>375</v>
      </c>
      <c r="D210" s="17"/>
      <c r="E210" s="17"/>
      <c r="F210" s="6" t="s">
        <f>=A210-A209</f>
      </c>
      <c r="G210" s="6" t="s">
        <f>=B210+G209</f>
      </c>
      <c r="H210" s="6" t="s">
        <f>=F210*G209</f>
      </c>
    </row>
    <row collapsed="false" customFormat="false" customHeight="false" hidden="false" ht="12.1" outlineLevel="0" r="211">
      <c r="A211" s="14" t="n">
        <v>44553</v>
      </c>
      <c r="B211" s="6" t="n">
        <v>750</v>
      </c>
      <c r="C211" s="17" t="s">
        <v>375</v>
      </c>
      <c r="D211" s="17"/>
      <c r="E211" s="17"/>
      <c r="F211" s="6" t="s">
        <f>=A211-A210</f>
      </c>
      <c r="G211" s="6" t="s">
        <f>=B211+G210</f>
      </c>
      <c r="H211" s="6" t="s">
        <f>=F211*G210</f>
      </c>
    </row>
    <row collapsed="false" customFormat="false" customHeight="false" hidden="false" ht="12.1" outlineLevel="0" r="212">
      <c r="A212" s="14" t="n">
        <v>44556</v>
      </c>
      <c r="B212" s="6" t="n">
        <v>-45</v>
      </c>
      <c r="C212" s="17" t="s">
        <v>376</v>
      </c>
      <c r="D212" s="17"/>
      <c r="E212" s="17"/>
      <c r="F212" s="6" t="s">
        <f>=A212-A211</f>
      </c>
      <c r="G212" s="6" t="s">
        <f>=B212+G211</f>
      </c>
      <c r="H212" s="6" t="s">
        <f>=F212*G211</f>
      </c>
    </row>
    <row collapsed="false" customFormat="false" customHeight="false" hidden="false" ht="12.1" outlineLevel="0" r="213">
      <c r="A213" s="14" t="n">
        <v>44568</v>
      </c>
      <c r="B213" s="6" t="n">
        <v>-69.84</v>
      </c>
      <c r="C213" s="17" t="s">
        <v>377</v>
      </c>
      <c r="D213" s="17"/>
      <c r="E213" s="17"/>
      <c r="F213" s="6" t="s">
        <f>=A213-A212</f>
      </c>
      <c r="G213" s="6" t="s">
        <f>=B213+G212</f>
      </c>
      <c r="H213" s="6" t="s">
        <f>=F213*G212</f>
      </c>
    </row>
    <row collapsed="false" customFormat="false" customHeight="false" hidden="false" ht="12.1" outlineLevel="0" r="214">
      <c r="A214" s="14" t="n">
        <v>44571</v>
      </c>
      <c r="B214" s="6" t="n">
        <v>-86.8</v>
      </c>
      <c r="C214" s="17" t="s">
        <v>378</v>
      </c>
      <c r="D214" s="17"/>
      <c r="E214" s="17"/>
      <c r="F214" s="6" t="s">
        <f>=A214-A213</f>
      </c>
      <c r="G214" s="6" t="s">
        <f>=B214+G213</f>
      </c>
      <c r="H214" s="6" t="s">
        <f>=F214*G213</f>
      </c>
    </row>
    <row collapsed="false" customFormat="false" customHeight="false" hidden="false" ht="12.1" outlineLevel="0" r="215">
      <c r="A215" s="14" t="n">
        <v>44571</v>
      </c>
      <c r="B215" s="6" t="n">
        <v>10.400964</v>
      </c>
      <c r="C215" s="17" t="s">
        <v>379</v>
      </c>
      <c r="D215" s="17"/>
      <c r="E215" s="17"/>
      <c r="F215" s="6" t="s">
        <f>=A215-A214</f>
      </c>
      <c r="G215" s="6" t="s">
        <f>=B215+G214</f>
      </c>
      <c r="H215" s="6" t="s">
        <f>=F215*G214</f>
      </c>
    </row>
    <row collapsed="false" customFormat="false" customHeight="false" hidden="false" ht="12.1" outlineLevel="0" r="216">
      <c r="A216" s="14" t="n">
        <v>44572</v>
      </c>
      <c r="B216" s="6" t="n">
        <v>14.274985</v>
      </c>
      <c r="C216" s="17" t="s">
        <v>380</v>
      </c>
      <c r="D216" s="17"/>
      <c r="E216" s="17"/>
      <c r="F216" s="6" t="s">
        <f>=A216-A215</f>
      </c>
      <c r="G216" s="6" t="s">
        <f>=B216+G215</f>
      </c>
      <c r="H216" s="6" t="s">
        <f>=F216*G215</f>
      </c>
    </row>
    <row collapsed="false" customFormat="false" customHeight="false" hidden="false" ht="12.1" outlineLevel="0" r="217">
      <c r="A217" s="14" t="n">
        <v>44573</v>
      </c>
      <c r="B217" s="6" t="n">
        <v>750</v>
      </c>
      <c r="C217" s="17" t="s">
        <v>259</v>
      </c>
      <c r="D217" s="17"/>
      <c r="E217" s="17"/>
      <c r="F217" s="6" t="s">
        <f>=A217-A216</f>
      </c>
      <c r="G217" s="6" t="s">
        <f>=B217+G216</f>
      </c>
      <c r="H217" s="6" t="s">
        <f>=F217*G216</f>
      </c>
    </row>
    <row collapsed="false" customFormat="false" customHeight="false" hidden="false" ht="12.1" outlineLevel="0" r="218">
      <c r="A218" s="14" t="n">
        <v>44573</v>
      </c>
      <c r="B218" s="6" t="n">
        <v>47</v>
      </c>
      <c r="C218" s="17" t="s">
        <v>259</v>
      </c>
      <c r="D218" s="17"/>
      <c r="E218" s="17"/>
      <c r="F218" s="6" t="s">
        <f>=A218-A217</f>
      </c>
      <c r="G218" s="6" t="s">
        <f>=B218+G217</f>
      </c>
      <c r="H218" s="6" t="s">
        <f>=F218*G217</f>
      </c>
    </row>
    <row collapsed="false" customFormat="false" customHeight="false" hidden="false" ht="12.1" outlineLevel="0" r="219">
      <c r="A219" s="14" t="n">
        <v>44574</v>
      </c>
      <c r="B219" s="6" t="n">
        <v>-92.52</v>
      </c>
      <c r="C219" s="17" t="s">
        <v>381</v>
      </c>
      <c r="D219" s="17"/>
      <c r="E219" s="17"/>
      <c r="F219" s="6" t="s">
        <f>=A219-A218</f>
      </c>
      <c r="G219" s="6" t="s">
        <f>=B219+G218</f>
      </c>
      <c r="H219" s="6" t="s">
        <f>=F219*G218</f>
      </c>
    </row>
    <row collapsed="false" customFormat="false" customHeight="false" hidden="false" ht="12.1" outlineLevel="0" r="220">
      <c r="A220" s="14" t="n">
        <v>44578</v>
      </c>
      <c r="B220" s="6" t="n">
        <v>3400</v>
      </c>
      <c r="C220" s="17" t="s">
        <v>259</v>
      </c>
      <c r="D220" s="17"/>
      <c r="E220" s="17"/>
      <c r="F220" s="6" t="s">
        <f>=A220-A219</f>
      </c>
      <c r="G220" s="6" t="s">
        <f>=B220+G219</f>
      </c>
      <c r="H220" s="6" t="s">
        <f>=F220*G219</f>
      </c>
    </row>
    <row collapsed="false" customFormat="false" customHeight="false" hidden="false" ht="12.1" outlineLevel="0" r="221">
      <c r="A221" s="14" t="n">
        <v>44580</v>
      </c>
      <c r="B221" s="6" t="n">
        <v>5600</v>
      </c>
      <c r="C221" s="17" t="s">
        <v>259</v>
      </c>
      <c r="D221" s="17"/>
      <c r="E221" s="17"/>
      <c r="F221" s="6" t="s">
        <f>=A221-A220</f>
      </c>
      <c r="G221" s="6" t="s">
        <f>=B221+G220</f>
      </c>
      <c r="H221" s="6" t="s">
        <f>=F221*G220</f>
      </c>
    </row>
    <row collapsed="false" customFormat="false" customHeight="false" hidden="false" ht="12.1" outlineLevel="0" r="222">
      <c r="A222" s="14" t="n">
        <v>44580</v>
      </c>
      <c r="B222" s="6" t="n">
        <v>1000</v>
      </c>
      <c r="C222" s="17" t="s">
        <v>259</v>
      </c>
      <c r="D222" s="17"/>
      <c r="E222" s="17"/>
      <c r="F222" s="6" t="s">
        <f>=A222-A221</f>
      </c>
      <c r="G222" s="6" t="s">
        <f>=B222+G221</f>
      </c>
      <c r="H222" s="6" t="s">
        <f>=F222*G221</f>
      </c>
    </row>
    <row collapsed="false" customFormat="false" customHeight="false" hidden="false" ht="12.1" outlineLevel="0" r="223">
      <c r="A223" s="14" t="n">
        <v>44587</v>
      </c>
      <c r="B223" s="6" t="n">
        <v>3000</v>
      </c>
      <c r="C223" s="17" t="s">
        <v>259</v>
      </c>
      <c r="D223" s="17"/>
      <c r="E223" s="17"/>
      <c r="F223" s="6" t="s">
        <f>=A223-A222</f>
      </c>
      <c r="G223" s="6" t="s">
        <f>=B223+G222</f>
      </c>
      <c r="H223" s="6" t="s">
        <f>=F223*G222</f>
      </c>
    </row>
    <row collapsed="false" customFormat="false" customHeight="false" hidden="false" ht="12.1" outlineLevel="0" r="224">
      <c r="A224" s="14" t="n">
        <v>44588</v>
      </c>
      <c r="B224" s="6" t="n">
        <v>-28.42</v>
      </c>
      <c r="C224" s="17" t="s">
        <v>382</v>
      </c>
      <c r="D224" s="17"/>
      <c r="E224" s="17"/>
      <c r="F224" s="6" t="s">
        <f>=A224-A223</f>
      </c>
      <c r="G224" s="6" t="s">
        <f>=B224+G223</f>
      </c>
      <c r="H224" s="6" t="s">
        <f>=F224*G223</f>
      </c>
    </row>
    <row collapsed="false" customFormat="false" customHeight="false" hidden="false" ht="12.1" outlineLevel="0" r="225">
      <c r="A225" s="14" t="n">
        <v>44588</v>
      </c>
      <c r="B225" s="6" t="n">
        <v>1920.93</v>
      </c>
      <c r="C225" s="17" t="s">
        <v>259</v>
      </c>
      <c r="D225" s="17"/>
      <c r="E225" s="17"/>
      <c r="F225" s="6" t="s">
        <f>=A225-A224</f>
      </c>
      <c r="G225" s="6" t="s">
        <f>=B225+G224</f>
      </c>
      <c r="H225" s="6" t="s">
        <f>=F225*G224</f>
      </c>
    </row>
    <row collapsed="false" customFormat="false" customHeight="false" hidden="false" ht="12.1" outlineLevel="0" r="226">
      <c r="A226" s="14" t="n">
        <v>44600</v>
      </c>
      <c r="B226" s="6" t="n">
        <v>71.139764</v>
      </c>
      <c r="C226" s="17" t="s">
        <v>363</v>
      </c>
      <c r="D226" s="17"/>
      <c r="E226" s="17"/>
      <c r="F226" s="6" t="s">
        <f>=A226-A225</f>
      </c>
      <c r="G226" s="6" t="s">
        <f>=B226+G225</f>
      </c>
      <c r="H226" s="6" t="s">
        <f>=F226*G225</f>
      </c>
    </row>
    <row collapsed="false" customFormat="false" customHeight="false" hidden="false" ht="12.1" outlineLevel="0" r="227">
      <c r="A227" s="14" t="n">
        <v>44602</v>
      </c>
      <c r="B227" s="6" t="n">
        <v>-15.71</v>
      </c>
      <c r="C227" s="17" t="s">
        <v>383</v>
      </c>
      <c r="D227" s="17"/>
      <c r="E227" s="17"/>
      <c r="F227" s="6" t="s">
        <f>=A227-A226</f>
      </c>
      <c r="G227" s="6" t="s">
        <f>=B227+G226</f>
      </c>
      <c r="H227" s="6" t="s">
        <f>=F227*G226</f>
      </c>
    </row>
    <row collapsed="false" customFormat="false" customHeight="false" hidden="false" ht="12.1" outlineLevel="0" r="228">
      <c r="A228" s="14" t="n">
        <v>44602</v>
      </c>
      <c r="B228" s="6" t="n">
        <v>1000</v>
      </c>
      <c r="C228" s="17" t="s">
        <v>259</v>
      </c>
      <c r="D228" s="17"/>
      <c r="E228" s="17"/>
      <c r="F228" s="6" t="s">
        <f>=A228-A227</f>
      </c>
      <c r="G228" s="6" t="s">
        <f>=B228+G227</f>
      </c>
      <c r="H228" s="6" t="s">
        <f>=F228*G227</f>
      </c>
    </row>
    <row collapsed="false" customFormat="false" customHeight="false" hidden="false" ht="12.1" outlineLevel="0" r="229">
      <c r="A229" s="14" t="n">
        <v>44603</v>
      </c>
      <c r="B229" s="6" t="n">
        <v>100</v>
      </c>
      <c r="C229" s="17" t="s">
        <v>259</v>
      </c>
      <c r="D229" s="17"/>
      <c r="E229" s="17"/>
      <c r="F229" s="6" t="s">
        <f>=A229-A228</f>
      </c>
      <c r="G229" s="6" t="s">
        <f>=B229+G228</f>
      </c>
      <c r="H229" s="6" t="s">
        <f>=F229*G228</f>
      </c>
    </row>
    <row collapsed="false" customFormat="false" customHeight="false" hidden="false" ht="12.1" outlineLevel="0" r="230">
      <c r="A230" s="14" t="n">
        <v>44609</v>
      </c>
      <c r="B230" s="6" t="n">
        <v>92.52</v>
      </c>
      <c r="C230" s="17" t="s">
        <v>259</v>
      </c>
      <c r="D230" s="17"/>
      <c r="E230" s="17"/>
      <c r="F230" s="6" t="s">
        <f>=A230-A229</f>
      </c>
      <c r="G230" s="6" t="s">
        <f>=B230+G229</f>
      </c>
      <c r="H230" s="6" t="s">
        <f>=F230*G229</f>
      </c>
    </row>
    <row collapsed="false" customFormat="false" customHeight="false" hidden="false" ht="12.1" outlineLevel="0" r="231">
      <c r="A231" s="14" t="n">
        <v>44609</v>
      </c>
      <c r="B231" s="6" t="n">
        <v>1500</v>
      </c>
      <c r="C231" s="17" t="s">
        <v>259</v>
      </c>
      <c r="D231" s="17"/>
      <c r="E231" s="17"/>
      <c r="F231" s="6" t="s">
        <f>=A231-A230</f>
      </c>
      <c r="G231" s="6" t="s">
        <f>=B231+G230</f>
      </c>
      <c r="H231" s="6" t="s">
        <f>=F231*G230</f>
      </c>
    </row>
    <row collapsed="false" customFormat="false" customHeight="false" hidden="false" ht="12.1" outlineLevel="0" r="232">
      <c r="A232" s="14" t="n">
        <v>44609</v>
      </c>
      <c r="B232" s="6" t="n">
        <v>-15.75</v>
      </c>
      <c r="C232" s="17" t="s">
        <v>384</v>
      </c>
      <c r="D232" s="17"/>
      <c r="E232" s="17"/>
      <c r="F232" s="6" t="s">
        <f>=A232-A231</f>
      </c>
      <c r="G232" s="6" t="s">
        <f>=B232+G231</f>
      </c>
      <c r="H232" s="6" t="s">
        <f>=F232*G231</f>
      </c>
    </row>
    <row collapsed="false" customFormat="false" customHeight="false" hidden="false" ht="12.1" outlineLevel="0" r="233">
      <c r="A233" s="14" t="n">
        <v>44609</v>
      </c>
      <c r="B233" s="6" t="n">
        <v>1175.06</v>
      </c>
      <c r="C233" s="17" t="s">
        <v>259</v>
      </c>
      <c r="D233" s="17"/>
      <c r="E233" s="17"/>
      <c r="F233" s="6" t="s">
        <f>=A233-A232</f>
      </c>
      <c r="G233" s="6" t="s">
        <f>=B233+G232</f>
      </c>
      <c r="H233" s="6" t="s">
        <f>=F233*G232</f>
      </c>
    </row>
    <row collapsed="false" customFormat="false" customHeight="false" hidden="false" ht="12.1" outlineLevel="0" r="234">
      <c r="A234" s="14" t="n">
        <v>44614</v>
      </c>
      <c r="B234" s="6" t="n">
        <v>1600</v>
      </c>
      <c r="C234" s="17" t="s">
        <v>259</v>
      </c>
      <c r="D234" s="17"/>
      <c r="E234" s="17"/>
      <c r="F234" s="6" t="s">
        <f>=A234-A233</f>
      </c>
      <c r="G234" s="6" t="s">
        <f>=B234+G233</f>
      </c>
      <c r="H234" s="6" t="s">
        <f>=F234*G233</f>
      </c>
    </row>
    <row collapsed="false" customFormat="false" customHeight="false" hidden="false" ht="12.1" outlineLevel="0" r="235">
      <c r="A235" s="14" t="n">
        <v>44616</v>
      </c>
      <c r="B235" s="6" t="n">
        <v>1312.25</v>
      </c>
      <c r="C235" s="17" t="s">
        <v>259</v>
      </c>
      <c r="D235" s="17"/>
      <c r="E235" s="17"/>
      <c r="F235" s="6" t="s">
        <f>=A235-A234</f>
      </c>
      <c r="G235" s="6" t="s">
        <f>=B235+G234</f>
      </c>
      <c r="H235" s="6" t="s">
        <f>=F235*G234</f>
      </c>
    </row>
    <row collapsed="false" customFormat="false" customHeight="false" hidden="false" ht="12.1" outlineLevel="0" r="236">
      <c r="A236" s="14" t="n">
        <v>44616</v>
      </c>
      <c r="B236" s="6" t="n">
        <v>12.867104</v>
      </c>
      <c r="C236" s="17" t="s">
        <v>366</v>
      </c>
      <c r="D236" s="17"/>
      <c r="E236" s="17"/>
      <c r="F236" s="6" t="s">
        <f>=A236-A235</f>
      </c>
      <c r="G236" s="6" t="s">
        <f>=B236+G235</f>
      </c>
      <c r="H236" s="6" t="s">
        <f>=F236*G235</f>
      </c>
    </row>
    <row collapsed="false" customFormat="false" customHeight="false" hidden="false" ht="12.1" outlineLevel="0" r="237">
      <c r="A237" s="14" t="n">
        <v>44616</v>
      </c>
      <c r="B237" s="6" t="n">
        <v>2137.8</v>
      </c>
      <c r="C237" s="17" t="s">
        <v>259</v>
      </c>
      <c r="D237" s="17"/>
      <c r="E237" s="17"/>
      <c r="F237" s="6" t="s">
        <f>=A237-A236</f>
      </c>
      <c r="G237" s="6" t="s">
        <f>=B237+G236</f>
      </c>
      <c r="H237" s="6" t="s">
        <f>=F237*G236</f>
      </c>
    </row>
    <row collapsed="false" customFormat="false" customHeight="false" hidden="false" ht="12.1" outlineLevel="0" r="238">
      <c r="A238" s="14" t="n">
        <v>44623</v>
      </c>
      <c r="B238" s="6" t="n">
        <v>-19.62</v>
      </c>
      <c r="C238" s="17" t="s">
        <v>385</v>
      </c>
      <c r="D238" s="17"/>
      <c r="E238" s="17"/>
      <c r="F238" s="6" t="s">
        <f>=A238-A237</f>
      </c>
      <c r="G238" s="6" t="s">
        <f>=B238+G237</f>
      </c>
      <c r="H238" s="6" t="s">
        <f>=F238*G237</f>
      </c>
    </row>
    <row collapsed="false" customFormat="false" customHeight="false" hidden="false" ht="12.1" outlineLevel="0" r="239">
      <c r="A239" s="14" t="n">
        <v>44638</v>
      </c>
      <c r="B239" s="6" t="n">
        <v>-14.15</v>
      </c>
      <c r="C239" s="17" t="s">
        <v>386</v>
      </c>
      <c r="D239" s="17"/>
      <c r="E239" s="17"/>
      <c r="F239" s="6" t="s">
        <f>=A239-A238</f>
      </c>
      <c r="G239" s="6" t="s">
        <f>=B239+G238</f>
      </c>
      <c r="H239" s="6" t="s">
        <f>=F239*G238</f>
      </c>
    </row>
    <row collapsed="false" customFormat="false" customHeight="false" hidden="false" ht="12.1" outlineLevel="0" r="240">
      <c r="A240" s="14" t="n">
        <v>44638</v>
      </c>
      <c r="B240" s="6" t="n">
        <v>-2059.64</v>
      </c>
      <c r="C240" s="17" t="s">
        <v>387</v>
      </c>
      <c r="D240" s="17"/>
      <c r="E240" s="17"/>
      <c r="F240" s="6" t="s">
        <f>=A240-A239</f>
      </c>
      <c r="G240" s="6" t="s">
        <f>=B240+G239</f>
      </c>
      <c r="H240" s="6" t="s">
        <f>=F240*G239</f>
      </c>
    </row>
    <row collapsed="false" customFormat="false" customHeight="false" hidden="false" ht="12.1" outlineLevel="0" r="241">
      <c r="A241" s="14" t="n">
        <v>44641</v>
      </c>
      <c r="B241" s="6" t="n">
        <v>-738.06204</v>
      </c>
      <c r="C241" s="17" t="s">
        <v>388</v>
      </c>
      <c r="D241" s="17"/>
      <c r="E241" s="17"/>
      <c r="F241" s="6" t="s">
        <f>=A241-A240</f>
      </c>
      <c r="G241" s="6" t="s">
        <f>=B241+G240</f>
      </c>
      <c r="H241" s="6" t="s">
        <f>=F241*G240</f>
      </c>
    </row>
    <row collapsed="false" customFormat="false" customHeight="false" hidden="false" ht="12.1" outlineLevel="0" r="242">
      <c r="A242" s="14" t="n">
        <v>44644</v>
      </c>
      <c r="B242" s="6" t="n">
        <v>2000</v>
      </c>
      <c r="C242" s="17" t="s">
        <v>259</v>
      </c>
      <c r="D242" s="17"/>
      <c r="E242" s="17"/>
      <c r="F242" s="6" t="s">
        <f>=A242-A241</f>
      </c>
      <c r="G242" s="6" t="s">
        <f>=B242+G241</f>
      </c>
      <c r="H242" s="6" t="s">
        <f>=F242*G241</f>
      </c>
    </row>
    <row collapsed="false" customFormat="false" customHeight="false" hidden="false" ht="12.1" outlineLevel="0" r="243">
      <c r="A243" s="14" t="n">
        <v>44644.541076389</v>
      </c>
      <c r="B243" s="6" t="n">
        <v>732.44878</v>
      </c>
      <c r="C243" s="17" t="s">
        <v>389</v>
      </c>
      <c r="D243" s="17"/>
      <c r="E243" s="17"/>
      <c r="F243" s="6" t="s">
        <f>=A243-A242</f>
      </c>
      <c r="G243" s="6" t="s">
        <f>=B243+G242</f>
      </c>
      <c r="H243" s="6" t="s">
        <f>=F243*G242</f>
      </c>
    </row>
    <row collapsed="false" customFormat="false" customHeight="false" hidden="false" ht="12.1" outlineLevel="0" r="244">
      <c r="A244" s="14" t="n">
        <v>44648</v>
      </c>
      <c r="B244" s="6" t="n">
        <v>100</v>
      </c>
      <c r="C244" s="17" t="s">
        <v>259</v>
      </c>
      <c r="D244" s="17"/>
      <c r="E244" s="17"/>
      <c r="F244" s="6" t="s">
        <f>=A244-A243</f>
      </c>
      <c r="G244" s="6" t="s">
        <f>=B244+G243</f>
      </c>
      <c r="H244" s="6" t="s">
        <f>=F244*G243</f>
      </c>
    </row>
    <row collapsed="false" customFormat="false" customHeight="false" hidden="false" ht="12.1" outlineLevel="0" r="245">
      <c r="A245" s="14" t="n">
        <v>44655</v>
      </c>
      <c r="B245" s="6" t="n">
        <v>-38.18</v>
      </c>
      <c r="C245" s="17" t="s">
        <v>390</v>
      </c>
      <c r="D245" s="17"/>
      <c r="E245" s="17"/>
      <c r="F245" s="6" t="s">
        <f>=A245-A244</f>
      </c>
      <c r="G245" s="6" t="s">
        <f>=B245+G244</f>
      </c>
      <c r="H245" s="6" t="s">
        <f>=F245*G244</f>
      </c>
    </row>
    <row collapsed="false" customFormat="false" customHeight="false" hidden="false" ht="12.1" outlineLevel="0" r="246">
      <c r="A246" s="14" t="n">
        <v>44659</v>
      </c>
      <c r="B246" s="6" t="n">
        <v>2000</v>
      </c>
      <c r="C246" s="17" t="s">
        <v>259</v>
      </c>
      <c r="D246" s="17"/>
      <c r="E246" s="17"/>
      <c r="F246" s="6" t="s">
        <f>=A246-A245</f>
      </c>
      <c r="G246" s="6" t="s">
        <f>=B246+G245</f>
      </c>
      <c r="H246" s="6" t="s">
        <f>=F246*G245</f>
      </c>
    </row>
    <row collapsed="false" customFormat="false" customHeight="false" hidden="false" ht="12.1" outlineLevel="0" r="247">
      <c r="A247" s="14" t="n">
        <v>44663</v>
      </c>
      <c r="B247" s="6" t="n">
        <v>-91.03</v>
      </c>
      <c r="C247" s="17" t="s">
        <v>391</v>
      </c>
      <c r="D247" s="17"/>
      <c r="E247" s="17"/>
      <c r="F247" s="6" t="s">
        <f>=A247-A246</f>
      </c>
      <c r="G247" s="6" t="s">
        <f>=B247+G246</f>
      </c>
      <c r="H247" s="6" t="s">
        <f>=F247*G246</f>
      </c>
    </row>
    <row collapsed="false" customFormat="false" customHeight="false" hidden="false" ht="12.1" outlineLevel="0" r="248">
      <c r="A248" s="14" t="n">
        <v>44664</v>
      </c>
      <c r="B248" s="6" t="n">
        <v>-39.42</v>
      </c>
      <c r="C248" s="17" t="s">
        <v>392</v>
      </c>
      <c r="D248" s="17"/>
      <c r="E248" s="17"/>
      <c r="F248" s="6" t="s">
        <f>=A248-A247</f>
      </c>
      <c r="G248" s="6" t="s">
        <f>=B248+G247</f>
      </c>
      <c r="H248" s="6" t="s">
        <f>=F248*G247</f>
      </c>
    </row>
    <row collapsed="false" customFormat="false" customHeight="false" hidden="false" ht="12.1" outlineLevel="0" r="249">
      <c r="A249" s="14" t="n">
        <v>44664</v>
      </c>
      <c r="B249" s="6" t="n">
        <v>1960.3</v>
      </c>
      <c r="C249" s="17" t="s">
        <v>259</v>
      </c>
      <c r="D249" s="17"/>
      <c r="E249" s="17"/>
      <c r="F249" s="6" t="s">
        <f>=A249-A248</f>
      </c>
      <c r="G249" s="6" t="s">
        <f>=B249+G248</f>
      </c>
      <c r="H249" s="6" t="s">
        <f>=F249*G248</f>
      </c>
    </row>
    <row collapsed="false" customFormat="false" customHeight="false" hidden="false" ht="12.1" outlineLevel="0" r="250">
      <c r="A250" s="14" t="n">
        <v>44676</v>
      </c>
      <c r="B250" s="6" t="n">
        <v>-314.137305</v>
      </c>
      <c r="C250" s="17" t="s">
        <v>393</v>
      </c>
      <c r="D250" s="17"/>
      <c r="E250" s="17"/>
      <c r="F250" s="6" t="s">
        <f>=A250-A249</f>
      </c>
      <c r="G250" s="6" t="s">
        <f>=B250+G249</f>
      </c>
      <c r="H250" s="6" t="s">
        <f>=F250*G249</f>
      </c>
    </row>
    <row collapsed="false" customFormat="false" customHeight="false" hidden="false" ht="12.1" outlineLevel="0" r="251">
      <c r="A251" s="14" t="n">
        <v>44676</v>
      </c>
      <c r="B251" s="6" t="n">
        <v>-929.9964375</v>
      </c>
      <c r="C251" s="17" t="s">
        <v>394</v>
      </c>
      <c r="D251" s="17"/>
      <c r="E251" s="17"/>
      <c r="F251" s="6" t="s">
        <f>=A251-A250</f>
      </c>
      <c r="G251" s="6" t="s">
        <f>=B251+G250</f>
      </c>
      <c r="H251" s="6" t="s">
        <f>=F251*G250</f>
      </c>
    </row>
    <row collapsed="false" customFormat="false" customHeight="false" hidden="false" ht="12.1" outlineLevel="0" r="252">
      <c r="A252" s="14" t="n">
        <v>44676</v>
      </c>
      <c r="B252" s="6" t="n">
        <v>-210.84403107</v>
      </c>
      <c r="C252" s="17" t="s">
        <v>395</v>
      </c>
      <c r="D252" s="17"/>
      <c r="E252" s="17"/>
      <c r="F252" s="6" t="s">
        <f>=A252-A251</f>
      </c>
      <c r="G252" s="6" t="s">
        <f>=B252+G251</f>
      </c>
      <c r="H252" s="6" t="s">
        <f>=F252*G251</f>
      </c>
    </row>
    <row collapsed="false" customFormat="false" customHeight="false" hidden="false" ht="12.1" outlineLevel="0" r="253">
      <c r="A253" s="14" t="n">
        <v>44676</v>
      </c>
      <c r="B253" s="6" t="n">
        <v>-549.6</v>
      </c>
      <c r="C253" s="17" t="s">
        <v>396</v>
      </c>
      <c r="D253" s="17"/>
      <c r="E253" s="17"/>
      <c r="F253" s="6" t="s">
        <f>=A253-A252</f>
      </c>
      <c r="G253" s="6" t="s">
        <f>=B253+G252</f>
      </c>
      <c r="H253" s="6" t="s">
        <f>=F253*G252</f>
      </c>
    </row>
    <row collapsed="false" customFormat="false" customHeight="false" hidden="false" ht="12.1" outlineLevel="0" r="254">
      <c r="A254" s="14" t="n">
        <v>44686</v>
      </c>
      <c r="B254" s="6" t="n">
        <v>-37.77</v>
      </c>
      <c r="C254" s="17" t="s">
        <v>397</v>
      </c>
      <c r="D254" s="17"/>
      <c r="E254" s="17"/>
      <c r="F254" s="6" t="s">
        <f>=A254-A253</f>
      </c>
      <c r="G254" s="6" t="s">
        <f>=B254+G253</f>
      </c>
      <c r="H254" s="6" t="s">
        <f>=F254*G253</f>
      </c>
    </row>
    <row collapsed="false" customFormat="false" customHeight="false" hidden="false" ht="12.1" outlineLevel="0" r="255">
      <c r="A255" s="14" t="n">
        <v>44686</v>
      </c>
      <c r="B255" s="6" t="n">
        <v>-36.38</v>
      </c>
      <c r="C255" s="17" t="s">
        <v>312</v>
      </c>
      <c r="D255" s="17"/>
      <c r="E255" s="17"/>
      <c r="F255" s="6" t="s">
        <f>=A255-A254</f>
      </c>
      <c r="G255" s="6" t="s">
        <f>=B255+G254</f>
      </c>
      <c r="H255" s="6" t="s">
        <f>=F255*G254</f>
      </c>
    </row>
    <row collapsed="false" customFormat="false" customHeight="false" hidden="false" ht="12.1" outlineLevel="0" r="256">
      <c r="A256" s="14" t="n">
        <v>44686</v>
      </c>
      <c r="B256" s="6" t="n">
        <v>42.38</v>
      </c>
      <c r="C256" s="17" t="s">
        <v>398</v>
      </c>
      <c r="D256" s="17"/>
      <c r="E256" s="17"/>
      <c r="F256" s="6" t="s">
        <f>=A256-A255</f>
      </c>
      <c r="G256" s="6" t="s">
        <f>=B256+G255</f>
      </c>
      <c r="H256" s="6" t="s">
        <f>=F256*G255</f>
      </c>
    </row>
    <row collapsed="false" customFormat="false" customHeight="false" hidden="false" ht="12.1" outlineLevel="0" r="257">
      <c r="A257" s="14" t="n">
        <v>44693</v>
      </c>
      <c r="B257" s="6" t="n">
        <v>-24.78</v>
      </c>
      <c r="C257" s="17" t="s">
        <v>399</v>
      </c>
      <c r="D257" s="17"/>
      <c r="E257" s="17"/>
      <c r="F257" s="6" t="s">
        <f>=A257-A256</f>
      </c>
      <c r="G257" s="6" t="s">
        <f>=B257+G256</f>
      </c>
      <c r="H257" s="6" t="s">
        <f>=F257*G256</f>
      </c>
    </row>
    <row collapsed="false" customFormat="false" customHeight="false" hidden="false" ht="12.1" outlineLevel="0" r="258">
      <c r="A258" s="14" t="n">
        <v>44694</v>
      </c>
      <c r="B258" s="6" t="n">
        <v>-13.82</v>
      </c>
      <c r="C258" s="17" t="s">
        <v>400</v>
      </c>
      <c r="D258" s="17"/>
      <c r="E258" s="17"/>
      <c r="F258" s="6" t="s">
        <f>=A258-A257</f>
      </c>
      <c r="G258" s="6" t="s">
        <f>=B258+G257</f>
      </c>
      <c r="H258" s="6" t="s">
        <f>=F258*G257</f>
      </c>
    </row>
    <row collapsed="false" customFormat="false" customHeight="false" hidden="false" ht="12.1" outlineLevel="0" r="259">
      <c r="A259" s="14" t="n">
        <v>44699</v>
      </c>
      <c r="B259" s="6" t="n">
        <v>-36.85</v>
      </c>
      <c r="C259" s="17" t="s">
        <v>401</v>
      </c>
      <c r="D259" s="17"/>
      <c r="E259" s="17"/>
      <c r="F259" s="6" t="s">
        <f>=A259-A258</f>
      </c>
      <c r="G259" s="6" t="s">
        <f>=B259+G258</f>
      </c>
      <c r="H259" s="6" t="s">
        <f>=F259*G258</f>
      </c>
    </row>
    <row collapsed="false" customFormat="false" customHeight="false" hidden="false" ht="12.1" outlineLevel="0" r="260">
      <c r="A260" s="14" t="n">
        <v>44699</v>
      </c>
      <c r="B260" s="6" t="n">
        <v>5549.19</v>
      </c>
      <c r="C260" s="17" t="s">
        <v>259</v>
      </c>
      <c r="D260" s="17"/>
      <c r="E260" s="17"/>
      <c r="F260" s="6" t="s">
        <f>=A260-A259</f>
      </c>
      <c r="G260" s="6" t="s">
        <f>=B260+G259</f>
      </c>
      <c r="H260" s="6" t="s">
        <f>=F260*G259</f>
      </c>
    </row>
    <row collapsed="false" customFormat="false" customHeight="false" hidden="false" ht="12.1" outlineLevel="0" r="261">
      <c r="A261" s="14" t="n">
        <v>44700</v>
      </c>
      <c r="B261" s="6" t="n">
        <v>-13.35</v>
      </c>
      <c r="C261" s="17" t="s">
        <v>402</v>
      </c>
      <c r="D261" s="17"/>
      <c r="E261" s="17"/>
      <c r="F261" s="6" t="s">
        <f>=A261-A260</f>
      </c>
      <c r="G261" s="6" t="s">
        <f>=B261+G260</f>
      </c>
      <c r="H261" s="6" t="s">
        <f>=F261*G260</f>
      </c>
    </row>
    <row collapsed="false" customFormat="false" customHeight="false" hidden="false" ht="12.1" outlineLevel="0" r="262">
      <c r="A262" s="14" t="n">
        <v>44706</v>
      </c>
      <c r="B262" s="6" t="n">
        <v>37.77</v>
      </c>
      <c r="C262" s="17" t="s">
        <v>259</v>
      </c>
      <c r="D262" s="17"/>
      <c r="E262" s="17"/>
      <c r="F262" s="6" t="s">
        <f>=A262-A261</f>
      </c>
      <c r="G262" s="6" t="s">
        <f>=B262+G261</f>
      </c>
      <c r="H262" s="6" t="s">
        <f>=F262*G261</f>
      </c>
    </row>
    <row collapsed="false" customFormat="false" customHeight="false" hidden="false" ht="12.1" outlineLevel="0" r="263">
      <c r="A263" s="14" t="n">
        <v>44706</v>
      </c>
      <c r="B263" s="6" t="n">
        <v>20</v>
      </c>
      <c r="C263" s="17" t="s">
        <v>259</v>
      </c>
      <c r="D263" s="17"/>
      <c r="E263" s="17"/>
      <c r="F263" s="6" t="s">
        <f>=A263-A262</f>
      </c>
      <c r="G263" s="6" t="s">
        <f>=B263+G262</f>
      </c>
      <c r="H263" s="6" t="s">
        <f>=F263*G262</f>
      </c>
    </row>
    <row collapsed="false" customFormat="false" customHeight="false" hidden="false" ht="12.1" outlineLevel="0" r="264">
      <c r="A264" s="14" t="n">
        <v>44708</v>
      </c>
      <c r="B264" s="6" t="n">
        <v>-5.8</v>
      </c>
      <c r="C264" s="17" t="s">
        <v>403</v>
      </c>
      <c r="D264" s="17"/>
      <c r="E264" s="17"/>
      <c r="F264" s="6" t="s">
        <f>=A264-A263</f>
      </c>
      <c r="G264" s="6" t="s">
        <f>=B264+G263</f>
      </c>
      <c r="H264" s="6" t="s">
        <f>=F264*G263</f>
      </c>
    </row>
    <row collapsed="false" customFormat="false" customHeight="false" hidden="false" ht="12.1" outlineLevel="0" r="265">
      <c r="A265" s="14" t="n">
        <v>44711.68849537</v>
      </c>
      <c r="B265" s="6" t="n">
        <v>36.85</v>
      </c>
      <c r="C265" s="17" t="s">
        <v>404</v>
      </c>
      <c r="D265" s="17"/>
      <c r="E265" s="17"/>
      <c r="F265" s="6" t="s">
        <f>=A265-A264</f>
      </c>
      <c r="G265" s="6" t="s">
        <f>=B265+G264</f>
      </c>
      <c r="H265" s="6" t="s">
        <f>=F265*G264</f>
      </c>
    </row>
    <row collapsed="false" customFormat="false" customHeight="false" hidden="false" ht="12.1" outlineLevel="0" r="266">
      <c r="A266" s="14" t="n">
        <v>44714</v>
      </c>
      <c r="B266" s="6" t="n">
        <v>-11.68</v>
      </c>
      <c r="C266" s="17" t="s">
        <v>405</v>
      </c>
      <c r="D266" s="17"/>
      <c r="E266" s="17"/>
      <c r="F266" s="6" t="s">
        <f>=A266-A265</f>
      </c>
      <c r="G266" s="6" t="s">
        <f>=B266+G265</f>
      </c>
      <c r="H266" s="6" t="s">
        <f>=F266*G265</f>
      </c>
    </row>
    <row collapsed="false" customFormat="false" customHeight="false" hidden="false" ht="12.1" outlineLevel="0" r="267">
      <c r="A267" s="14" t="n">
        <v>44720</v>
      </c>
      <c r="B267" s="6" t="n">
        <v>200</v>
      </c>
      <c r="C267" s="17" t="s">
        <v>259</v>
      </c>
      <c r="D267" s="17"/>
      <c r="E267" s="17"/>
      <c r="F267" s="6" t="s">
        <f>=A267-A266</f>
      </c>
      <c r="G267" s="6" t="s">
        <f>=B267+G266</f>
      </c>
      <c r="H267" s="6" t="s">
        <f>=F267*G266</f>
      </c>
    </row>
    <row collapsed="false" customFormat="false" customHeight="false" hidden="false" ht="12.1" outlineLevel="0" r="268">
      <c r="A268" s="14" t="n">
        <v>44722</v>
      </c>
      <c r="B268" s="6" t="n">
        <v>-184.24</v>
      </c>
      <c r="C268" s="17" t="s">
        <v>406</v>
      </c>
      <c r="D268" s="17"/>
      <c r="E268" s="17"/>
      <c r="F268" s="6" t="s">
        <f>=A268-A267</f>
      </c>
      <c r="G268" s="6" t="s">
        <f>=B268+G267</f>
      </c>
      <c r="H268" s="6" t="s">
        <f>=F268*G267</f>
      </c>
    </row>
    <row collapsed="false" customFormat="false" customHeight="false" hidden="false" ht="12.1" outlineLevel="0" r="269">
      <c r="A269" s="14" t="n">
        <v>44735</v>
      </c>
      <c r="B269" s="6" t="n">
        <v>2300</v>
      </c>
      <c r="C269" s="17" t="s">
        <v>259</v>
      </c>
      <c r="D269" s="17"/>
      <c r="E269" s="17"/>
      <c r="F269" s="6" t="s">
        <f>=A269-A268</f>
      </c>
      <c r="G269" s="6" t="s">
        <f>=B269+G268</f>
      </c>
      <c r="H269" s="6" t="s">
        <f>=F269*G268</f>
      </c>
    </row>
    <row collapsed="false" customFormat="false" customHeight="false" hidden="false" ht="12.1" outlineLevel="0" r="270">
      <c r="A270" s="14" t="n">
        <v>44739</v>
      </c>
      <c r="B270" s="6" t="n">
        <v>-242.2</v>
      </c>
      <c r="C270" s="17" t="s">
        <v>407</v>
      </c>
      <c r="D270" s="17"/>
      <c r="E270" s="17"/>
      <c r="F270" s="6" t="s">
        <f>=A270-A269</f>
      </c>
      <c r="G270" s="6" t="s">
        <f>=B270+G269</f>
      </c>
      <c r="H270" s="6" t="s">
        <f>=F270*G269</f>
      </c>
    </row>
    <row collapsed="false" customFormat="false" customHeight="false" hidden="false" ht="12.1" outlineLevel="0" r="271">
      <c r="A271" s="14" t="n">
        <v>44740</v>
      </c>
      <c r="B271" s="6" t="n">
        <v>-147.06</v>
      </c>
      <c r="C271" s="17" t="s">
        <v>408</v>
      </c>
      <c r="D271" s="17"/>
      <c r="E271" s="17"/>
      <c r="F271" s="6" t="s">
        <f>=A271-A270</f>
      </c>
      <c r="G271" s="6" t="s">
        <f>=B271+G270</f>
      </c>
      <c r="H271" s="6" t="s">
        <f>=F271*G270</f>
      </c>
    </row>
    <row collapsed="false" customFormat="false" customHeight="false" hidden="false" ht="12.1" outlineLevel="0" r="272">
      <c r="A272" s="14" t="n">
        <v>44747</v>
      </c>
      <c r="B272" s="6" t="n">
        <v>36.85</v>
      </c>
      <c r="C272" s="17" t="s">
        <v>259</v>
      </c>
      <c r="D272" s="17"/>
      <c r="E272" s="17"/>
      <c r="F272" s="6" t="s">
        <f>=A272-A271</f>
      </c>
      <c r="G272" s="6" t="s">
        <f>=B272+G271</f>
      </c>
      <c r="H272" s="6" t="s">
        <f>=F272*G271</f>
      </c>
    </row>
    <row collapsed="false" customFormat="false" customHeight="false" hidden="false" ht="12.1" outlineLevel="0" r="273">
      <c r="A273" s="14" t="n">
        <v>44747</v>
      </c>
      <c r="B273" s="6" t="n">
        <v>15</v>
      </c>
      <c r="C273" s="17" t="s">
        <v>259</v>
      </c>
      <c r="D273" s="17"/>
      <c r="E273" s="17"/>
      <c r="F273" s="6" t="s">
        <f>=A273-A272</f>
      </c>
      <c r="G273" s="6" t="s">
        <f>=B273+G272</f>
      </c>
      <c r="H273" s="6" t="s">
        <f>=F273*G272</f>
      </c>
    </row>
    <row collapsed="false" customFormat="false" customHeight="false" hidden="false" ht="12.1" outlineLevel="0" r="274">
      <c r="A274" s="14" t="n">
        <v>44747</v>
      </c>
      <c r="B274" s="6" t="n">
        <v>4033.4</v>
      </c>
      <c r="C274" s="17" t="s">
        <v>259</v>
      </c>
      <c r="D274" s="17"/>
      <c r="E274" s="17"/>
      <c r="F274" s="6" t="s">
        <f>=A274-A273</f>
      </c>
      <c r="G274" s="6" t="s">
        <f>=B274+G273</f>
      </c>
      <c r="H274" s="6" t="s">
        <f>=F274*G273</f>
      </c>
    </row>
    <row collapsed="false" customFormat="false" customHeight="false" hidden="false" ht="12.1" outlineLevel="0" r="275">
      <c r="A275" s="14" t="n">
        <v>44747</v>
      </c>
      <c r="B275" s="6" t="n">
        <v>1140</v>
      </c>
      <c r="C275" s="17" t="s">
        <v>259</v>
      </c>
      <c r="D275" s="17"/>
      <c r="E275" s="17"/>
      <c r="F275" s="6" t="s">
        <f>=A275-A274</f>
      </c>
      <c r="G275" s="6" t="s">
        <f>=B275+G274</f>
      </c>
      <c r="H275" s="6" t="s">
        <f>=F275*G274</f>
      </c>
    </row>
    <row collapsed="false" customFormat="false" customHeight="false" hidden="false" ht="12.1" outlineLevel="0" r="276">
      <c r="A276" s="14" t="n">
        <v>44747.598344907</v>
      </c>
      <c r="B276" s="6" t="n">
        <v>-36.85</v>
      </c>
      <c r="C276" s="17" t="s">
        <v>409</v>
      </c>
      <c r="D276" s="17"/>
      <c r="E276" s="17"/>
      <c r="F276" s="6" t="s">
        <f>=A276-A275</f>
      </c>
      <c r="G276" s="6" t="s">
        <f>=B276+G275</f>
      </c>
      <c r="H276" s="6" t="s">
        <f>=F276*G275</f>
      </c>
    </row>
    <row collapsed="false" customFormat="false" customHeight="false" hidden="false" ht="12.1" outlineLevel="0" r="277">
      <c r="A277" s="14" t="n">
        <v>44750</v>
      </c>
      <c r="B277" s="6" t="n">
        <v>-140.4</v>
      </c>
      <c r="C277" s="17" t="s">
        <v>410</v>
      </c>
      <c r="D277" s="17"/>
      <c r="E277" s="17"/>
      <c r="F277" s="6" t="s">
        <f>=A277-A276</f>
      </c>
      <c r="G277" s="6" t="s">
        <f>=B277+G276</f>
      </c>
      <c r="H277" s="6" t="s">
        <f>=F277*G276</f>
      </c>
    </row>
    <row collapsed="false" customFormat="false" customHeight="false" hidden="false" ht="12.1" outlineLevel="0" r="278">
      <c r="A278" s="14" t="n">
        <v>44750</v>
      </c>
      <c r="B278" s="6" t="n">
        <v>-31.32</v>
      </c>
      <c r="C278" s="17" t="s">
        <v>411</v>
      </c>
      <c r="D278" s="17"/>
      <c r="E278" s="17"/>
      <c r="F278" s="6" t="s">
        <f>=A278-A277</f>
      </c>
      <c r="G278" s="6" t="s">
        <f>=B278+G277</f>
      </c>
      <c r="H278" s="6" t="s">
        <f>=F278*G277</f>
      </c>
    </row>
    <row collapsed="false" customFormat="false" customHeight="false" hidden="false" ht="12.1" outlineLevel="0" r="279">
      <c r="A279" s="14" t="n">
        <v>44753</v>
      </c>
      <c r="B279" s="6" t="n">
        <v>-20.63</v>
      </c>
      <c r="C279" s="17" t="s">
        <v>412</v>
      </c>
      <c r="D279" s="17"/>
      <c r="E279" s="17"/>
      <c r="F279" s="6" t="s">
        <f>=A279-A278</f>
      </c>
      <c r="G279" s="6" t="s">
        <f>=B279+G278</f>
      </c>
      <c r="H279" s="6" t="s">
        <f>=F279*G278</f>
      </c>
    </row>
    <row collapsed="false" customFormat="false" customHeight="false" hidden="false" ht="12.1" outlineLevel="0" r="280">
      <c r="A280" s="14" t="n">
        <v>44753</v>
      </c>
      <c r="B280" s="6" t="n">
        <v>-103.15</v>
      </c>
      <c r="C280" s="17" t="s">
        <v>413</v>
      </c>
      <c r="D280" s="17"/>
      <c r="E280" s="17"/>
      <c r="F280" s="6" t="s">
        <f>=A280-A279</f>
      </c>
      <c r="G280" s="6" t="s">
        <f>=B280+G279</f>
      </c>
      <c r="H280" s="6" t="s">
        <f>=F280*G279</f>
      </c>
    </row>
    <row collapsed="false" customFormat="false" customHeight="false" hidden="false" ht="12.1" outlineLevel="0" r="281">
      <c r="A281" s="14" t="n">
        <v>44753</v>
      </c>
      <c r="B281" s="6" t="n">
        <v>-839.54</v>
      </c>
      <c r="C281" s="17" t="s">
        <v>414</v>
      </c>
      <c r="D281" s="17"/>
      <c r="E281" s="17"/>
      <c r="F281" s="6" t="s">
        <f>=A281-A280</f>
      </c>
      <c r="G281" s="6" t="s">
        <f>=B281+G280</f>
      </c>
      <c r="H281" s="6" t="s">
        <f>=F281*G280</f>
      </c>
    </row>
    <row collapsed="false" customFormat="false" customHeight="false" hidden="false" ht="12.1" outlineLevel="0" r="282">
      <c r="A282" s="14" t="n">
        <v>44753</v>
      </c>
      <c r="B282" s="6" t="n">
        <v>-12.88</v>
      </c>
      <c r="C282" s="17" t="s">
        <v>415</v>
      </c>
      <c r="D282" s="17"/>
      <c r="E282" s="17"/>
      <c r="F282" s="6" t="s">
        <f>=A282-A281</f>
      </c>
      <c r="G282" s="6" t="s">
        <f>=B282+G281</f>
      </c>
      <c r="H282" s="6" t="s">
        <f>=F282*G281</f>
      </c>
    </row>
    <row collapsed="false" customFormat="false" customHeight="false" hidden="false" ht="12.1" outlineLevel="0" r="283">
      <c r="A283" s="14" t="n">
        <v>44754</v>
      </c>
      <c r="B283" s="6" t="n">
        <v>-294.5</v>
      </c>
      <c r="C283" s="17" t="s">
        <v>416</v>
      </c>
      <c r="D283" s="17"/>
      <c r="E283" s="17"/>
      <c r="F283" s="6" t="s">
        <f>=A283-A282</f>
      </c>
      <c r="G283" s="6" t="s">
        <f>=B283+G282</f>
      </c>
      <c r="H283" s="6" t="s">
        <f>=F283*G282</f>
      </c>
    </row>
    <row collapsed="false" customFormat="false" customHeight="false" hidden="false" ht="12.1" outlineLevel="0" r="284">
      <c r="A284" s="14" t="n">
        <v>44757</v>
      </c>
      <c r="B284" s="6" t="n">
        <v>660</v>
      </c>
      <c r="C284" s="17" t="s">
        <v>259</v>
      </c>
      <c r="D284" s="17"/>
      <c r="E284" s="17"/>
      <c r="F284" s="6" t="s">
        <f>=A284-A283</f>
      </c>
      <c r="G284" s="6" t="s">
        <f>=B284+G283</f>
      </c>
      <c r="H284" s="6" t="s">
        <f>=F284*G283</f>
      </c>
    </row>
    <row collapsed="false" customFormat="false" customHeight="false" hidden="false" ht="12.1" outlineLevel="0" r="285">
      <c r="A285" s="14" t="n">
        <v>44757</v>
      </c>
      <c r="B285" s="6" t="n">
        <v>505</v>
      </c>
      <c r="C285" s="17" t="s">
        <v>259</v>
      </c>
      <c r="D285" s="17"/>
      <c r="E285" s="17"/>
      <c r="F285" s="6" t="s">
        <f>=A285-A284</f>
      </c>
      <c r="G285" s="6" t="s">
        <f>=B285+G284</f>
      </c>
      <c r="H285" s="6" t="s">
        <f>=F285*G284</f>
      </c>
    </row>
    <row collapsed="false" customFormat="false" customHeight="false" hidden="false" ht="12.1" outlineLevel="0" r="286">
      <c r="A286" s="14" t="n">
        <v>44762</v>
      </c>
      <c r="B286" s="6" t="n">
        <v>9500</v>
      </c>
      <c r="C286" s="17" t="s">
        <v>259</v>
      </c>
      <c r="D286" s="17"/>
      <c r="E286" s="17"/>
      <c r="F286" s="6" t="s">
        <f>=A286-A285</f>
      </c>
      <c r="G286" s="6" t="s">
        <f>=B286+G285</f>
      </c>
      <c r="H286" s="6" t="s">
        <f>=F286*G285</f>
      </c>
    </row>
    <row collapsed="false" customFormat="false" customHeight="false" hidden="false" ht="12.1" outlineLevel="0" r="287">
      <c r="A287" s="14" t="n">
        <v>44762</v>
      </c>
      <c r="B287" s="6" t="n">
        <v>-39.6</v>
      </c>
      <c r="C287" s="17" t="s">
        <v>417</v>
      </c>
      <c r="D287" s="17"/>
      <c r="E287" s="17"/>
      <c r="F287" s="6" t="s">
        <f>=A287-A286</f>
      </c>
      <c r="G287" s="6" t="s">
        <f>=B287+G286</f>
      </c>
      <c r="H287" s="6" t="s">
        <f>=F287*G286</f>
      </c>
    </row>
    <row collapsed="false" customFormat="false" customHeight="false" hidden="false" ht="12.1" outlineLevel="0" r="288">
      <c r="A288" s="14" t="n">
        <v>44762</v>
      </c>
      <c r="B288" s="6" t="n">
        <v>3139.86</v>
      </c>
      <c r="C288" s="17" t="s">
        <v>259</v>
      </c>
      <c r="D288" s="17"/>
      <c r="E288" s="17"/>
      <c r="F288" s="6" t="s">
        <f>=A288-A287</f>
      </c>
      <c r="G288" s="6" t="s">
        <f>=B288+G287</f>
      </c>
      <c r="H288" s="6" t="s">
        <f>=F288*G287</f>
      </c>
    </row>
    <row collapsed="false" customFormat="false" customHeight="false" hidden="false" ht="12.1" outlineLevel="0" r="289">
      <c r="A289" s="14" t="n">
        <v>44762</v>
      </c>
      <c r="B289" s="6" t="n">
        <v>-12639.86</v>
      </c>
      <c r="C289" s="17" t="s">
        <v>409</v>
      </c>
      <c r="D289" s="17"/>
      <c r="E289" s="17"/>
      <c r="F289" s="6" t="s">
        <f>=A289-A288</f>
      </c>
      <c r="G289" s="6" t="s">
        <f>=B289+G288</f>
      </c>
      <c r="H289" s="6" t="s">
        <f>=F289*G288</f>
      </c>
    </row>
    <row collapsed="false" customFormat="false" customHeight="false" hidden="false" ht="12.1" outlineLevel="0" r="290">
      <c r="A290" s="14" t="n">
        <v>44768</v>
      </c>
      <c r="B290" s="6" t="n">
        <v>550</v>
      </c>
      <c r="C290" s="17" t="s">
        <v>259</v>
      </c>
      <c r="D290" s="17"/>
      <c r="E290" s="17"/>
      <c r="F290" s="6" t="s">
        <f>=A290-A289</f>
      </c>
      <c r="G290" s="6" t="s">
        <f>=B290+G289</f>
      </c>
      <c r="H290" s="6" t="s">
        <f>=F290*G289</f>
      </c>
    </row>
    <row collapsed="false" customFormat="false" customHeight="false" hidden="false" ht="12.1" outlineLevel="0" r="291">
      <c r="A291" s="14" t="n">
        <v>44768</v>
      </c>
      <c r="B291" s="6" t="n">
        <v>20.63</v>
      </c>
      <c r="C291" s="17" t="s">
        <v>259</v>
      </c>
      <c r="D291" s="17"/>
      <c r="E291" s="17"/>
      <c r="F291" s="6" t="s">
        <f>=A291-A290</f>
      </c>
      <c r="G291" s="6" t="s">
        <f>=B291+G290</f>
      </c>
      <c r="H291" s="6" t="s">
        <f>=F291*G290</f>
      </c>
    </row>
    <row collapsed="false" customFormat="false" customHeight="false" hidden="false" ht="12.1" outlineLevel="0" r="292">
      <c r="A292" s="14" t="n">
        <v>44768</v>
      </c>
      <c r="B292" s="6" t="n">
        <v>1150</v>
      </c>
      <c r="C292" s="17" t="s">
        <v>259</v>
      </c>
      <c r="D292" s="17"/>
      <c r="E292" s="17"/>
      <c r="F292" s="6" t="s">
        <f>=A292-A291</f>
      </c>
      <c r="G292" s="6" t="s">
        <f>=B292+G291</f>
      </c>
      <c r="H292" s="6" t="s">
        <f>=F292*G291</f>
      </c>
    </row>
    <row collapsed="false" customFormat="false" customHeight="false" hidden="false" ht="12.1" outlineLevel="0" r="293">
      <c r="A293" s="14" t="n">
        <v>44769.542314815</v>
      </c>
      <c r="B293" s="6" t="n">
        <v>103.15</v>
      </c>
      <c r="C293" s="17" t="s">
        <v>418</v>
      </c>
      <c r="D293" s="17"/>
      <c r="E293" s="17"/>
      <c r="F293" s="6" t="s">
        <f>=A293-A292</f>
      </c>
      <c r="G293" s="6" t="s">
        <f>=B293+G292</f>
      </c>
      <c r="H293" s="6" t="s">
        <f>=F293*G292</f>
      </c>
    </row>
    <row collapsed="false" customFormat="false" customHeight="false" hidden="false" ht="12.1" outlineLevel="0" r="294">
      <c r="A294" s="14" t="n">
        <v>44770</v>
      </c>
      <c r="B294" s="6" t="n">
        <v>-21.68</v>
      </c>
      <c r="C294" s="17" t="s">
        <v>419</v>
      </c>
      <c r="D294" s="17"/>
      <c r="E294" s="17"/>
      <c r="F294" s="6" t="s">
        <f>=A294-A293</f>
      </c>
      <c r="G294" s="6" t="s">
        <f>=B294+G293</f>
      </c>
      <c r="H294" s="6" t="s">
        <f>=F294*G293</f>
      </c>
    </row>
    <row collapsed="false" customFormat="false" customHeight="false" hidden="false" ht="12.1" outlineLevel="0" r="295">
      <c r="A295" s="14" t="n">
        <v>44770</v>
      </c>
      <c r="B295" s="6" t="n">
        <v>103.15</v>
      </c>
      <c r="C295" s="17" t="s">
        <v>259</v>
      </c>
      <c r="D295" s="17"/>
      <c r="E295" s="17"/>
      <c r="F295" s="6" t="s">
        <f>=A295-A294</f>
      </c>
      <c r="G295" s="6" t="s">
        <f>=B295+G294</f>
      </c>
      <c r="H295" s="6" t="s">
        <f>=F295*G294</f>
      </c>
    </row>
    <row collapsed="false" customFormat="false" customHeight="false" hidden="false" ht="12.1" outlineLevel="0" r="296">
      <c r="A296" s="14" t="n">
        <v>44770.424131944</v>
      </c>
      <c r="B296" s="6" t="n">
        <v>-103.15</v>
      </c>
      <c r="C296" s="17" t="s">
        <v>409</v>
      </c>
      <c r="D296" s="17"/>
      <c r="E296" s="17"/>
      <c r="F296" s="6" t="s">
        <f>=A296-A295</f>
      </c>
      <c r="G296" s="6" t="s">
        <f>=B296+G295</f>
      </c>
      <c r="H296" s="6" t="s">
        <f>=F296*G295</f>
      </c>
    </row>
    <row collapsed="false" customFormat="false" customHeight="false" hidden="false" ht="12.1" outlineLevel="0" r="297">
      <c r="A297" s="14" t="n">
        <v>44771</v>
      </c>
      <c r="B297" s="6" t="n">
        <v>397.3</v>
      </c>
      <c r="C297" s="17" t="s">
        <v>259</v>
      </c>
      <c r="D297" s="17"/>
      <c r="E297" s="17"/>
      <c r="F297" s="6" t="s">
        <f>=A297-A296</f>
      </c>
      <c r="G297" s="6" t="s">
        <f>=B297+G296</f>
      </c>
      <c r="H297" s="6" t="s">
        <f>=F297*G296</f>
      </c>
    </row>
    <row collapsed="false" customFormat="false" customHeight="false" hidden="false" ht="12.1" outlineLevel="0" r="298">
      <c r="A298" s="14" t="n">
        <v>44771</v>
      </c>
      <c r="B298" s="6" t="n">
        <v>26.07</v>
      </c>
      <c r="C298" s="17" t="s">
        <v>259</v>
      </c>
      <c r="D298" s="17"/>
      <c r="E298" s="17"/>
      <c r="F298" s="6" t="s">
        <f>=A298-A297</f>
      </c>
      <c r="G298" s="6" t="s">
        <f>=B298+G297</f>
      </c>
      <c r="H298" s="6" t="s">
        <f>=F298*G297</f>
      </c>
    </row>
    <row collapsed="false" customFormat="false" customHeight="false" hidden="false" ht="12.1" outlineLevel="0" r="299">
      <c r="A299" s="14" t="n">
        <v>44771</v>
      </c>
      <c r="B299" s="6" t="n">
        <v>3.23</v>
      </c>
      <c r="C299" s="17" t="s">
        <v>259</v>
      </c>
      <c r="D299" s="17"/>
      <c r="E299" s="17"/>
      <c r="F299" s="6" t="s">
        <f>=A299-A298</f>
      </c>
      <c r="G299" s="6" t="s">
        <f>=B299+G298</f>
      </c>
      <c r="H299" s="6" t="s">
        <f>=F299*G298</f>
      </c>
    </row>
    <row collapsed="false" customFormat="false" customHeight="false" hidden="false" ht="12.1" outlineLevel="0" r="300">
      <c r="A300" s="14" t="n">
        <v>44771</v>
      </c>
      <c r="B300" s="6" t="n">
        <v>58.2</v>
      </c>
      <c r="C300" s="17" t="s">
        <v>259</v>
      </c>
      <c r="D300" s="17"/>
      <c r="E300" s="17"/>
      <c r="F300" s="6" t="s">
        <f>=A300-A299</f>
      </c>
      <c r="G300" s="6" t="s">
        <f>=B300+G299</f>
      </c>
      <c r="H300" s="6" t="s">
        <f>=F300*G299</f>
      </c>
    </row>
    <row collapsed="false" customFormat="false" customHeight="false" hidden="false" ht="12.1" outlineLevel="0" r="301">
      <c r="A301" s="14" t="n">
        <v>44788</v>
      </c>
      <c r="B301" s="6" t="n">
        <v>650</v>
      </c>
      <c r="C301" s="17" t="s">
        <v>259</v>
      </c>
      <c r="D301" s="17"/>
      <c r="E301" s="17"/>
      <c r="F301" s="6" t="s">
        <f>=A301-A300</f>
      </c>
      <c r="G301" s="6" t="s">
        <f>=B301+G300</f>
      </c>
      <c r="H301" s="6" t="s">
        <f>=F301*G300</f>
      </c>
    </row>
    <row collapsed="false" customFormat="false" customHeight="false" hidden="false" ht="12.1" outlineLevel="0" r="302">
      <c r="A302" s="14" t="n">
        <v>44788</v>
      </c>
      <c r="B302" s="6" t="n">
        <v>1120</v>
      </c>
      <c r="C302" s="17" t="s">
        <v>259</v>
      </c>
      <c r="D302" s="17"/>
      <c r="E302" s="17"/>
      <c r="F302" s="6" t="s">
        <f>=A302-A301</f>
      </c>
      <c r="G302" s="6" t="s">
        <f>=B302+G301</f>
      </c>
      <c r="H302" s="6" t="s">
        <f>=F302*G301</f>
      </c>
    </row>
    <row collapsed="false" customFormat="false" customHeight="false" hidden="false" ht="12.1" outlineLevel="0" r="303">
      <c r="A303" s="14" t="n">
        <v>44789</v>
      </c>
      <c r="B303" s="6" t="n">
        <v>-12.89</v>
      </c>
      <c r="C303" s="17" t="s">
        <v>420</v>
      </c>
      <c r="D303" s="17"/>
      <c r="E303" s="17"/>
      <c r="F303" s="6" t="s">
        <f>=A303-A302</f>
      </c>
      <c r="G303" s="6" t="s">
        <f>=B303+G302</f>
      </c>
      <c r="H303" s="6" t="s">
        <f>=F303*G302</f>
      </c>
    </row>
    <row collapsed="false" customFormat="false" customHeight="false" hidden="false" ht="12.1" outlineLevel="0" r="304">
      <c r="A304" s="14" t="n">
        <v>44791</v>
      </c>
      <c r="B304" s="6" t="n">
        <v>-12.76</v>
      </c>
      <c r="C304" s="17" t="s">
        <v>421</v>
      </c>
      <c r="D304" s="17"/>
      <c r="E304" s="17"/>
      <c r="F304" s="6" t="s">
        <f>=A304-A303</f>
      </c>
      <c r="G304" s="6" t="s">
        <f>=B304+G303</f>
      </c>
      <c r="H304" s="6" t="s">
        <f>=F304*G303</f>
      </c>
    </row>
    <row collapsed="false" customFormat="false" customHeight="false" hidden="false" ht="12.1" outlineLevel="0" r="305">
      <c r="A305" s="14" t="n">
        <v>44802</v>
      </c>
      <c r="B305" s="6" t="n">
        <v>183.17</v>
      </c>
      <c r="C305" s="17" t="s">
        <v>259</v>
      </c>
      <c r="D305" s="17"/>
      <c r="E305" s="17"/>
      <c r="F305" s="6" t="s">
        <f>=A305-A304</f>
      </c>
      <c r="G305" s="6" t="s">
        <f>=B305+G304</f>
      </c>
      <c r="H305" s="6" t="s">
        <f>=F305*G304</f>
      </c>
    </row>
    <row collapsed="false" customFormat="false" customHeight="false" hidden="false" ht="12.1" outlineLevel="0" r="306">
      <c r="A306" s="14" t="n">
        <v>44802</v>
      </c>
      <c r="B306" s="6" t="n">
        <v>39.15</v>
      </c>
      <c r="C306" s="17" t="s">
        <v>259</v>
      </c>
      <c r="D306" s="17"/>
      <c r="E306" s="17"/>
      <c r="F306" s="6" t="s">
        <f>=A306-A305</f>
      </c>
      <c r="G306" s="6" t="s">
        <f>=B306+G305</f>
      </c>
      <c r="H306" s="6" t="s">
        <f>=F306*G305</f>
      </c>
    </row>
    <row collapsed="false" customFormat="false" customHeight="false" hidden="false" ht="12.1" outlineLevel="0" r="307">
      <c r="A307" s="14" t="n">
        <v>44802</v>
      </c>
      <c r="B307" s="6" t="n">
        <v>217.9</v>
      </c>
      <c r="C307" s="17" t="s">
        <v>259</v>
      </c>
      <c r="D307" s="17"/>
      <c r="E307" s="17"/>
      <c r="F307" s="6" t="s">
        <f>=A307-A306</f>
      </c>
      <c r="G307" s="6" t="s">
        <f>=B307+G306</f>
      </c>
      <c r="H307" s="6" t="s">
        <f>=F307*G306</f>
      </c>
    </row>
    <row collapsed="false" customFormat="false" customHeight="false" hidden="false" ht="12.1" outlineLevel="0" r="308">
      <c r="A308" s="14" t="n">
        <v>44802</v>
      </c>
      <c r="B308" s="6" t="n">
        <v>7.49</v>
      </c>
      <c r="C308" s="17" t="s">
        <v>259</v>
      </c>
      <c r="D308" s="17"/>
      <c r="E308" s="17"/>
      <c r="F308" s="6" t="s">
        <f>=A308-A307</f>
      </c>
      <c r="G308" s="6" t="s">
        <f>=B308+G307</f>
      </c>
      <c r="H308" s="6" t="s">
        <f>=F308*G307</f>
      </c>
    </row>
    <row collapsed="false" customFormat="false" customHeight="false" hidden="false" ht="12.1" outlineLevel="0" r="309">
      <c r="A309" s="14" t="n">
        <v>44804</v>
      </c>
      <c r="B309" s="6" t="n">
        <v>-12.07</v>
      </c>
      <c r="C309" s="17" t="s">
        <v>422</v>
      </c>
      <c r="D309" s="17"/>
      <c r="E309" s="17"/>
      <c r="F309" s="6" t="s">
        <f>=A309-A308</f>
      </c>
      <c r="G309" s="6" t="s">
        <f>=B309+G308</f>
      </c>
      <c r="H309" s="6" t="s">
        <f>=F309*G308</f>
      </c>
    </row>
    <row collapsed="false" customFormat="false" customHeight="false" hidden="false" ht="12.1" outlineLevel="0" r="310">
      <c r="A310" s="14" t="n">
        <v>44809</v>
      </c>
      <c r="B310" s="6" t="n">
        <v>1010</v>
      </c>
      <c r="C310" s="17" t="s">
        <v>259</v>
      </c>
      <c r="D310" s="17"/>
      <c r="E310" s="17"/>
      <c r="F310" s="6" t="s">
        <f>=A310-A309</f>
      </c>
      <c r="G310" s="6" t="s">
        <f>=B310+G309</f>
      </c>
      <c r="H310" s="6" t="s">
        <f>=F310*G309</f>
      </c>
    </row>
    <row collapsed="false" customFormat="false" customHeight="false" hidden="false" ht="12.1" outlineLevel="0" r="311">
      <c r="A311" s="14" t="n">
        <v>44820</v>
      </c>
      <c r="B311" s="6" t="n">
        <v>-8.05</v>
      </c>
      <c r="C311" s="17" t="s">
        <v>423</v>
      </c>
      <c r="D311" s="17"/>
      <c r="E311" s="17"/>
      <c r="F311" s="6" t="s">
        <f>=A311-A310</f>
      </c>
      <c r="G311" s="6" t="s">
        <f>=B311+G310</f>
      </c>
      <c r="H311" s="6" t="s">
        <f>=F311*G310</f>
      </c>
    </row>
    <row collapsed="false" customFormat="false" customHeight="false" hidden="false" ht="12.1" outlineLevel="0" r="312">
      <c r="A312" s="14" t="n">
        <v>44826</v>
      </c>
      <c r="B312" s="6" t="n">
        <v>1150</v>
      </c>
      <c r="C312" s="17" t="s">
        <v>259</v>
      </c>
      <c r="D312" s="17"/>
      <c r="E312" s="17"/>
      <c r="F312" s="6" t="s">
        <f>=A312-A311</f>
      </c>
      <c r="G312" s="6" t="s">
        <f>=B312+G311</f>
      </c>
      <c r="H312" s="6" t="s">
        <f>=F312*G311</f>
      </c>
    </row>
    <row collapsed="false" customFormat="false" customHeight="false" hidden="false" ht="12.1" outlineLevel="0" r="313">
      <c r="A313" s="14" t="n">
        <v>44826</v>
      </c>
      <c r="B313" s="6" t="n">
        <v>1050</v>
      </c>
      <c r="C313" s="17" t="s">
        <v>259</v>
      </c>
      <c r="D313" s="17"/>
      <c r="E313" s="17"/>
      <c r="F313" s="6" t="s">
        <f>=A313-A312</f>
      </c>
      <c r="G313" s="6" t="s">
        <f>=B313+G312</f>
      </c>
      <c r="H313" s="6" t="s">
        <f>=F313*G312</f>
      </c>
    </row>
    <row collapsed="false" customFormat="false" customHeight="false" hidden="false" ht="12.1" outlineLevel="0" r="314">
      <c r="A314" s="14" t="n">
        <v>44837</v>
      </c>
      <c r="B314" s="6" t="n">
        <v>-63.95</v>
      </c>
      <c r="C314" s="17" t="s">
        <v>424</v>
      </c>
      <c r="D314" s="17"/>
      <c r="E314" s="17"/>
      <c r="F314" s="6" t="s">
        <f>=A314-A313</f>
      </c>
      <c r="G314" s="6" t="s">
        <f>=B314+G313</f>
      </c>
      <c r="H314" s="6" t="s">
        <f>=F314*G313</f>
      </c>
    </row>
    <row collapsed="false" customFormat="false" customHeight="false" hidden="false" ht="12.1" outlineLevel="0" r="315">
      <c r="A315" s="14" t="n">
        <v>44837</v>
      </c>
      <c r="B315" s="6" t="n">
        <v>600</v>
      </c>
      <c r="C315" s="17" t="s">
        <v>259</v>
      </c>
      <c r="D315" s="17"/>
      <c r="E315" s="17"/>
      <c r="F315" s="6" t="s">
        <f>=A315-A314</f>
      </c>
      <c r="G315" s="6" t="s">
        <f>=B315+G314</f>
      </c>
      <c r="H315" s="6" t="s">
        <f>=F315*G314</f>
      </c>
    </row>
    <row collapsed="false" customFormat="false" customHeight="false" hidden="false" ht="12.1" outlineLevel="0" r="316">
      <c r="A316" s="14" t="n">
        <v>44837</v>
      </c>
      <c r="B316" s="6" t="n">
        <v>430</v>
      </c>
      <c r="C316" s="17" t="s">
        <v>259</v>
      </c>
      <c r="D316" s="17"/>
      <c r="E316" s="17"/>
      <c r="F316" s="6" t="s">
        <f>=A316-A315</f>
      </c>
      <c r="G316" s="6" t="s">
        <f>=B316+G315</f>
      </c>
      <c r="H316" s="6" t="s">
        <f>=F316*G315</f>
      </c>
    </row>
    <row collapsed="false" customFormat="false" customHeight="false" hidden="false" ht="12.1" outlineLevel="0" r="317">
      <c r="A317" s="14" t="n">
        <v>44837</v>
      </c>
      <c r="B317" s="6" t="n">
        <v>1200</v>
      </c>
      <c r="C317" s="17" t="s">
        <v>259</v>
      </c>
      <c r="D317" s="17"/>
      <c r="E317" s="17"/>
      <c r="F317" s="6" t="s">
        <f>=A317-A316</f>
      </c>
      <c r="G317" s="6" t="s">
        <f>=B317+G316</f>
      </c>
      <c r="H317" s="6" t="s">
        <f>=F317*G316</f>
      </c>
    </row>
    <row collapsed="false" customFormat="false" customHeight="false" hidden="false" ht="12.1" outlineLevel="0" r="318">
      <c r="A318" s="14" t="n">
        <v>44840</v>
      </c>
      <c r="B318" s="6" t="n">
        <v>-29.46</v>
      </c>
      <c r="C318" s="17" t="s">
        <v>425</v>
      </c>
      <c r="D318" s="17"/>
      <c r="E318" s="17"/>
      <c r="F318" s="6" t="s">
        <f>=A318-A317</f>
      </c>
      <c r="G318" s="6" t="s">
        <f>=B318+G317</f>
      </c>
      <c r="H318" s="6" t="s">
        <f>=F318*G317</f>
      </c>
    </row>
    <row collapsed="false" customFormat="false" customHeight="false" hidden="false" ht="12.1" outlineLevel="0" r="319">
      <c r="A319" s="14" t="n">
        <v>44843</v>
      </c>
      <c r="B319" s="6" t="n">
        <v>-117</v>
      </c>
      <c r="C319" s="17" t="s">
        <v>426</v>
      </c>
      <c r="D319" s="17"/>
      <c r="E319" s="17"/>
      <c r="F319" s="6" t="s">
        <f>=A319-A318</f>
      </c>
      <c r="G319" s="6" t="s">
        <f>=B319+G318</f>
      </c>
      <c r="H319" s="6" t="s">
        <f>=F319*G318</f>
      </c>
    </row>
    <row collapsed="false" customFormat="false" customHeight="false" hidden="false" ht="12.1" outlineLevel="0" r="320">
      <c r="A320" s="14" t="n">
        <v>44844</v>
      </c>
      <c r="B320" s="6" t="n">
        <v>768.3</v>
      </c>
      <c r="C320" s="17" t="s">
        <v>259</v>
      </c>
      <c r="D320" s="17"/>
      <c r="E320" s="17"/>
      <c r="F320" s="6" t="s">
        <f>=A320-A319</f>
      </c>
      <c r="G320" s="6" t="s">
        <f>=B320+G319</f>
      </c>
      <c r="H320" s="6" t="s">
        <f>=F320*G319</f>
      </c>
    </row>
    <row collapsed="false" customFormat="false" customHeight="false" hidden="false" ht="12.1" outlineLevel="0" r="321">
      <c r="A321" s="14" t="n">
        <v>44845</v>
      </c>
      <c r="B321" s="6" t="n">
        <v>-284.1</v>
      </c>
      <c r="C321" s="17" t="s">
        <v>427</v>
      </c>
      <c r="D321" s="17"/>
      <c r="E321" s="17"/>
      <c r="F321" s="6" t="s">
        <f>=A321-A320</f>
      </c>
      <c r="G321" s="6" t="s">
        <f>=B321+G320</f>
      </c>
      <c r="H321" s="6" t="s">
        <f>=F321*G320</f>
      </c>
    </row>
    <row collapsed="false" customFormat="false" customHeight="false" hidden="false" ht="12.1" outlineLevel="0" r="322">
      <c r="A322" s="14" t="n">
        <v>44845</v>
      </c>
      <c r="B322" s="6" t="n">
        <v>-444.3</v>
      </c>
      <c r="C322" s="17" t="s">
        <v>428</v>
      </c>
      <c r="D322" s="17"/>
      <c r="E322" s="17"/>
      <c r="F322" s="6" t="s">
        <f>=A322-A321</f>
      </c>
      <c r="G322" s="6" t="s">
        <f>=B322+G321</f>
      </c>
      <c r="H322" s="6" t="s">
        <f>=F322*G321</f>
      </c>
    </row>
    <row collapsed="false" customFormat="false" customHeight="false" hidden="false" ht="12.1" outlineLevel="0" r="323">
      <c r="A323" s="14" t="n">
        <v>44848</v>
      </c>
      <c r="B323" s="6" t="n">
        <v>1645</v>
      </c>
      <c r="C323" s="17" t="s">
        <v>259</v>
      </c>
      <c r="D323" s="17"/>
      <c r="E323" s="17"/>
      <c r="F323" s="6" t="s">
        <f>=A323-A322</f>
      </c>
      <c r="G323" s="6" t="s">
        <f>=B323+G322</f>
      </c>
      <c r="H323" s="6" t="s">
        <f>=F323*G322</f>
      </c>
    </row>
    <row collapsed="false" customFormat="false" customHeight="false" hidden="false" ht="12.1" outlineLevel="0" r="324">
      <c r="A324" s="14" t="n">
        <v>44868</v>
      </c>
      <c r="B324" s="6" t="n">
        <v>-22.18</v>
      </c>
      <c r="C324" s="17" t="s">
        <v>429</v>
      </c>
      <c r="D324" s="17"/>
      <c r="E324" s="17"/>
      <c r="F324" s="6" t="s">
        <f>=A324-A323</f>
      </c>
      <c r="G324" s="6" t="s">
        <f>=B324+G323</f>
      </c>
      <c r="H324" s="6" t="s">
        <f>=F324*G323</f>
      </c>
    </row>
    <row collapsed="false" customFormat="false" customHeight="false" hidden="false" ht="12.1" outlineLevel="0" r="325">
      <c r="A325" s="14" t="n">
        <v>44868</v>
      </c>
      <c r="B325" s="6" t="n">
        <v>-36.38</v>
      </c>
      <c r="C325" s="17" t="s">
        <v>312</v>
      </c>
      <c r="D325" s="17"/>
      <c r="E325" s="17"/>
      <c r="F325" s="6" t="s">
        <f>=A325-A324</f>
      </c>
      <c r="G325" s="6" t="s">
        <f>=B325+G324</f>
      </c>
      <c r="H325" s="6" t="s">
        <f>=F325*G324</f>
      </c>
    </row>
    <row collapsed="false" customFormat="false" customHeight="false" hidden="false" ht="12.1" outlineLevel="0" r="326">
      <c r="A326" s="14" t="n">
        <v>44868</v>
      </c>
      <c r="B326" s="6" t="n">
        <v>42.38</v>
      </c>
      <c r="C326" s="17" t="s">
        <v>430</v>
      </c>
      <c r="D326" s="17"/>
      <c r="E326" s="17"/>
      <c r="F326" s="6" t="s">
        <f>=A326-A325</f>
      </c>
      <c r="G326" s="6" t="s">
        <f>=B326+G325</f>
      </c>
      <c r="H326" s="6" t="s">
        <f>=F326*G325</f>
      </c>
    </row>
    <row collapsed="false" customFormat="false" customHeight="false" hidden="false" ht="12.1" outlineLevel="0" r="327">
      <c r="A327" s="14" t="n">
        <v>44873</v>
      </c>
      <c r="B327" s="6" t="n">
        <v>-14.7</v>
      </c>
      <c r="C327" s="17" t="s">
        <v>431</v>
      </c>
      <c r="D327" s="17"/>
      <c r="E327" s="17"/>
      <c r="F327" s="6" t="s">
        <f>=A327-A326</f>
      </c>
      <c r="G327" s="6" t="s">
        <f>=B327+G326</f>
      </c>
      <c r="H327" s="6" t="s">
        <f>=F327*G326</f>
      </c>
    </row>
    <row collapsed="false" customFormat="false" customHeight="false" hidden="false" ht="12.1" outlineLevel="0" r="328">
      <c r="A328" s="14" t="n">
        <v>44881</v>
      </c>
      <c r="B328" s="6" t="n">
        <v>-12.67</v>
      </c>
      <c r="C328" s="17" t="s">
        <v>432</v>
      </c>
      <c r="D328" s="17"/>
      <c r="E328" s="17"/>
      <c r="F328" s="6" t="s">
        <f>=A328-A327</f>
      </c>
      <c r="G328" s="6" t="s">
        <f>=B328+G327</f>
      </c>
      <c r="H328" s="6" t="s">
        <f>=F328*G327</f>
      </c>
    </row>
    <row collapsed="false" customFormat="false" customHeight="false" hidden="false" ht="12.1" outlineLevel="0" r="329">
      <c r="A329" s="14" t="n">
        <v>44882</v>
      </c>
      <c r="B329" s="6" t="n">
        <v>-14.45</v>
      </c>
      <c r="C329" s="17" t="s">
        <v>433</v>
      </c>
      <c r="D329" s="17"/>
      <c r="E329" s="17"/>
      <c r="F329" s="6" t="s">
        <f>=A329-A328</f>
      </c>
      <c r="G329" s="6" t="s">
        <f>=B329+G328</f>
      </c>
      <c r="H329" s="6" t="s">
        <f>=F329*G328</f>
      </c>
    </row>
    <row collapsed="false" customFormat="false" customHeight="false" hidden="false" ht="12.1" outlineLevel="0" r="330">
      <c r="A330" s="14" t="n">
        <v>44890</v>
      </c>
      <c r="B330" s="6" t="n">
        <v>2300</v>
      </c>
      <c r="C330" s="17" t="s">
        <v>259</v>
      </c>
      <c r="D330" s="17"/>
      <c r="E330" s="17"/>
      <c r="F330" s="6" t="s">
        <f>=A330-A329</f>
      </c>
      <c r="G330" s="6" t="s">
        <f>=B330+G329</f>
      </c>
      <c r="H330" s="6" t="s">
        <f>=F330*G329</f>
      </c>
    </row>
    <row collapsed="false" customFormat="false" customHeight="false" hidden="false" ht="12.1" outlineLevel="0" r="331">
      <c r="A331" s="14" t="n">
        <v>44895</v>
      </c>
      <c r="B331" s="6" t="n">
        <v>-12.21</v>
      </c>
      <c r="C331" s="17" t="s">
        <v>434</v>
      </c>
      <c r="D331" s="17"/>
      <c r="E331" s="17"/>
      <c r="F331" s="6" t="s">
        <f>=A331-A330</f>
      </c>
      <c r="G331" s="6" t="s">
        <f>=B331+G330</f>
      </c>
      <c r="H331" s="6" t="s">
        <f>=F331*G330</f>
      </c>
    </row>
    <row collapsed="false" customFormat="false" customHeight="false" hidden="false" ht="12.1" outlineLevel="0" r="332">
      <c r="A332" s="14" t="n">
        <v>44896</v>
      </c>
      <c r="B332" s="6" t="n">
        <v>-12.18</v>
      </c>
      <c r="C332" s="17" t="s">
        <v>435</v>
      </c>
      <c r="D332" s="17"/>
      <c r="E332" s="17"/>
      <c r="F332" s="6" t="s">
        <f>=A332-A331</f>
      </c>
      <c r="G332" s="6" t="s">
        <f>=B332+G331</f>
      </c>
      <c r="H332" s="6" t="s">
        <f>=F332*G331</f>
      </c>
    </row>
    <row collapsed="false" customFormat="false" customHeight="false" hidden="false" ht="12.1" outlineLevel="0" r="333">
      <c r="A333" s="14" t="n">
        <v>44908</v>
      </c>
      <c r="B333" s="6" t="n">
        <v>127.16</v>
      </c>
      <c r="C333" s="17" t="s">
        <v>259</v>
      </c>
      <c r="D333" s="17"/>
      <c r="E333" s="17"/>
      <c r="F333" s="6" t="s">
        <f>=A333-A332</f>
      </c>
      <c r="G333" s="6" t="s">
        <f>=B333+G332</f>
      </c>
      <c r="H333" s="6" t="s">
        <f>=F333*G332</f>
      </c>
    </row>
    <row collapsed="false" customFormat="false" customHeight="false" hidden="false" ht="12.1" outlineLevel="0" r="334">
      <c r="A334" s="14" t="n">
        <v>44911</v>
      </c>
      <c r="B334" s="6" t="n">
        <v>-8.68</v>
      </c>
      <c r="C334" s="17" t="s">
        <v>436</v>
      </c>
      <c r="D334" s="17"/>
      <c r="E334" s="17"/>
      <c r="F334" s="6" t="s">
        <f>=A334-A333</f>
      </c>
      <c r="G334" s="6" t="s">
        <f>=B334+G333</f>
      </c>
      <c r="H334" s="6" t="s">
        <f>=F334*G333</f>
      </c>
    </row>
    <row collapsed="false" customFormat="false" customHeight="false" hidden="false" ht="12.1" outlineLevel="0" r="335">
      <c r="A335" s="14" t="n">
        <v>44912</v>
      </c>
      <c r="B335" s="6" t="n">
        <v>-8.72</v>
      </c>
      <c r="C335" s="17" t="s">
        <v>437</v>
      </c>
      <c r="D335" s="17"/>
      <c r="E335" s="17"/>
      <c r="F335" s="6" t="s">
        <f>=A335-A334</f>
      </c>
      <c r="G335" s="6" t="s">
        <f>=B335+G334</f>
      </c>
      <c r="H335" s="6" t="s">
        <f>=F335*G334</f>
      </c>
    </row>
    <row collapsed="false" customFormat="false" customHeight="false" hidden="false" ht="12.1" outlineLevel="0" r="336">
      <c r="A336" s="14" t="n">
        <v>44914</v>
      </c>
      <c r="B336" s="6" t="n">
        <v>-277</v>
      </c>
      <c r="C336" s="17" t="s">
        <v>438</v>
      </c>
      <c r="D336" s="17"/>
      <c r="E336" s="17"/>
      <c r="F336" s="6" t="s">
        <f>=A336-A335</f>
      </c>
      <c r="G336" s="6" t="s">
        <f>=B336+G335</f>
      </c>
      <c r="H336" s="6" t="s">
        <f>=F336*G335</f>
      </c>
    </row>
    <row collapsed="false" customFormat="false" customHeight="false" hidden="false" ht="12.1" outlineLevel="0" r="337">
      <c r="A337" s="14" t="n">
        <v>44914</v>
      </c>
      <c r="B337" s="6" t="n">
        <v>450</v>
      </c>
      <c r="C337" s="17" t="s">
        <v>259</v>
      </c>
      <c r="D337" s="17"/>
      <c r="E337" s="17"/>
      <c r="F337" s="6" t="s">
        <f>=A337-A336</f>
      </c>
      <c r="G337" s="6" t="s">
        <f>=B337+G336</f>
      </c>
      <c r="H337" s="6" t="s">
        <f>=F337*G336</f>
      </c>
    </row>
    <row collapsed="false" customFormat="false" customHeight="false" hidden="false" ht="12.1" outlineLevel="0" r="338">
      <c r="A338" s="14" t="n">
        <v>44915</v>
      </c>
      <c r="B338" s="6" t="n">
        <v>450</v>
      </c>
      <c r="C338" s="17" t="s">
        <v>259</v>
      </c>
      <c r="D338" s="17"/>
      <c r="E338" s="17"/>
      <c r="F338" s="6" t="s">
        <f>=A338-A337</f>
      </c>
      <c r="G338" s="6" t="s">
        <f>=B338+G337</f>
      </c>
      <c r="H338" s="6" t="s">
        <f>=F338*G337</f>
      </c>
    </row>
    <row collapsed="false" customFormat="false" customHeight="false" hidden="false" ht="12.1" outlineLevel="0" r="339">
      <c r="A339" s="14" t="n">
        <v>44915</v>
      </c>
      <c r="B339" s="6" t="n">
        <v>4300</v>
      </c>
      <c r="C339" s="17" t="s">
        <v>259</v>
      </c>
      <c r="D339" s="17"/>
      <c r="E339" s="17"/>
      <c r="F339" s="6" t="s">
        <f>=A339-A338</f>
      </c>
      <c r="G339" s="6" t="s">
        <f>=B339+G338</f>
      </c>
      <c r="H339" s="6" t="s">
        <f>=F339*G338</f>
      </c>
    </row>
    <row collapsed="false" customFormat="false" customHeight="false" hidden="false" ht="12.1" outlineLevel="0" r="340">
      <c r="A340" s="14" t="n">
        <v>44915</v>
      </c>
      <c r="B340" s="6" t="n">
        <v>1800</v>
      </c>
      <c r="C340" s="17" t="s">
        <v>259</v>
      </c>
      <c r="D340" s="17"/>
      <c r="E340" s="17"/>
      <c r="F340" s="6" t="s">
        <f>=A340-A339</f>
      </c>
      <c r="G340" s="6" t="s">
        <f>=B340+G339</f>
      </c>
      <c r="H340" s="6" t="s">
        <f>=F340*G339</f>
      </c>
    </row>
    <row collapsed="false" customFormat="false" customHeight="false" hidden="false" ht="12.1" outlineLevel="0" r="341">
      <c r="A341" s="14" t="n">
        <v>44916</v>
      </c>
      <c r="B341" s="6" t="n">
        <v>-467</v>
      </c>
      <c r="C341" s="17" t="s">
        <v>439</v>
      </c>
      <c r="D341" s="17"/>
      <c r="E341" s="17"/>
      <c r="F341" s="6" t="s">
        <f>=A341-A340</f>
      </c>
      <c r="G341" s="6" t="s">
        <f>=B341+G340</f>
      </c>
      <c r="H341" s="6" t="s">
        <f>=F341*G340</f>
      </c>
    </row>
    <row collapsed="false" customFormat="false" customHeight="false" hidden="false" ht="12.1" outlineLevel="0" r="342">
      <c r="A342" s="14" t="n">
        <v>44916</v>
      </c>
      <c r="B342" s="6" t="n">
        <v>-223</v>
      </c>
      <c r="C342" s="17" t="s">
        <v>440</v>
      </c>
      <c r="D342" s="17"/>
      <c r="E342" s="17"/>
      <c r="F342" s="6" t="s">
        <f>=A342-A341</f>
      </c>
      <c r="G342" s="6" t="s">
        <f>=B342+G341</f>
      </c>
      <c r="H342" s="6" t="s">
        <f>=F342*G341</f>
      </c>
    </row>
    <row collapsed="false" customFormat="false" customHeight="false" hidden="false" ht="12.1" outlineLevel="0" r="343">
      <c r="A343" s="14" t="n">
        <v>44934</v>
      </c>
      <c r="B343" s="6" t="n">
        <v>-177</v>
      </c>
      <c r="C343" s="17" t="s">
        <v>441</v>
      </c>
      <c r="D343" s="17"/>
      <c r="E343" s="17"/>
      <c r="F343" s="6" t="s">
        <f>=A343-A342</f>
      </c>
      <c r="G343" s="6" t="s">
        <f>=B343+G342</f>
      </c>
      <c r="H343" s="6" t="s">
        <f>=F343*G342</f>
      </c>
    </row>
    <row collapsed="false" customFormat="false" customHeight="false" hidden="false" ht="12.1" outlineLevel="0" r="344">
      <c r="A344" s="14" t="n">
        <v>44934</v>
      </c>
      <c r="B344" s="6" t="n">
        <v>-7.87</v>
      </c>
      <c r="C344" s="17" t="s">
        <v>442</v>
      </c>
      <c r="D344" s="17"/>
      <c r="E344" s="17"/>
      <c r="F344" s="6" t="s">
        <f>=A344-A343</f>
      </c>
      <c r="G344" s="6" t="s">
        <f>=B344+G343</f>
      </c>
      <c r="H344" s="6" t="s">
        <f>=F344*G343</f>
      </c>
    </row>
    <row collapsed="false" customFormat="false" customHeight="false" hidden="false" ht="12.1" outlineLevel="0" r="345">
      <c r="A345" s="14" t="n">
        <v>44934</v>
      </c>
      <c r="B345" s="6" t="n">
        <v>-262.5</v>
      </c>
      <c r="C345" s="17" t="s">
        <v>443</v>
      </c>
      <c r="D345" s="17"/>
      <c r="E345" s="17"/>
      <c r="F345" s="6" t="s">
        <f>=A345-A344</f>
      </c>
      <c r="G345" s="6" t="s">
        <f>=B345+G344</f>
      </c>
      <c r="H345" s="6" t="s">
        <f>=F345*G344</f>
      </c>
    </row>
    <row collapsed="false" customFormat="false" customHeight="false" hidden="false" ht="12.1" outlineLevel="0" r="346">
      <c r="A346" s="14" t="n">
        <v>44935</v>
      </c>
      <c r="B346" s="6" t="n">
        <v>-34.89</v>
      </c>
      <c r="C346" s="17" t="s">
        <v>444</v>
      </c>
      <c r="D346" s="17"/>
      <c r="E346" s="17"/>
      <c r="F346" s="6" t="s">
        <f>=A346-A345</f>
      </c>
      <c r="G346" s="6" t="s">
        <f>=B346+G345</f>
      </c>
      <c r="H346" s="6" t="s">
        <f>=F346*G345</f>
      </c>
    </row>
    <row collapsed="false" customFormat="false" customHeight="false" hidden="false" ht="12.1" outlineLevel="0" r="347">
      <c r="A347" s="14" t="n">
        <v>44936</v>
      </c>
      <c r="B347" s="6" t="n">
        <v>-59.6</v>
      </c>
      <c r="C347" s="17" t="s">
        <v>445</v>
      </c>
      <c r="D347" s="17"/>
      <c r="E347" s="17"/>
      <c r="F347" s="6" t="s">
        <f>=A347-A346</f>
      </c>
      <c r="G347" s="6" t="s">
        <f>=B347+G346</f>
      </c>
      <c r="H347" s="6" t="s">
        <f>=F347*G346</f>
      </c>
    </row>
    <row collapsed="false" customFormat="false" customHeight="false" hidden="false" ht="12.1" outlineLevel="0" r="348">
      <c r="A348" s="14" t="n">
        <v>44938</v>
      </c>
      <c r="B348" s="6" t="n">
        <v>-231.07</v>
      </c>
      <c r="C348" s="17" t="s">
        <v>446</v>
      </c>
      <c r="D348" s="17"/>
      <c r="E348" s="17"/>
      <c r="F348" s="6" t="s">
        <f>=A348-A347</f>
      </c>
      <c r="G348" s="6" t="s">
        <f>=B348+G347</f>
      </c>
      <c r="H348" s="6" t="s">
        <f>=F348*G347</f>
      </c>
    </row>
    <row collapsed="false" customFormat="false" customHeight="false" hidden="false" ht="12.1" outlineLevel="0" r="349">
      <c r="A349" s="14" t="n">
        <v>44939</v>
      </c>
      <c r="B349" s="6" t="n">
        <v>1450</v>
      </c>
      <c r="C349" s="17" t="s">
        <v>259</v>
      </c>
      <c r="D349" s="17"/>
      <c r="E349" s="17"/>
      <c r="F349" s="6" t="s">
        <f>=A349-A348</f>
      </c>
      <c r="G349" s="6" t="s">
        <f>=B349+G348</f>
      </c>
      <c r="H349" s="6" t="s">
        <f>=F349*G348</f>
      </c>
    </row>
    <row collapsed="false" customFormat="false" customHeight="false" hidden="false" ht="12.1" outlineLevel="0" r="350">
      <c r="A350" s="14" t="n">
        <v>44939</v>
      </c>
      <c r="B350" s="6" t="n">
        <v>1000</v>
      </c>
      <c r="C350" s="17" t="s">
        <v>259</v>
      </c>
      <c r="D350" s="17"/>
      <c r="E350" s="17"/>
      <c r="F350" s="6" t="s">
        <f>=A350-A349</f>
      </c>
      <c r="G350" s="6" t="s">
        <f>=B350+G349</f>
      </c>
      <c r="H350" s="6" t="s">
        <f>=F350*G349</f>
      </c>
    </row>
    <row collapsed="false" customFormat="false" customHeight="false" hidden="false" ht="12.1" outlineLevel="0" r="351">
      <c r="A351" s="14" t="n">
        <v>44942</v>
      </c>
      <c r="B351" s="6" t="n">
        <v>250</v>
      </c>
      <c r="C351" s="17" t="s">
        <v>259</v>
      </c>
      <c r="D351" s="17"/>
      <c r="E351" s="17"/>
      <c r="F351" s="6" t="s">
        <f>=A351-A350</f>
      </c>
      <c r="G351" s="6" t="s">
        <f>=B351+G350</f>
      </c>
      <c r="H351" s="6" t="s">
        <f>=F351*G350</f>
      </c>
    </row>
    <row collapsed="false" customFormat="false" customHeight="false" hidden="false" ht="12.1" outlineLevel="0" r="352">
      <c r="A352" s="14" t="n">
        <v>44949</v>
      </c>
      <c r="B352" s="6" t="n">
        <v>900</v>
      </c>
      <c r="C352" s="17" t="s">
        <v>259</v>
      </c>
      <c r="D352" s="17"/>
      <c r="E352" s="17"/>
      <c r="F352" s="6" t="s">
        <f>=A352-A351</f>
      </c>
      <c r="G352" s="6" t="s">
        <f>=B352+G351</f>
      </c>
      <c r="H352" s="6" t="s">
        <f>=F352*G351</f>
      </c>
    </row>
    <row collapsed="false" customFormat="false" customHeight="false" hidden="false" ht="12.1" outlineLevel="0" r="353">
      <c r="A353" s="14" t="n">
        <v>44952</v>
      </c>
      <c r="B353" s="6" t="n">
        <v>-25.51</v>
      </c>
      <c r="C353" s="17" t="s">
        <v>447</v>
      </c>
      <c r="D353" s="17"/>
      <c r="E353" s="17"/>
      <c r="F353" s="6" t="s">
        <f>=A353-A352</f>
      </c>
      <c r="G353" s="6" t="s">
        <f>=B353+G352</f>
      </c>
      <c r="H353" s="6" t="s">
        <f>=F353*G352</f>
      </c>
    </row>
    <row collapsed="false" customFormat="false" customHeight="false" hidden="false" ht="12.1" outlineLevel="0" r="354">
      <c r="A354" s="14" t="n">
        <v>44959</v>
      </c>
      <c r="B354" s="6" t="n">
        <v>1480</v>
      </c>
      <c r="C354" s="17" t="s">
        <v>259</v>
      </c>
      <c r="D354" s="17"/>
      <c r="E354" s="17"/>
      <c r="F354" s="6" t="s">
        <f>=A354-A353</f>
      </c>
      <c r="G354" s="6" t="s">
        <f>=B354+G353</f>
      </c>
      <c r="H354" s="6" t="s">
        <f>=F354*G353</f>
      </c>
    </row>
    <row collapsed="false" customFormat="false" customHeight="false" hidden="false" ht="12.1" outlineLevel="0" r="355">
      <c r="A355" s="14" t="n">
        <v>44967</v>
      </c>
      <c r="B355" s="6" t="n">
        <v>-15.31</v>
      </c>
      <c r="C355" s="17" t="s">
        <v>448</v>
      </c>
      <c r="D355" s="17"/>
      <c r="E355" s="17"/>
      <c r="F355" s="6" t="s">
        <f>=A355-A354</f>
      </c>
      <c r="G355" s="6" t="s">
        <f>=B355+G354</f>
      </c>
      <c r="H355" s="6" t="s">
        <f>=F355*G354</f>
      </c>
    </row>
    <row collapsed="false" customFormat="false" customHeight="false" hidden="false" ht="12.1" outlineLevel="0" r="356">
      <c r="A356" s="14" t="n">
        <v>44973</v>
      </c>
      <c r="B356" s="6" t="n">
        <v>-14.45</v>
      </c>
      <c r="C356" s="17" t="s">
        <v>433</v>
      </c>
      <c r="D356" s="17"/>
      <c r="E356" s="17"/>
      <c r="F356" s="6" t="s">
        <f>=A356-A355</f>
      </c>
      <c r="G356" s="6" t="s">
        <f>=B356+G355</f>
      </c>
      <c r="H356" s="6" t="s">
        <f>=F356*G355</f>
      </c>
    </row>
    <row collapsed="false" customFormat="false" customHeight="false" hidden="false" ht="12.1" outlineLevel="0" r="357">
      <c r="A357" s="14" t="n">
        <v>44973</v>
      </c>
      <c r="B357" s="6" t="n">
        <v>-17.81</v>
      </c>
      <c r="C357" s="17" t="s">
        <v>449</v>
      </c>
      <c r="D357" s="17"/>
      <c r="E357" s="17"/>
      <c r="F357" s="6" t="s">
        <f>=A357-A356</f>
      </c>
      <c r="G357" s="6" t="s">
        <f>=B357+G356</f>
      </c>
      <c r="H357" s="6" t="s">
        <f>=F357*G356</f>
      </c>
    </row>
    <row collapsed="false" customFormat="false" customHeight="false" hidden="false" ht="12.1" outlineLevel="0" r="358">
      <c r="A358" s="14" t="n">
        <v>44973</v>
      </c>
      <c r="B358" s="6" t="n">
        <v>914.45</v>
      </c>
      <c r="C358" s="17" t="s">
        <v>259</v>
      </c>
      <c r="D358" s="17"/>
      <c r="E358" s="17"/>
      <c r="F358" s="6" t="s">
        <f>=A358-A357</f>
      </c>
      <c r="G358" s="6" t="s">
        <f>=B358+G357</f>
      </c>
      <c r="H358" s="6" t="s">
        <f>=F358*G357</f>
      </c>
    </row>
    <row collapsed="false" customFormat="false" customHeight="false" hidden="false" ht="12.1" outlineLevel="0" r="359">
      <c r="A359" s="14" t="n">
        <v>44978</v>
      </c>
      <c r="B359" s="6" t="n">
        <v>900</v>
      </c>
      <c r="C359" s="17" t="s">
        <v>259</v>
      </c>
      <c r="D359" s="17"/>
      <c r="E359" s="17"/>
      <c r="F359" s="6" t="s">
        <f>=A359-A358</f>
      </c>
      <c r="G359" s="6" t="s">
        <f>=B359+G358</f>
      </c>
      <c r="H359" s="6" t="s">
        <f>=F359*G358</f>
      </c>
    </row>
    <row collapsed="false" customFormat="false" customHeight="false" hidden="false" ht="12.1" outlineLevel="0" r="360">
      <c r="A360" s="14" t="n">
        <v>44978</v>
      </c>
      <c r="B360" s="6" t="n">
        <v>1200</v>
      </c>
      <c r="C360" s="17" t="s">
        <v>259</v>
      </c>
      <c r="D360" s="17"/>
      <c r="E360" s="17"/>
      <c r="F360" s="6" t="s">
        <f>=A360-A359</f>
      </c>
      <c r="G360" s="6" t="s">
        <f>=B360+G359</f>
      </c>
      <c r="H360" s="6" t="s">
        <f>=F360*G359</f>
      </c>
    </row>
    <row collapsed="false" customFormat="false" customHeight="false" hidden="false" ht="12.1" outlineLevel="0" r="361">
      <c r="A361" s="14" t="n">
        <v>44986</v>
      </c>
      <c r="B361" s="6" t="n">
        <v>3000</v>
      </c>
      <c r="C361" s="17" t="s">
        <v>259</v>
      </c>
      <c r="D361" s="17"/>
      <c r="E361" s="17"/>
      <c r="F361" s="6" t="s">
        <f>=A361-A360</f>
      </c>
      <c r="G361" s="6" t="s">
        <f>=B361+G360</f>
      </c>
      <c r="H361" s="6" t="s">
        <f>=F361*G360</f>
      </c>
    </row>
    <row collapsed="false" customFormat="false" customHeight="false" hidden="false" ht="12.1" outlineLevel="0" r="362">
      <c r="A362" s="14" t="n">
        <v>44987</v>
      </c>
      <c r="B362" s="6" t="n">
        <v>-15.05</v>
      </c>
      <c r="C362" s="17" t="s">
        <v>450</v>
      </c>
      <c r="D362" s="17"/>
      <c r="E362" s="17"/>
      <c r="F362" s="6" t="s">
        <f>=A362-A361</f>
      </c>
      <c r="G362" s="6" t="s">
        <f>=B362+G361</f>
      </c>
      <c r="H362" s="6" t="s">
        <f>=F362*G361</f>
      </c>
    </row>
    <row collapsed="false" customFormat="false" customHeight="false" hidden="false" ht="12.1" outlineLevel="0" r="363">
      <c r="A363" s="14" t="n">
        <v>45002</v>
      </c>
      <c r="B363" s="6" t="n">
        <v>-10.32</v>
      </c>
      <c r="C363" s="17" t="s">
        <v>451</v>
      </c>
      <c r="D363" s="17"/>
      <c r="E363" s="17"/>
      <c r="F363" s="6" t="s">
        <f>=A363-A362</f>
      </c>
      <c r="G363" s="6" t="s">
        <f>=B363+G362</f>
      </c>
      <c r="H363" s="6" t="s">
        <f>=F363*G362</f>
      </c>
    </row>
    <row collapsed="false" customFormat="false" customHeight="false" hidden="false" ht="12.1" outlineLevel="0" r="364">
      <c r="A364" s="14" t="n">
        <v>45007</v>
      </c>
      <c r="B364" s="6" t="n">
        <v>2000</v>
      </c>
      <c r="C364" s="17" t="s">
        <v>259</v>
      </c>
      <c r="D364" s="17"/>
      <c r="E364" s="17"/>
      <c r="F364" s="6" t="s">
        <f>=A364-A363</f>
      </c>
      <c r="G364" s="6" t="s">
        <f>=B364+G363</f>
      </c>
      <c r="H364" s="6" t="s">
        <f>=F364*G363</f>
      </c>
    </row>
    <row collapsed="false" customFormat="false" customHeight="false" hidden="false" ht="12.1" outlineLevel="0" r="365">
      <c r="A365" s="14" t="n">
        <v>45012</v>
      </c>
      <c r="B365" s="6" t="n">
        <v>2000</v>
      </c>
      <c r="C365" s="17" t="s">
        <v>259</v>
      </c>
      <c r="D365" s="17"/>
      <c r="E365" s="17"/>
      <c r="F365" s="6" t="s">
        <f>=A365-A364</f>
      </c>
      <c r="G365" s="6" t="s">
        <f>=B365+G364</f>
      </c>
      <c r="H365" s="6" t="s">
        <f>=F365*G364</f>
      </c>
    </row>
    <row collapsed="false" customFormat="false" customHeight="false" hidden="false" ht="12.1" outlineLevel="0" r="366">
      <c r="A366" s="14" t="n">
        <v>45019</v>
      </c>
      <c r="B366" s="6" t="n">
        <v>-50.94</v>
      </c>
      <c r="C366" s="17" t="s">
        <v>452</v>
      </c>
      <c r="D366" s="17"/>
      <c r="E366" s="17"/>
      <c r="F366" s="6" t="s">
        <f>=A366-A365</f>
      </c>
      <c r="G366" s="6" t="s">
        <f>=B366+G365</f>
      </c>
      <c r="H366" s="6" t="s">
        <f>=F366*G365</f>
      </c>
    </row>
    <row collapsed="false" customFormat="false" customHeight="false" hidden="false" ht="12.1" outlineLevel="0" r="367">
      <c r="A367" s="14" t="n">
        <v>45020</v>
      </c>
      <c r="B367" s="6" t="n">
        <v>-405</v>
      </c>
      <c r="C367" s="17" t="s">
        <v>453</v>
      </c>
      <c r="D367" s="17"/>
      <c r="E367" s="17"/>
      <c r="F367" s="6" t="s">
        <f>=A367-A366</f>
      </c>
      <c r="G367" s="6" t="s">
        <f>=B367+G366</f>
      </c>
      <c r="H367" s="6" t="s">
        <f>=F367*G366</f>
      </c>
    </row>
    <row collapsed="false" customFormat="false" customHeight="false" hidden="false" ht="12.1" outlineLevel="0" r="368">
      <c r="A368" s="14" t="n">
        <v>45022</v>
      </c>
      <c r="B368" s="6" t="n">
        <v>2000</v>
      </c>
      <c r="C368" s="17" t="s">
        <v>259</v>
      </c>
      <c r="D368" s="17"/>
      <c r="E368" s="17"/>
      <c r="F368" s="6" t="s">
        <f>=A368-A367</f>
      </c>
      <c r="G368" s="6" t="s">
        <f>=B368+G367</f>
      </c>
      <c r="H368" s="6" t="s">
        <f>=F368*G367</f>
      </c>
    </row>
    <row collapsed="false" customFormat="false" customHeight="false" hidden="false" ht="12.1" outlineLevel="0" r="369">
      <c r="A369" s="14" t="n">
        <v>45022</v>
      </c>
      <c r="B369" s="6" t="n">
        <v>-39.43</v>
      </c>
      <c r="C369" s="17" t="s">
        <v>454</v>
      </c>
      <c r="D369" s="17"/>
      <c r="E369" s="17"/>
      <c r="F369" s="6" t="s">
        <f>=A369-A368</f>
      </c>
      <c r="G369" s="6" t="s">
        <f>=B369+G368</f>
      </c>
      <c r="H369" s="6" t="s">
        <f>=F369*G368</f>
      </c>
    </row>
    <row collapsed="false" customFormat="false" customHeight="false" hidden="false" ht="12.1" outlineLevel="0" r="370">
      <c r="A370" s="14" t="n">
        <v>45026</v>
      </c>
      <c r="B370" s="6" t="n">
        <v>4000</v>
      </c>
      <c r="C370" s="17" t="s">
        <v>259</v>
      </c>
      <c r="D370" s="17"/>
      <c r="E370" s="17"/>
      <c r="F370" s="6" t="s">
        <f>=A370-A369</f>
      </c>
      <c r="G370" s="6" t="s">
        <f>=B370+G369</f>
      </c>
      <c r="H370" s="6" t="s">
        <f>=F370*G369</f>
      </c>
    </row>
    <row collapsed="false" customFormat="false" customHeight="false" hidden="false" ht="12.1" outlineLevel="0" r="371">
      <c r="A371" s="14" t="n">
        <v>45029</v>
      </c>
      <c r="B371" s="6" t="n">
        <v>1000</v>
      </c>
      <c r="C371" s="17" t="s">
        <v>259</v>
      </c>
      <c r="D371" s="17"/>
      <c r="E371" s="17"/>
      <c r="F371" s="6" t="s">
        <f>=A371-A370</f>
      </c>
      <c r="G371" s="6" t="s">
        <f>=B371+G370</f>
      </c>
      <c r="H371" s="6" t="s">
        <f>=F371*G370</f>
      </c>
    </row>
    <row collapsed="false" customFormat="false" customHeight="false" hidden="false" ht="12.1" outlineLevel="0" r="372">
      <c r="A372" s="14" t="n">
        <v>45032</v>
      </c>
      <c r="B372" s="6" t="n">
        <v>-32.87</v>
      </c>
      <c r="C372" s="17" t="s">
        <v>455</v>
      </c>
      <c r="D372" s="17"/>
      <c r="E372" s="17"/>
      <c r="F372" s="6" t="s">
        <f>=A372-A371</f>
      </c>
      <c r="G372" s="6" t="s">
        <f>=B372+G371</f>
      </c>
      <c r="H372" s="6" t="s">
        <f>=F372*G371</f>
      </c>
    </row>
    <row collapsed="false" customFormat="false" customHeight="false" hidden="false" ht="12.1" outlineLevel="0" r="373">
      <c r="A373" s="14" t="n">
        <v>45034</v>
      </c>
      <c r="B373" s="6" t="n">
        <v>-132.55</v>
      </c>
      <c r="C373" s="17" t="s">
        <v>456</v>
      </c>
      <c r="D373" s="17"/>
      <c r="E373" s="17"/>
      <c r="F373" s="6" t="s">
        <f>=A373-A372</f>
      </c>
      <c r="G373" s="6" t="s">
        <f>=B373+G372</f>
      </c>
      <c r="H373" s="6" t="s">
        <f>=F373*G372</f>
      </c>
    </row>
    <row collapsed="false" customFormat="false" customHeight="false" hidden="false" ht="12.1" outlineLevel="0" r="374">
      <c r="A374" s="14" t="n">
        <v>45040</v>
      </c>
      <c r="B374" s="6" t="n">
        <v>750.09</v>
      </c>
      <c r="C374" s="17" t="s">
        <v>259</v>
      </c>
      <c r="D374" s="17"/>
      <c r="E374" s="17"/>
      <c r="F374" s="6" t="s">
        <f>=A374-A373</f>
      </c>
      <c r="G374" s="6" t="s">
        <f>=B374+G373</f>
      </c>
      <c r="H374" s="6" t="s">
        <f>=F374*G373</f>
      </c>
    </row>
    <row collapsed="false" customFormat="false" customHeight="false" hidden="false" ht="12.1" outlineLevel="0" r="375">
      <c r="A375" s="14" t="n">
        <v>45043</v>
      </c>
      <c r="B375" s="6" t="n">
        <v>-106.12</v>
      </c>
      <c r="C375" s="17" t="s">
        <v>457</v>
      </c>
      <c r="D375" s="17"/>
      <c r="E375" s="17"/>
      <c r="F375" s="6" t="s">
        <f>=A375-A374</f>
      </c>
      <c r="G375" s="6" t="s">
        <f>=B375+G374</f>
      </c>
      <c r="H375" s="6" t="s">
        <f>=F375*G374</f>
      </c>
    </row>
    <row collapsed="false" customFormat="false" customHeight="false" hidden="false" ht="12.1" outlineLevel="0" r="376">
      <c r="A376" s="14" t="n">
        <v>45049</v>
      </c>
      <c r="B376" s="6" t="n">
        <v>-210.32</v>
      </c>
      <c r="C376" s="17" t="s">
        <v>458</v>
      </c>
      <c r="D376" s="17"/>
      <c r="E376" s="17"/>
      <c r="F376" s="6" t="s">
        <f>=A376-A375</f>
      </c>
      <c r="G376" s="6" t="s">
        <f>=B376+G375</f>
      </c>
      <c r="H376" s="6" t="s">
        <f>=F376*G375</f>
      </c>
    </row>
    <row collapsed="false" customFormat="false" customHeight="false" hidden="false" ht="12.1" outlineLevel="0" r="377">
      <c r="A377" s="14" t="n">
        <v>45050</v>
      </c>
      <c r="B377" s="6" t="n">
        <v>-36.38</v>
      </c>
      <c r="C377" s="17" t="s">
        <v>312</v>
      </c>
      <c r="D377" s="17"/>
      <c r="E377" s="17"/>
      <c r="F377" s="6" t="s">
        <f>=A377-A376</f>
      </c>
      <c r="G377" s="6" t="s">
        <f>=B377+G376</f>
      </c>
      <c r="H377" s="6" t="s">
        <f>=F377*G376</f>
      </c>
    </row>
    <row collapsed="false" customFormat="false" customHeight="false" hidden="false" ht="12.1" outlineLevel="0" r="378">
      <c r="A378" s="14" t="n">
        <v>45050</v>
      </c>
      <c r="B378" s="6" t="n">
        <v>42.38</v>
      </c>
      <c r="C378" s="17" t="s">
        <v>459</v>
      </c>
      <c r="D378" s="17"/>
      <c r="E378" s="17"/>
      <c r="F378" s="6" t="s">
        <f>=A378-A377</f>
      </c>
      <c r="G378" s="6" t="s">
        <f>=B378+G377</f>
      </c>
      <c r="H378" s="6" t="s">
        <f>=F378*G377</f>
      </c>
    </row>
    <row collapsed="false" customFormat="false" customHeight="false" hidden="false" ht="12.1" outlineLevel="0" r="379">
      <c r="A379" s="14" t="n">
        <v>45051</v>
      </c>
      <c r="B379" s="6" t="n">
        <v>-17.69</v>
      </c>
      <c r="C379" s="17" t="s">
        <v>460</v>
      </c>
      <c r="D379" s="17"/>
      <c r="E379" s="17"/>
      <c r="F379" s="6" t="s">
        <f>=A379-A378</f>
      </c>
      <c r="G379" s="6" t="s">
        <f>=B379+G378</f>
      </c>
      <c r="H379" s="6" t="s">
        <f>=F379*G378</f>
      </c>
    </row>
    <row collapsed="false" customFormat="false" customHeight="false" hidden="false" ht="12.1" outlineLevel="0" r="380">
      <c r="A380" s="14" t="n">
        <v>45054</v>
      </c>
      <c r="B380" s="6" t="n">
        <v>690</v>
      </c>
      <c r="C380" s="17" t="s">
        <v>259</v>
      </c>
      <c r="D380" s="17"/>
      <c r="E380" s="17"/>
      <c r="F380" s="6" t="s">
        <f>=A380-A379</f>
      </c>
      <c r="G380" s="6" t="s">
        <f>=B380+G379</f>
      </c>
      <c r="H380" s="6" t="s">
        <f>=F380*G379</f>
      </c>
    </row>
    <row collapsed="false" customFormat="false" customHeight="false" hidden="false" ht="12.1" outlineLevel="0" r="381">
      <c r="A381" s="14" t="n">
        <v>45056</v>
      </c>
      <c r="B381" s="6" t="n">
        <v>-368.2</v>
      </c>
      <c r="C381" s="17" t="s">
        <v>461</v>
      </c>
      <c r="D381" s="17"/>
      <c r="E381" s="17"/>
      <c r="F381" s="6" t="s">
        <f>=A381-A380</f>
      </c>
      <c r="G381" s="6" t="s">
        <f>=B381+G380</f>
      </c>
      <c r="H381" s="6" t="s">
        <f>=F381*G380</f>
      </c>
    </row>
    <row collapsed="false" customFormat="false" customHeight="false" hidden="false" ht="12.1" outlineLevel="0" r="382">
      <c r="A382" s="14" t="n">
        <v>45057</v>
      </c>
      <c r="B382" s="6" t="n">
        <v>-217</v>
      </c>
      <c r="C382" s="17" t="s">
        <v>462</v>
      </c>
      <c r="D382" s="17"/>
      <c r="E382" s="17"/>
      <c r="F382" s="6" t="s">
        <f>=A382-A381</f>
      </c>
      <c r="G382" s="6" t="s">
        <f>=B382+G381</f>
      </c>
      <c r="H382" s="6" t="s">
        <f>=F382*G381</f>
      </c>
    </row>
    <row collapsed="false" customFormat="false" customHeight="false" hidden="false" ht="12.1" outlineLevel="0" r="383">
      <c r="A383" s="14" t="n">
        <v>45057</v>
      </c>
      <c r="B383" s="6" t="n">
        <v>-652</v>
      </c>
      <c r="C383" s="17" t="s">
        <v>463</v>
      </c>
      <c r="D383" s="17"/>
      <c r="E383" s="17"/>
      <c r="F383" s="6" t="s">
        <f>=A383-A382</f>
      </c>
      <c r="G383" s="6" t="s">
        <f>=B383+G382</f>
      </c>
      <c r="H383" s="6" t="s">
        <f>=F383*G382</f>
      </c>
    </row>
    <row collapsed="false" customFormat="false" customHeight="false" hidden="false" ht="12.1" outlineLevel="0" r="384">
      <c r="A384" s="14" t="n">
        <v>45057</v>
      </c>
      <c r="B384" s="6" t="n">
        <v>-28.38</v>
      </c>
      <c r="C384" s="17" t="s">
        <v>464</v>
      </c>
      <c r="D384" s="17"/>
      <c r="E384" s="17"/>
      <c r="F384" s="6" t="s">
        <f>=A384-A383</f>
      </c>
      <c r="G384" s="6" t="s">
        <f>=B384+G383</f>
      </c>
      <c r="H384" s="6" t="s">
        <f>=F384*G383</f>
      </c>
    </row>
    <row collapsed="false" customFormat="false" customHeight="false" hidden="false" ht="12.1" outlineLevel="0" r="385">
      <c r="A385" s="14" t="n">
        <v>45061</v>
      </c>
      <c r="B385" s="6" t="n">
        <v>-16.21</v>
      </c>
      <c r="C385" s="17" t="s">
        <v>465</v>
      </c>
      <c r="D385" s="17"/>
      <c r="E385" s="17"/>
      <c r="F385" s="6" t="s">
        <f>=A385-A384</f>
      </c>
      <c r="G385" s="6" t="s">
        <f>=B385+G384</f>
      </c>
      <c r="H385" s="6" t="s">
        <f>=F385*G384</f>
      </c>
    </row>
    <row collapsed="false" customFormat="false" customHeight="false" hidden="false" ht="12.1" outlineLevel="0" r="386">
      <c r="A386" s="14" t="n">
        <v>45064</v>
      </c>
      <c r="B386" s="6" t="n">
        <v>-28.9</v>
      </c>
      <c r="C386" s="17" t="s">
        <v>466</v>
      </c>
      <c r="D386" s="17"/>
      <c r="E386" s="17"/>
      <c r="F386" s="6" t="s">
        <f>=A386-A385</f>
      </c>
      <c r="G386" s="6" t="s">
        <f>=B386+G385</f>
      </c>
      <c r="H386" s="6" t="s">
        <f>=F386*G385</f>
      </c>
    </row>
    <row collapsed="false" customFormat="false" customHeight="false" hidden="false" ht="12.1" outlineLevel="0" r="387">
      <c r="A387" s="14" t="n">
        <v>45064</v>
      </c>
      <c r="B387" s="6" t="n">
        <v>-19.38</v>
      </c>
      <c r="C387" s="17" t="s">
        <v>467</v>
      </c>
      <c r="D387" s="17"/>
      <c r="E387" s="17"/>
      <c r="F387" s="6" t="s">
        <f>=A387-A386</f>
      </c>
      <c r="G387" s="6" t="s">
        <f>=B387+G386</f>
      </c>
      <c r="H387" s="6" t="s">
        <f>=F387*G386</f>
      </c>
    </row>
    <row collapsed="false" customFormat="false" customHeight="false" hidden="false" ht="12.1" outlineLevel="0" r="388">
      <c r="A388" s="14" t="n">
        <v>45068</v>
      </c>
      <c r="B388" s="6" t="n">
        <v>-32.88</v>
      </c>
      <c r="C388" s="17" t="s">
        <v>468</v>
      </c>
      <c r="D388" s="17"/>
      <c r="E388" s="17"/>
      <c r="F388" s="6" t="s">
        <f>=A388-A387</f>
      </c>
      <c r="G388" s="6" t="s">
        <f>=B388+G387</f>
      </c>
      <c r="H388" s="6" t="s">
        <f>=F388*G387</f>
      </c>
    </row>
    <row collapsed="false" customFormat="false" customHeight="false" hidden="false" ht="12.1" outlineLevel="0" r="389">
      <c r="A389" s="14" t="n">
        <v>45078</v>
      </c>
      <c r="B389" s="6" t="n">
        <v>-16.2</v>
      </c>
      <c r="C389" s="17" t="s">
        <v>469</v>
      </c>
      <c r="D389" s="17"/>
      <c r="E389" s="17"/>
      <c r="F389" s="6" t="s">
        <f>=A389-A388</f>
      </c>
      <c r="G389" s="6" t="s">
        <f>=B389+G388</f>
      </c>
      <c r="H389" s="6" t="s">
        <f>=F389*G388</f>
      </c>
    </row>
    <row collapsed="false" customFormat="false" customHeight="false" hidden="false" ht="12.1" outlineLevel="0" r="390">
      <c r="A390" s="14" t="n">
        <v>45082</v>
      </c>
      <c r="B390" s="6" t="n">
        <v>-381</v>
      </c>
      <c r="C390" s="17" t="s">
        <v>470</v>
      </c>
      <c r="D390" s="17"/>
      <c r="E390" s="17"/>
      <c r="F390" s="6" t="s">
        <f>=A390-A389</f>
      </c>
      <c r="G390" s="6" t="s">
        <f>=B390+G389</f>
      </c>
      <c r="H390" s="6" t="s">
        <f>=F390*G389</f>
      </c>
    </row>
    <row collapsed="false" customFormat="false" customHeight="false" hidden="false" ht="12.1" outlineLevel="0" r="391">
      <c r="A391" s="14" t="n">
        <v>45091.757314815</v>
      </c>
      <c r="B391" s="6" t="n">
        <v>1100</v>
      </c>
      <c r="C391" s="17" t="s">
        <v>471</v>
      </c>
      <c r="D391" s="17"/>
      <c r="E391" s="17"/>
      <c r="F391" s="6" t="s">
        <f>=A391-A390</f>
      </c>
      <c r="G391" s="6" t="s">
        <f>=B391+G390</f>
      </c>
      <c r="H391" s="6" t="s">
        <f>=F391*G390</f>
      </c>
    </row>
    <row collapsed="false" customFormat="false" customHeight="false" hidden="false" ht="12.1" outlineLevel="0" r="392">
      <c r="A392" s="14" t="n">
        <v>45092</v>
      </c>
      <c r="B392" s="6" t="n">
        <v>-11.38</v>
      </c>
      <c r="C392" s="17" t="s">
        <v>472</v>
      </c>
      <c r="D392" s="17"/>
      <c r="E392" s="17"/>
      <c r="F392" s="6" t="s">
        <f>=A392-A391</f>
      </c>
      <c r="G392" s="6" t="s">
        <f>=B392+G391</f>
      </c>
      <c r="H392" s="6" t="s">
        <f>=F392*G391</f>
      </c>
    </row>
    <row collapsed="false" customFormat="false" customHeight="false" hidden="false" ht="12.1" outlineLevel="0" r="393">
      <c r="A393" s="14" t="n">
        <v>45093</v>
      </c>
      <c r="B393" s="6" t="n">
        <v>-83.8</v>
      </c>
      <c r="C393" s="17" t="s">
        <v>473</v>
      </c>
      <c r="D393" s="17"/>
      <c r="E393" s="17"/>
      <c r="F393" s="6" t="s">
        <f>=A393-A392</f>
      </c>
      <c r="G393" s="6" t="s">
        <f>=B393+G392</f>
      </c>
      <c r="H393" s="6" t="s">
        <f>=F393*G392</f>
      </c>
    </row>
    <row collapsed="false" customFormat="false" customHeight="false" hidden="false" ht="12.1" outlineLevel="0" r="394">
      <c r="A394" s="14" t="n">
        <v>45100</v>
      </c>
      <c r="B394" s="6" t="n">
        <v>-17.4</v>
      </c>
      <c r="C394" s="17" t="s">
        <v>474</v>
      </c>
      <c r="D394" s="17"/>
      <c r="E394" s="17"/>
      <c r="F394" s="6" t="s">
        <f>=A394-A393</f>
      </c>
      <c r="G394" s="6" t="s">
        <f>=B394+G393</f>
      </c>
      <c r="H394" s="6" t="s">
        <f>=F394*G393</f>
      </c>
    </row>
    <row collapsed="false" customFormat="false" customHeight="false" hidden="false" ht="12.1" outlineLevel="0" r="395">
      <c r="A395" s="14" t="n">
        <v>45100</v>
      </c>
      <c r="B395" s="6" t="n">
        <v>-97.1</v>
      </c>
      <c r="C395" s="17" t="s">
        <v>475</v>
      </c>
      <c r="D395" s="17"/>
      <c r="E395" s="17"/>
      <c r="F395" s="6" t="s">
        <f>=A395-A394</f>
      </c>
      <c r="G395" s="6" t="s">
        <f>=B395+G394</f>
      </c>
      <c r="H395" s="6" t="s">
        <f>=F395*G394</f>
      </c>
    </row>
    <row collapsed="false" customFormat="false" customHeight="false" hidden="false" ht="12.1" outlineLevel="0" r="396">
      <c r="A396" s="14" t="n">
        <v>45104</v>
      </c>
      <c r="B396" s="6" t="n">
        <v>-327.6</v>
      </c>
      <c r="C396" s="17" t="s">
        <v>476</v>
      </c>
      <c r="D396" s="17"/>
      <c r="E396" s="17"/>
      <c r="F396" s="6" t="s">
        <f>=A396-A395</f>
      </c>
      <c r="G396" s="6" t="s">
        <f>=B396+G395</f>
      </c>
      <c r="H396" s="6" t="s">
        <f>=F396*G395</f>
      </c>
    </row>
    <row collapsed="false" customFormat="false" customHeight="false" hidden="false" ht="12.1" outlineLevel="0" r="397">
      <c r="A397" s="14" t="n">
        <v>45106</v>
      </c>
      <c r="B397" s="6" t="n">
        <v>-596.8</v>
      </c>
      <c r="C397" s="17" t="s">
        <v>477</v>
      </c>
      <c r="D397" s="17"/>
      <c r="E397" s="17"/>
      <c r="F397" s="6" t="s">
        <f>=A397-A396</f>
      </c>
      <c r="G397" s="6" t="s">
        <f>=B397+G396</f>
      </c>
      <c r="H397" s="6" t="s">
        <f>=F397*G396</f>
      </c>
    </row>
    <row collapsed="false" customFormat="false" customHeight="false" hidden="false" ht="12.1" outlineLevel="0" r="398">
      <c r="A398" s="14" t="n">
        <v>45114</v>
      </c>
      <c r="B398" s="6" t="n">
        <v>-45.91</v>
      </c>
      <c r="C398" s="17" t="s">
        <v>478</v>
      </c>
      <c r="D398" s="17"/>
      <c r="E398" s="17"/>
      <c r="F398" s="6" t="s">
        <f>=A398-A397</f>
      </c>
      <c r="G398" s="6" t="s">
        <f>=B398+G397</f>
      </c>
      <c r="H398" s="6" t="s">
        <f>=F398*G397</f>
      </c>
    </row>
    <row collapsed="false" customFormat="false" customHeight="false" hidden="false" ht="12.1" outlineLevel="0" r="399">
      <c r="A399" s="14" t="n">
        <v>45114</v>
      </c>
      <c r="B399" s="6" t="n">
        <v>-68</v>
      </c>
      <c r="C399" s="17" t="s">
        <v>479</v>
      </c>
      <c r="D399" s="17"/>
      <c r="E399" s="17"/>
      <c r="F399" s="6" t="s">
        <f>=A399-A398</f>
      </c>
      <c r="G399" s="6" t="s">
        <f>=B399+G398</f>
      </c>
      <c r="H399" s="6" t="s">
        <f>=F399*G398</f>
      </c>
    </row>
    <row collapsed="false" customFormat="false" customHeight="false" hidden="false" ht="12.1" outlineLevel="0" r="400">
      <c r="A400" s="14" t="n">
        <v>45117</v>
      </c>
      <c r="B400" s="6" t="n">
        <v>-74.12</v>
      </c>
      <c r="C400" s="17" t="s">
        <v>480</v>
      </c>
      <c r="D400" s="17"/>
      <c r="E400" s="17"/>
      <c r="F400" s="6" t="s">
        <f>=A400-A399</f>
      </c>
      <c r="G400" s="6" t="s">
        <f>=B400+G399</f>
      </c>
      <c r="H400" s="6" t="s">
        <f>=F400*G399</f>
      </c>
    </row>
    <row collapsed="false" customFormat="false" customHeight="false" hidden="false" ht="12.1" outlineLevel="0" r="401">
      <c r="A401" s="14" t="n">
        <v>45117</v>
      </c>
      <c r="B401" s="6" t="n">
        <v>-555.83</v>
      </c>
      <c r="C401" s="17" t="s">
        <v>481</v>
      </c>
      <c r="D401" s="17"/>
      <c r="E401" s="17"/>
      <c r="F401" s="6" t="s">
        <f>=A401-A400</f>
      </c>
      <c r="G401" s="6" t="s">
        <f>=B401+G400</f>
      </c>
      <c r="H401" s="6" t="s">
        <f>=F401*G400</f>
      </c>
    </row>
    <row collapsed="false" customFormat="false" customHeight="false" hidden="false" ht="12.1" outlineLevel="0" r="402">
      <c r="A402" s="14" t="n">
        <v>45118</v>
      </c>
      <c r="B402" s="6" t="n">
        <v>-158</v>
      </c>
      <c r="C402" s="17" t="s">
        <v>482</v>
      </c>
      <c r="D402" s="17"/>
      <c r="E402" s="17"/>
      <c r="F402" s="6" t="s">
        <f>=A402-A401</f>
      </c>
      <c r="G402" s="6" t="s">
        <f>=B402+G401</f>
      </c>
      <c r="H402" s="6" t="s">
        <f>=F402*G401</f>
      </c>
    </row>
    <row collapsed="false" customFormat="false" customHeight="false" hidden="false" ht="12.1" outlineLevel="0" r="403">
      <c r="A403" s="14" t="n">
        <v>45118</v>
      </c>
      <c r="B403" s="6" t="n">
        <v>-175.02</v>
      </c>
      <c r="C403" s="17" t="s">
        <v>483</v>
      </c>
      <c r="D403" s="17"/>
      <c r="E403" s="17"/>
      <c r="F403" s="6" t="s">
        <f>=A403-A402</f>
      </c>
      <c r="G403" s="6" t="s">
        <f>=B403+G402</f>
      </c>
      <c r="H403" s="6" t="s">
        <f>=F403*G402</f>
      </c>
    </row>
    <row collapsed="false" customFormat="false" customHeight="false" hidden="false" ht="12.1" outlineLevel="0" r="404">
      <c r="A404" s="14" t="n">
        <v>45118</v>
      </c>
      <c r="B404" s="6" t="n">
        <v>-289.52</v>
      </c>
      <c r="C404" s="17" t="s">
        <v>484</v>
      </c>
      <c r="D404" s="17"/>
      <c r="E404" s="17"/>
      <c r="F404" s="6" t="s">
        <f>=A404-A403</f>
      </c>
      <c r="G404" s="6" t="s">
        <f>=B404+G403</f>
      </c>
      <c r="H404" s="6" t="s">
        <f>=F404*G403</f>
      </c>
    </row>
    <row collapsed="false" customFormat="false" customHeight="false" hidden="false" ht="12.1" outlineLevel="0" r="405">
      <c r="A405" s="14" t="n">
        <v>45118</v>
      </c>
      <c r="B405" s="6" t="n">
        <v>-230</v>
      </c>
      <c r="C405" s="17" t="s">
        <v>485</v>
      </c>
      <c r="D405" s="17"/>
      <c r="E405" s="17"/>
      <c r="F405" s="6" t="s">
        <f>=A405-A404</f>
      </c>
      <c r="G405" s="6" t="s">
        <f>=B405+G404</f>
      </c>
      <c r="H405" s="6" t="s">
        <f>=F405*G404</f>
      </c>
    </row>
    <row collapsed="false" customFormat="false" customHeight="false" hidden="false" ht="12.1" outlineLevel="0" r="406">
      <c r="A406" s="14" t="n">
        <v>45118</v>
      </c>
      <c r="B406" s="6" t="n">
        <v>-203.61</v>
      </c>
      <c r="C406" s="17" t="s">
        <v>486</v>
      </c>
      <c r="D406" s="17"/>
      <c r="E406" s="17"/>
      <c r="F406" s="6" t="s">
        <f>=A406-A405</f>
      </c>
      <c r="G406" s="6" t="s">
        <f>=B406+G405</f>
      </c>
      <c r="H406" s="6" t="s">
        <f>=F406*G405</f>
      </c>
    </row>
    <row collapsed="false" customFormat="false" customHeight="false" hidden="false" ht="12.1" outlineLevel="0" r="407">
      <c r="A407" s="14" t="n">
        <v>45118</v>
      </c>
      <c r="B407" s="6" t="n">
        <v>-25.8</v>
      </c>
      <c r="C407" s="17" t="s">
        <v>487</v>
      </c>
      <c r="D407" s="17"/>
      <c r="E407" s="17"/>
      <c r="F407" s="6" t="s">
        <f>=A407-A406</f>
      </c>
      <c r="G407" s="6" t="s">
        <f>=B407+G406</f>
      </c>
      <c r="H407" s="6" t="s">
        <f>=F407*G406</f>
      </c>
    </row>
    <row collapsed="false" customFormat="false" customHeight="false" hidden="false" ht="12.1" outlineLevel="0" r="408">
      <c r="A408" s="14" t="n">
        <v>45118</v>
      </c>
      <c r="B408" s="6" t="n">
        <v>2000</v>
      </c>
      <c r="C408" s="17" t="s">
        <v>259</v>
      </c>
      <c r="D408" s="17"/>
      <c r="E408" s="17"/>
      <c r="F408" s="6" t="s">
        <f>=A408-A407</f>
      </c>
      <c r="G408" s="6" t="s">
        <f>=B408+G407</f>
      </c>
      <c r="H408" s="6" t="s">
        <f>=F408*G407</f>
      </c>
    </row>
    <row collapsed="false" customFormat="false" customHeight="false" hidden="false" ht="12.1" outlineLevel="0" r="409">
      <c r="A409" s="14" t="n">
        <v>45120</v>
      </c>
      <c r="B409" s="6" t="n">
        <v>331.65</v>
      </c>
      <c r="C409" s="17" t="s">
        <v>259</v>
      </c>
      <c r="D409" s="17"/>
      <c r="E409" s="17"/>
      <c r="F409" s="6" t="s">
        <f>=A409-A408</f>
      </c>
      <c r="G409" s="6" t="s">
        <f>=B409+G408</f>
      </c>
      <c r="H409" s="6" t="s">
        <f>=F409*G408</f>
      </c>
    </row>
    <row collapsed="false" customFormat="false" customHeight="false" hidden="false" ht="12.1" outlineLevel="0" r="410">
      <c r="A410" s="14" t="n">
        <v>45127</v>
      </c>
      <c r="B410" s="6" t="n">
        <v>250</v>
      </c>
      <c r="C410" s="17" t="s">
        <v>259</v>
      </c>
      <c r="D410" s="17"/>
      <c r="E410" s="17"/>
      <c r="F410" s="6" t="s">
        <f>=A410-A409</f>
      </c>
      <c r="G410" s="6" t="s">
        <f>=B410+G409</f>
      </c>
      <c r="H410" s="6" t="s">
        <f>=F410*G409</f>
      </c>
    </row>
    <row collapsed="false" customFormat="false" customHeight="false" hidden="false" ht="12.1" outlineLevel="0" r="411">
      <c r="A411" s="14" t="n">
        <v>45134</v>
      </c>
      <c r="B411" s="6" t="n">
        <v>-33.32</v>
      </c>
      <c r="C411" s="17" t="s">
        <v>488</v>
      </c>
      <c r="D411" s="17"/>
      <c r="E411" s="17"/>
      <c r="F411" s="6" t="s">
        <f>=A411-A410</f>
      </c>
      <c r="G411" s="6" t="s">
        <f>=B411+G410</f>
      </c>
      <c r="H411" s="6" t="s">
        <f>=F411*G410</f>
      </c>
    </row>
    <row collapsed="false" customFormat="false" customHeight="false" hidden="false" ht="12.1" outlineLevel="0" r="412">
      <c r="A412" s="14" t="n">
        <v>45134</v>
      </c>
      <c r="B412" s="6" t="n">
        <v>2500</v>
      </c>
      <c r="C412" s="17" t="s">
        <v>259</v>
      </c>
      <c r="D412" s="17"/>
      <c r="E412" s="17"/>
      <c r="F412" s="6" t="s">
        <f>=A412-A411</f>
      </c>
      <c r="G412" s="6" t="s">
        <f>=B412+G411</f>
      </c>
      <c r="H412" s="6" t="s">
        <f>=F412*G411</f>
      </c>
    </row>
    <row collapsed="false" customFormat="false" customHeight="false" hidden="false" ht="12.1" outlineLevel="0" r="413">
      <c r="A413" s="14" t="n">
        <v>45142</v>
      </c>
      <c r="B413" s="6" t="n">
        <v>-17.69</v>
      </c>
      <c r="C413" s="17" t="s">
        <v>460</v>
      </c>
      <c r="D413" s="17"/>
      <c r="E413" s="17"/>
      <c r="F413" s="6" t="s">
        <f>=A413-A412</f>
      </c>
      <c r="G413" s="6" t="s">
        <f>=B413+G412</f>
      </c>
      <c r="H413" s="6" t="s">
        <f>=F413*G412</f>
      </c>
    </row>
    <row collapsed="false" customFormat="false" customHeight="false" hidden="false" ht="12.1" outlineLevel="0" r="414">
      <c r="A414" s="14" t="n">
        <v>45154</v>
      </c>
      <c r="B414" s="6" t="n">
        <v>-20.46</v>
      </c>
      <c r="C414" s="17" t="s">
        <v>489</v>
      </c>
      <c r="D414" s="17"/>
      <c r="E414" s="17"/>
      <c r="F414" s="6" t="s">
        <f>=A414-A413</f>
      </c>
      <c r="G414" s="6" t="s">
        <f>=B414+G413</f>
      </c>
      <c r="H414" s="6" t="s">
        <f>=F414*G413</f>
      </c>
    </row>
    <row collapsed="false" customFormat="false" customHeight="false" hidden="false" ht="12.1" outlineLevel="0" r="415">
      <c r="A415" s="14" t="n">
        <v>45155</v>
      </c>
      <c r="B415" s="6" t="n">
        <v>-28.9</v>
      </c>
      <c r="C415" s="17" t="s">
        <v>466</v>
      </c>
      <c r="D415" s="17"/>
      <c r="E415" s="17"/>
      <c r="F415" s="6" t="s">
        <f>=A415-A414</f>
      </c>
      <c r="G415" s="6" t="s">
        <f>=B415+G414</f>
      </c>
      <c r="H415" s="6" t="s">
        <f>=F415*G414</f>
      </c>
    </row>
    <row collapsed="false" customFormat="false" customHeight="false" hidden="false" ht="12.1" outlineLevel="0" r="416">
      <c r="A416" s="14" t="n">
        <v>45155</v>
      </c>
      <c r="B416" s="6" t="n">
        <v>-23.21</v>
      </c>
      <c r="C416" s="17" t="s">
        <v>490</v>
      </c>
      <c r="D416" s="17"/>
      <c r="E416" s="17"/>
      <c r="F416" s="6" t="s">
        <f>=A416-A415</f>
      </c>
      <c r="G416" s="6" t="s">
        <f>=B416+G415</f>
      </c>
      <c r="H416" s="6" t="s">
        <f>=F416*G415</f>
      </c>
    </row>
    <row collapsed="false" customFormat="false" customHeight="false" hidden="false" ht="12.1" outlineLevel="0" r="417">
      <c r="A417" s="14" t="n">
        <v>45159</v>
      </c>
      <c r="B417" s="6" t="n">
        <v>794.44</v>
      </c>
      <c r="C417" s="17" t="s">
        <v>259</v>
      </c>
      <c r="D417" s="17"/>
      <c r="E417" s="17"/>
      <c r="F417" s="6" t="s">
        <f>=A417-A416</f>
      </c>
      <c r="G417" s="6" t="s">
        <f>=B417+G416</f>
      </c>
      <c r="H417" s="6" t="s">
        <f>=F417*G416</f>
      </c>
    </row>
    <row collapsed="false" customFormat="false" customHeight="false" hidden="false" ht="12.1" outlineLevel="0" r="418">
      <c r="A418" s="14" t="n">
        <v>45169</v>
      </c>
      <c r="B418" s="6" t="n">
        <v>583.13</v>
      </c>
      <c r="C418" s="17" t="s">
        <v>259</v>
      </c>
      <c r="D418" s="17"/>
      <c r="E418" s="17"/>
      <c r="F418" s="6" t="s">
        <f>=A418-A417</f>
      </c>
      <c r="G418" s="6" t="s">
        <f>=B418+G417</f>
      </c>
      <c r="H418" s="6" t="s">
        <f>=F418*G417</f>
      </c>
    </row>
    <row collapsed="false" customFormat="false" customHeight="false" hidden="false" ht="12.1" outlineLevel="0" r="419">
      <c r="A419" s="14" t="n">
        <v>45169</v>
      </c>
      <c r="B419" s="6" t="n">
        <v>3300</v>
      </c>
      <c r="C419" s="17" t="s">
        <v>259</v>
      </c>
      <c r="D419" s="17"/>
      <c r="E419" s="17"/>
      <c r="F419" s="6" t="s">
        <f>=A419-A418</f>
      </c>
      <c r="G419" s="6" t="s">
        <f>=B419+G418</f>
      </c>
      <c r="H419" s="6" t="s">
        <f>=F419*G418</f>
      </c>
    </row>
    <row collapsed="false" customFormat="false" customHeight="false" hidden="false" ht="12.1" outlineLevel="0" r="420">
      <c r="A420" s="14" t="n">
        <v>45169</v>
      </c>
      <c r="B420" s="6" t="n">
        <v>-21.1</v>
      </c>
      <c r="C420" s="17" t="s">
        <v>491</v>
      </c>
      <c r="D420" s="17"/>
      <c r="E420" s="17"/>
      <c r="F420" s="6" t="s">
        <f>=A420-A419</f>
      </c>
      <c r="G420" s="6" t="s">
        <f>=B420+G419</f>
      </c>
      <c r="H420" s="6" t="s">
        <f>=F420*G419</f>
      </c>
    </row>
    <row collapsed="false" customFormat="false" customHeight="false" hidden="false" ht="12.1" outlineLevel="0" r="421">
      <c r="A421" s="14" t="n">
        <v>45184</v>
      </c>
      <c r="B421" s="6" t="n">
        <v>3000</v>
      </c>
      <c r="C421" s="17" t="s">
        <v>259</v>
      </c>
      <c r="D421" s="17"/>
      <c r="E421" s="17"/>
      <c r="F421" s="6" t="s">
        <f>=A421-A420</f>
      </c>
      <c r="G421" s="6" t="s">
        <f>=B421+G420</f>
      </c>
      <c r="H421" s="6" t="s">
        <f>=F421*G420</f>
      </c>
    </row>
    <row collapsed="false" customFormat="false" customHeight="false" hidden="false" ht="12.1" outlineLevel="0" r="422">
      <c r="A422" s="14" t="n">
        <v>45184</v>
      </c>
      <c r="B422" s="6" t="n">
        <v>3296.2</v>
      </c>
      <c r="C422" s="17" t="s">
        <v>259</v>
      </c>
      <c r="D422" s="17"/>
      <c r="E422" s="17"/>
      <c r="F422" s="6" t="s">
        <f>=A422-A421</f>
      </c>
      <c r="G422" s="6" t="s">
        <f>=B422+G421</f>
      </c>
      <c r="H422" s="6" t="s">
        <f>=F422*G421</f>
      </c>
    </row>
    <row collapsed="false" customFormat="false" customHeight="false" hidden="false" ht="12.1" outlineLevel="0" r="423">
      <c r="A423" s="14" t="n">
        <v>45184</v>
      </c>
      <c r="B423" s="6" t="n">
        <v>-12.98</v>
      </c>
      <c r="C423" s="17" t="s">
        <v>492</v>
      </c>
      <c r="D423" s="17"/>
      <c r="E423" s="17"/>
      <c r="F423" s="6" t="s">
        <f>=A423-A422</f>
      </c>
      <c r="G423" s="6" t="s">
        <f>=B423+G422</f>
      </c>
      <c r="H423" s="6" t="s">
        <f>=F423*G422</f>
      </c>
    </row>
    <row collapsed="false" customFormat="false" customHeight="false" hidden="false" ht="12.1" outlineLevel="0" r="424">
      <c r="A424" s="14" t="n">
        <v>45191</v>
      </c>
      <c r="B424" s="6" t="n">
        <v>2000</v>
      </c>
      <c r="C424" s="17" t="s">
        <v>259</v>
      </c>
      <c r="D424" s="17"/>
      <c r="E424" s="17"/>
      <c r="F424" s="6" t="s">
        <f>=A424-A423</f>
      </c>
      <c r="G424" s="6" t="s">
        <f>=B424+G423</f>
      </c>
      <c r="H424" s="6" t="s">
        <f>=F424*G423</f>
      </c>
    </row>
    <row collapsed="false" customFormat="false" customHeight="false" hidden="false" ht="12.1" outlineLevel="0" r="425">
      <c r="A425" s="14" t="n">
        <v>45201</v>
      </c>
      <c r="B425" s="6" t="n">
        <v>-51.09</v>
      </c>
      <c r="C425" s="17" t="s">
        <v>493</v>
      </c>
      <c r="D425" s="17"/>
      <c r="E425" s="17"/>
      <c r="F425" s="6" t="s">
        <f>=A425-A424</f>
      </c>
      <c r="G425" s="6" t="s">
        <f>=B425+G424</f>
      </c>
      <c r="H425" s="6" t="s">
        <f>=F425*G424</f>
      </c>
    </row>
    <row collapsed="false" customFormat="false" customHeight="false" hidden="false" ht="12.1" outlineLevel="0" r="426">
      <c r="A426" s="14" t="n">
        <v>45205</v>
      </c>
      <c r="B426" s="6" t="n">
        <v>-49.44</v>
      </c>
      <c r="C426" s="17" t="s">
        <v>494</v>
      </c>
      <c r="D426" s="17"/>
      <c r="E426" s="17"/>
      <c r="F426" s="6" t="s">
        <f>=A426-A425</f>
      </c>
      <c r="G426" s="6" t="s">
        <f>=B426+G425</f>
      </c>
      <c r="H426" s="6" t="s">
        <f>=F426*G425</f>
      </c>
    </row>
    <row collapsed="false" customFormat="false" customHeight="false" hidden="false" ht="12.1" outlineLevel="0" r="427">
      <c r="A427" s="14" t="n">
        <v>45208</v>
      </c>
      <c r="B427" s="6" t="n">
        <v>-331.6</v>
      </c>
      <c r="C427" s="17" t="s">
        <v>495</v>
      </c>
      <c r="D427" s="17"/>
      <c r="E427" s="17"/>
      <c r="F427" s="6" t="s">
        <f>=A427-A426</f>
      </c>
      <c r="G427" s="6" t="s">
        <f>=B427+G426</f>
      </c>
      <c r="H427" s="6" t="s">
        <f>=F427*G426</f>
      </c>
    </row>
    <row collapsed="false" customFormat="false" customHeight="false" hidden="false" ht="12.1" outlineLevel="0" r="428">
      <c r="A428" s="14" t="n">
        <v>45209</v>
      </c>
      <c r="B428" s="6" t="n">
        <v>-120</v>
      </c>
      <c r="C428" s="17" t="s">
        <v>496</v>
      </c>
      <c r="D428" s="17"/>
      <c r="E428" s="17"/>
      <c r="F428" s="6" t="s">
        <f>=A428-A427</f>
      </c>
      <c r="G428" s="6" t="s">
        <f>=B428+G427</f>
      </c>
      <c r="H428" s="6" t="s">
        <f>=F428*G427</f>
      </c>
    </row>
    <row collapsed="false" customFormat="false" customHeight="false" hidden="false" ht="12.1" outlineLevel="0" r="429">
      <c r="A429" s="14" t="n">
        <v>45210</v>
      </c>
      <c r="B429" s="6" t="n">
        <v>-287.48</v>
      </c>
      <c r="C429" s="17" t="s">
        <v>497</v>
      </c>
      <c r="D429" s="17"/>
      <c r="E429" s="17"/>
      <c r="F429" s="6" t="s">
        <f>=A429-A428</f>
      </c>
      <c r="G429" s="6" t="s">
        <f>=B429+G428</f>
      </c>
      <c r="H429" s="6" t="s">
        <f>=F429*G428</f>
      </c>
    </row>
    <row collapsed="false" customFormat="false" customHeight="false" hidden="false" ht="12.1" outlineLevel="0" r="430">
      <c r="A430" s="14" t="n">
        <v>45217</v>
      </c>
      <c r="B430" s="6" t="n">
        <v>-262.6</v>
      </c>
      <c r="C430" s="17" t="s">
        <v>498</v>
      </c>
      <c r="D430" s="17"/>
      <c r="E430" s="17"/>
      <c r="F430" s="6" t="s">
        <f>=A430-A429</f>
      </c>
      <c r="G430" s="6" t="s">
        <f>=B430+G429</f>
      </c>
      <c r="H430" s="6" t="s">
        <f>=F430*G429</f>
      </c>
    </row>
    <row collapsed="false" customFormat="false" customHeight="false" hidden="false" ht="12.1" outlineLevel="0" r="431">
      <c r="A431" s="14" t="n">
        <v>45222</v>
      </c>
      <c r="B431" s="6" t="n">
        <v>3667.57</v>
      </c>
      <c r="C431" s="17" t="s">
        <v>259</v>
      </c>
      <c r="D431" s="17"/>
      <c r="E431" s="17"/>
      <c r="F431" s="6" t="s">
        <f>=A431-A430</f>
      </c>
      <c r="G431" s="6" t="s">
        <f>=B431+G430</f>
      </c>
      <c r="H431" s="6" t="s">
        <f>=F431*G430</f>
      </c>
    </row>
    <row collapsed="false" customFormat="false" customHeight="false" hidden="false" ht="12.1" outlineLevel="0" r="432">
      <c r="A432" s="14" t="n">
        <v>45223</v>
      </c>
      <c r="B432" s="6" t="n">
        <v>-26.79</v>
      </c>
      <c r="C432" s="17" t="s">
        <v>499</v>
      </c>
      <c r="D432" s="17"/>
      <c r="E432" s="17"/>
      <c r="F432" s="6" t="s">
        <f>=A432-A431</f>
      </c>
      <c r="G432" s="6" t="s">
        <f>=B432+G431</f>
      </c>
      <c r="H432" s="6" t="s">
        <f>=F432*G431</f>
      </c>
    </row>
    <row collapsed="false" customFormat="false" customHeight="false" hidden="false" ht="12.1" outlineLevel="0" r="433">
      <c r="A433" s="14" t="n">
        <v>45224</v>
      </c>
      <c r="B433" s="6" t="n">
        <v>0.05</v>
      </c>
      <c r="C433" s="17" t="s">
        <v>500</v>
      </c>
      <c r="D433" s="17"/>
      <c r="E433" s="17"/>
      <c r="F433" s="6" t="s">
        <f>=A433-A432</f>
      </c>
      <c r="G433" s="6" t="s">
        <f>=B433+G432</f>
      </c>
      <c r="H433" s="6" t="s">
        <f>=F433*G432</f>
      </c>
    </row>
    <row collapsed="false" customFormat="false" customHeight="false" hidden="false" ht="12.1" outlineLevel="0" r="434">
      <c r="A434" s="14" t="n">
        <v>45224</v>
      </c>
      <c r="B434" s="6" t="n">
        <v>272.5</v>
      </c>
      <c r="C434" s="17" t="s">
        <v>500</v>
      </c>
      <c r="D434" s="17"/>
      <c r="E434" s="17"/>
      <c r="F434" s="6" t="s">
        <f>=A434-A433</f>
      </c>
      <c r="G434" s="6" t="s">
        <f>=B434+G433</f>
      </c>
      <c r="H434" s="6" t="s">
        <f>=F434*G433</f>
      </c>
    </row>
    <row collapsed="false" customFormat="false" customHeight="false" hidden="false" ht="12.1" outlineLevel="0" r="435">
      <c r="A435" s="14" t="n">
        <v>45225</v>
      </c>
      <c r="B435" s="6" t="n">
        <v>200</v>
      </c>
      <c r="C435" s="17" t="s">
        <v>259</v>
      </c>
      <c r="D435" s="17"/>
      <c r="E435" s="17"/>
      <c r="F435" s="6" t="s">
        <f>=A435-A434</f>
      </c>
      <c r="G435" s="6" t="s">
        <f>=B435+G434</f>
      </c>
      <c r="H435" s="6" t="s">
        <f>=F435*G434</f>
      </c>
    </row>
    <row collapsed="false" customFormat="false" customHeight="false" hidden="false" ht="12.1" outlineLevel="0" r="436">
      <c r="A436" s="14" t="n">
        <v>45225</v>
      </c>
      <c r="B436" s="6" t="n">
        <v>434.27</v>
      </c>
      <c r="C436" s="17" t="s">
        <v>259</v>
      </c>
      <c r="D436" s="17"/>
      <c r="E436" s="17"/>
      <c r="F436" s="6" t="s">
        <f>=A436-A435</f>
      </c>
      <c r="G436" s="6" t="s">
        <f>=B436+G435</f>
      </c>
      <c r="H436" s="6" t="s">
        <f>=F436*G435</f>
      </c>
    </row>
    <row collapsed="false" customFormat="false" customHeight="false" hidden="false" ht="12.1" outlineLevel="0" r="437">
      <c r="A437" s="14" t="n">
        <v>45232</v>
      </c>
      <c r="B437" s="6" t="n">
        <v>-36.38</v>
      </c>
      <c r="C437" s="17" t="s">
        <v>312</v>
      </c>
      <c r="D437" s="17"/>
      <c r="E437" s="17"/>
      <c r="F437" s="6" t="s">
        <f>=A437-A436</f>
      </c>
      <c r="G437" s="6" t="s">
        <f>=B437+G436</f>
      </c>
      <c r="H437" s="6" t="s">
        <f>=F437*G436</f>
      </c>
    </row>
    <row collapsed="false" customFormat="false" customHeight="false" hidden="false" ht="12.1" outlineLevel="0" r="438">
      <c r="A438" s="14" t="n">
        <v>45232</v>
      </c>
      <c r="B438" s="6" t="n">
        <v>42.38</v>
      </c>
      <c r="C438" s="17" t="s">
        <v>501</v>
      </c>
      <c r="D438" s="17"/>
      <c r="E438" s="17"/>
      <c r="F438" s="6" t="s">
        <f>=A438-A437</f>
      </c>
      <c r="G438" s="6" t="s">
        <f>=B438+G437</f>
      </c>
      <c r="H438" s="6" t="s">
        <f>=F438*G437</f>
      </c>
    </row>
    <row collapsed="false" customFormat="false" customHeight="false" hidden="false" ht="12.1" outlineLevel="0" r="439">
      <c r="A439" s="14" t="n">
        <v>45233</v>
      </c>
      <c r="B439" s="6" t="n">
        <v>-17.69</v>
      </c>
      <c r="C439" s="17" t="s">
        <v>460</v>
      </c>
      <c r="D439" s="17"/>
      <c r="E439" s="17"/>
      <c r="F439" s="6" t="s">
        <f>=A439-A438</f>
      </c>
      <c r="G439" s="6" t="s">
        <f>=B439+G438</f>
      </c>
      <c r="H439" s="6" t="s">
        <f>=F439*G438</f>
      </c>
    </row>
    <row collapsed="false" customFormat="false" customHeight="false" hidden="false" ht="12.1" outlineLevel="0" r="440">
      <c r="A440" s="14" t="n">
        <v>45237</v>
      </c>
      <c r="B440" s="6" t="n">
        <v>2872.72</v>
      </c>
      <c r="C440" s="17" t="s">
        <v>259</v>
      </c>
      <c r="D440" s="17"/>
      <c r="E440" s="17"/>
      <c r="F440" s="6" t="s">
        <f>=A440-A439</f>
      </c>
      <c r="G440" s="6" t="s">
        <f>=B440+G439</f>
      </c>
      <c r="H440" s="6" t="s">
        <f>=F440*G439</f>
      </c>
    </row>
    <row collapsed="false" customFormat="false" customHeight="false" hidden="false" ht="12.1" outlineLevel="0" r="441">
      <c r="A441" s="14" t="n">
        <v>45238</v>
      </c>
      <c r="B441" s="6" t="n">
        <v>-22.18</v>
      </c>
      <c r="C441" s="17" t="s">
        <v>502</v>
      </c>
      <c r="D441" s="17"/>
      <c r="E441" s="17"/>
      <c r="F441" s="6" t="s">
        <f>=A441-A440</f>
      </c>
      <c r="G441" s="6" t="s">
        <f>=B441+G440</f>
      </c>
      <c r="H441" s="6" t="s">
        <f>=F441*G440</f>
      </c>
    </row>
    <row collapsed="false" customFormat="false" customHeight="false" hidden="false" ht="12.1" outlineLevel="0" r="442">
      <c r="A442" s="14" t="n">
        <v>45238</v>
      </c>
      <c r="B442" s="6" t="n">
        <v>-17.19</v>
      </c>
      <c r="C442" s="17" t="s">
        <v>503</v>
      </c>
      <c r="D442" s="17"/>
      <c r="E442" s="17"/>
      <c r="F442" s="6" t="s">
        <f>=A442-A441</f>
      </c>
      <c r="G442" s="6" t="s">
        <f>=B442+G441</f>
      </c>
      <c r="H442" s="6" t="s">
        <f>=F442*G441</f>
      </c>
    </row>
    <row collapsed="false" customFormat="false" customHeight="false" hidden="false" ht="12.1" outlineLevel="0" r="443">
      <c r="A443" s="14" t="n">
        <v>45239</v>
      </c>
      <c r="B443" s="6" t="n">
        <v>-34.11</v>
      </c>
      <c r="C443" s="17" t="s">
        <v>504</v>
      </c>
      <c r="D443" s="17"/>
      <c r="E443" s="17"/>
      <c r="F443" s="6" t="s">
        <f>=A443-A442</f>
      </c>
      <c r="G443" s="6" t="s">
        <f>=B443+G442</f>
      </c>
      <c r="H443" s="6" t="s">
        <f>=F443*G442</f>
      </c>
    </row>
    <row collapsed="false" customFormat="false" customHeight="false" hidden="false" ht="12.1" outlineLevel="0" r="444">
      <c r="A444" s="14" t="n">
        <v>45246</v>
      </c>
      <c r="B444" s="6" t="n">
        <v>-28.9</v>
      </c>
      <c r="C444" s="17" t="s">
        <v>466</v>
      </c>
      <c r="D444" s="17"/>
      <c r="E444" s="17"/>
      <c r="F444" s="6" t="s">
        <f>=A444-A443</f>
      </c>
      <c r="G444" s="6" t="s">
        <f>=B444+G443</f>
      </c>
      <c r="H444" s="6" t="s">
        <f>=F444*G443</f>
      </c>
    </row>
    <row collapsed="false" customFormat="false" customHeight="false" hidden="false" ht="12.1" outlineLevel="0" r="445">
      <c r="A445" s="14" t="n">
        <v>45246</v>
      </c>
      <c r="B445" s="6" t="n">
        <v>-18.79</v>
      </c>
      <c r="C445" s="17" t="s">
        <v>505</v>
      </c>
      <c r="D445" s="17"/>
      <c r="E445" s="17"/>
      <c r="F445" s="6" t="s">
        <f>=A445-A444</f>
      </c>
      <c r="G445" s="6" t="s">
        <f>=B445+G444</f>
      </c>
      <c r="H445" s="6" t="s">
        <f>=F445*G444</f>
      </c>
    </row>
    <row collapsed="false" customFormat="false" customHeight="false" hidden="false" ht="12.1" outlineLevel="0" r="446">
      <c r="A446" s="14" t="n">
        <v>45260</v>
      </c>
      <c r="B446" s="6" t="n">
        <v>-19.55</v>
      </c>
      <c r="C446" s="17" t="s">
        <v>506</v>
      </c>
      <c r="D446" s="17"/>
      <c r="E446" s="17"/>
      <c r="F446" s="6" t="s">
        <f>=A446-A445</f>
      </c>
      <c r="G446" s="6" t="s">
        <f>=B446+G445</f>
      </c>
      <c r="H446" s="6" t="s">
        <f>=F446*G445</f>
      </c>
    </row>
    <row collapsed="false" customFormat="false" customHeight="false" hidden="false" ht="12.1" outlineLevel="0" r="447">
      <c r="A447" s="14" t="n">
        <v>45261</v>
      </c>
      <c r="B447" s="6" t="n">
        <v>-189.86</v>
      </c>
      <c r="C447" s="17" t="s">
        <v>507</v>
      </c>
      <c r="D447" s="17"/>
      <c r="E447" s="17"/>
      <c r="F447" s="6" t="s">
        <f>=A447-A446</f>
      </c>
      <c r="G447" s="6" t="s">
        <f>=B447+G446</f>
      </c>
      <c r="H447" s="6" t="s">
        <f>=F447*G446</f>
      </c>
    </row>
    <row collapsed="false" customFormat="false" customHeight="false" hidden="false" ht="12.1" outlineLevel="0" r="448">
      <c r="A448" s="14" t="n">
        <v>45263</v>
      </c>
      <c r="B448" s="6" t="n">
        <v>-27.6</v>
      </c>
      <c r="C448" s="17" t="s">
        <v>508</v>
      </c>
      <c r="D448" s="17"/>
      <c r="E448" s="17"/>
      <c r="F448" s="6" t="s">
        <f>=A448-A447</f>
      </c>
      <c r="G448" s="6" t="s">
        <f>=B448+G447</f>
      </c>
      <c r="H448" s="6" t="s">
        <f>=F448*G447</f>
      </c>
    </row>
    <row collapsed="false" customFormat="false" customHeight="false" hidden="false" ht="12.1" outlineLevel="0" r="449">
      <c r="A449" s="14" t="n">
        <v>45265</v>
      </c>
      <c r="B449" s="6" t="n">
        <v>100</v>
      </c>
      <c r="C449" s="17" t="s">
        <v>259</v>
      </c>
      <c r="D449" s="17"/>
      <c r="E449" s="17"/>
      <c r="F449" s="6" t="s">
        <f>=A449-A448</f>
      </c>
      <c r="G449" s="6" t="s">
        <f>=B449+G448</f>
      </c>
      <c r="H449" s="6" t="s">
        <f>=F449*G448</f>
      </c>
    </row>
    <row collapsed="false" customFormat="false" customHeight="false" hidden="false" ht="12.1" outlineLevel="0" r="450">
      <c r="A450" s="14" t="n">
        <v>45268</v>
      </c>
      <c r="B450" s="6" t="n">
        <v>1600</v>
      </c>
      <c r="C450" s="17" t="s">
        <v>259</v>
      </c>
      <c r="D450" s="17"/>
      <c r="E450" s="17"/>
      <c r="F450" s="6" t="s">
        <f>=A450-A449</f>
      </c>
      <c r="G450" s="6" t="s">
        <f>=B450+G449</f>
      </c>
      <c r="H450" s="6" t="s">
        <f>=F450*G449</f>
      </c>
    </row>
    <row collapsed="false" customFormat="false" customHeight="false" hidden="false" ht="12.1" outlineLevel="0" r="451">
      <c r="A451" s="14" t="n">
        <v>45272</v>
      </c>
      <c r="B451" s="6" t="n">
        <v>1500</v>
      </c>
      <c r="C451" s="17" t="s">
        <v>259</v>
      </c>
      <c r="D451" s="17"/>
      <c r="E451" s="17"/>
      <c r="F451" s="6" t="s">
        <f>=A451-A450</f>
      </c>
      <c r="G451" s="6" t="s">
        <f>=B451+G450</f>
      </c>
      <c r="H451" s="6" t="s">
        <f>=F451*G450</f>
      </c>
    </row>
    <row collapsed="false" customFormat="false" customHeight="false" hidden="false" ht="12.1" outlineLevel="0" r="452">
      <c r="A452" s="14" t="n">
        <v>45275</v>
      </c>
      <c r="B452" s="6" t="n">
        <v>-12.11</v>
      </c>
      <c r="C452" s="17" t="s">
        <v>509</v>
      </c>
      <c r="D452" s="17"/>
      <c r="E452" s="17"/>
      <c r="F452" s="6" t="s">
        <f>=A452-A451</f>
      </c>
      <c r="G452" s="6" t="s">
        <f>=B452+G451</f>
      </c>
      <c r="H452" s="6" t="s">
        <f>=F452*G451</f>
      </c>
    </row>
    <row collapsed="false" customFormat="false" customHeight="false" hidden="false" ht="12.1" outlineLevel="0" r="453">
      <c r="A453" s="14" t="n">
        <v>45277</v>
      </c>
      <c r="B453" s="6" t="n">
        <v>-389</v>
      </c>
      <c r="C453" s="17" t="s">
        <v>510</v>
      </c>
      <c r="D453" s="17"/>
      <c r="E453" s="17"/>
      <c r="F453" s="6" t="s">
        <f>=A453-A452</f>
      </c>
      <c r="G453" s="6" t="s">
        <f>=B453+G452</f>
      </c>
      <c r="H453" s="6" t="s">
        <f>=F453*G452</f>
      </c>
    </row>
    <row collapsed="false" customFormat="false" customHeight="false" hidden="false" ht="12.1" outlineLevel="0" r="454">
      <c r="A454" s="14" t="n">
        <v>45280</v>
      </c>
      <c r="B454" s="6" t="n">
        <v>4808.08</v>
      </c>
      <c r="C454" s="17" t="s">
        <v>259</v>
      </c>
      <c r="D454" s="17"/>
      <c r="E454" s="17"/>
      <c r="F454" s="6" t="s">
        <f>=A454-A453</f>
      </c>
      <c r="G454" s="6" t="s">
        <f>=B454+G453</f>
      </c>
      <c r="H454" s="6" t="s">
        <f>=F454*G453</f>
      </c>
    </row>
    <row collapsed="false" customFormat="false" customHeight="false" hidden="false" ht="12.1" outlineLevel="0" r="455">
      <c r="A455" s="14" t="n">
        <v>45285</v>
      </c>
      <c r="B455" s="6" t="n">
        <v>-253</v>
      </c>
      <c r="C455" s="17" t="s">
        <v>511</v>
      </c>
      <c r="D455" s="17"/>
      <c r="E455" s="17"/>
      <c r="F455" s="6" t="s">
        <f>=A455-A454</f>
      </c>
      <c r="G455" s="6" t="s">
        <f>=B455+G454</f>
      </c>
      <c r="H455" s="6" t="s">
        <f>=F455*G454</f>
      </c>
    </row>
    <row collapsed="false" customFormat="false" customHeight="false" hidden="false" ht="12.1" outlineLevel="0" r="456">
      <c r="A456" s="14" t="n">
        <v>45287</v>
      </c>
      <c r="B456" s="6" t="n">
        <v>-577.52</v>
      </c>
      <c r="C456" s="17" t="s">
        <v>512</v>
      </c>
      <c r="D456" s="17"/>
      <c r="E456" s="17"/>
      <c r="F456" s="6" t="s">
        <f>=A456-A455</f>
      </c>
      <c r="G456" s="6" t="s">
        <f>=B456+G455</f>
      </c>
      <c r="H456" s="6" t="s">
        <f>=F456*G455</f>
      </c>
    </row>
    <row collapsed="false" customFormat="false" customHeight="false" hidden="false" ht="12.1" outlineLevel="0" r="457">
      <c r="A457" s="14" t="n">
        <v>45288</v>
      </c>
      <c r="B457" s="6" t="n">
        <v>4659.04</v>
      </c>
      <c r="C457" s="17" t="s">
        <v>259</v>
      </c>
      <c r="D457" s="17"/>
      <c r="E457" s="17"/>
      <c r="F457" s="6" t="s">
        <f>=A457-A456</f>
      </c>
      <c r="G457" s="6" t="s">
        <f>=B457+G456</f>
      </c>
      <c r="H457" s="6" t="s">
        <f>=F457*G456</f>
      </c>
    </row>
    <row collapsed="false" customFormat="false" customHeight="false" hidden="false" ht="12.1" outlineLevel="0" r="458">
      <c r="A458" s="14" t="n">
        <v>45289</v>
      </c>
      <c r="B458" s="6" t="n">
        <v>4389</v>
      </c>
      <c r="C458" s="17" t="s">
        <v>259</v>
      </c>
      <c r="D458" s="17"/>
      <c r="E458" s="17"/>
      <c r="F458" s="6" t="s">
        <f>=A458-A457</f>
      </c>
      <c r="G458" s="6" t="s">
        <f>=B458+G457</f>
      </c>
      <c r="H458" s="6" t="s">
        <f>=F458*G457</f>
      </c>
    </row>
    <row collapsed="false" customFormat="false" customHeight="false" hidden="false" ht="12.1" outlineLevel="0" r="459">
      <c r="A459" s="14" t="n">
        <v>45295</v>
      </c>
      <c r="B459" s="6" t="n">
        <v>540</v>
      </c>
      <c r="C459" s="17" t="s">
        <v>259</v>
      </c>
      <c r="D459" s="17"/>
      <c r="E459" s="17"/>
      <c r="F459" s="6" t="s">
        <f>=A459-A458</f>
      </c>
      <c r="G459" s="6" t="s">
        <f>=B459+G458</f>
      </c>
      <c r="H459" s="6" t="s">
        <f>=F459*G458</f>
      </c>
    </row>
    <row collapsed="false" customFormat="false" customHeight="false" hidden="false" ht="12.1" outlineLevel="0" r="460">
      <c r="A460" s="14" t="n">
        <v>45300</v>
      </c>
      <c r="B460" s="6" t="n">
        <v>-367.04</v>
      </c>
      <c r="C460" s="17" t="s">
        <v>513</v>
      </c>
      <c r="D460" s="17"/>
      <c r="E460" s="17"/>
      <c r="F460" s="6" t="s">
        <f>=A460-A459</f>
      </c>
      <c r="G460" s="6" t="s">
        <f>=B460+G459</f>
      </c>
      <c r="H460" s="6" t="s">
        <f>=F460*G459</f>
      </c>
    </row>
    <row collapsed="false" customFormat="false" customHeight="false" hidden="false" ht="12.1" outlineLevel="0" r="461">
      <c r="A461" s="14" t="n">
        <v>45300</v>
      </c>
      <c r="B461" s="6" t="n">
        <v>-44.49</v>
      </c>
      <c r="C461" s="17" t="s">
        <v>514</v>
      </c>
      <c r="D461" s="17"/>
      <c r="E461" s="17"/>
      <c r="F461" s="6" t="s">
        <f>=A461-A460</f>
      </c>
      <c r="G461" s="6" t="s">
        <f>=B461+G460</f>
      </c>
      <c r="H461" s="6" t="s">
        <f>=F461*G460</f>
      </c>
    </row>
    <row collapsed="false" customFormat="false" customHeight="false" hidden="false" ht="12.1" outlineLevel="0" r="462">
      <c r="A462" s="14" t="n">
        <v>45302</v>
      </c>
      <c r="B462" s="6" t="n">
        <v>-374.78</v>
      </c>
      <c r="C462" s="17" t="s">
        <v>515</v>
      </c>
      <c r="D462" s="17"/>
      <c r="E462" s="17"/>
      <c r="F462" s="6" t="s">
        <f>=A462-A461</f>
      </c>
      <c r="G462" s="6" t="s">
        <f>=B462+G461</f>
      </c>
      <c r="H462" s="6" t="s">
        <f>=F462*G461</f>
      </c>
    </row>
    <row collapsed="false" customFormat="false" customHeight="false" hidden="false" ht="12.1" outlineLevel="0" r="463">
      <c r="A463" s="14" t="n">
        <v>45302</v>
      </c>
      <c r="B463" s="6" t="n">
        <v>-358.13</v>
      </c>
      <c r="C463" s="17" t="s">
        <v>516</v>
      </c>
      <c r="D463" s="17"/>
      <c r="E463" s="17"/>
      <c r="F463" s="6" t="s">
        <f>=A463-A462</f>
      </c>
      <c r="G463" s="6" t="s">
        <f>=B463+G462</f>
      </c>
      <c r="H463" s="6" t="s">
        <f>=F463*G462</f>
      </c>
    </row>
    <row collapsed="false" customFormat="false" customHeight="false" hidden="false" ht="12.1" outlineLevel="0" r="464">
      <c r="A464" s="14" t="n">
        <v>45303</v>
      </c>
      <c r="B464" s="6" t="n">
        <v>-29.03</v>
      </c>
      <c r="C464" s="17" t="s">
        <v>517</v>
      </c>
      <c r="D464" s="17"/>
      <c r="E464" s="17"/>
      <c r="F464" s="6" t="s">
        <f>=A464-A463</f>
      </c>
      <c r="G464" s="6" t="s">
        <f>=B464+G463</f>
      </c>
      <c r="H464" s="6" t="s">
        <f>=F464*G463</f>
      </c>
    </row>
    <row collapsed="false" customFormat="false" customHeight="false" hidden="false" ht="12.1" outlineLevel="0" r="465">
      <c r="A465" s="14" t="n">
        <v>45314</v>
      </c>
      <c r="B465" s="6" t="n">
        <v>-53.58</v>
      </c>
      <c r="C465" s="17" t="s">
        <v>518</v>
      </c>
      <c r="D465" s="17"/>
      <c r="E465" s="17"/>
      <c r="F465" s="6" t="s">
        <f>=A465-A464</f>
      </c>
      <c r="G465" s="6" t="s">
        <f>=B465+G464</f>
      </c>
      <c r="H465" s="6" t="s">
        <f>=F465*G464</f>
      </c>
    </row>
    <row collapsed="false" customFormat="false" customHeight="false" hidden="false" ht="12.1" outlineLevel="0" r="466">
      <c r="A466" s="14" t="n">
        <v>45316</v>
      </c>
      <c r="B466" s="6" t="n">
        <v>-33.55</v>
      </c>
      <c r="C466" s="17" t="s">
        <v>519</v>
      </c>
      <c r="D466" s="17"/>
      <c r="E466" s="17"/>
      <c r="F466" s="6" t="s">
        <f>=A466-A465</f>
      </c>
      <c r="G466" s="6" t="s">
        <f>=B466+G465</f>
      </c>
      <c r="H466" s="6" t="s">
        <f>=F466*G465</f>
      </c>
    </row>
    <row collapsed="false" customFormat="false" customHeight="false" hidden="false" ht="12.1" outlineLevel="0" r="467">
      <c r="A467" s="14" t="n">
        <v>45317</v>
      </c>
      <c r="B467" s="6" t="n">
        <v>-8.84</v>
      </c>
      <c r="C467" s="17" t="s">
        <v>520</v>
      </c>
      <c r="D467" s="17"/>
      <c r="E467" s="17"/>
      <c r="F467" s="6" t="s">
        <f>=A467-A466</f>
      </c>
      <c r="G467" s="6" t="s">
        <f>=B467+G466</f>
      </c>
      <c r="H467" s="6" t="s">
        <f>=F467*G466</f>
      </c>
    </row>
    <row collapsed="false" customFormat="false" customHeight="false" hidden="false" ht="12.1" outlineLevel="0" r="468">
      <c r="A468" s="14" t="n">
        <v>45323</v>
      </c>
      <c r="B468" s="6" t="n">
        <v>3300</v>
      </c>
      <c r="C468" s="17" t="s">
        <v>259</v>
      </c>
      <c r="D468" s="17"/>
      <c r="E468" s="17"/>
      <c r="F468" s="6" t="s">
        <f>=A468-A467</f>
      </c>
      <c r="G468" s="6" t="s">
        <f>=B468+G467</f>
      </c>
      <c r="H468" s="6" t="s">
        <f>=F468*G467</f>
      </c>
    </row>
    <row collapsed="false" customFormat="false" customHeight="false" hidden="false" ht="12.1" outlineLevel="0" r="469">
      <c r="A469" s="14" t="n">
        <v>45324</v>
      </c>
      <c r="B469" s="6" t="n">
        <v>-17.69</v>
      </c>
      <c r="C469" s="17" t="s">
        <v>460</v>
      </c>
      <c r="D469" s="17"/>
      <c r="E469" s="17"/>
      <c r="F469" s="6" t="s">
        <f>=A469-A468</f>
      </c>
      <c r="G469" s="6" t="s">
        <f>=B469+G468</f>
      </c>
      <c r="H469" s="6" t="s">
        <f>=F469*G468</f>
      </c>
    </row>
    <row collapsed="false" customFormat="false" customHeight="false" hidden="false" ht="12.1" outlineLevel="0" r="470">
      <c r="A470" s="14" t="n">
        <v>45329</v>
      </c>
      <c r="B470" s="6" t="n">
        <v>-17.19</v>
      </c>
      <c r="C470" s="17" t="s">
        <v>503</v>
      </c>
      <c r="D470" s="17"/>
      <c r="E470" s="17"/>
      <c r="F470" s="6" t="s">
        <f>=A470-A469</f>
      </c>
      <c r="G470" s="6" t="s">
        <f>=B470+G469</f>
      </c>
      <c r="H470" s="6" t="s">
        <f>=F470*G469</f>
      </c>
    </row>
    <row collapsed="false" customFormat="false" customHeight="false" hidden="false" ht="12.1" outlineLevel="0" r="471">
      <c r="A471" s="14" t="n">
        <v>45334</v>
      </c>
      <c r="B471" s="6" t="n">
        <v>-19.09</v>
      </c>
      <c r="C471" s="17" t="s">
        <v>521</v>
      </c>
      <c r="D471" s="17"/>
      <c r="E471" s="17"/>
      <c r="F471" s="6" t="s">
        <f>=A471-A470</f>
      </c>
      <c r="G471" s="6" t="s">
        <f>=B471+G470</f>
      </c>
      <c r="H471" s="6" t="s">
        <f>=F471*G470</f>
      </c>
    </row>
    <row collapsed="false" customFormat="false" customHeight="false" hidden="false" ht="12.1" outlineLevel="0" r="472">
      <c r="A472" s="14" t="n">
        <v>45337</v>
      </c>
      <c r="B472" s="6" t="n">
        <v>-28.9</v>
      </c>
      <c r="C472" s="17" t="s">
        <v>466</v>
      </c>
      <c r="D472" s="17"/>
      <c r="E472" s="17"/>
      <c r="F472" s="6" t="s">
        <f>=A472-A471</f>
      </c>
      <c r="G472" s="6" t="s">
        <f>=B472+G471</f>
      </c>
      <c r="H472" s="6" t="s">
        <f>=F472*G471</f>
      </c>
    </row>
    <row collapsed="false" customFormat="false" customHeight="false" hidden="false" ht="12.1" outlineLevel="0" r="473">
      <c r="A473" s="14" t="n">
        <v>45337</v>
      </c>
      <c r="B473" s="6" t="n">
        <v>-21.94</v>
      </c>
      <c r="C473" s="17" t="s">
        <v>522</v>
      </c>
      <c r="D473" s="17"/>
      <c r="E473" s="17"/>
      <c r="F473" s="6" t="s">
        <f>=A473-A472</f>
      </c>
      <c r="G473" s="6" t="s">
        <f>=B473+G472</f>
      </c>
      <c r="H473" s="6" t="s">
        <f>=F473*G472</f>
      </c>
    </row>
    <row collapsed="false" customFormat="false" customHeight="false" hidden="false" ht="12.1" outlineLevel="0" r="474">
      <c r="A474" s="14" t="n">
        <v>45349</v>
      </c>
      <c r="B474" s="6" t="n">
        <v>-1000</v>
      </c>
      <c r="C474" s="17" t="s">
        <v>523</v>
      </c>
      <c r="D474" s="17"/>
      <c r="E474" s="17"/>
      <c r="F474" s="6" t="s">
        <f>=A474-A473</f>
      </c>
      <c r="G474" s="6" t="s">
        <f>=B474+G473</f>
      </c>
      <c r="H474" s="6" t="s">
        <f>=F474*G473</f>
      </c>
    </row>
    <row collapsed="false" customFormat="false" customHeight="false" hidden="false" ht="12.1" outlineLevel="0" r="475">
      <c r="A475" s="14" t="n">
        <v>45350</v>
      </c>
      <c r="B475" s="6" t="n">
        <v>-28.41</v>
      </c>
      <c r="C475" s="17" t="s">
        <v>524</v>
      </c>
      <c r="D475" s="17"/>
      <c r="E475" s="17"/>
      <c r="F475" s="6" t="s">
        <f>=A475-A474</f>
      </c>
      <c r="G475" s="6" t="s">
        <f>=B475+G474</f>
      </c>
      <c r="H475" s="6" t="s">
        <f>=F475*G474</f>
      </c>
    </row>
    <row collapsed="false" customFormat="false" customHeight="false" hidden="false" ht="12.1" outlineLevel="0" r="476">
      <c r="A476" s="14" t="n">
        <v>45350</v>
      </c>
      <c r="B476" s="6" t="n">
        <v>1000</v>
      </c>
      <c r="C476" s="17" t="s">
        <v>525</v>
      </c>
      <c r="D476" s="17"/>
      <c r="E476" s="17"/>
      <c r="F476" s="6" t="s">
        <f>=A476-A475</f>
      </c>
      <c r="G476" s="6" t="s">
        <f>=B476+G475</f>
      </c>
      <c r="H476" s="6" t="s">
        <f>=F476*G475</f>
      </c>
    </row>
    <row collapsed="false" customFormat="false" customHeight="false" hidden="false" ht="12.1" outlineLevel="0" r="477">
      <c r="A477" s="14" t="n">
        <v>45351</v>
      </c>
      <c r="B477" s="6" t="n">
        <v>-20.21</v>
      </c>
      <c r="C477" s="17" t="s">
        <v>526</v>
      </c>
      <c r="D477" s="17"/>
      <c r="E477" s="17"/>
      <c r="F477" s="6" t="s">
        <f>=A477-A476</f>
      </c>
      <c r="G477" s="6" t="s">
        <f>=B477+G476</f>
      </c>
      <c r="H477" s="6" t="s">
        <f>=F477*G476</f>
      </c>
    </row>
    <row collapsed="false" customFormat="false" customHeight="false" hidden="false" ht="12.1" outlineLevel="0" r="478">
      <c r="A478" s="14" t="n">
        <v>45351</v>
      </c>
      <c r="B478" s="6" t="n">
        <v>4000</v>
      </c>
      <c r="C478" s="17" t="s">
        <v>259</v>
      </c>
      <c r="D478" s="17"/>
      <c r="E478" s="17"/>
      <c r="F478" s="6" t="s">
        <f>=A478-A477</f>
      </c>
      <c r="G478" s="6" t="s">
        <f>=B478+G477</f>
      </c>
      <c r="H478" s="6" t="s">
        <f>=F478*G477</f>
      </c>
    </row>
    <row collapsed="false" customFormat="false" customHeight="false" hidden="false" ht="12.1" outlineLevel="0" r="479">
      <c r="A479" s="14" t="n">
        <v>45357</v>
      </c>
      <c r="B479" s="6" t="n">
        <v>3000</v>
      </c>
      <c r="C479" s="17" t="s">
        <v>259</v>
      </c>
      <c r="D479" s="17"/>
      <c r="E479" s="17"/>
      <c r="F479" s="6" t="s">
        <f>=A479-A478</f>
      </c>
      <c r="G479" s="6" t="s">
        <f>=B479+G478</f>
      </c>
      <c r="H479" s="6" t="s">
        <f>=F479*G478</f>
      </c>
    </row>
    <row collapsed="false" customFormat="false" customHeight="false" hidden="false" ht="12.1" outlineLevel="0" r="480">
      <c r="A480" s="14" t="n">
        <v>45357</v>
      </c>
      <c r="B480" s="6" t="n">
        <v>3000</v>
      </c>
      <c r="C480" s="17" t="s">
        <v>259</v>
      </c>
      <c r="D480" s="17"/>
      <c r="E480" s="17"/>
      <c r="F480" s="6" t="s">
        <f>=A480-A479</f>
      </c>
      <c r="G480" s="6" t="s">
        <f>=B480+G479</f>
      </c>
      <c r="H480" s="6" t="s">
        <f>=F480*G479</f>
      </c>
    </row>
    <row collapsed="false" customFormat="false" customHeight="false" hidden="false" ht="12.1" outlineLevel="0" r="481">
      <c r="A481" s="14" t="n">
        <v>45357</v>
      </c>
      <c r="B481" s="6" t="n">
        <v>4200</v>
      </c>
      <c r="C481" s="17" t="s">
        <v>259</v>
      </c>
      <c r="D481" s="17"/>
      <c r="E481" s="17"/>
      <c r="F481" s="6" t="s">
        <f>=A481-A480</f>
      </c>
      <c r="G481" s="6" t="s">
        <f>=B481+G480</f>
      </c>
      <c r="H481" s="6" t="s">
        <f>=F481*G480</f>
      </c>
    </row>
    <row collapsed="false" customFormat="false" customHeight="false" hidden="false" ht="12.1" outlineLevel="0" r="482">
      <c r="A482" s="14" t="n">
        <v>45366</v>
      </c>
      <c r="B482" s="6" t="n">
        <v>-12.37</v>
      </c>
      <c r="C482" s="17" t="s">
        <v>527</v>
      </c>
      <c r="D482" s="17"/>
      <c r="E482" s="17"/>
      <c r="F482" s="6" t="s">
        <f>=A482-A481</f>
      </c>
      <c r="G482" s="6" t="s">
        <f>=B482+G481</f>
      </c>
      <c r="H482" s="6" t="s">
        <f>=F482*G481</f>
      </c>
    </row>
    <row collapsed="false" customFormat="false" customHeight="false" hidden="false" ht="12.1" outlineLevel="0" r="483">
      <c r="A483" s="14" t="n">
        <v>45377</v>
      </c>
      <c r="B483" s="6" t="n">
        <v>-230.54</v>
      </c>
      <c r="C483" s="17" t="s">
        <v>528</v>
      </c>
      <c r="D483" s="17"/>
      <c r="E483" s="17"/>
      <c r="F483" s="6" t="s">
        <f>=A483-A482</f>
      </c>
      <c r="G483" s="6" t="s">
        <f>=B483+G482</f>
      </c>
      <c r="H483" s="6" t="s">
        <f>=F483*G482</f>
      </c>
    </row>
    <row collapsed="false" customFormat="false" customHeight="false" hidden="false" ht="12.1" outlineLevel="0" r="484">
      <c r="A484" s="14" t="n">
        <v>45383</v>
      </c>
      <c r="B484" s="6" t="n">
        <v>-57.97</v>
      </c>
      <c r="C484" s="17" t="s">
        <v>529</v>
      </c>
      <c r="D484" s="17"/>
      <c r="E484" s="17"/>
      <c r="F484" s="6" t="s">
        <f>=A484-A483</f>
      </c>
      <c r="G484" s="6" t="s">
        <f>=B484+G483</f>
      </c>
      <c r="H484" s="6" t="s">
        <f>=F484*G483</f>
      </c>
    </row>
    <row collapsed="false" customFormat="false" customHeight="false" hidden="false" ht="12.1" outlineLevel="0" r="485">
      <c r="A485" s="14" t="n">
        <v>45386</v>
      </c>
      <c r="B485" s="6" t="n">
        <v>-48.05</v>
      </c>
      <c r="C485" s="17" t="s">
        <v>530</v>
      </c>
      <c r="D485" s="17"/>
      <c r="E485" s="17"/>
      <c r="F485" s="6" t="s">
        <f>=A485-A484</f>
      </c>
      <c r="G485" s="6" t="s">
        <f>=B485+G484</f>
      </c>
      <c r="H485" s="6" t="s">
        <f>=F485*G484</f>
      </c>
    </row>
    <row collapsed="false" customFormat="false" customHeight="false" hidden="false" ht="12.1" outlineLevel="0" r="486">
      <c r="A486" s="14" t="n">
        <v>45387</v>
      </c>
      <c r="B486" s="6" t="n">
        <v>4500</v>
      </c>
      <c r="C486" s="17" t="s">
        <v>259</v>
      </c>
      <c r="D486" s="17"/>
      <c r="E486" s="17"/>
      <c r="F486" s="6" t="s">
        <f>=A486-A485</f>
      </c>
      <c r="G486" s="6" t="s">
        <f>=B486+G485</f>
      </c>
      <c r="H486" s="6" t="s">
        <f>=F486*G485</f>
      </c>
    </row>
    <row collapsed="false" customFormat="false" customHeight="false" hidden="false" ht="12.1" outlineLevel="0" r="487">
      <c r="A487" s="14" t="n">
        <v>45391</v>
      </c>
      <c r="B487" s="6" t="n">
        <v>-45.92</v>
      </c>
      <c r="C487" s="17" t="s">
        <v>531</v>
      </c>
      <c r="D487" s="17"/>
      <c r="E487" s="17"/>
      <c r="F487" s="6" t="s">
        <f>=A487-A486</f>
      </c>
      <c r="G487" s="6" t="s">
        <f>=B487+G486</f>
      </c>
      <c r="H487" s="6" t="s">
        <f>=F487*G486</f>
      </c>
    </row>
    <row collapsed="false" customFormat="false" customHeight="false" hidden="false" ht="12.1" outlineLevel="0" r="488">
      <c r="A488" s="14" t="n">
        <v>45393</v>
      </c>
      <c r="B488" s="6" t="n">
        <v>-90.42</v>
      </c>
      <c r="C488" s="17" t="s">
        <v>532</v>
      </c>
      <c r="D488" s="17"/>
      <c r="E488" s="17"/>
      <c r="F488" s="6" t="s">
        <f>=A488-A487</f>
      </c>
      <c r="G488" s="6" t="s">
        <f>=B488+G487</f>
      </c>
      <c r="H488" s="6" t="s">
        <f>=F488*G487</f>
      </c>
    </row>
    <row collapsed="false" customFormat="false" customHeight="false" hidden="false" ht="12.1" outlineLevel="0" r="489">
      <c r="A489" s="14" t="n">
        <v>45394</v>
      </c>
      <c r="B489" s="6" t="n">
        <v>-29.03</v>
      </c>
      <c r="C489" s="17" t="s">
        <v>517</v>
      </c>
      <c r="D489" s="17"/>
      <c r="E489" s="17"/>
      <c r="F489" s="6" t="s">
        <f>=A489-A488</f>
      </c>
      <c r="G489" s="6" t="s">
        <f>=B489+G488</f>
      </c>
      <c r="H489" s="6" t="s">
        <f>=F489*G488</f>
      </c>
    </row>
    <row collapsed="false" customFormat="false" customHeight="false" hidden="false" ht="12.1" outlineLevel="0" r="490">
      <c r="A490" s="14" t="n">
        <v>45400</v>
      </c>
      <c r="B490" s="6" t="n">
        <v>-39.62</v>
      </c>
      <c r="C490" s="17" t="s">
        <v>533</v>
      </c>
      <c r="D490" s="17"/>
      <c r="E490" s="17"/>
      <c r="F490" s="6" t="s">
        <f>=A490-A489</f>
      </c>
      <c r="G490" s="6" t="s">
        <f>=B490+G489</f>
      </c>
      <c r="H490" s="6" t="s">
        <f>=F490*G489</f>
      </c>
    </row>
    <row collapsed="false" customFormat="false" customHeight="false" hidden="false" ht="12.1" outlineLevel="0" r="491">
      <c r="A491" s="14" t="n">
        <v>45405</v>
      </c>
      <c r="B491" s="6" t="n">
        <v>-53.58</v>
      </c>
      <c r="C491" s="17" t="s">
        <v>518</v>
      </c>
      <c r="D491" s="17"/>
      <c r="E491" s="17"/>
      <c r="F491" s="6" t="s">
        <f>=A491-A490</f>
      </c>
      <c r="G491" s="6" t="s">
        <f>=B491+G490</f>
      </c>
      <c r="H491" s="6" t="s">
        <f>=F491*G490</f>
      </c>
    </row>
    <row collapsed="false" customFormat="false" customHeight="false" hidden="false" ht="12.1" outlineLevel="0" r="492">
      <c r="A492" s="14" t="n">
        <v>45406</v>
      </c>
      <c r="B492" s="6" t="n">
        <v>-82.66</v>
      </c>
      <c r="C492" s="17" t="s">
        <v>534</v>
      </c>
      <c r="D492" s="17"/>
      <c r="E492" s="17"/>
      <c r="F492" s="6" t="s">
        <f>=A492-A491</f>
      </c>
      <c r="G492" s="6" t="s">
        <f>=B492+G491</f>
      </c>
      <c r="H492" s="6" t="s">
        <f>=F492*G491</f>
      </c>
    </row>
    <row collapsed="false" customFormat="false" customHeight="false" hidden="false" ht="12.1" outlineLevel="0" r="493">
      <c r="A493" s="14" t="n">
        <v>45414</v>
      </c>
      <c r="B493" s="6" t="n">
        <v>42.38</v>
      </c>
      <c r="C493" s="17" t="s">
        <v>535</v>
      </c>
      <c r="D493" s="17"/>
      <c r="E493" s="17"/>
      <c r="F493" s="6" t="s">
        <f>=A493-A492</f>
      </c>
      <c r="G493" s="6" t="s">
        <f>=B493+G492</f>
      </c>
      <c r="H493" s="6" t="s">
        <f>=F493*G492</f>
      </c>
    </row>
    <row collapsed="false" customFormat="false" customHeight="false" hidden="false" ht="12.1" outlineLevel="0" r="494">
      <c r="A494" s="14" t="n">
        <v>45414</v>
      </c>
      <c r="B494" s="6" t="n">
        <v>-87</v>
      </c>
      <c r="C494" s="17" t="s">
        <v>536</v>
      </c>
      <c r="D494" s="17"/>
      <c r="E494" s="17"/>
      <c r="F494" s="6" t="s">
        <f>=A494-A493</f>
      </c>
      <c r="G494" s="6" t="s">
        <f>=B494+G493</f>
      </c>
      <c r="H494" s="6" t="s">
        <f>=F494*G493</f>
      </c>
    </row>
    <row collapsed="false" customFormat="false" customHeight="false" hidden="false" ht="12.1" outlineLevel="0" r="495">
      <c r="A495" s="14" t="n">
        <v>45414</v>
      </c>
      <c r="B495" s="6" t="n">
        <v>-36.38</v>
      </c>
      <c r="C495" s="17" t="s">
        <v>312</v>
      </c>
      <c r="D495" s="17"/>
      <c r="E495" s="17"/>
      <c r="F495" s="6" t="s">
        <f>=A495-A494</f>
      </c>
      <c r="G495" s="6" t="s">
        <f>=B495+G494</f>
      </c>
      <c r="H495" s="6" t="s">
        <f>=F495*G494</f>
      </c>
    </row>
    <row collapsed="false" customFormat="false" customHeight="false" hidden="false" ht="12.1" outlineLevel="0" r="496">
      <c r="A496" s="14" t="n">
        <v>45415</v>
      </c>
      <c r="B496" s="6" t="n">
        <v>-17.69</v>
      </c>
      <c r="C496" s="17" t="s">
        <v>460</v>
      </c>
      <c r="D496" s="17"/>
      <c r="E496" s="17"/>
      <c r="F496" s="6" t="s">
        <f>=A496-A495</f>
      </c>
      <c r="G496" s="6" t="s">
        <f>=B496+G495</f>
      </c>
      <c r="H496" s="6" t="s">
        <f>=F496*G495</f>
      </c>
    </row>
    <row collapsed="false" customFormat="false" customHeight="false" hidden="false" ht="12.1" outlineLevel="0" r="497">
      <c r="A497" s="14" t="n">
        <v>45416</v>
      </c>
      <c r="B497" s="6" t="n">
        <v>-48.05</v>
      </c>
      <c r="C497" s="17" t="s">
        <v>530</v>
      </c>
      <c r="D497" s="17"/>
      <c r="E497" s="17"/>
      <c r="F497" s="6" t="s">
        <f>=A497-A496</f>
      </c>
      <c r="G497" s="6" t="s">
        <f>=B497+G496</f>
      </c>
      <c r="H497" s="6" t="s">
        <f>=F497*G496</f>
      </c>
    </row>
    <row collapsed="false" customFormat="false" customHeight="false" hidden="false" ht="12.1" outlineLevel="0" r="498">
      <c r="A498" s="14" t="n">
        <v>45418</v>
      </c>
      <c r="B498" s="6" t="n">
        <v>-406.4</v>
      </c>
      <c r="C498" s="17" t="s">
        <v>537</v>
      </c>
      <c r="D498" s="17"/>
      <c r="E498" s="17"/>
      <c r="F498" s="6" t="s">
        <f>=A498-A497</f>
      </c>
      <c r="G498" s="6" t="s">
        <f>=B498+G497</f>
      </c>
      <c r="H498" s="6" t="s">
        <f>=F498*G497</f>
      </c>
    </row>
    <row collapsed="false" customFormat="false" customHeight="false" hidden="false" ht="12.1" outlineLevel="0" r="499">
      <c r="A499" s="14" t="n">
        <v>45419</v>
      </c>
      <c r="B499" s="6" t="n">
        <v>-433</v>
      </c>
      <c r="C499" s="17" t="s">
        <v>538</v>
      </c>
      <c r="D499" s="17"/>
      <c r="E499" s="17"/>
      <c r="F499" s="6" t="s">
        <f>=A499-A498</f>
      </c>
      <c r="G499" s="6" t="s">
        <f>=B499+G498</f>
      </c>
      <c r="H499" s="6" t="s">
        <f>=F499*G498</f>
      </c>
    </row>
    <row collapsed="false" customFormat="false" customHeight="false" hidden="false" ht="12.1" outlineLevel="0" r="500">
      <c r="A500" s="14" t="n">
        <v>45420</v>
      </c>
      <c r="B500" s="6" t="n">
        <v>-17.19</v>
      </c>
      <c r="C500" s="17" t="s">
        <v>503</v>
      </c>
      <c r="D500" s="17"/>
      <c r="E500" s="17"/>
      <c r="F500" s="6" t="s">
        <f>=A500-A499</f>
      </c>
      <c r="G500" s="6" t="s">
        <f>=B500+G499</f>
      </c>
      <c r="H500" s="6" t="s">
        <f>=F500*G499</f>
      </c>
    </row>
    <row collapsed="false" customFormat="false" customHeight="false" hidden="false" ht="12.1" outlineLevel="0" r="501">
      <c r="A501" s="14" t="n">
        <v>45428</v>
      </c>
      <c r="B501" s="6" t="n">
        <v>-28.9</v>
      </c>
      <c r="C501" s="17" t="s">
        <v>466</v>
      </c>
      <c r="D501" s="17"/>
      <c r="E501" s="17"/>
      <c r="F501" s="6" t="s">
        <f>=A501-A500</f>
      </c>
      <c r="G501" s="6" t="s">
        <f>=B501+G500</f>
      </c>
      <c r="H501" s="6" t="s">
        <f>=F501*G500</f>
      </c>
    </row>
    <row collapsed="false" customFormat="false" customHeight="false" hidden="false" ht="12.1" outlineLevel="0" r="502">
      <c r="A502" s="14" t="n">
        <v>45429</v>
      </c>
      <c r="B502" s="6" t="n">
        <v>-19.09</v>
      </c>
      <c r="C502" s="17" t="s">
        <v>539</v>
      </c>
      <c r="D502" s="17"/>
      <c r="E502" s="17"/>
      <c r="F502" s="6" t="s">
        <f>=A502-A501</f>
      </c>
      <c r="G502" s="6" t="s">
        <f>=B502+G501</f>
      </c>
      <c r="H502" s="6" t="s">
        <f>=F502*G501</f>
      </c>
    </row>
    <row collapsed="false" customFormat="false" customHeight="false" hidden="false" ht="12.1" outlineLevel="0" r="503">
      <c r="A503" s="14" t="n">
        <v>45429</v>
      </c>
      <c r="B503" s="6" t="n">
        <v>-21.82</v>
      </c>
      <c r="C503" s="17" t="s">
        <v>540</v>
      </c>
      <c r="D503" s="17"/>
      <c r="E503" s="17"/>
      <c r="F503" s="6" t="s">
        <f>=A503-A502</f>
      </c>
      <c r="G503" s="6" t="s">
        <f>=B503+G502</f>
      </c>
      <c r="H503" s="6" t="s">
        <f>=F503*G502</f>
      </c>
    </row>
    <row collapsed="false" customFormat="false" customHeight="false" hidden="false" ht="12.1" outlineLevel="0" r="504">
      <c r="A504" s="14" t="n">
        <v>45435</v>
      </c>
      <c r="B504" s="6" t="n">
        <v>-166.95</v>
      </c>
      <c r="C504" s="17" t="s">
        <v>541</v>
      </c>
      <c r="D504" s="17"/>
      <c r="E504" s="17"/>
      <c r="F504" s="6" t="s">
        <f>=A504-A503</f>
      </c>
      <c r="G504" s="6" t="s">
        <f>=B504+G503</f>
      </c>
      <c r="H504" s="6" t="s">
        <f>=F504*G503</f>
      </c>
    </row>
    <row collapsed="false" customFormat="false" customHeight="false" hidden="false" ht="12.1" outlineLevel="0" r="505">
      <c r="A505" s="14" t="n">
        <v>45436</v>
      </c>
      <c r="B505" s="6" t="n">
        <v>-8.12</v>
      </c>
      <c r="C505" s="17" t="s">
        <v>542</v>
      </c>
      <c r="D505" s="17"/>
      <c r="E505" s="17"/>
      <c r="F505" s="6" t="s">
        <f>=A505-A504</f>
      </c>
      <c r="G505" s="6" t="s">
        <f>=B505+G504</f>
      </c>
      <c r="H505" s="6" t="s">
        <f>=F505*G504</f>
      </c>
    </row>
    <row collapsed="false" customFormat="false" customHeight="false" hidden="false" ht="12.1" outlineLevel="0" r="506">
      <c r="A506" s="14" t="n">
        <v>45436</v>
      </c>
      <c r="B506" s="6" t="n">
        <v>-82.66</v>
      </c>
      <c r="C506" s="17" t="s">
        <v>534</v>
      </c>
      <c r="D506" s="17"/>
      <c r="E506" s="17"/>
      <c r="F506" s="6" t="s">
        <f>=A506-A505</f>
      </c>
      <c r="G506" s="6" t="s">
        <f>=B506+G505</f>
      </c>
      <c r="H506" s="6" t="s">
        <f>=F506*G505</f>
      </c>
    </row>
    <row collapsed="false" customFormat="false" customHeight="false" hidden="false" ht="12.1" outlineLevel="0" r="507">
      <c r="A507" s="14" t="n">
        <v>45439</v>
      </c>
      <c r="B507" s="6" t="n">
        <v>-885.2</v>
      </c>
      <c r="C507" s="17" t="s">
        <v>543</v>
      </c>
      <c r="D507" s="17"/>
      <c r="E507" s="17"/>
      <c r="F507" s="6" t="s">
        <f>=A507-A506</f>
      </c>
      <c r="G507" s="6" t="s">
        <f>=B507+G506</f>
      </c>
      <c r="H507" s="6" t="s">
        <f>=F507*G506</f>
      </c>
    </row>
    <row collapsed="false" customFormat="false" customHeight="false" hidden="false" ht="12.1" outlineLevel="0" r="508">
      <c r="A508" s="14" t="n">
        <v>45439</v>
      </c>
      <c r="B508" s="6" t="n">
        <v>-298.09</v>
      </c>
      <c r="C508" s="17" t="s">
        <v>544</v>
      </c>
      <c r="D508" s="17"/>
      <c r="E508" s="17"/>
      <c r="F508" s="6" t="s">
        <f>=A508-A507</f>
      </c>
      <c r="G508" s="6" t="s">
        <f>=B508+G507</f>
      </c>
      <c r="H508" s="6" t="s">
        <f>=F508*G507</f>
      </c>
    </row>
    <row collapsed="false" customFormat="false" customHeight="false" hidden="false" ht="12.1" outlineLevel="0" r="509">
      <c r="A509" s="14" t="n">
        <v>45443</v>
      </c>
      <c r="B509" s="6" t="n">
        <v>-154.65</v>
      </c>
      <c r="C509" s="17" t="s">
        <v>545</v>
      </c>
      <c r="D509" s="17"/>
      <c r="E509" s="17"/>
      <c r="F509" s="6" t="s">
        <f>=A509-A508</f>
      </c>
      <c r="G509" s="6" t="s">
        <f>=B509+G508</f>
      </c>
      <c r="H509" s="6" t="s">
        <f>=F509*G508</f>
      </c>
    </row>
    <row collapsed="false" customFormat="false" customHeight="false" hidden="false" ht="12.1" outlineLevel="0" r="510">
      <c r="A510" s="14" t="n">
        <v>45443</v>
      </c>
      <c r="B510" s="6" t="n">
        <v>-140.6</v>
      </c>
      <c r="C510" s="17" t="s">
        <v>546</v>
      </c>
      <c r="D510" s="17"/>
      <c r="E510" s="17"/>
      <c r="F510" s="6" t="s">
        <f>=A510-A509</f>
      </c>
      <c r="G510" s="6" t="s">
        <f>=B510+G509</f>
      </c>
      <c r="H510" s="6" t="s">
        <f>=F510*G509</f>
      </c>
    </row>
    <row collapsed="false" customFormat="false" customHeight="false" hidden="false" ht="12.1" outlineLevel="0" r="511">
      <c r="A511" s="14" t="n">
        <v>45446</v>
      </c>
      <c r="B511" s="6" t="n">
        <v>-48.05</v>
      </c>
      <c r="C511" s="17" t="s">
        <v>530</v>
      </c>
      <c r="D511" s="17"/>
      <c r="E511" s="17"/>
      <c r="F511" s="6" t="s">
        <f>=A511-A510</f>
      </c>
      <c r="G511" s="6" t="s">
        <f>=B511+G510</f>
      </c>
      <c r="H511" s="6" t="s">
        <f>=F511*G510</f>
      </c>
    </row>
    <row collapsed="false" customFormat="false" customHeight="false" hidden="false" ht="12.1" outlineLevel="0" r="512">
      <c r="A512" s="14" t="n">
        <v>45446</v>
      </c>
      <c r="B512" s="6" t="n">
        <v>2500</v>
      </c>
      <c r="C512" s="17" t="s">
        <v>259</v>
      </c>
      <c r="D512" s="17"/>
      <c r="E512" s="17"/>
      <c r="F512" s="6" t="s">
        <f>=A512-A511</f>
      </c>
      <c r="G512" s="6" t="s">
        <f>=B512+G511</f>
      </c>
      <c r="H512" s="6" t="s">
        <f>=F512*G511</f>
      </c>
    </row>
    <row collapsed="false" customFormat="false" customHeight="false" hidden="false" ht="12.1" outlineLevel="0" r="513">
      <c r="A513" s="14" t="n">
        <v>45447</v>
      </c>
      <c r="B513" s="6" t="n">
        <v>8000</v>
      </c>
      <c r="C513" s="17" t="s">
        <v>259</v>
      </c>
      <c r="D513" s="17"/>
      <c r="E513" s="17"/>
      <c r="F513" s="6" t="s">
        <f>=A513-A512</f>
      </c>
      <c r="G513" s="6" t="s">
        <f>=B513+G512</f>
      </c>
      <c r="H513" s="6" t="s">
        <f>=F513*G512</f>
      </c>
    </row>
    <row collapsed="false" customFormat="false" customHeight="false" hidden="false" ht="12.1" outlineLevel="0" r="514">
      <c r="A514" s="14" t="n">
        <v>45447</v>
      </c>
      <c r="B514" s="6" t="n">
        <v>1800</v>
      </c>
      <c r="C514" s="17" t="s">
        <v>259</v>
      </c>
      <c r="D514" s="17"/>
      <c r="E514" s="17"/>
      <c r="F514" s="6" t="s">
        <f>=A514-A513</f>
      </c>
      <c r="G514" s="6" t="s">
        <f>=B514+G513</f>
      </c>
      <c r="H514" s="6" t="s">
        <f>=F514*G513</f>
      </c>
    </row>
    <row collapsed="false" customFormat="false" customHeight="false" hidden="false" ht="12.1" outlineLevel="0" r="515">
      <c r="A515" s="14" t="n">
        <v>45448</v>
      </c>
      <c r="B515" s="6" t="n">
        <v>250</v>
      </c>
      <c r="C515" s="17" t="s">
        <v>259</v>
      </c>
      <c r="D515" s="17"/>
      <c r="E515" s="17"/>
      <c r="F515" s="6" t="s">
        <f>=A515-A514</f>
      </c>
      <c r="G515" s="6" t="s">
        <f>=B515+G514</f>
      </c>
      <c r="H515" s="6" t="s">
        <f>=F515*G514</f>
      </c>
    </row>
    <row collapsed="false" customFormat="false" customHeight="false" hidden="false" ht="12.1" outlineLevel="0" r="516">
      <c r="A516" s="14" t="n">
        <v>45448</v>
      </c>
      <c r="B516" s="6" t="n">
        <v>3040</v>
      </c>
      <c r="C516" s="17" t="s">
        <v>259</v>
      </c>
      <c r="D516" s="17"/>
      <c r="E516" s="17"/>
      <c r="F516" s="6" t="s">
        <f>=A516-A515</f>
      </c>
      <c r="G516" s="6" t="s">
        <f>=B516+G515</f>
      </c>
      <c r="H516" s="6" t="s">
        <f>=F516*G515</f>
      </c>
    </row>
    <row collapsed="false" customFormat="false" customHeight="false" hidden="false" ht="12.1" outlineLevel="0" r="517">
      <c r="A517" s="14" t="n">
        <v>45450</v>
      </c>
      <c r="B517" s="6" t="n">
        <v>-19.53</v>
      </c>
      <c r="C517" s="17" t="s">
        <v>547</v>
      </c>
      <c r="D517" s="17"/>
      <c r="E517" s="17"/>
      <c r="F517" s="6" t="s">
        <f>=A517-A516</f>
      </c>
      <c r="G517" s="6" t="s">
        <f>=B517+G516</f>
      </c>
      <c r="H517" s="6" t="s">
        <f>=F517*G516</f>
      </c>
    </row>
    <row collapsed="false" customFormat="false" customHeight="false" hidden="false" ht="12.1" outlineLevel="0" r="518">
      <c r="A518" s="14" t="n">
        <v>45453</v>
      </c>
      <c r="B518" s="6" t="n">
        <v>-287.24</v>
      </c>
      <c r="C518" s="17" t="s">
        <v>548</v>
      </c>
      <c r="D518" s="17"/>
      <c r="E518" s="17"/>
      <c r="F518" s="6" t="s">
        <f>=A518-A517</f>
      </c>
      <c r="G518" s="6" t="s">
        <f>=B518+G517</f>
      </c>
      <c r="H518" s="6" t="s">
        <f>=F518*G517</f>
      </c>
    </row>
    <row collapsed="false" customFormat="false" customHeight="false" hidden="false" ht="12.1" outlineLevel="0" r="519">
      <c r="A519" s="14" t="n">
        <v>45457</v>
      </c>
      <c r="B519" s="6" t="n">
        <v>-302</v>
      </c>
      <c r="C519" s="17" t="s">
        <v>549</v>
      </c>
      <c r="D519" s="17"/>
      <c r="E519" s="17"/>
      <c r="F519" s="6" t="s">
        <f>=A519-A518</f>
      </c>
      <c r="G519" s="6" t="s">
        <f>=B519+G518</f>
      </c>
      <c r="H519" s="6" t="s">
        <f>=F519*G518</f>
      </c>
    </row>
    <row collapsed="false" customFormat="false" customHeight="false" hidden="false" ht="12.1" outlineLevel="0" r="520">
      <c r="A520" s="14" t="n">
        <v>45460</v>
      </c>
      <c r="B520" s="6" t="n">
        <v>-8.02</v>
      </c>
      <c r="C520" s="17" t="s">
        <v>550</v>
      </c>
      <c r="D520" s="17"/>
      <c r="E520" s="17"/>
      <c r="F520" s="6" t="s">
        <f>=A520-A519</f>
      </c>
      <c r="G520" s="6" t="s">
        <f>=B520+G519</f>
      </c>
      <c r="H520" s="6" t="s">
        <f>=F520*G519</f>
      </c>
    </row>
    <row collapsed="false" customFormat="false" customHeight="false" hidden="false" ht="12.1" outlineLevel="0" r="521">
      <c r="A521" s="14" t="n">
        <v>45460</v>
      </c>
      <c r="B521" s="6" t="n">
        <v>-12.02</v>
      </c>
      <c r="C521" s="17" t="s">
        <v>551</v>
      </c>
      <c r="D521" s="17"/>
      <c r="E521" s="17"/>
      <c r="F521" s="6" t="s">
        <f>=A521-A520</f>
      </c>
      <c r="G521" s="6" t="s">
        <f>=B521+G520</f>
      </c>
      <c r="H521" s="6" t="s">
        <f>=F521*G520</f>
      </c>
    </row>
    <row collapsed="false" customFormat="false" customHeight="false" hidden="false" ht="12.1" outlineLevel="0" r="522">
      <c r="A522" s="14" t="n">
        <v>45461</v>
      </c>
      <c r="B522" s="6" t="n">
        <v>-833.55</v>
      </c>
      <c r="C522" s="17" t="s">
        <v>552</v>
      </c>
      <c r="D522" s="17"/>
      <c r="E522" s="17"/>
      <c r="F522" s="6" t="s">
        <f>=A522-A521</f>
      </c>
      <c r="G522" s="6" t="s">
        <f>=B522+G521</f>
      </c>
      <c r="H522" s="6" t="s">
        <f>=F522*G521</f>
      </c>
    </row>
    <row collapsed="false" customFormat="false" customHeight="false" hidden="false" ht="12.1" outlineLevel="0" r="523">
      <c r="A523" s="14" t="n">
        <v>45461</v>
      </c>
      <c r="B523" s="6" t="n">
        <v>-166.5</v>
      </c>
      <c r="C523" s="17" t="s">
        <v>553</v>
      </c>
      <c r="D523" s="17"/>
      <c r="E523" s="17"/>
      <c r="F523" s="6" t="s">
        <f>=A523-A522</f>
      </c>
      <c r="G523" s="6" t="s">
        <f>=B523+G522</f>
      </c>
      <c r="H523" s="6" t="s">
        <f>=F523*G522</f>
      </c>
    </row>
    <row collapsed="false" customFormat="false" customHeight="false" hidden="false" ht="12.1" outlineLevel="0" r="524">
      <c r="A524" s="14" t="n">
        <v>45471</v>
      </c>
      <c r="B524" s="6" t="n">
        <v>-338.3</v>
      </c>
      <c r="C524" s="17" t="s">
        <v>554</v>
      </c>
      <c r="D524" s="17"/>
      <c r="E524" s="17"/>
      <c r="F524" s="6" t="s">
        <f>=A524-A523</f>
      </c>
      <c r="G524" s="6" t="s">
        <f>=B524+G523</f>
      </c>
      <c r="H524" s="6" t="s">
        <f>=F524*G523</f>
      </c>
    </row>
    <row collapsed="false" customFormat="false" customHeight="false" hidden="false" ht="12.1" outlineLevel="0" r="525">
      <c r="A525" s="14" t="n">
        <v>45475</v>
      </c>
      <c r="B525" s="6" t="n">
        <v>-580.36</v>
      </c>
      <c r="C525" s="17" t="s">
        <v>555</v>
      </c>
      <c r="D525" s="17"/>
      <c r="E525" s="17"/>
      <c r="F525" s="6" t="s">
        <f>=A525-A524</f>
      </c>
      <c r="G525" s="6" t="s">
        <f>=B525+G524</f>
      </c>
      <c r="H525" s="6" t="s">
        <f>=F525*G524</f>
      </c>
    </row>
    <row collapsed="false" customFormat="false" customHeight="false" hidden="false" ht="12.1" outlineLevel="0" r="526">
      <c r="A526" s="14" t="n">
        <v>45476</v>
      </c>
      <c r="B526" s="6" t="n">
        <v>-48.05</v>
      </c>
      <c r="C526" s="17" t="s">
        <v>530</v>
      </c>
      <c r="D526" s="17"/>
      <c r="E526" s="17"/>
      <c r="F526" s="6" t="s">
        <f>=A526-A525</f>
      </c>
      <c r="G526" s="6" t="s">
        <f>=B526+G525</f>
      </c>
      <c r="H526" s="6" t="s">
        <f>=F526*G525</f>
      </c>
    </row>
    <row collapsed="false" customFormat="false" customHeight="false" hidden="false" ht="12.1" outlineLevel="0" r="527">
      <c r="A527" s="14" t="n">
        <v>45476</v>
      </c>
      <c r="B527" s="6" t="n">
        <v>2200</v>
      </c>
      <c r="C527" s="17" t="s">
        <v>259</v>
      </c>
      <c r="D527" s="17"/>
      <c r="E527" s="17"/>
      <c r="F527" s="6" t="s">
        <f>=A527-A526</f>
      </c>
      <c r="G527" s="6" t="s">
        <f>=B527+G526</f>
      </c>
      <c r="H527" s="6" t="s">
        <f>=F527*G526</f>
      </c>
    </row>
    <row collapsed="false" customFormat="false" customHeight="false" hidden="false" ht="12.1" outlineLevel="0" r="528">
      <c r="A528" s="14" t="n">
        <v>45477</v>
      </c>
      <c r="B528" s="6" t="n">
        <v>-576.1</v>
      </c>
      <c r="C528" s="17" t="s">
        <v>556</v>
      </c>
      <c r="D528" s="17"/>
      <c r="E528" s="17"/>
      <c r="F528" s="6" t="s">
        <f>=A528-A527</f>
      </c>
      <c r="G528" s="6" t="s">
        <f>=B528+G527</f>
      </c>
      <c r="H528" s="6" t="s">
        <f>=F528*G527</f>
      </c>
    </row>
    <row collapsed="false" customFormat="false" customHeight="false" hidden="false" ht="12.1" outlineLevel="0" r="529">
      <c r="A529" s="14" t="n">
        <v>45477</v>
      </c>
      <c r="B529" s="6" t="n">
        <v>775</v>
      </c>
      <c r="C529" s="17" t="s">
        <v>259</v>
      </c>
      <c r="D529" s="17"/>
      <c r="E529" s="17"/>
      <c r="F529" s="6" t="s">
        <f>=A529-A528</f>
      </c>
      <c r="G529" s="6" t="s">
        <f>=B529+G528</f>
      </c>
      <c r="H529" s="6" t="s">
        <f>=F529*G528</f>
      </c>
    </row>
    <row collapsed="false" customFormat="false" customHeight="false" hidden="false" ht="12.1" outlineLevel="0" r="530">
      <c r="A530" s="14" t="n">
        <v>45478</v>
      </c>
      <c r="B530" s="6" t="n">
        <v>-248.64</v>
      </c>
      <c r="C530" s="17" t="s">
        <v>557</v>
      </c>
      <c r="D530" s="17"/>
      <c r="E530" s="17"/>
      <c r="F530" s="6" t="s">
        <f>=A530-A529</f>
      </c>
      <c r="G530" s="6" t="s">
        <f>=B530+G529</f>
      </c>
      <c r="H530" s="6" t="s">
        <f>=F530*G529</f>
      </c>
    </row>
    <row collapsed="false" customFormat="false" customHeight="false" hidden="false" ht="12.1" outlineLevel="0" r="531">
      <c r="A531" s="14" t="n">
        <v>45481</v>
      </c>
      <c r="B531" s="6" t="n">
        <v>-135.92</v>
      </c>
      <c r="C531" s="17" t="s">
        <v>558</v>
      </c>
      <c r="D531" s="17"/>
      <c r="E531" s="17"/>
      <c r="F531" s="6" t="s">
        <f>=A531-A530</f>
      </c>
      <c r="G531" s="6" t="s">
        <f>=B531+G530</f>
      </c>
      <c r="H531" s="6" t="s">
        <f>=F531*G530</f>
      </c>
    </row>
    <row collapsed="false" customFormat="false" customHeight="false" hidden="false" ht="12.1" outlineLevel="0" r="532">
      <c r="A532" s="14" t="n">
        <v>45482</v>
      </c>
      <c r="B532" s="6" t="n">
        <v>-353.14</v>
      </c>
      <c r="C532" s="17" t="s">
        <v>559</v>
      </c>
      <c r="D532" s="17"/>
      <c r="E532" s="17"/>
      <c r="F532" s="6" t="s">
        <f>=A532-A531</f>
      </c>
      <c r="G532" s="6" t="s">
        <f>=B532+G531</f>
      </c>
      <c r="H532" s="6" t="s">
        <f>=F532*G531</f>
      </c>
    </row>
    <row collapsed="false" customFormat="false" customHeight="false" hidden="false" ht="12.1" outlineLevel="0" r="533">
      <c r="A533" s="14" t="n">
        <v>45482</v>
      </c>
      <c r="B533" s="6" t="n">
        <v>-252.1</v>
      </c>
      <c r="C533" s="17" t="s">
        <v>560</v>
      </c>
      <c r="D533" s="17"/>
      <c r="E533" s="17"/>
      <c r="F533" s="6" t="s">
        <f>=A533-A532</f>
      </c>
      <c r="G533" s="6" t="s">
        <f>=B533+G532</f>
      </c>
      <c r="H533" s="6" t="s">
        <f>=F533*G532</f>
      </c>
    </row>
    <row collapsed="false" customFormat="false" customHeight="false" hidden="false" ht="12.1" outlineLevel="0" r="534">
      <c r="A534" s="14" t="n">
        <v>45482</v>
      </c>
      <c r="B534" s="6" t="n">
        <v>-68.9</v>
      </c>
      <c r="C534" s="17" t="s">
        <v>561</v>
      </c>
      <c r="D534" s="17"/>
      <c r="E534" s="17"/>
      <c r="F534" s="6" t="s">
        <f>=A534-A533</f>
      </c>
      <c r="G534" s="6" t="s">
        <f>=B534+G533</f>
      </c>
      <c r="H534" s="6" t="s">
        <f>=F534*G533</f>
      </c>
    </row>
    <row collapsed="false" customFormat="false" customHeight="false" hidden="false" ht="12.1" outlineLevel="0" r="535">
      <c r="A535" s="14" t="n">
        <v>45482</v>
      </c>
      <c r="B535" s="6" t="n">
        <v>-216.8</v>
      </c>
      <c r="C535" s="17" t="s">
        <v>562</v>
      </c>
      <c r="D535" s="17"/>
      <c r="E535" s="17"/>
      <c r="F535" s="6" t="s">
        <f>=A535-A534</f>
      </c>
      <c r="G535" s="6" t="s">
        <f>=B535+G534</f>
      </c>
      <c r="H535" s="6" t="s">
        <f>=F535*G534</f>
      </c>
    </row>
    <row collapsed="false" customFormat="false" customHeight="false" hidden="false" ht="12.1" outlineLevel="0" r="536">
      <c r="A536" s="14" t="n">
        <v>45482</v>
      </c>
      <c r="B536" s="6" t="n">
        <v>-50.8</v>
      </c>
      <c r="C536" s="17" t="s">
        <v>563</v>
      </c>
      <c r="D536" s="17"/>
      <c r="E536" s="17"/>
      <c r="F536" s="6" t="s">
        <f>=A536-A535</f>
      </c>
      <c r="G536" s="6" t="s">
        <f>=B536+G535</f>
      </c>
      <c r="H536" s="6" t="s">
        <f>=F536*G535</f>
      </c>
    </row>
    <row collapsed="false" customFormat="false" customHeight="false" hidden="false" ht="12.1" outlineLevel="0" r="537">
      <c r="A537" s="14" t="n">
        <v>45482</v>
      </c>
      <c r="B537" s="6" t="n">
        <v>-263.04</v>
      </c>
      <c r="C537" s="17" t="s">
        <v>564</v>
      </c>
      <c r="D537" s="17"/>
      <c r="E537" s="17"/>
      <c r="F537" s="6" t="s">
        <f>=A537-A536</f>
      </c>
      <c r="G537" s="6" t="s">
        <f>=B537+G536</f>
      </c>
      <c r="H537" s="6" t="s">
        <f>=F537*G536</f>
      </c>
    </row>
    <row collapsed="false" customFormat="false" customHeight="false" hidden="false" ht="12.1" outlineLevel="0" r="538">
      <c r="A538" s="14" t="n">
        <v>45483</v>
      </c>
      <c r="B538" s="6" t="n">
        <v>-43.65</v>
      </c>
      <c r="C538" s="17" t="s">
        <v>565</v>
      </c>
      <c r="D538" s="17"/>
      <c r="E538" s="17"/>
      <c r="F538" s="6" t="s">
        <f>=A538-A537</f>
      </c>
      <c r="G538" s="6" t="s">
        <f>=B538+G537</f>
      </c>
      <c r="H538" s="6" t="s">
        <f>=F538*G537</f>
      </c>
    </row>
    <row collapsed="false" customFormat="false" customHeight="false" hidden="false" ht="12.1" outlineLevel="0" r="539">
      <c r="A539" s="14" t="n">
        <v>45484</v>
      </c>
      <c r="B539" s="6" t="n">
        <v>-13</v>
      </c>
      <c r="C539" s="17" t="s">
        <v>566</v>
      </c>
      <c r="D539" s="17"/>
      <c r="E539" s="17"/>
      <c r="F539" s="6" t="s">
        <f>=A539-A538</f>
      </c>
      <c r="G539" s="6" t="s">
        <f>=B539+G538</f>
      </c>
      <c r="H539" s="6" t="s">
        <f>=F539*G538</f>
      </c>
    </row>
    <row collapsed="false" customFormat="false" customHeight="false" hidden="false" ht="12.1" outlineLevel="0" r="540">
      <c r="A540" s="14" t="n">
        <v>45484</v>
      </c>
      <c r="B540" s="6" t="n">
        <v>-256</v>
      </c>
      <c r="C540" s="17" t="s">
        <v>567</v>
      </c>
      <c r="D540" s="17"/>
      <c r="E540" s="17"/>
      <c r="F540" s="6" t="s">
        <f>=A540-A539</f>
      </c>
      <c r="G540" s="6" t="s">
        <f>=B540+G539</f>
      </c>
      <c r="H540" s="6" t="s">
        <f>=F540*G539</f>
      </c>
    </row>
    <row collapsed="false" customFormat="false" customHeight="false" hidden="false" ht="12.1" outlineLevel="0" r="541">
      <c r="A541" s="14" t="n">
        <v>45484</v>
      </c>
      <c r="B541" s="6" t="n">
        <v>-1449</v>
      </c>
      <c r="C541" s="17" t="s">
        <v>568</v>
      </c>
      <c r="D541" s="17"/>
      <c r="E541" s="17"/>
      <c r="F541" s="6" t="s">
        <f>=A541-A540</f>
      </c>
      <c r="G541" s="6" t="s">
        <f>=B541+G540</f>
      </c>
      <c r="H541" s="6" t="s">
        <f>=F541*G540</f>
      </c>
    </row>
    <row collapsed="false" customFormat="false" customHeight="false" hidden="false" ht="12.1" outlineLevel="0" r="542">
      <c r="A542" s="14" t="n">
        <v>45484</v>
      </c>
      <c r="B542" s="6" t="n">
        <v>-869</v>
      </c>
      <c r="C542" s="17" t="s">
        <v>569</v>
      </c>
      <c r="D542" s="17"/>
      <c r="E542" s="17"/>
      <c r="F542" s="6" t="s">
        <f>=A542-A541</f>
      </c>
      <c r="G542" s="6" t="s">
        <f>=B542+G541</f>
      </c>
      <c r="H542" s="6" t="s">
        <f>=F542*G541</f>
      </c>
    </row>
    <row collapsed="false" customFormat="false" customHeight="false" hidden="false" ht="12.1" outlineLevel="0" r="543">
      <c r="A543" s="14" t="n">
        <v>45485</v>
      </c>
      <c r="B543" s="6" t="n">
        <v>-29.03</v>
      </c>
      <c r="C543" s="17" t="s">
        <v>517</v>
      </c>
      <c r="D543" s="17"/>
      <c r="E543" s="17"/>
      <c r="F543" s="6" t="s">
        <f>=A543-A542</f>
      </c>
      <c r="G543" s="6" t="s">
        <f>=B543+G542</f>
      </c>
      <c r="H543" s="6" t="s">
        <f>=F543*G542</f>
      </c>
    </row>
    <row collapsed="false" customFormat="false" customHeight="false" hidden="false" ht="12.1" outlineLevel="0" r="544">
      <c r="A544" s="14" t="n">
        <v>45485</v>
      </c>
      <c r="B544" s="6" t="n">
        <v>-434.38</v>
      </c>
      <c r="C544" s="17" t="s">
        <v>570</v>
      </c>
      <c r="D544" s="17"/>
      <c r="E544" s="17"/>
      <c r="F544" s="6" t="s">
        <f>=A544-A543</f>
      </c>
      <c r="G544" s="6" t="s">
        <f>=B544+G543</f>
      </c>
      <c r="H544" s="6" t="s">
        <f>=F544*G543</f>
      </c>
    </row>
    <row collapsed="false" customFormat="false" customHeight="false" hidden="false" ht="12.1" outlineLevel="0" r="545">
      <c r="A545" s="14" t="n">
        <v>45488</v>
      </c>
      <c r="B545" s="6" t="n">
        <v>-358.13</v>
      </c>
      <c r="C545" s="17" t="s">
        <v>516</v>
      </c>
      <c r="D545" s="17"/>
      <c r="E545" s="17"/>
      <c r="F545" s="6" t="s">
        <f>=A545-A544</f>
      </c>
      <c r="G545" s="6" t="s">
        <f>=B545+G544</f>
      </c>
      <c r="H545" s="6" t="s">
        <f>=F545*G544</f>
      </c>
    </row>
    <row collapsed="false" customFormat="false" customHeight="false" hidden="false" ht="12.1" outlineLevel="0" r="546">
      <c r="A546" s="14" t="n">
        <v>45489</v>
      </c>
      <c r="B546" s="6" t="n">
        <v>50</v>
      </c>
      <c r="C546" s="17" t="s">
        <v>259</v>
      </c>
      <c r="D546" s="17"/>
      <c r="E546" s="17"/>
      <c r="F546" s="6" t="s">
        <f>=A546-A545</f>
      </c>
      <c r="G546" s="6" t="s">
        <f>=B546+G545</f>
      </c>
      <c r="H546" s="6" t="s">
        <f>=F546*G545</f>
      </c>
    </row>
    <row collapsed="false" customFormat="false" customHeight="false" hidden="false" ht="12.1" outlineLevel="0" r="547">
      <c r="A547" s="14" t="n">
        <v>45489</v>
      </c>
      <c r="B547" s="6" t="n">
        <v>2080.35</v>
      </c>
      <c r="C547" s="17" t="s">
        <v>259</v>
      </c>
      <c r="D547" s="17"/>
      <c r="E547" s="17"/>
      <c r="F547" s="6" t="s">
        <f>=A547-A546</f>
      </c>
      <c r="G547" s="6" t="s">
        <f>=B547+G546</f>
      </c>
      <c r="H547" s="6" t="s">
        <f>=F547*G546</f>
      </c>
    </row>
    <row collapsed="false" customFormat="false" customHeight="false" hidden="false" ht="12.1" outlineLevel="0" r="548">
      <c r="A548" s="14" t="n">
        <v>45489</v>
      </c>
      <c r="B548" s="6" t="n">
        <v>-609</v>
      </c>
      <c r="C548" s="17" t="s">
        <v>571</v>
      </c>
      <c r="D548" s="17"/>
      <c r="E548" s="17"/>
      <c r="F548" s="6" t="s">
        <f>=A548-A547</f>
      </c>
      <c r="G548" s="6" t="s">
        <f>=B548+G547</f>
      </c>
      <c r="H548" s="6" t="s">
        <f>=F548*G547</f>
      </c>
    </row>
    <row collapsed="false" customFormat="false" customHeight="false" hidden="false" ht="12.1" outlineLevel="0" r="549">
      <c r="A549" s="14" t="n">
        <v>45490</v>
      </c>
      <c r="B549" s="6" t="n">
        <v>-250</v>
      </c>
      <c r="C549" s="17" t="s">
        <v>572</v>
      </c>
      <c r="D549" s="17"/>
      <c r="E549" s="17"/>
      <c r="F549" s="6" t="s">
        <f>=A549-A548</f>
      </c>
      <c r="G549" s="6" t="s">
        <f>=B549+G548</f>
      </c>
      <c r="H549" s="6" t="s">
        <f>=F549*G548</f>
      </c>
    </row>
    <row collapsed="false" customFormat="false" customHeight="false" hidden="false" ht="12.1" outlineLevel="0" r="550">
      <c r="A550" s="14" t="n">
        <v>45490</v>
      </c>
      <c r="B550" s="6" t="n">
        <v>-58.32</v>
      </c>
      <c r="C550" s="17" t="s">
        <v>573</v>
      </c>
      <c r="D550" s="17"/>
      <c r="E550" s="17"/>
      <c r="F550" s="6" t="s">
        <f>=A550-A549</f>
      </c>
      <c r="G550" s="6" t="s">
        <f>=B550+G549</f>
      </c>
      <c r="H550" s="6" t="s">
        <f>=F550*G549</f>
      </c>
    </row>
    <row collapsed="false" customFormat="false" customHeight="false" hidden="false" ht="12.1" outlineLevel="0" r="551">
      <c r="A551" s="14" t="n">
        <v>45491</v>
      </c>
      <c r="B551" s="6" t="n">
        <v>-68.28</v>
      </c>
      <c r="C551" s="17" t="s">
        <v>574</v>
      </c>
      <c r="D551" s="17"/>
      <c r="E551" s="17"/>
      <c r="F551" s="6" t="s">
        <f>=A551-A550</f>
      </c>
      <c r="G551" s="6" t="s">
        <f>=B551+G550</f>
      </c>
      <c r="H551" s="6" t="s">
        <f>=F551*G550</f>
      </c>
    </row>
    <row collapsed="false" customFormat="false" customHeight="false" hidden="false" ht="12.1" outlineLevel="0" r="552">
      <c r="A552" s="14" t="n">
        <v>45491</v>
      </c>
      <c r="B552" s="6" t="n">
        <v>-39.62</v>
      </c>
      <c r="C552" s="17" t="s">
        <v>533</v>
      </c>
      <c r="D552" s="17"/>
      <c r="E552" s="17"/>
      <c r="F552" s="6" t="s">
        <f>=A552-A551</f>
      </c>
      <c r="G552" s="6" t="s">
        <f>=B552+G551</f>
      </c>
      <c r="H552" s="6" t="s">
        <f>=F552*G551</f>
      </c>
    </row>
    <row collapsed="false" customFormat="false" customHeight="false" hidden="false" ht="12.1" outlineLevel="0" r="553">
      <c r="A553" s="14" t="n">
        <v>45491</v>
      </c>
      <c r="B553" s="6" t="n">
        <v>250</v>
      </c>
      <c r="C553" s="17" t="s">
        <v>575</v>
      </c>
      <c r="D553" s="17"/>
      <c r="E553" s="17"/>
      <c r="F553" s="6" t="s">
        <f>=A553-A552</f>
      </c>
      <c r="G553" s="6" t="s">
        <f>=B553+G552</f>
      </c>
      <c r="H553" s="6" t="s">
        <f>=F553*G552</f>
      </c>
    </row>
    <row collapsed="false" customFormat="false" customHeight="false" hidden="false" ht="12.1" outlineLevel="0" r="554">
      <c r="A554" s="14" t="n">
        <v>45496</v>
      </c>
      <c r="B554" s="6" t="n">
        <v>-53.58</v>
      </c>
      <c r="C554" s="17" t="s">
        <v>518</v>
      </c>
      <c r="D554" s="17"/>
      <c r="E554" s="17"/>
      <c r="F554" s="6" t="s">
        <f>=A554-A553</f>
      </c>
      <c r="G554" s="6" t="s">
        <f>=B554+G553</f>
      </c>
      <c r="H554" s="6" t="s">
        <f>=F554*G553</f>
      </c>
    </row>
    <row collapsed="false" customFormat="false" customHeight="false" hidden="false" ht="12.1" outlineLevel="0" r="555">
      <c r="A555" s="14" t="n">
        <v>45497</v>
      </c>
      <c r="B555" s="6" t="n">
        <v>1100</v>
      </c>
      <c r="C555" s="17" t="s">
        <v>259</v>
      </c>
      <c r="D555" s="17"/>
      <c r="E555" s="17"/>
      <c r="F555" s="6" t="s">
        <f>=A555-A554</f>
      </c>
      <c r="G555" s="6" t="s">
        <f>=B555+G554</f>
      </c>
      <c r="H555" s="6" t="s">
        <f>=F555*G554</f>
      </c>
    </row>
    <row collapsed="false" customFormat="false" customHeight="false" hidden="false" ht="12.1" outlineLevel="0" r="556">
      <c r="A556" s="14" t="n">
        <v>45497</v>
      </c>
      <c r="B556" s="6" t="n">
        <v>4000</v>
      </c>
      <c r="C556" s="17" t="s">
        <v>259</v>
      </c>
      <c r="D556" s="17"/>
      <c r="E556" s="17"/>
      <c r="F556" s="6" t="s">
        <f>=A556-A555</f>
      </c>
      <c r="G556" s="6" t="s">
        <f>=B556+G555</f>
      </c>
      <c r="H556" s="6" t="s">
        <f>=F556*G555</f>
      </c>
    </row>
    <row collapsed="false" customFormat="false" customHeight="false" hidden="false" ht="12.1" outlineLevel="0" r="557">
      <c r="A557" s="14" t="n">
        <v>45499</v>
      </c>
      <c r="B557" s="6" t="n">
        <v>-32.46</v>
      </c>
      <c r="C557" s="17" t="s">
        <v>576</v>
      </c>
      <c r="D557" s="17"/>
      <c r="E557" s="17"/>
      <c r="F557" s="6" t="s">
        <f>=A557-A556</f>
      </c>
      <c r="G557" s="6" t="s">
        <f>=B557+G556</f>
      </c>
      <c r="H557" s="6" t="s">
        <f>=F557*G556</f>
      </c>
    </row>
    <row collapsed="false" customFormat="false" customHeight="false" hidden="false" ht="12.1" outlineLevel="0" r="558">
      <c r="A558" s="14" t="n">
        <v>45503</v>
      </c>
      <c r="B558" s="6" t="n">
        <v>615</v>
      </c>
      <c r="C558" s="17" t="s">
        <v>259</v>
      </c>
      <c r="D558" s="17"/>
      <c r="E558" s="17"/>
      <c r="F558" s="6" t="s">
        <f>=A558-A557</f>
      </c>
      <c r="G558" s="6" t="s">
        <f>=B558+G557</f>
      </c>
      <c r="H558" s="6" t="s">
        <f>=F558*G557</f>
      </c>
    </row>
    <row collapsed="false" customFormat="false" customHeight="false" hidden="false" ht="12.1" outlineLevel="0" r="559">
      <c r="A559" s="14" t="n">
        <v>45505</v>
      </c>
      <c r="B559" s="6" t="n">
        <v>-1000</v>
      </c>
      <c r="C559" s="17" t="s">
        <v>577</v>
      </c>
      <c r="D559" s="17"/>
      <c r="E559" s="17"/>
      <c r="F559" s="6" t="s">
        <f>=A559-A558</f>
      </c>
      <c r="G559" s="6" t="s">
        <f>=B559+G558</f>
      </c>
      <c r="H559" s="6" t="s">
        <f>=F559*G558</f>
      </c>
    </row>
    <row collapsed="false" customFormat="false" customHeight="false" hidden="false" ht="12.1" outlineLevel="0" r="560">
      <c r="A560" s="14" t="n">
        <v>45506</v>
      </c>
      <c r="B560" s="6" t="n">
        <v>1000</v>
      </c>
      <c r="C560" s="17" t="s">
        <v>259</v>
      </c>
      <c r="D560" s="17"/>
      <c r="E560" s="17"/>
      <c r="F560" s="6" t="s">
        <f>=A560-A559</f>
      </c>
      <c r="G560" s="6" t="s">
        <f>=B560+G559</f>
      </c>
      <c r="H560" s="6" t="s">
        <f>=F560*G559</f>
      </c>
    </row>
    <row collapsed="false" customFormat="false" customHeight="false" hidden="false" ht="12.1" outlineLevel="0" r="561">
      <c r="A561" s="14" t="n">
        <v>45506</v>
      </c>
      <c r="B561" s="6" t="n">
        <v>-17.69</v>
      </c>
      <c r="C561" s="17" t="s">
        <v>460</v>
      </c>
      <c r="D561" s="17"/>
      <c r="E561" s="17"/>
      <c r="F561" s="6" t="s">
        <f>=A561-A560</f>
      </c>
      <c r="G561" s="6" t="s">
        <f>=B561+G560</f>
      </c>
      <c r="H561" s="6" t="s">
        <f>=F561*G560</f>
      </c>
    </row>
    <row collapsed="false" customFormat="false" customHeight="false" hidden="false" ht="12.1" outlineLevel="0" r="562">
      <c r="A562" s="14" t="n">
        <v>45506</v>
      </c>
      <c r="B562" s="6" t="n">
        <v>-48.05</v>
      </c>
      <c r="C562" s="17" t="s">
        <v>530</v>
      </c>
      <c r="D562" s="17"/>
      <c r="E562" s="17"/>
      <c r="F562" s="6" t="s">
        <f>=A562-A561</f>
      </c>
      <c r="G562" s="6" t="s">
        <f>=B562+G561</f>
      </c>
      <c r="H562" s="6" t="s">
        <f>=F562*G561</f>
      </c>
    </row>
    <row collapsed="false" customFormat="false" customHeight="false" hidden="false" ht="12.1" outlineLevel="0" r="563">
      <c r="A563" s="14" t="n">
        <v>45510</v>
      </c>
      <c r="B563" s="6" t="n">
        <v>-1000</v>
      </c>
      <c r="C563" s="17" t="s">
        <v>578</v>
      </c>
      <c r="D563" s="17"/>
      <c r="E563" s="17"/>
      <c r="F563" s="6" t="s">
        <f>=A563-A562</f>
      </c>
      <c r="G563" s="6" t="s">
        <f>=B563+G562</f>
      </c>
      <c r="H563" s="6" t="s">
        <f>=F563*G562</f>
      </c>
    </row>
    <row collapsed="false" customFormat="false" customHeight="false" hidden="false" ht="12.1" outlineLevel="0" r="564">
      <c r="A564" s="14" t="n">
        <v>45511</v>
      </c>
      <c r="B564" s="6" t="n">
        <v>-17.19</v>
      </c>
      <c r="C564" s="17" t="s">
        <v>503</v>
      </c>
      <c r="D564" s="17"/>
      <c r="E564" s="17"/>
      <c r="F564" s="6" t="s">
        <f>=A564-A563</f>
      </c>
      <c r="G564" s="6" t="s">
        <f>=B564+G563</f>
      </c>
      <c r="H564" s="6" t="s">
        <f>=F564*G563</f>
      </c>
    </row>
    <row collapsed="false" customFormat="false" customHeight="false" hidden="false" ht="12.1" outlineLevel="0" r="565">
      <c r="A565" s="14" t="n">
        <v>45511</v>
      </c>
      <c r="B565" s="6" t="n">
        <v>400</v>
      </c>
      <c r="C565" s="17" t="s">
        <v>259</v>
      </c>
      <c r="D565" s="17"/>
      <c r="E565" s="17"/>
      <c r="F565" s="6" t="s">
        <f>=A565-A564</f>
      </c>
      <c r="G565" s="6" t="s">
        <f>=B565+G564</f>
      </c>
      <c r="H565" s="6" t="s">
        <f>=F565*G564</f>
      </c>
    </row>
    <row collapsed="false" customFormat="false" customHeight="false" hidden="false" ht="12.1" outlineLevel="0" r="566">
      <c r="A566" s="14" t="n">
        <v>45511</v>
      </c>
      <c r="B566" s="6" t="n">
        <v>1000</v>
      </c>
      <c r="C566" s="17" t="s">
        <v>259</v>
      </c>
      <c r="D566" s="17"/>
      <c r="E566" s="17"/>
      <c r="F566" s="6" t="s">
        <f>=A566-A565</f>
      </c>
      <c r="G566" s="6" t="s">
        <f>=B566+G565</f>
      </c>
      <c r="H566" s="6" t="s">
        <f>=F566*G565</f>
      </c>
    </row>
    <row collapsed="false" customFormat="false" customHeight="false" hidden="false" ht="12.1" outlineLevel="0" r="567">
      <c r="A567" s="14" t="n">
        <v>45511.645266204</v>
      </c>
      <c r="B567" s="6" t="n">
        <v>50</v>
      </c>
      <c r="C567" s="17" t="s">
        <v>471</v>
      </c>
      <c r="D567" s="17"/>
      <c r="E567" s="17"/>
      <c r="F567" s="6" t="s">
        <f>=A567-A566</f>
      </c>
      <c r="G567" s="6" t="s">
        <f>=B567+G566</f>
      </c>
      <c r="H567" s="6" t="s">
        <f>=F567*G566</f>
      </c>
    </row>
    <row collapsed="false" customFormat="false" customHeight="false" hidden="false" ht="12.1" outlineLevel="0" r="568">
      <c r="A568" s="14" t="n">
        <v>45511.645972222</v>
      </c>
      <c r="B568" s="6" t="n">
        <v>40.38</v>
      </c>
      <c r="C568" s="17" t="s">
        <v>579</v>
      </c>
      <c r="D568" s="17"/>
      <c r="E568" s="17"/>
      <c r="F568" s="6" t="s">
        <f>=A568-A567</f>
      </c>
      <c r="G568" s="6" t="s">
        <f>=B568+G567</f>
      </c>
      <c r="H568" s="6" t="s">
        <f>=F568*G567</f>
      </c>
    </row>
    <row collapsed="false" customFormat="false" customHeight="false" hidden="false" ht="12.1" outlineLevel="0" r="569">
      <c r="A569" s="14" t="n">
        <v>45511.655648148</v>
      </c>
      <c r="B569" s="6" t="n">
        <v>-43</v>
      </c>
      <c r="C569" s="17" t="s">
        <v>580</v>
      </c>
      <c r="D569" s="17"/>
      <c r="E569" s="17"/>
      <c r="F569" s="6" t="s">
        <f>=A569-A568</f>
      </c>
      <c r="G569" s="6" t="s">
        <f>=B569+G568</f>
      </c>
      <c r="H569" s="6" t="s">
        <f>=F569*G568</f>
      </c>
    </row>
    <row collapsed="false" customFormat="false" customHeight="false" hidden="false" ht="12.1" outlineLevel="0" r="570">
      <c r="A570" s="14" t="n">
        <v>45512.451481481</v>
      </c>
      <c r="B570" s="6" t="n">
        <v>2000</v>
      </c>
      <c r="C570" s="17" t="s">
        <v>581</v>
      </c>
      <c r="D570" s="17"/>
      <c r="E570" s="17"/>
      <c r="F570" s="6" t="s">
        <f>=A570-A569</f>
      </c>
      <c r="G570" s="6" t="s">
        <f>=B570+G569</f>
      </c>
      <c r="H570" s="6" t="s">
        <f>=F570*G569</f>
      </c>
    </row>
    <row collapsed="false" customFormat="false" customHeight="false" hidden="false" ht="12.1" outlineLevel="0" r="571">
      <c r="A571" s="14" t="n">
        <v>45513</v>
      </c>
      <c r="B571" s="6" t="n">
        <v>614</v>
      </c>
      <c r="C571" s="17" t="s">
        <v>259</v>
      </c>
      <c r="D571" s="17"/>
      <c r="E571" s="17"/>
      <c r="F571" s="6" t="s">
        <f>=A571-A570</f>
      </c>
      <c r="G571" s="6" t="s">
        <f>=B571+G570</f>
      </c>
      <c r="H571" s="6" t="s">
        <f>=F571*G570</f>
      </c>
    </row>
    <row collapsed="false" customFormat="false" customHeight="false" hidden="false" ht="12.1" outlineLevel="0" r="572">
      <c r="A572" s="14" t="n">
        <v>45513</v>
      </c>
      <c r="B572" s="6" t="n">
        <v>780</v>
      </c>
      <c r="C572" s="17" t="s">
        <v>259</v>
      </c>
      <c r="D572" s="17"/>
      <c r="E572" s="17"/>
      <c r="F572" s="6" t="s">
        <f>=A572-A571</f>
      </c>
      <c r="G572" s="6" t="s">
        <f>=B572+G571</f>
      </c>
      <c r="H572" s="6" t="s">
        <f>=F572*G571</f>
      </c>
    </row>
    <row collapsed="false" customFormat="false" customHeight="false" hidden="false" ht="12.1" outlineLevel="0" r="573">
      <c r="A573" s="14" t="n">
        <v>45513</v>
      </c>
      <c r="B573" s="6" t="n">
        <v>550</v>
      </c>
      <c r="C573" s="17" t="s">
        <v>259</v>
      </c>
      <c r="D573" s="17"/>
      <c r="E573" s="17"/>
      <c r="F573" s="6" t="s">
        <f>=A573-A572</f>
      </c>
      <c r="G573" s="6" t="s">
        <f>=B573+G572</f>
      </c>
      <c r="H573" s="6" t="s">
        <f>=F573*G572</f>
      </c>
    </row>
    <row collapsed="false" customFormat="false" customHeight="false" hidden="false" ht="12.1" outlineLevel="0" r="574">
      <c r="A574" s="14" t="n">
        <v>45513</v>
      </c>
      <c r="B574" s="6" t="n">
        <v>2810</v>
      </c>
      <c r="C574" s="17" t="s">
        <v>259</v>
      </c>
      <c r="D574" s="17"/>
      <c r="E574" s="17"/>
      <c r="F574" s="6" t="s">
        <f>=A574-A573</f>
      </c>
      <c r="G574" s="6" t="s">
        <f>=B574+G573</f>
      </c>
      <c r="H574" s="6" t="s">
        <f>=F574*G573</f>
      </c>
    </row>
    <row collapsed="false" customFormat="false" customHeight="false" hidden="false" ht="12.1" outlineLevel="0" r="575">
      <c r="A575" s="14" t="n">
        <v>45517.715775463</v>
      </c>
      <c r="B575" s="6" t="n">
        <v>63.33</v>
      </c>
      <c r="C575" s="17" t="s">
        <v>582</v>
      </c>
      <c r="D575" s="17"/>
      <c r="E575" s="17"/>
      <c r="F575" s="6" t="s">
        <f>=A575-A574</f>
      </c>
      <c r="G575" s="6" t="s">
        <f>=B575+G574</f>
      </c>
      <c r="H575" s="6" t="s">
        <f>=F575*G574</f>
      </c>
    </row>
    <row collapsed="false" customFormat="false" customHeight="false" hidden="false" ht="12.1" outlineLevel="0" r="576">
      <c r="A576" s="14" t="n">
        <v>45517.735081019</v>
      </c>
      <c r="B576" s="6" t="n">
        <v>112.34</v>
      </c>
      <c r="C576" s="17" t="s">
        <v>471</v>
      </c>
      <c r="D576" s="17"/>
      <c r="E576" s="17"/>
      <c r="F576" s="6" t="s">
        <f>=A576-A575</f>
      </c>
      <c r="G576" s="6" t="s">
        <f>=B576+G575</f>
      </c>
      <c r="H576" s="6" t="s">
        <f>=F576*G575</f>
      </c>
    </row>
    <row collapsed="false" customFormat="false" customHeight="false" hidden="false" ht="12.1" outlineLevel="0" r="577">
      <c r="A577" s="14" t="n">
        <v>45517.833680556</v>
      </c>
      <c r="B577" s="6" t="n">
        <v>-9588.37</v>
      </c>
      <c r="C577" s="17" t="s">
        <v>580</v>
      </c>
      <c r="D577" s="17"/>
      <c r="E577" s="17"/>
      <c r="F577" s="6" t="s">
        <f>=A577-A576</f>
      </c>
      <c r="G577" s="6" t="s">
        <f>=B577+G576</f>
      </c>
      <c r="H577" s="6" t="s">
        <f>=F577*G576</f>
      </c>
    </row>
    <row collapsed="false" customFormat="false" customHeight="false" hidden="false" ht="12.1" outlineLevel="0" r="578">
      <c r="A578" s="14" t="n">
        <v>45518.678391204</v>
      </c>
      <c r="B578" s="6" t="n">
        <v>-167.68</v>
      </c>
      <c r="C578" s="17" t="s">
        <v>580</v>
      </c>
      <c r="D578" s="17"/>
      <c r="E578" s="17"/>
      <c r="F578" s="6" t="s">
        <f>=A578-A577</f>
      </c>
      <c r="G578" s="6" t="s">
        <f>=B578+G577</f>
      </c>
      <c r="H578" s="6" t="s">
        <f>=F578*G577</f>
      </c>
    </row>
    <row collapsed="false" customFormat="false" customHeight="false" hidden="false" ht="12.1" outlineLevel="0" r="579">
      <c r="A579" s="14" t="n">
        <v>45518.678506944</v>
      </c>
      <c r="B579" s="6" t="n">
        <v>8</v>
      </c>
      <c r="C579" s="17" t="s">
        <v>471</v>
      </c>
      <c r="D579" s="17"/>
      <c r="E579" s="17"/>
      <c r="F579" s="6" t="s">
        <f>=A579-A578</f>
      </c>
      <c r="G579" s="6" t="s">
        <f>=B579+G578</f>
      </c>
      <c r="H579" s="6" t="s">
        <f>=F579*G578</f>
      </c>
    </row>
    <row collapsed="false" customFormat="false" customHeight="false" hidden="false" ht="12.1" outlineLevel="0" r="580">
      <c r="A580" s="14" t="n">
        <v>45518.679525463</v>
      </c>
      <c r="B580" s="6" t="n">
        <v>-8</v>
      </c>
      <c r="C580" s="17" t="s">
        <v>580</v>
      </c>
      <c r="D580" s="17"/>
      <c r="E580" s="17"/>
      <c r="F580" s="6" t="s">
        <f>=A580-A579</f>
      </c>
      <c r="G580" s="6" t="s">
        <f>=B580+G579</f>
      </c>
      <c r="H580" s="6" t="s">
        <f>=F580*G579</f>
      </c>
    </row>
    <row collapsed="false" customFormat="false" customHeight="false" hidden="false" ht="12.1" outlineLevel="0" r="581">
      <c r="A581" s="14" t="n">
        <v>45519</v>
      </c>
      <c r="B581" s="6" t="n">
        <v>-28.9</v>
      </c>
      <c r="C581" s="17" t="s">
        <v>466</v>
      </c>
      <c r="D581" s="17"/>
      <c r="E581" s="17"/>
      <c r="F581" s="6" t="s">
        <f>=A581-A580</f>
      </c>
      <c r="G581" s="6" t="s">
        <f>=B581+G580</f>
      </c>
      <c r="H581" s="6" t="s">
        <f>=F581*G580</f>
      </c>
    </row>
    <row collapsed="false" customFormat="false" customHeight="false" hidden="false" ht="12.1" outlineLevel="0" r="582">
      <c r="A582" s="14" t="n">
        <v>45523</v>
      </c>
      <c r="B582" s="6" t="n">
        <v>-10.67</v>
      </c>
      <c r="C582" s="17" t="s">
        <v>583</v>
      </c>
      <c r="D582" s="17"/>
      <c r="E582" s="17"/>
      <c r="F582" s="6" t="s">
        <f>=A582-A581</f>
      </c>
      <c r="G582" s="6" t="s">
        <f>=B582+G581</f>
      </c>
      <c r="H582" s="6" t="s">
        <f>=F582*G581</f>
      </c>
    </row>
    <row collapsed="false" customFormat="false" customHeight="false" hidden="false" ht="12.1" outlineLevel="0" r="583">
      <c r="A583" s="14" t="n">
        <v>45525</v>
      </c>
      <c r="B583" s="6" t="n">
        <v>-5000</v>
      </c>
      <c r="C583" s="17" t="s">
        <v>584</v>
      </c>
      <c r="D583" s="17"/>
      <c r="E583" s="17"/>
      <c r="F583" s="6" t="s">
        <f>=A583-A582</f>
      </c>
      <c r="G583" s="6" t="s">
        <f>=B583+G582</f>
      </c>
      <c r="H583" s="6" t="s">
        <f>=F583*G582</f>
      </c>
    </row>
    <row collapsed="false" customFormat="false" customHeight="false" hidden="false" ht="12.1" outlineLevel="0" r="584">
      <c r="A584" s="14" t="n">
        <v>45526</v>
      </c>
      <c r="B584" s="6" t="n">
        <v>5000</v>
      </c>
      <c r="C584" s="17" t="s">
        <v>259</v>
      </c>
      <c r="D584" s="17"/>
      <c r="E584" s="17"/>
      <c r="F584" s="6" t="s">
        <f>=A584-A583</f>
      </c>
      <c r="G584" s="6" t="s">
        <f>=B584+G583</f>
      </c>
      <c r="H584" s="6" t="s">
        <f>=F584*G583</f>
      </c>
    </row>
    <row collapsed="false" customFormat="false" customHeight="false" hidden="false" ht="12.1" outlineLevel="0" r="585">
      <c r="A585" s="14" t="n">
        <v>45526</v>
      </c>
      <c r="B585" s="6" t="n">
        <v>-166.95</v>
      </c>
      <c r="C585" s="17" t="s">
        <v>541</v>
      </c>
      <c r="D585" s="17"/>
      <c r="E585" s="17"/>
      <c r="F585" s="6" t="s">
        <f>=A585-A584</f>
      </c>
      <c r="G585" s="6" t="s">
        <f>=B585+G584</f>
      </c>
      <c r="H585" s="6" t="s">
        <f>=F585*G584</f>
      </c>
    </row>
    <row collapsed="false" customFormat="false" customHeight="false" hidden="false" ht="12.1" outlineLevel="0" r="586">
      <c r="A586" s="14" t="n">
        <v>45530</v>
      </c>
      <c r="B586" s="6" t="n">
        <v>2000</v>
      </c>
      <c r="C586" s="17" t="s">
        <v>259</v>
      </c>
      <c r="D586" s="17"/>
      <c r="E586" s="17"/>
      <c r="F586" s="6" t="s">
        <f>=A586-A585</f>
      </c>
      <c r="G586" s="6" t="s">
        <f>=B586+G585</f>
      </c>
      <c r="H586" s="6" t="s">
        <f>=F586*G585</f>
      </c>
    </row>
    <row collapsed="false" customFormat="false" customHeight="false" hidden="false" ht="12.1" outlineLevel="0" r="587">
      <c r="A587" s="14" t="n">
        <v>45530</v>
      </c>
      <c r="B587" s="6" t="n">
        <v>1450</v>
      </c>
      <c r="C587" s="17" t="s">
        <v>259</v>
      </c>
      <c r="D587" s="17"/>
      <c r="E587" s="17"/>
      <c r="F587" s="6" t="s">
        <f>=A587-A586</f>
      </c>
      <c r="G587" s="6" t="s">
        <f>=B587+G586</f>
      </c>
      <c r="H587" s="6" t="s">
        <f>=F587*G586</f>
      </c>
    </row>
    <row collapsed="false" customFormat="false" customHeight="false" hidden="false" ht="12.1" outlineLevel="0" r="588">
      <c r="A588" s="14" t="n">
        <v>45530</v>
      </c>
      <c r="B588" s="6" t="n">
        <v>800</v>
      </c>
      <c r="C588" s="17" t="s">
        <v>259</v>
      </c>
      <c r="D588" s="17"/>
      <c r="E588" s="17"/>
      <c r="F588" s="6" t="s">
        <f>=A588-A587</f>
      </c>
      <c r="G588" s="6" t="s">
        <f>=B588+G587</f>
      </c>
      <c r="H588" s="6" t="s">
        <f>=F588*G587</f>
      </c>
    </row>
    <row collapsed="false" customFormat="false" customHeight="false" hidden="false" ht="12.1" outlineLevel="0" r="589">
      <c r="A589" s="14" t="n">
        <v>45530</v>
      </c>
      <c r="B589" s="6" t="n">
        <v>3200</v>
      </c>
      <c r="C589" s="17" t="s">
        <v>259</v>
      </c>
      <c r="D589" s="17"/>
      <c r="E589" s="17"/>
      <c r="F589" s="6" t="s">
        <f>=A589-A588</f>
      </c>
      <c r="G589" s="6" t="s">
        <f>=B589+G588</f>
      </c>
      <c r="H589" s="6" t="s">
        <f>=F589*G588</f>
      </c>
    </row>
    <row collapsed="false" customFormat="false" customHeight="false" hidden="false" ht="12.1" outlineLevel="0" r="590">
      <c r="A590" s="14" t="n">
        <v>45534</v>
      </c>
      <c r="B590" s="6" t="n">
        <v>-154.65</v>
      </c>
      <c r="C590" s="17" t="s">
        <v>545</v>
      </c>
      <c r="D590" s="17"/>
      <c r="E590" s="17"/>
      <c r="F590" s="6" t="s">
        <f>=A590-A589</f>
      </c>
      <c r="G590" s="6" t="s">
        <f>=B590+G589</f>
      </c>
      <c r="H590" s="6" t="s">
        <f>=F590*G589</f>
      </c>
    </row>
    <row collapsed="false" customFormat="false" customHeight="false" hidden="false" ht="12.1" outlineLevel="0" r="591">
      <c r="A591" s="14" t="n">
        <v>45536</v>
      </c>
      <c r="B591" s="6" t="n">
        <v>-48.05</v>
      </c>
      <c r="C591" s="17" t="s">
        <v>530</v>
      </c>
      <c r="D591" s="17"/>
      <c r="E591" s="17"/>
      <c r="F591" s="6" t="s">
        <f>=A591-A590</f>
      </c>
      <c r="G591" s="6" t="s">
        <f>=B591+G590</f>
      </c>
      <c r="H591" s="6" t="s">
        <f>=F591*G590</f>
      </c>
    </row>
    <row collapsed="false" customFormat="false" customHeight="false" hidden="false" ht="12.1" outlineLevel="0" r="592">
      <c r="A592" s="14" t="n">
        <v>45539</v>
      </c>
      <c r="B592" s="6" t="n">
        <v>-195.4</v>
      </c>
      <c r="C592" s="17" t="s">
        <v>585</v>
      </c>
      <c r="D592" s="17"/>
      <c r="E592" s="17"/>
      <c r="F592" s="6" t="s">
        <f>=A592-A591</f>
      </c>
      <c r="G592" s="6" t="s">
        <f>=B592+G591</f>
      </c>
      <c r="H592" s="6" t="s">
        <f>=F592*G591</f>
      </c>
    </row>
    <row collapsed="false" customFormat="false" customHeight="false" hidden="false" ht="12.1" outlineLevel="0" r="593">
      <c r="A593" s="14" t="n">
        <v>45539</v>
      </c>
      <c r="B593" s="6" t="n">
        <v>4500</v>
      </c>
      <c r="C593" s="17" t="s">
        <v>259</v>
      </c>
      <c r="D593" s="17"/>
      <c r="E593" s="17"/>
      <c r="F593" s="6" t="s">
        <f>=A593-A592</f>
      </c>
      <c r="G593" s="6" t="s">
        <f>=B593+G592</f>
      </c>
      <c r="H593" s="6" t="s">
        <f>=F593*G592</f>
      </c>
    </row>
    <row collapsed="false" customFormat="false" customHeight="false" hidden="false" ht="12.1" outlineLevel="0" r="594">
      <c r="A594" s="14" t="n">
        <v>45541</v>
      </c>
      <c r="B594" s="6" t="n">
        <v>-20.63</v>
      </c>
      <c r="C594" s="17" t="s">
        <v>586</v>
      </c>
      <c r="D594" s="17"/>
      <c r="E594" s="17"/>
      <c r="F594" s="6" t="s">
        <f>=A594-A593</f>
      </c>
      <c r="G594" s="6" t="s">
        <f>=B594+G593</f>
      </c>
      <c r="H594" s="6" t="s">
        <f>=F594*G593</f>
      </c>
    </row>
    <row collapsed="false" customFormat="false" customHeight="false" hidden="false" ht="12.1" outlineLevel="0" r="595">
      <c r="A595" s="14" t="n">
        <v>45545</v>
      </c>
      <c r="B595" s="6" t="n">
        <v>-135.3</v>
      </c>
      <c r="C595" s="17" t="s">
        <v>587</v>
      </c>
      <c r="D595" s="17"/>
      <c r="E595" s="17"/>
      <c r="F595" s="6" t="s">
        <f>=A595-A594</f>
      </c>
      <c r="G595" s="6" t="s">
        <f>=B595+G594</f>
      </c>
      <c r="H595" s="6" t="s">
        <f>=F595*G594</f>
      </c>
    </row>
    <row collapsed="false" customFormat="false" customHeight="false" hidden="false" ht="12.1" outlineLevel="0" r="596">
      <c r="A596" s="14" t="n">
        <v>45552</v>
      </c>
      <c r="B596" s="6" t="n">
        <v>-12.3</v>
      </c>
      <c r="C596" s="17" t="s">
        <v>588</v>
      </c>
      <c r="D596" s="17"/>
      <c r="E596" s="17"/>
      <c r="F596" s="6" t="s">
        <f>=A596-A595</f>
      </c>
      <c r="G596" s="6" t="s">
        <f>=B596+G595</f>
      </c>
      <c r="H596" s="6" t="s">
        <f>=F596*G595</f>
      </c>
    </row>
    <row collapsed="false" customFormat="false" customHeight="false" hidden="false" ht="12.1" outlineLevel="0" r="597">
      <c r="A597" s="14" t="n">
        <v>45555</v>
      </c>
      <c r="B597" s="6" t="n">
        <v>-70</v>
      </c>
      <c r="C597" s="17" t="s">
        <v>589</v>
      </c>
      <c r="D597" s="17"/>
      <c r="E597" s="17"/>
      <c r="F597" s="6" t="s">
        <f>=A597-A596</f>
      </c>
      <c r="G597" s="6" t="s">
        <f>=B597+G596</f>
      </c>
      <c r="H597" s="6" t="s">
        <f>=F597*G596</f>
      </c>
    </row>
    <row collapsed="false" customFormat="false" customHeight="false" hidden="false" ht="12.1" outlineLevel="0" r="598">
      <c r="A598" s="14" t="n">
        <v>45557</v>
      </c>
      <c r="B598" s="6" t="n">
        <v>-102</v>
      </c>
      <c r="C598" s="17" t="s">
        <v>590</v>
      </c>
      <c r="D598" s="17"/>
      <c r="E598" s="17"/>
      <c r="F598" s="6" t="s">
        <f>=A598-A597</f>
      </c>
      <c r="G598" s="6" t="s">
        <f>=B598+G597</f>
      </c>
      <c r="H598" s="6" t="s">
        <f>=F598*G597</f>
      </c>
    </row>
    <row collapsed="false" customFormat="false" customHeight="false" hidden="false" ht="12.1" outlineLevel="0" r="599">
      <c r="A599" s="14" t="n">
        <v>45560</v>
      </c>
      <c r="B599" s="6" t="n">
        <v>-244.5</v>
      </c>
      <c r="C599" s="17" t="s">
        <v>591</v>
      </c>
      <c r="D599" s="17"/>
      <c r="E599" s="17"/>
      <c r="F599" s="6" t="s">
        <f>=A599-A598</f>
      </c>
      <c r="G599" s="6" t="s">
        <f>=B599+G598</f>
      </c>
      <c r="H599" s="6" t="s">
        <f>=F599*G598</f>
      </c>
    </row>
    <row collapsed="false" customFormat="false" customHeight="false" hidden="false" ht="12.1" outlineLevel="0" r="600">
      <c r="A600" s="14" t="n">
        <v>45562</v>
      </c>
      <c r="B600" s="6" t="n">
        <v>-210.4</v>
      </c>
      <c r="C600" s="17" t="s">
        <v>592</v>
      </c>
      <c r="D600" s="17"/>
      <c r="E600" s="17"/>
      <c r="F600" s="6" t="s">
        <f>=A600-A599</f>
      </c>
      <c r="G600" s="6" t="s">
        <f>=B600+G599</f>
      </c>
      <c r="H600" s="6" t="s">
        <f>=F600*G599</f>
      </c>
    </row>
    <row collapsed="false" customFormat="false" customHeight="false" hidden="false" ht="12.1" outlineLevel="0" r="601">
      <c r="A601" s="14" t="n">
        <v>45565</v>
      </c>
      <c r="B601" s="6" t="n">
        <v>-474.2</v>
      </c>
      <c r="C601" s="17" t="s">
        <v>593</v>
      </c>
      <c r="D601" s="17"/>
      <c r="E601" s="17"/>
      <c r="F601" s="6" t="s">
        <f>=A601-A600</f>
      </c>
      <c r="G601" s="6" t="s">
        <f>=B601+G600</f>
      </c>
      <c r="H601" s="6" t="s">
        <f>=F601*G600</f>
      </c>
    </row>
    <row collapsed="false" customFormat="false" customHeight="false" hidden="false" ht="12.1" outlineLevel="0" r="602">
      <c r="A602" s="14" t="n">
        <v>45565</v>
      </c>
      <c r="B602" s="6" t="n">
        <v>-63.25</v>
      </c>
      <c r="C602" s="17" t="s">
        <v>594</v>
      </c>
      <c r="D602" s="17"/>
      <c r="E602" s="17"/>
      <c r="F602" s="6" t="s">
        <f>=A602-A601</f>
      </c>
      <c r="G602" s="6" t="s">
        <f>=B602+G601</f>
      </c>
      <c r="H602" s="6" t="s">
        <f>=F602*G601</f>
      </c>
    </row>
    <row collapsed="false" customFormat="false" customHeight="false" hidden="false" ht="12.1" outlineLevel="0" r="603">
      <c r="A603" s="14" t="n">
        <v>45566</v>
      </c>
      <c r="B603" s="6" t="n">
        <v>-48.05</v>
      </c>
      <c r="C603" s="17" t="s">
        <v>530</v>
      </c>
      <c r="D603" s="17"/>
      <c r="E603" s="17"/>
      <c r="F603" s="6" t="s">
        <f>=A603-A602</f>
      </c>
      <c r="G603" s="6" t="s">
        <f>=B603+G602</f>
      </c>
      <c r="H603" s="6" t="s">
        <f>=F603*G602</f>
      </c>
    </row>
    <row collapsed="false" customFormat="false" customHeight="false" hidden="false" ht="12.1" outlineLevel="0" r="604">
      <c r="A604" s="14" t="n">
        <v>45567</v>
      </c>
      <c r="B604" s="6" t="n">
        <v>-166.95</v>
      </c>
      <c r="C604" s="17" t="s">
        <v>595</v>
      </c>
      <c r="D604" s="17"/>
      <c r="E604" s="17"/>
      <c r="F604" s="6" t="s">
        <f>=A604-A603</f>
      </c>
      <c r="G604" s="6" t="s">
        <f>=B604+G603</f>
      </c>
      <c r="H604" s="6" t="s">
        <f>=F604*G603</f>
      </c>
    </row>
    <row collapsed="false" customFormat="false" customHeight="false" hidden="false" ht="12.1" outlineLevel="0" r="605">
      <c r="A605" s="14" t="n">
        <v>45567.632349537</v>
      </c>
      <c r="B605" s="6" t="n">
        <v>191.95</v>
      </c>
      <c r="C605" s="17" t="s">
        <v>596</v>
      </c>
      <c r="D605" s="17"/>
      <c r="E605" s="17"/>
      <c r="F605" s="6" t="s">
        <f>=A605-A604</f>
      </c>
      <c r="G605" s="6" t="s">
        <f>=B605+G604</f>
      </c>
      <c r="H605" s="6" t="s">
        <f>=F605*G604</f>
      </c>
    </row>
    <row collapsed="false" customFormat="false" customHeight="false" hidden="false" ht="12.1" outlineLevel="0" r="606">
      <c r="A606" s="14" t="n">
        <v>45573</v>
      </c>
      <c r="B606" s="6" t="n">
        <v>-398.4</v>
      </c>
      <c r="C606" s="17" t="s">
        <v>597</v>
      </c>
      <c r="D606" s="17"/>
      <c r="E606" s="17"/>
      <c r="F606" s="6" t="s">
        <f>=A606-A605</f>
      </c>
      <c r="G606" s="6" t="s">
        <f>=B606+G605</f>
      </c>
      <c r="H606" s="6" t="s">
        <f>=F606*G605</f>
      </c>
    </row>
    <row collapsed="false" customFormat="false" customHeight="false" hidden="false" ht="12.1" outlineLevel="0" r="607">
      <c r="A607" s="14" t="n">
        <v>45575</v>
      </c>
      <c r="B607" s="6" t="n">
        <v>24.04</v>
      </c>
      <c r="C607" s="17" t="s">
        <v>598</v>
      </c>
      <c r="D607" s="17"/>
      <c r="E607" s="17"/>
      <c r="F607" s="6" t="s">
        <f>=A607-A606</f>
      </c>
      <c r="G607" s="6" t="s">
        <f>=B607+G606</f>
      </c>
      <c r="H607" s="6" t="s">
        <f>=F607*G606</f>
      </c>
    </row>
    <row collapsed="false" customFormat="false" customHeight="false" hidden="false" ht="12.1" outlineLevel="0" r="608">
      <c r="A608" s="14" t="n">
        <v>45575</v>
      </c>
      <c r="B608" s="6" t="n">
        <v>-48.09</v>
      </c>
      <c r="C608" s="17" t="s">
        <v>599</v>
      </c>
      <c r="D608" s="17"/>
      <c r="E608" s="17"/>
      <c r="F608" s="6" t="s">
        <f>=A608-A607</f>
      </c>
      <c r="G608" s="6" t="s">
        <f>=B608+G607</f>
      </c>
      <c r="H608" s="6" t="s">
        <f>=F608*G607</f>
      </c>
    </row>
    <row collapsed="false" customFormat="false" customHeight="false" hidden="false" ht="12.1" outlineLevel="0" r="609">
      <c r="A609" s="14" t="n">
        <v>45575.81837963</v>
      </c>
      <c r="B609" s="6" t="n">
        <v>400</v>
      </c>
      <c r="C609" s="17" t="s">
        <v>471</v>
      </c>
      <c r="D609" s="17"/>
      <c r="E609" s="17"/>
      <c r="F609" s="6" t="s">
        <f>=A609-A608</f>
      </c>
      <c r="G609" s="6" t="s">
        <f>=B609+G608</f>
      </c>
      <c r="H609" s="6" t="s">
        <f>=F609*G608</f>
      </c>
    </row>
    <row collapsed="false" customFormat="false" customHeight="false" hidden="false" ht="12.1" outlineLevel="0" r="610">
      <c r="A610" s="14" t="n">
        <v>45576</v>
      </c>
      <c r="B610" s="6" t="n">
        <v>-216.5</v>
      </c>
      <c r="C610" s="17" t="s">
        <v>600</v>
      </c>
      <c r="D610" s="17"/>
      <c r="E610" s="17"/>
      <c r="F610" s="6" t="s">
        <f>=A610-A609</f>
      </c>
      <c r="G610" s="6" t="s">
        <f>=B610+G609</f>
      </c>
      <c r="H610" s="6" t="s">
        <f>=F610*G609</f>
      </c>
    </row>
    <row collapsed="false" customFormat="false" customHeight="false" hidden="false" ht="12.1" outlineLevel="0" r="611">
      <c r="A611" s="14" t="n">
        <v>45576</v>
      </c>
      <c r="B611" s="6" t="n">
        <v>-29.03</v>
      </c>
      <c r="C611" s="17" t="s">
        <v>517</v>
      </c>
      <c r="D611" s="17"/>
      <c r="E611" s="17"/>
      <c r="F611" s="6" t="s">
        <f>=A611-A610</f>
      </c>
      <c r="G611" s="6" t="s">
        <f>=B611+G610</f>
      </c>
      <c r="H611" s="6" t="s">
        <f>=F611*G610</f>
      </c>
    </row>
    <row collapsed="false" customFormat="false" customHeight="false" hidden="false" ht="12.1" outlineLevel="0" r="612">
      <c r="A612" s="14" t="n">
        <v>45579</v>
      </c>
      <c r="B612" s="6" t="n">
        <v>-451.6</v>
      </c>
      <c r="C612" s="17" t="s">
        <v>601</v>
      </c>
      <c r="D612" s="17"/>
      <c r="E612" s="17"/>
      <c r="F612" s="6" t="s">
        <f>=A612-A611</f>
      </c>
      <c r="G612" s="6" t="s">
        <f>=B612+G611</f>
      </c>
      <c r="H612" s="6" t="s">
        <f>=F612*G611</f>
      </c>
    </row>
    <row collapsed="false" customFormat="false" customHeight="false" hidden="false" ht="12.1" outlineLevel="0" r="613">
      <c r="A613" s="14" t="n">
        <v>45581</v>
      </c>
      <c r="B613" s="6" t="n">
        <v>-250</v>
      </c>
      <c r="C613" s="17" t="s">
        <v>572</v>
      </c>
      <c r="D613" s="17"/>
      <c r="E613" s="17"/>
      <c r="F613" s="6" t="s">
        <f>=A613-A612</f>
      </c>
      <c r="G613" s="6" t="s">
        <f>=B613+G612</f>
      </c>
      <c r="H613" s="6" t="s">
        <f>=F613*G612</f>
      </c>
    </row>
    <row collapsed="false" customFormat="false" customHeight="false" hidden="false" ht="12.1" outlineLevel="0" r="614">
      <c r="A614" s="14" t="n">
        <v>45582</v>
      </c>
      <c r="B614" s="6" t="n">
        <v>-34.92</v>
      </c>
      <c r="C614" s="17" t="s">
        <v>602</v>
      </c>
      <c r="D614" s="17"/>
      <c r="E614" s="17"/>
      <c r="F614" s="6" t="s">
        <f>=A614-A613</f>
      </c>
      <c r="G614" s="6" t="s">
        <f>=B614+G613</f>
      </c>
      <c r="H614" s="6" t="s">
        <f>=F614*G613</f>
      </c>
    </row>
    <row collapsed="false" customFormat="false" customHeight="false" hidden="false" ht="12.1" outlineLevel="0" r="615">
      <c r="A615" s="14" t="n">
        <v>45582</v>
      </c>
      <c r="B615" s="6" t="n">
        <v>-260.28</v>
      </c>
      <c r="C615" s="17" t="s">
        <v>603</v>
      </c>
      <c r="D615" s="17"/>
      <c r="E615" s="17"/>
      <c r="F615" s="6" t="s">
        <f>=A615-A614</f>
      </c>
      <c r="G615" s="6" t="s">
        <f>=B615+G614</f>
      </c>
      <c r="H615" s="6" t="s">
        <f>=F615*G614</f>
      </c>
    </row>
    <row collapsed="false" customFormat="false" customHeight="false" hidden="false" ht="12.1" outlineLevel="0" r="616">
      <c r="A616" s="14" t="n">
        <v>45582</v>
      </c>
      <c r="B616" s="6" t="n">
        <v>250</v>
      </c>
      <c r="C616" s="17" t="s">
        <v>575</v>
      </c>
      <c r="D616" s="17"/>
      <c r="E616" s="17"/>
      <c r="F616" s="6" t="s">
        <f>=A616-A615</f>
      </c>
      <c r="G616" s="6" t="s">
        <f>=B616+G615</f>
      </c>
      <c r="H616" s="6" t="s">
        <f>=F616*G615</f>
      </c>
    </row>
    <row collapsed="false" customFormat="false" customHeight="false" hidden="false" ht="12.1" outlineLevel="0" r="617">
      <c r="A617" s="14" t="n">
        <v>45584</v>
      </c>
      <c r="B617" s="6" t="n">
        <v>-324.5</v>
      </c>
      <c r="C617" s="17" t="s">
        <v>604</v>
      </c>
      <c r="D617" s="17"/>
      <c r="E617" s="17"/>
      <c r="F617" s="6" t="s">
        <f>=A617-A616</f>
      </c>
      <c r="G617" s="6" t="s">
        <f>=B617+G616</f>
      </c>
      <c r="H617" s="6" t="s">
        <f>=F617*G616</f>
      </c>
    </row>
    <row collapsed="false" customFormat="false" customHeight="false" hidden="false" ht="12.1" outlineLevel="0" r="618">
      <c r="A618" s="14" t="n">
        <v>45587</v>
      </c>
      <c r="B618" s="6" t="n">
        <v>-53.58</v>
      </c>
      <c r="C618" s="17" t="s">
        <v>518</v>
      </c>
      <c r="D618" s="17"/>
      <c r="E618" s="17"/>
      <c r="F618" s="6" t="s">
        <f>=A618-A617</f>
      </c>
      <c r="G618" s="6" t="s">
        <f>=B618+G617</f>
      </c>
      <c r="H618" s="6" t="s">
        <f>=F618*G617</f>
      </c>
    </row>
    <row collapsed="false" customFormat="false" customHeight="false" hidden="false" ht="12.1" outlineLevel="0" r="619">
      <c r="A619" s="14" t="n">
        <v>45594</v>
      </c>
      <c r="B619" s="6" t="n">
        <v>4000</v>
      </c>
      <c r="C619" s="17" t="s">
        <v>259</v>
      </c>
      <c r="D619" s="17"/>
      <c r="E619" s="17"/>
      <c r="F619" s="6" t="s">
        <f>=A619-A618</f>
      </c>
      <c r="G619" s="6" t="s">
        <f>=B619+G618</f>
      </c>
      <c r="H619" s="6" t="s">
        <f>=F619*G618</f>
      </c>
    </row>
    <row collapsed="false" customFormat="false" customHeight="false" hidden="false" ht="12.1" outlineLevel="0" r="620">
      <c r="A620" s="14" t="n">
        <v>45595</v>
      </c>
      <c r="B620" s="6" t="n">
        <v>3600</v>
      </c>
      <c r="C620" s="17" t="s">
        <v>259</v>
      </c>
      <c r="D620" s="17"/>
      <c r="E620" s="17"/>
      <c r="F620" s="6" t="s">
        <f>=A620-A619</f>
      </c>
      <c r="G620" s="6" t="s">
        <f>=B620+G619</f>
      </c>
      <c r="H620" s="6" t="s">
        <f>=F620*G619</f>
      </c>
    </row>
    <row collapsed="false" customFormat="false" customHeight="false" hidden="false" ht="12.1" outlineLevel="0" r="621">
      <c r="A621" s="14" t="n">
        <v>45596</v>
      </c>
      <c r="B621" s="6" t="n">
        <v>42.38</v>
      </c>
      <c r="C621" s="17" t="s">
        <v>605</v>
      </c>
      <c r="D621" s="17"/>
      <c r="E621" s="17"/>
      <c r="F621" s="6" t="s">
        <f>=A621-A620</f>
      </c>
      <c r="G621" s="6" t="s">
        <f>=B621+G620</f>
      </c>
      <c r="H621" s="6" t="s">
        <f>=F621*G620</f>
      </c>
    </row>
    <row collapsed="false" customFormat="false" customHeight="false" hidden="false" ht="12.1" outlineLevel="0" r="622">
      <c r="A622" s="14" t="n">
        <v>45596</v>
      </c>
      <c r="B622" s="6" t="n">
        <v>-48.05</v>
      </c>
      <c r="C622" s="17" t="s">
        <v>530</v>
      </c>
      <c r="D622" s="17"/>
      <c r="E622" s="17"/>
      <c r="F622" s="6" t="s">
        <f>=A622-A621</f>
      </c>
      <c r="G622" s="6" t="s">
        <f>=B622+G621</f>
      </c>
      <c r="H622" s="6" t="s">
        <f>=F622*G621</f>
      </c>
    </row>
    <row collapsed="false" customFormat="false" customHeight="false" hidden="false" ht="12.1" outlineLevel="0" r="623">
      <c r="A623" s="14" t="n">
        <v>45596</v>
      </c>
      <c r="B623" s="6" t="n">
        <v>-36.38</v>
      </c>
      <c r="C623" s="17" t="s">
        <v>312</v>
      </c>
      <c r="D623" s="17"/>
      <c r="E623" s="17"/>
      <c r="F623" s="6" t="s">
        <f>=A623-A622</f>
      </c>
      <c r="G623" s="6" t="s">
        <f>=B623+G622</f>
      </c>
      <c r="H623" s="6" t="s">
        <f>=F623*G622</f>
      </c>
    </row>
    <row collapsed="false" customFormat="false" customHeight="false" hidden="false" ht="12.1" outlineLevel="0" r="624">
      <c r="A624" s="14" t="n">
        <v>45604</v>
      </c>
      <c r="B624" s="6" t="n">
        <v>37.27</v>
      </c>
      <c r="C624" s="17" t="s">
        <v>606</v>
      </c>
      <c r="D624" s="17"/>
      <c r="E624" s="17"/>
      <c r="F624" s="6" t="s">
        <f>=A624-A623</f>
      </c>
      <c r="G624" s="6" t="s">
        <f>=B624+G623</f>
      </c>
      <c r="H624" s="6" t="s">
        <f>=F624*G623</f>
      </c>
    </row>
    <row collapsed="false" customFormat="false" customHeight="false" hidden="false" ht="12.1" outlineLevel="0" r="625">
      <c r="A625" s="14" t="n">
        <v>45604</v>
      </c>
      <c r="B625" s="6" t="n">
        <v>-37.27</v>
      </c>
      <c r="C625" s="17" t="s">
        <v>607</v>
      </c>
      <c r="D625" s="17"/>
      <c r="E625" s="17"/>
      <c r="F625" s="6" t="s">
        <f>=A625-A624</f>
      </c>
      <c r="G625" s="6" t="s">
        <f>=B625+G624</f>
      </c>
      <c r="H625" s="6" t="s">
        <f>=F625*G624</f>
      </c>
    </row>
    <row collapsed="false" customFormat="false" customHeight="false" hidden="false" ht="12.1" outlineLevel="0" r="626">
      <c r="A626" s="14" t="n">
        <v>45608</v>
      </c>
      <c r="B626" s="6" t="n">
        <v>-11.75</v>
      </c>
      <c r="C626" s="17" t="s">
        <v>608</v>
      </c>
      <c r="D626" s="17"/>
      <c r="E626" s="17"/>
      <c r="F626" s="6" t="s">
        <f>=A626-A625</f>
      </c>
      <c r="G626" s="6" t="s">
        <f>=B626+G625</f>
      </c>
      <c r="H626" s="6" t="s">
        <f>=F626*G625</f>
      </c>
    </row>
    <row collapsed="false" customFormat="false" customHeight="false" hidden="false" ht="12.1" outlineLevel="0" r="627">
      <c r="A627" s="14" t="n">
        <v>45610</v>
      </c>
      <c r="B627" s="6" t="n">
        <v>-28.9</v>
      </c>
      <c r="C627" s="17" t="s">
        <v>466</v>
      </c>
      <c r="D627" s="17"/>
      <c r="E627" s="17"/>
      <c r="F627" s="6" t="s">
        <f>=A627-A626</f>
      </c>
      <c r="G627" s="6" t="s">
        <f>=B627+G626</f>
      </c>
      <c r="H627" s="6" t="s">
        <f>=F627*G626</f>
      </c>
    </row>
    <row collapsed="false" customFormat="false" customHeight="false" hidden="false" ht="12.1" outlineLevel="0" r="628">
      <c r="A628" s="14" t="n">
        <v>45617</v>
      </c>
      <c r="B628" s="6" t="n">
        <v>6500</v>
      </c>
      <c r="C628" s="17" t="s">
        <v>259</v>
      </c>
      <c r="D628" s="17"/>
      <c r="E628" s="17"/>
      <c r="F628" s="6" t="s">
        <f>=A628-A627</f>
      </c>
      <c r="G628" s="6" t="s">
        <f>=B628+G627</f>
      </c>
      <c r="H628" s="6" t="s">
        <f>=F628*G627</f>
      </c>
    </row>
    <row collapsed="false" customFormat="false" customHeight="false" hidden="false" ht="12.1" outlineLevel="0" r="629">
      <c r="A629" s="14" t="n">
        <v>45623</v>
      </c>
      <c r="B629" s="6" t="n">
        <v>5000</v>
      </c>
      <c r="C629" s="17" t="s">
        <v>259</v>
      </c>
      <c r="D629" s="17"/>
      <c r="E629" s="17"/>
      <c r="F629" s="6" t="s">
        <f>=A629-A628</f>
      </c>
      <c r="G629" s="6" t="s">
        <f>=B629+G628</f>
      </c>
      <c r="H629" s="6" t="s">
        <f>=F629*G628</f>
      </c>
    </row>
    <row collapsed="false" customFormat="false" customHeight="false" hidden="false" ht="12.1" outlineLevel="0" r="630">
      <c r="A630" s="14" t="n">
        <v>45625</v>
      </c>
      <c r="B630" s="6" t="n">
        <v>-154.65</v>
      </c>
      <c r="C630" s="17" t="s">
        <v>545</v>
      </c>
      <c r="D630" s="17"/>
      <c r="E630" s="17"/>
      <c r="F630" s="6" t="s">
        <f>=A630-A629</f>
      </c>
      <c r="G630" s="6" t="s">
        <f>=B630+G629</f>
      </c>
      <c r="H630" s="6" t="s">
        <f>=F630*G629</f>
      </c>
    </row>
    <row collapsed="false" customFormat="false" customHeight="false" hidden="false" ht="12.1" outlineLevel="0" r="631">
      <c r="A631" s="14" t="n">
        <v>45626</v>
      </c>
      <c r="B631" s="6" t="n">
        <v>-48.05</v>
      </c>
      <c r="C631" s="17" t="s">
        <v>530</v>
      </c>
      <c r="D631" s="17"/>
      <c r="E631" s="17"/>
      <c r="F631" s="6" t="s">
        <f>=A631-A630</f>
      </c>
      <c r="G631" s="6" t="s">
        <f>=B631+G630</f>
      </c>
      <c r="H631" s="6" t="s">
        <f>=F631*G630</f>
      </c>
    </row>
    <row collapsed="false" customFormat="false" customHeight="false" hidden="false" ht="12.1" outlineLevel="0" r="632">
      <c r="A632" s="14" t="n">
        <v>45630</v>
      </c>
      <c r="B632" s="6" t="n">
        <v>-184.4</v>
      </c>
      <c r="C632" s="17" t="s">
        <v>609</v>
      </c>
      <c r="D632" s="17"/>
      <c r="E632" s="17"/>
      <c r="F632" s="6" t="s">
        <f>=A632-A631</f>
      </c>
      <c r="G632" s="6" t="s">
        <f>=B632+G631</f>
      </c>
      <c r="H632" s="6" t="s">
        <f>=F632*G631</f>
      </c>
    </row>
    <row collapsed="false" customFormat="false" customHeight="false" hidden="false" ht="12.1" outlineLevel="0" r="633">
      <c r="A633" s="14" t="n">
        <v>45631</v>
      </c>
      <c r="B633" s="6" t="n">
        <v>2550</v>
      </c>
      <c r="C633" s="17" t="s">
        <v>259</v>
      </c>
      <c r="D633" s="17"/>
      <c r="E633" s="17"/>
      <c r="F633" s="6" t="s">
        <f>=A633-A632</f>
      </c>
      <c r="G633" s="6" t="s">
        <f>=B633+G632</f>
      </c>
      <c r="H633" s="6" t="s">
        <f>=F633*G632</f>
      </c>
    </row>
    <row collapsed="false" customFormat="false" customHeight="false" hidden="false" ht="12.1" outlineLevel="0" r="634">
      <c r="A634" s="14" t="n">
        <v>45632</v>
      </c>
      <c r="B634" s="6" t="n">
        <v>-23.78</v>
      </c>
      <c r="C634" s="17" t="s">
        <v>610</v>
      </c>
      <c r="D634" s="17"/>
      <c r="E634" s="17"/>
      <c r="F634" s="6" t="s">
        <f>=A634-A633</f>
      </c>
      <c r="G634" s="6" t="s">
        <f>=B634+G633</f>
      </c>
      <c r="H634" s="6" t="s">
        <f>=F634*G633</f>
      </c>
    </row>
    <row collapsed="false" customFormat="false" customHeight="false" hidden="false" ht="12.1" outlineLevel="0" r="635">
      <c r="A635" s="14" t="n">
        <v>45637</v>
      </c>
      <c r="B635" s="6" t="n">
        <v>-88.72</v>
      </c>
      <c r="C635" s="17" t="s">
        <v>611</v>
      </c>
      <c r="D635" s="17"/>
      <c r="E635" s="17"/>
      <c r="F635" s="6" t="s">
        <f>=A635-A634</f>
      </c>
      <c r="G635" s="6" t="s">
        <f>=B635+G634</f>
      </c>
      <c r="H635" s="6" t="s">
        <f>=F635*G634</f>
      </c>
    </row>
    <row collapsed="false" customFormat="false" customHeight="false" hidden="false" ht="12.1" outlineLevel="0" r="636">
      <c r="A636" s="14" t="n">
        <v>45637.652905093</v>
      </c>
      <c r="B636" s="6" t="n">
        <v>254.3</v>
      </c>
      <c r="C636" s="17" t="s">
        <v>612</v>
      </c>
      <c r="D636" s="17"/>
      <c r="E636" s="17"/>
      <c r="F636" s="6" t="s">
        <f>=A636-A635</f>
      </c>
      <c r="G636" s="6" t="s">
        <f>=B636+G635</f>
      </c>
      <c r="H636" s="6" t="s">
        <f>=F636*G635</f>
      </c>
    </row>
    <row collapsed="false" customFormat="false" customHeight="false" hidden="false" ht="12.1" outlineLevel="0" r="637">
      <c r="A637" s="14" t="n">
        <v>45639</v>
      </c>
      <c r="B637" s="6" t="n">
        <v>-30.31</v>
      </c>
      <c r="C637" s="17" t="s">
        <v>613</v>
      </c>
      <c r="D637" s="17"/>
      <c r="E637" s="17"/>
      <c r="F637" s="6" t="s">
        <f>=A637-A636</f>
      </c>
      <c r="G637" s="6" t="s">
        <f>=B637+G636</f>
      </c>
      <c r="H637" s="6" t="s">
        <f>=F637*G636</f>
      </c>
    </row>
    <row collapsed="false" customFormat="false" customHeight="false" hidden="false" ht="12.1" outlineLevel="0" r="638">
      <c r="A638" s="14" t="n">
        <v>45642</v>
      </c>
      <c r="B638" s="6" t="n">
        <v>1100</v>
      </c>
      <c r="C638" s="17" t="s">
        <v>259</v>
      </c>
      <c r="D638" s="17"/>
      <c r="E638" s="17"/>
      <c r="F638" s="6" t="s">
        <f>=A638-A637</f>
      </c>
      <c r="G638" s="6" t="s">
        <f>=B638+G637</f>
      </c>
      <c r="H638" s="6" t="s">
        <f>=F638*G637</f>
      </c>
    </row>
    <row collapsed="false" customFormat="false" customHeight="false" hidden="false" ht="12.1" outlineLevel="0" r="639">
      <c r="A639" s="14" t="n">
        <v>45643</v>
      </c>
      <c r="B639" s="6" t="n">
        <v>-384.54</v>
      </c>
      <c r="C639" s="17" t="s">
        <v>614</v>
      </c>
      <c r="D639" s="17"/>
      <c r="E639" s="17"/>
      <c r="F639" s="6" t="s">
        <f>=A639-A638</f>
      </c>
      <c r="G639" s="6" t="s">
        <f>=B639+G638</f>
      </c>
      <c r="H639" s="6" t="s">
        <f>=F639*G638</f>
      </c>
    </row>
    <row collapsed="false" customFormat="false" customHeight="false" hidden="false" ht="12.1" outlineLevel="0" r="640">
      <c r="A640" s="14" t="n">
        <v>45643</v>
      </c>
      <c r="B640" s="6" t="n">
        <v>-447</v>
      </c>
      <c r="C640" s="17" t="s">
        <v>615</v>
      </c>
      <c r="D640" s="17"/>
      <c r="E640" s="17"/>
      <c r="F640" s="6" t="s">
        <f>=A640-A639</f>
      </c>
      <c r="G640" s="6" t="s">
        <f>=B640+G639</f>
      </c>
      <c r="H640" s="6" t="s">
        <f>=F640*G639</f>
      </c>
    </row>
    <row collapsed="false" customFormat="false" customHeight="false" hidden="false" ht="12.1" outlineLevel="0" r="641">
      <c r="A641" s="14" t="n">
        <v>45643</v>
      </c>
      <c r="B641" s="6" t="n">
        <v>1000</v>
      </c>
      <c r="C641" s="17" t="s">
        <v>259</v>
      </c>
      <c r="D641" s="17"/>
      <c r="E641" s="17"/>
      <c r="F641" s="6" t="s">
        <f>=A641-A640</f>
      </c>
      <c r="G641" s="6" t="s">
        <f>=B641+G640</f>
      </c>
      <c r="H641" s="6" t="s">
        <f>=F641*G640</f>
      </c>
    </row>
    <row collapsed="false" customFormat="false" customHeight="false" hidden="false" ht="12.1" outlineLevel="0" r="642">
      <c r="A642" s="14" t="n">
        <v>45644</v>
      </c>
      <c r="B642" s="6" t="n">
        <v>-13.9</v>
      </c>
      <c r="C642" s="17" t="s">
        <v>616</v>
      </c>
      <c r="D642" s="17"/>
      <c r="E642" s="17"/>
      <c r="F642" s="6" t="s">
        <f>=A642-A641</f>
      </c>
      <c r="G642" s="6" t="s">
        <f>=B642+G641</f>
      </c>
      <c r="H642" s="6" t="s">
        <f>=F642*G641</f>
      </c>
    </row>
    <row collapsed="false" customFormat="false" customHeight="false" hidden="false" ht="12.1" outlineLevel="0" r="643">
      <c r="A643" s="14" t="n">
        <v>45648</v>
      </c>
      <c r="B643" s="6" t="n">
        <v>-110</v>
      </c>
      <c r="C643" s="17" t="s">
        <v>617</v>
      </c>
      <c r="D643" s="17"/>
      <c r="E643" s="17"/>
      <c r="F643" s="6" t="s">
        <f>=A643-A642</f>
      </c>
      <c r="G643" s="6" t="s">
        <f>=B643+G642</f>
      </c>
      <c r="H643" s="6" t="s">
        <f>=F643*G642</f>
      </c>
    </row>
    <row collapsed="false" customFormat="false" customHeight="false" hidden="false" ht="12.1" outlineLevel="0" r="644">
      <c r="A644" s="14" t="n">
        <v>45653</v>
      </c>
      <c r="B644" s="6" t="n">
        <v>5000</v>
      </c>
      <c r="C644" s="17" t="s">
        <v>259</v>
      </c>
      <c r="D644" s="17"/>
      <c r="E644" s="17"/>
      <c r="F644" s="6" t="s">
        <f>=A644-A643</f>
      </c>
      <c r="G644" s="6" t="s">
        <f>=B644+G643</f>
      </c>
      <c r="H644" s="6" t="s">
        <f>=F644*G643</f>
      </c>
    </row>
    <row collapsed="false" customFormat="false" customHeight="false" hidden="false" ht="12.1" outlineLevel="0" r="645">
      <c r="A645" s="14" t="n">
        <v>45653</v>
      </c>
      <c r="B645" s="6" t="n">
        <v>5944.71</v>
      </c>
      <c r="C645" s="17" t="s">
        <v>259</v>
      </c>
      <c r="D645" s="17"/>
      <c r="E645" s="17"/>
      <c r="F645" s="6" t="s">
        <f>=A645-A644</f>
      </c>
      <c r="G645" s="6" t="s">
        <f>=B645+G644</f>
      </c>
      <c r="H645" s="6" t="s">
        <f>=F645*G644</f>
      </c>
    </row>
    <row collapsed="false" customFormat="false" customHeight="false" hidden="false" ht="12.1" outlineLevel="0" r="646">
      <c r="A646" s="14" t="n">
        <v>45656</v>
      </c>
      <c r="B646" s="6" t="n">
        <v>-48.05</v>
      </c>
      <c r="C646" s="17" t="s">
        <v>530</v>
      </c>
      <c r="D646" s="17"/>
      <c r="E646" s="17"/>
      <c r="F646" s="6" t="s">
        <f>=A646-A645</f>
      </c>
      <c r="G646" s="6" t="s">
        <f>=B646+G645</f>
      </c>
      <c r="H646" s="6" t="s">
        <f>=F646*G645</f>
      </c>
    </row>
    <row collapsed="false" customFormat="false" customHeight="false" hidden="false" ht="12.1" outlineLevel="0" r="647">
      <c r="A647" s="14" t="n">
        <v>45665</v>
      </c>
      <c r="B647" s="6" t="n">
        <v>-226.85</v>
      </c>
      <c r="C647" s="17" t="s">
        <v>618</v>
      </c>
      <c r="D647" s="17"/>
      <c r="E647" s="17"/>
      <c r="F647" s="6" t="s">
        <f>=A647-A646</f>
      </c>
      <c r="G647" s="6" t="s">
        <f>=B647+G646</f>
      </c>
      <c r="H647" s="6" t="s">
        <f>=F647*G646</f>
      </c>
    </row>
    <row collapsed="false" customFormat="false" customHeight="false" hidden="false" ht="12.1" outlineLevel="0" r="648">
      <c r="A648" s="14" t="n">
        <v>45667</v>
      </c>
      <c r="B648" s="6" t="n">
        <v>-444.58</v>
      </c>
      <c r="C648" s="17" t="s">
        <v>619</v>
      </c>
      <c r="D648" s="17"/>
      <c r="E648" s="17"/>
      <c r="F648" s="6" t="s">
        <f>=A648-A647</f>
      </c>
      <c r="G648" s="6" t="s">
        <f>=B648+G647</f>
      </c>
      <c r="H648" s="6" t="s">
        <f>=F648*G647</f>
      </c>
    </row>
    <row collapsed="false" customFormat="false" customHeight="false" hidden="false" ht="12.1" outlineLevel="0" r="649">
      <c r="A649" s="14" t="n">
        <v>45667</v>
      </c>
      <c r="B649" s="6" t="n">
        <v>-665.87</v>
      </c>
      <c r="C649" s="17" t="s">
        <v>620</v>
      </c>
      <c r="D649" s="17"/>
      <c r="E649" s="17"/>
      <c r="F649" s="6" t="s">
        <f>=A649-A648</f>
      </c>
      <c r="G649" s="6" t="s">
        <f>=B649+G648</f>
      </c>
      <c r="H649" s="6" t="s">
        <f>=F649*G648</f>
      </c>
    </row>
    <row collapsed="false" customFormat="false" customHeight="false" hidden="false" ht="12.1" outlineLevel="0" r="650">
      <c r="A650" s="14" t="n">
        <v>45667</v>
      </c>
      <c r="B650" s="6" t="n">
        <v>-50.74</v>
      </c>
      <c r="C650" s="17" t="s">
        <v>621</v>
      </c>
      <c r="D650" s="17"/>
      <c r="E650" s="17"/>
      <c r="F650" s="6" t="s">
        <f>=A650-A649</f>
      </c>
      <c r="G650" s="6" t="s">
        <f>=B650+G649</f>
      </c>
      <c r="H650" s="6" t="s">
        <f>=F650*G649</f>
      </c>
    </row>
    <row collapsed="false" customFormat="false" customHeight="false" hidden="false" ht="12.1" outlineLevel="0" r="651">
      <c r="A651" s="14" t="n">
        <v>45667</v>
      </c>
      <c r="B651" s="6" t="n">
        <v>-31.47</v>
      </c>
      <c r="C651" s="17" t="s">
        <v>622</v>
      </c>
      <c r="D651" s="17"/>
      <c r="E651" s="17"/>
      <c r="F651" s="6" t="s">
        <f>=A651-A650</f>
      </c>
      <c r="G651" s="6" t="s">
        <f>=B651+G650</f>
      </c>
      <c r="H651" s="6" t="s">
        <f>=F651*G650</f>
      </c>
    </row>
    <row collapsed="false" customFormat="false" customHeight="false" hidden="false" ht="12.1" outlineLevel="0" r="652">
      <c r="A652" s="14" t="n">
        <v>45667</v>
      </c>
      <c r="B652" s="6" t="n">
        <v>-29.03</v>
      </c>
      <c r="C652" s="17" t="s">
        <v>517</v>
      </c>
      <c r="D652" s="17"/>
      <c r="E652" s="17"/>
      <c r="F652" s="6" t="s">
        <f>=A652-A651</f>
      </c>
      <c r="G652" s="6" t="s">
        <f>=B652+G651</f>
      </c>
      <c r="H652" s="6" t="s">
        <f>=F652*G651</f>
      </c>
    </row>
    <row collapsed="false" customFormat="false" customHeight="false" hidden="false" ht="12.1" outlineLevel="0" r="653">
      <c r="A653" s="14" t="n">
        <v>45667</v>
      </c>
      <c r="B653" s="6" t="n">
        <v>25.37</v>
      </c>
      <c r="C653" s="17" t="s">
        <v>623</v>
      </c>
      <c r="D653" s="17"/>
      <c r="E653" s="17"/>
      <c r="F653" s="6" t="s">
        <f>=A653-A652</f>
      </c>
      <c r="G653" s="6" t="s">
        <f>=B653+G652</f>
      </c>
      <c r="H653" s="6" t="s">
        <f>=F653*G652</f>
      </c>
    </row>
    <row collapsed="false" customFormat="false" customHeight="false" hidden="false" ht="12.1" outlineLevel="0" r="654">
      <c r="A654" s="14" t="n">
        <v>45672</v>
      </c>
      <c r="B654" s="6" t="n">
        <v>-58.32</v>
      </c>
      <c r="C654" s="17" t="s">
        <v>573</v>
      </c>
      <c r="D654" s="17"/>
      <c r="E654" s="17"/>
      <c r="F654" s="6" t="s">
        <f>=A654-A653</f>
      </c>
      <c r="G654" s="6" t="s">
        <f>=B654+G653</f>
      </c>
      <c r="H654" s="6" t="s">
        <f>=F654*G653</f>
      </c>
    </row>
    <row collapsed="false" customFormat="false" customHeight="false" hidden="false" ht="12.1" outlineLevel="0" r="655">
      <c r="A655" s="14" t="n">
        <v>45672</v>
      </c>
      <c r="B655" s="6" t="n">
        <v>-250</v>
      </c>
      <c r="C655" s="17" t="s">
        <v>572</v>
      </c>
      <c r="D655" s="17"/>
      <c r="E655" s="17"/>
      <c r="F655" s="6" t="s">
        <f>=A655-A654</f>
      </c>
      <c r="G655" s="6" t="s">
        <f>=B655+G654</f>
      </c>
      <c r="H655" s="6" t="s">
        <f>=F655*G654</f>
      </c>
    </row>
    <row collapsed="false" customFormat="false" customHeight="false" hidden="false" ht="12.1" outlineLevel="0" r="656">
      <c r="A656" s="14" t="n">
        <v>45672</v>
      </c>
      <c r="B656" s="6" t="n">
        <v>-2000</v>
      </c>
      <c r="C656" s="17" t="s">
        <v>624</v>
      </c>
      <c r="D656" s="17"/>
      <c r="E656" s="17"/>
      <c r="F656" s="6" t="s">
        <f>=A656-A655</f>
      </c>
      <c r="G656" s="6" t="s">
        <f>=B656+G655</f>
      </c>
      <c r="H656" s="6" t="s">
        <f>=F656*G655</f>
      </c>
    </row>
    <row collapsed="false" customFormat="false" customHeight="false" hidden="false" ht="12.1" outlineLevel="0" r="657">
      <c r="A657" s="14" t="n">
        <v>45673</v>
      </c>
      <c r="B657" s="6" t="n">
        <v>-30.22</v>
      </c>
      <c r="C657" s="17" t="s">
        <v>625</v>
      </c>
      <c r="D657" s="17"/>
      <c r="E657" s="17"/>
      <c r="F657" s="6" t="s">
        <f>=A657-A656</f>
      </c>
      <c r="G657" s="6" t="s">
        <f>=B657+G656</f>
      </c>
      <c r="H657" s="6" t="s">
        <f>=F657*G656</f>
      </c>
    </row>
    <row collapsed="false" customFormat="false" customHeight="false" hidden="false" ht="12.1" outlineLevel="0" r="658">
      <c r="A658" s="14" t="n">
        <v>45673</v>
      </c>
      <c r="B658" s="6" t="n">
        <v>-68.28</v>
      </c>
      <c r="C658" s="17" t="s">
        <v>574</v>
      </c>
      <c r="D658" s="17"/>
      <c r="E658" s="17"/>
      <c r="F658" s="6" t="s">
        <f>=A658-A657</f>
      </c>
      <c r="G658" s="6" t="s">
        <f>=B658+G657</f>
      </c>
      <c r="H658" s="6" t="s">
        <f>=F658*G657</f>
      </c>
    </row>
    <row collapsed="false" customFormat="false" customHeight="false" hidden="false" ht="12.1" outlineLevel="0" r="659">
      <c r="A659" s="14" t="n">
        <v>45673</v>
      </c>
      <c r="B659" s="6" t="n">
        <v>-23.45</v>
      </c>
      <c r="C659" s="17" t="s">
        <v>626</v>
      </c>
      <c r="D659" s="17"/>
      <c r="E659" s="17"/>
      <c r="F659" s="6" t="s">
        <f>=A659-A658</f>
      </c>
      <c r="G659" s="6" t="s">
        <f>=B659+G658</f>
      </c>
      <c r="H659" s="6" t="s">
        <f>=F659*G658</f>
      </c>
    </row>
    <row collapsed="false" customFormat="false" customHeight="false" hidden="false" ht="12.1" outlineLevel="0" r="660">
      <c r="A660" s="14" t="n">
        <v>45673</v>
      </c>
      <c r="B660" s="6" t="n">
        <v>250</v>
      </c>
      <c r="C660" s="17" t="s">
        <v>575</v>
      </c>
      <c r="D660" s="17"/>
      <c r="E660" s="17"/>
      <c r="F660" s="6" t="s">
        <f>=A660-A659</f>
      </c>
      <c r="G660" s="6" t="s">
        <f>=B660+G659</f>
      </c>
      <c r="H660" s="6" t="s">
        <f>=F660*G659</f>
      </c>
    </row>
    <row collapsed="false" customFormat="false" customHeight="false" hidden="false" ht="12.1" outlineLevel="0" r="661">
      <c r="A661" s="14" t="n">
        <v>45674</v>
      </c>
      <c r="B661" s="6" t="n">
        <v>2000</v>
      </c>
      <c r="C661" s="17" t="s">
        <v>627</v>
      </c>
      <c r="D661" s="17"/>
      <c r="E661" s="17"/>
      <c r="F661" s="6" t="s">
        <f>=A661-A660</f>
      </c>
      <c r="G661" s="6" t="s">
        <f>=B661+G660</f>
      </c>
      <c r="H661" s="6" t="s">
        <f>=F661*G660</f>
      </c>
    </row>
    <row collapsed="false" customFormat="false" customHeight="false" hidden="false" ht="12.1" outlineLevel="0" r="662">
      <c r="A662" s="14" t="n">
        <v>45678</v>
      </c>
      <c r="B662" s="6" t="n">
        <v>-53.58</v>
      </c>
      <c r="C662" s="17" t="s">
        <v>518</v>
      </c>
      <c r="D662" s="17"/>
      <c r="E662" s="17"/>
      <c r="F662" s="6" t="s">
        <f>=A662-A661</f>
      </c>
      <c r="G662" s="6" t="s">
        <f>=B662+G661</f>
      </c>
      <c r="H662" s="6" t="s">
        <f>=F662*G661</f>
      </c>
    </row>
    <row collapsed="false" customFormat="false" customHeight="false" hidden="false" ht="12.1" outlineLevel="0" r="663">
      <c r="A663" s="14" t="n">
        <v>45681</v>
      </c>
      <c r="B663" s="6" t="n">
        <v>900</v>
      </c>
      <c r="C663" s="17" t="s">
        <v>259</v>
      </c>
      <c r="D663" s="17"/>
      <c r="E663" s="17"/>
      <c r="F663" s="6" t="s">
        <f>=A663-A662</f>
      </c>
      <c r="G663" s="6" t="s">
        <f>=B663+G662</f>
      </c>
      <c r="H663" s="6" t="s">
        <f>=F663*G662</f>
      </c>
    </row>
    <row collapsed="false" customFormat="false" customHeight="false" hidden="false" ht="12.1" outlineLevel="0" r="664">
      <c r="A664" s="14" t="n">
        <v>45681</v>
      </c>
      <c r="B664" s="6" t="n">
        <v>-38.65</v>
      </c>
      <c r="C664" s="17" t="s">
        <v>628</v>
      </c>
      <c r="D664" s="17"/>
      <c r="E664" s="17"/>
      <c r="F664" s="6" t="s">
        <f>=A664-A663</f>
      </c>
      <c r="G664" s="6" t="s">
        <f>=B664+G663</f>
      </c>
      <c r="H664" s="6" t="s">
        <f>=F664*G663</f>
      </c>
    </row>
    <row collapsed="false" customFormat="false" customHeight="false" hidden="false" ht="12.1" outlineLevel="0" r="665">
      <c r="A665" s="14" t="n">
        <v>45681</v>
      </c>
      <c r="B665" s="6" t="n">
        <v>38.65</v>
      </c>
      <c r="C665" s="17" t="s">
        <v>629</v>
      </c>
      <c r="D665" s="17"/>
      <c r="E665" s="17"/>
      <c r="F665" s="6" t="s">
        <f>=A665-A664</f>
      </c>
      <c r="G665" s="6" t="s">
        <f>=B665+G664</f>
      </c>
      <c r="H665" s="6" t="s">
        <f>=F665*G664</f>
      </c>
    </row>
    <row collapsed="false" customFormat="false" customHeight="false" hidden="false" ht="12.1" outlineLevel="0" r="666">
      <c r="A666" s="14" t="n">
        <v>45684.580243056</v>
      </c>
      <c r="B666" s="6" t="n">
        <v>31.47</v>
      </c>
      <c r="C666" s="17" t="s">
        <v>630</v>
      </c>
      <c r="D666" s="17"/>
      <c r="E666" s="17"/>
      <c r="F666" s="6" t="s">
        <f>=A666-A665</f>
      </c>
      <c r="G666" s="6" t="s">
        <f>=B666+G665</f>
      </c>
      <c r="H666" s="6" t="s">
        <f>=F666*G665</f>
      </c>
    </row>
    <row collapsed="false" customFormat="false" customHeight="false" hidden="false" ht="12.1" outlineLevel="0" r="667">
      <c r="A667" s="14" t="n">
        <v>45686</v>
      </c>
      <c r="B667" s="6" t="n">
        <v>-48.05</v>
      </c>
      <c r="C667" s="17" t="s">
        <v>530</v>
      </c>
      <c r="D667" s="17"/>
      <c r="E667" s="17"/>
      <c r="F667" s="6" t="s">
        <f>=A667-A666</f>
      </c>
      <c r="G667" s="6" t="s">
        <f>=B667+G666</f>
      </c>
      <c r="H667" s="6" t="s">
        <f>=F667*G666</f>
      </c>
    </row>
    <row collapsed="false" customFormat="false" customHeight="false" hidden="false" ht="12.1" outlineLevel="0" r="668">
      <c r="A668" s="14" t="n">
        <v>45698.719143519</v>
      </c>
      <c r="B668" s="6" t="n">
        <v>30.31</v>
      </c>
      <c r="C668" s="17" t="s">
        <v>631</v>
      </c>
      <c r="D668" s="17"/>
      <c r="E668" s="17"/>
      <c r="F668" s="6" t="s">
        <f>=A668-A667</f>
      </c>
      <c r="G668" s="6" t="s">
        <f>=B668+G667</f>
      </c>
      <c r="H668" s="6" t="s">
        <f>=F668*G667</f>
      </c>
    </row>
    <row collapsed="false" customFormat="false" customHeight="false" hidden="false" ht="12.1" outlineLevel="0" r="669">
      <c r="A669" s="14" t="n">
        <v>45699.594074074</v>
      </c>
      <c r="B669" s="6" t="n">
        <v>63.33</v>
      </c>
      <c r="C669" s="17" t="s">
        <v>632</v>
      </c>
      <c r="D669" s="17"/>
      <c r="E669" s="17"/>
      <c r="F669" s="6" t="s">
        <f>=A669-A668</f>
      </c>
      <c r="G669" s="6" t="s">
        <f>=B669+G668</f>
      </c>
      <c r="H669" s="6" t="s">
        <f>=F669*G668</f>
      </c>
    </row>
    <row collapsed="false" customFormat="false" customHeight="false" hidden="false" ht="12.1" outlineLevel="0" r="670">
      <c r="A670" s="14" t="n">
        <v>45700</v>
      </c>
      <c r="B670" s="6" t="n">
        <v>-151.5</v>
      </c>
      <c r="C670" s="17" t="s">
        <v>633</v>
      </c>
      <c r="D670" s="17"/>
      <c r="E670" s="17"/>
      <c r="F670" s="6" t="s">
        <f>=A670-A669</f>
      </c>
      <c r="G670" s="6" t="s">
        <f>=B670+G669</f>
      </c>
      <c r="H670" s="6" t="s">
        <f>=F670*G669</f>
      </c>
    </row>
    <row collapsed="false" customFormat="false" customHeight="false" hidden="false" ht="12.1" outlineLevel="0" r="671">
      <c r="A671" s="14" t="n">
        <v>45700</v>
      </c>
      <c r="B671" s="6" t="n">
        <v>2600</v>
      </c>
      <c r="C671" s="17" t="s">
        <v>259</v>
      </c>
      <c r="D671" s="17"/>
      <c r="E671" s="17"/>
      <c r="F671" s="6" t="s">
        <f>=A671-A670</f>
      </c>
      <c r="G671" s="6" t="s">
        <f>=B671+G670</f>
      </c>
      <c r="H671" s="6" t="s">
        <f>=F671*G670</f>
      </c>
    </row>
    <row collapsed="false" customFormat="false" customHeight="false" hidden="false" ht="12.1" outlineLevel="0" r="672">
      <c r="A672" s="14" t="n">
        <v>45701</v>
      </c>
      <c r="B672" s="6" t="n">
        <v>-28.9</v>
      </c>
      <c r="C672" s="17" t="s">
        <v>466</v>
      </c>
      <c r="D672" s="17"/>
      <c r="E672" s="17"/>
      <c r="F672" s="6" t="s">
        <f>=A672-A671</f>
      </c>
      <c r="G672" s="6" t="s">
        <f>=B672+G671</f>
      </c>
      <c r="H672" s="6" t="s">
        <f>=F672*G671</f>
      </c>
    </row>
    <row collapsed="false" customFormat="false" customHeight="false" hidden="false" ht="12.1" outlineLevel="0" r="673">
      <c r="A673" s="14" t="n">
        <v>45701.493414352</v>
      </c>
      <c r="B673" s="6" t="n">
        <v>1177</v>
      </c>
      <c r="C673" s="17" t="s">
        <v>471</v>
      </c>
      <c r="D673" s="17"/>
      <c r="E673" s="17"/>
      <c r="F673" s="6" t="s">
        <f>=A673-A672</f>
      </c>
      <c r="G673" s="6" t="s">
        <f>=B673+G672</f>
      </c>
      <c r="H673" s="6" t="s">
        <f>=F673*G672</f>
      </c>
    </row>
    <row collapsed="false" customFormat="false" customHeight="false" hidden="false" ht="12.1" outlineLevel="0" r="674">
      <c r="A674" s="14" t="n">
        <v>45716</v>
      </c>
      <c r="B674" s="6" t="n">
        <v>-154.65</v>
      </c>
      <c r="C674" s="17" t="s">
        <v>545</v>
      </c>
      <c r="D674" s="17"/>
      <c r="E674" s="17"/>
      <c r="F674" s="6" t="s">
        <f>=A674-A673</f>
      </c>
      <c r="G674" s="6" t="s">
        <f>=B674+G673</f>
      </c>
      <c r="H674" s="6" t="s">
        <f>=F674*G673</f>
      </c>
    </row>
    <row collapsed="false" customFormat="false" customHeight="false" hidden="false" ht="12.1" outlineLevel="0" r="675">
      <c r="A675" s="14" t="n">
        <v>45716</v>
      </c>
      <c r="B675" s="6" t="n">
        <v>-48.05</v>
      </c>
      <c r="C675" s="17" t="s">
        <v>530</v>
      </c>
      <c r="D675" s="17"/>
      <c r="E675" s="17"/>
      <c r="F675" s="6" t="s">
        <f>=A675-A674</f>
      </c>
      <c r="G675" s="6" t="s">
        <f>=B675+G674</f>
      </c>
      <c r="H675" s="6" t="s">
        <f>=F675*G674</f>
      </c>
    </row>
    <row collapsed="false" customFormat="false" customHeight="false" hidden="false" ht="12.1" outlineLevel="0" r="676">
      <c r="A676" s="14" t="n">
        <v>45720</v>
      </c>
      <c r="B676" s="6" t="n">
        <v>-10.71</v>
      </c>
      <c r="C676" s="17" t="s">
        <v>634</v>
      </c>
      <c r="D676" s="17"/>
      <c r="E676" s="17"/>
      <c r="F676" s="6" t="s">
        <f>=A676-A675</f>
      </c>
      <c r="G676" s="6" t="s">
        <f>=B676+G675</f>
      </c>
      <c r="H676" s="6" t="s">
        <f>=F676*G675</f>
      </c>
    </row>
    <row collapsed="false" customFormat="false" customHeight="false" hidden="false" ht="12.1" outlineLevel="0" r="677">
      <c r="A677" s="14" t="n">
        <v>45721</v>
      </c>
      <c r="B677" s="6" t="n">
        <v>-195.4</v>
      </c>
      <c r="C677" s="17" t="s">
        <v>585</v>
      </c>
      <c r="D677" s="17"/>
      <c r="E677" s="17"/>
      <c r="F677" s="6" t="s">
        <f>=A677-A676</f>
      </c>
      <c r="G677" s="6" t="s">
        <f>=B677+G676</f>
      </c>
      <c r="H677" s="6" t="s">
        <f>=F677*G676</f>
      </c>
    </row>
    <row collapsed="false" customFormat="false" customHeight="false" hidden="false" ht="12.1" outlineLevel="0" r="678">
      <c r="A678" s="14" t="n">
        <v>45723</v>
      </c>
      <c r="B678" s="6" t="n">
        <v>-20.6</v>
      </c>
      <c r="C678" s="17" t="s">
        <v>635</v>
      </c>
      <c r="D678" s="17"/>
      <c r="E678" s="17"/>
      <c r="F678" s="6" t="s">
        <f>=A678-A677</f>
      </c>
      <c r="G678" s="6" t="s">
        <f>=B678+G677</f>
      </c>
      <c r="H678" s="6" t="s">
        <f>=F678*G677</f>
      </c>
    </row>
    <row collapsed="false" customFormat="false" customHeight="false" hidden="false" ht="12.1" outlineLevel="0" r="679">
      <c r="A679" s="14" t="n">
        <v>45733</v>
      </c>
      <c r="B679" s="6" t="n">
        <v>-11.98</v>
      </c>
      <c r="C679" s="17" t="s">
        <v>636</v>
      </c>
      <c r="D679" s="17"/>
      <c r="E679" s="17"/>
      <c r="F679" s="6" t="s">
        <f>=A679-A678</f>
      </c>
      <c r="G679" s="6" t="s">
        <f>=B679+G678</f>
      </c>
      <c r="H679" s="6" t="s">
        <f>=F679*G678</f>
      </c>
    </row>
    <row collapsed="false" customFormat="false" customHeight="false" hidden="false" ht="12.1" outlineLevel="0" r="680">
      <c r="A680" s="14" t="n">
        <v>45734</v>
      </c>
      <c r="B680" s="6" t="n">
        <v>-11.38</v>
      </c>
      <c r="C680" s="17" t="s">
        <v>637</v>
      </c>
      <c r="D680" s="17"/>
      <c r="E680" s="17"/>
      <c r="F680" s="6" t="s">
        <f>=A680-A679</f>
      </c>
      <c r="G680" s="6" t="s">
        <f>=B680+G679</f>
      </c>
      <c r="H680" s="6" t="s">
        <f>=F680*G679</f>
      </c>
    </row>
    <row collapsed="false" customFormat="false" customHeight="false" hidden="false" ht="12.1" outlineLevel="0" r="681">
      <c r="A681" s="14" t="n">
        <v>45737</v>
      </c>
      <c r="B681" s="6" t="n">
        <v>3400</v>
      </c>
      <c r="C681" s="17" t="s">
        <v>259</v>
      </c>
      <c r="D681" s="17"/>
      <c r="E681" s="17"/>
      <c r="F681" s="6" t="s">
        <f>=A681-A680</f>
      </c>
      <c r="G681" s="6" t="s">
        <f>=B681+G680</f>
      </c>
      <c r="H681" s="6" t="s">
        <f>=F681*G680</f>
      </c>
    </row>
    <row collapsed="false" customFormat="false" customHeight="false" hidden="false" ht="12.1" outlineLevel="0" r="682">
      <c r="A682" s="14" t="n">
        <v>45742</v>
      </c>
      <c r="B682" s="6" t="n">
        <v>-244.5</v>
      </c>
      <c r="C682" s="17" t="s">
        <v>591</v>
      </c>
      <c r="D682" s="17"/>
      <c r="E682" s="17"/>
      <c r="F682" s="6" t="s">
        <f>=A682-A681</f>
      </c>
      <c r="G682" s="6" t="s">
        <f>=B682+G681</f>
      </c>
      <c r="H682" s="6" t="s">
        <f>=F682*G681</f>
      </c>
    </row>
    <row collapsed="false" customFormat="false" customHeight="false" hidden="false" ht="12.1" outlineLevel="0" r="683">
      <c r="A683" s="14" t="n">
        <v>45743</v>
      </c>
      <c r="B683" s="6" t="n">
        <v>9800</v>
      </c>
      <c r="C683" s="17" t="s">
        <v>259</v>
      </c>
      <c r="D683" s="17"/>
      <c r="E683" s="17"/>
      <c r="F683" s="6" t="s">
        <f>=A683-A682</f>
      </c>
      <c r="G683" s="6" t="s">
        <f>=B683+G682</f>
      </c>
      <c r="H683" s="6" t="s">
        <f>=F683*G682</f>
      </c>
    </row>
    <row collapsed="false" customFormat="false" customHeight="false" hidden="false" ht="12.1" outlineLevel="0" r="684">
      <c r="A684" s="14" t="n">
        <v>45746</v>
      </c>
      <c r="B684" s="6" t="n">
        <v>-48.05</v>
      </c>
      <c r="C684" s="17" t="s">
        <v>530</v>
      </c>
      <c r="D684" s="17"/>
      <c r="E684" s="17"/>
      <c r="F684" s="6" t="s">
        <f>=A684-A683</f>
      </c>
      <c r="G684" s="6" t="s">
        <f>=B684+G683</f>
      </c>
      <c r="H684" s="6" t="s">
        <f>=F684*G683</f>
      </c>
    </row>
    <row collapsed="false" customFormat="false" customHeight="false" hidden="false" ht="12.1" outlineLevel="0" r="685">
      <c r="A685" s="14" t="n">
        <v>45747</v>
      </c>
      <c r="B685" s="6" t="n">
        <v>-78.4</v>
      </c>
      <c r="C685" s="17" t="s">
        <v>638</v>
      </c>
      <c r="D685" s="17"/>
      <c r="E685" s="17"/>
      <c r="F685" s="6" t="s">
        <f>=A685-A684</f>
      </c>
      <c r="G685" s="6" t="s">
        <f>=B685+G684</f>
      </c>
      <c r="H685" s="6" t="s">
        <f>=F685*G684</f>
      </c>
    </row>
    <row collapsed="false" customFormat="false" customHeight="false" hidden="false" ht="12.1" outlineLevel="0" r="686">
      <c r="A686" s="14" t="n">
        <v>45749</v>
      </c>
      <c r="B686" s="6" t="n">
        <v>-300.51</v>
      </c>
      <c r="C686" s="17" t="s">
        <v>639</v>
      </c>
      <c r="D686" s="17"/>
      <c r="E686" s="17"/>
      <c r="F686" s="6" t="s">
        <f>=A686-A685</f>
      </c>
      <c r="G686" s="6" t="s">
        <f>=B686+G685</f>
      </c>
      <c r="H686" s="6" t="s">
        <f>=F686*G685</f>
      </c>
    </row>
    <row collapsed="false" customFormat="false" customHeight="false" hidden="false" ht="12.1" outlineLevel="0" r="687">
      <c r="A687" s="14" t="n">
        <v>45749.614872685</v>
      </c>
      <c r="B687" s="6" t="n">
        <v>345.51</v>
      </c>
      <c r="C687" s="17" t="s">
        <v>640</v>
      </c>
      <c r="D687" s="17"/>
      <c r="E687" s="17"/>
      <c r="F687" s="6" t="s">
        <f>=A687-A686</f>
      </c>
      <c r="G687" s="6" t="s">
        <f>=B687+G686</f>
      </c>
      <c r="H687" s="6" t="s">
        <f>=F687*G686</f>
      </c>
    </row>
    <row collapsed="false" customFormat="false" customHeight="false" hidden="false" ht="12.1" outlineLevel="0" r="688">
      <c r="A688" s="14" t="n">
        <v>45757</v>
      </c>
      <c r="B688" s="6" t="n">
        <v>21.35</v>
      </c>
      <c r="C688" s="17" t="s">
        <v>641</v>
      </c>
      <c r="D688" s="17"/>
      <c r="E688" s="17"/>
      <c r="F688" s="6" t="s">
        <f>=A688-A687</f>
      </c>
      <c r="G688" s="6" t="s">
        <f>=B688+G687</f>
      </c>
      <c r="H688" s="6" t="s">
        <f>=F688*G687</f>
      </c>
    </row>
    <row collapsed="false" customFormat="false" customHeight="false" hidden="false" ht="12.1" outlineLevel="0" r="689">
      <c r="A689" s="14" t="n">
        <v>45757</v>
      </c>
      <c r="B689" s="6" t="n">
        <v>-42.7</v>
      </c>
      <c r="C689" s="17" t="s">
        <v>642</v>
      </c>
      <c r="D689" s="17"/>
      <c r="E689" s="17"/>
      <c r="F689" s="6" t="s">
        <f>=A689-A688</f>
      </c>
      <c r="G689" s="6" t="s">
        <f>=B689+G688</f>
      </c>
      <c r="H689" s="6" t="s">
        <f>=F689*G688</f>
      </c>
    </row>
    <row collapsed="false" customFormat="false" customHeight="false" hidden="false" ht="12.1" outlineLevel="0" r="690">
      <c r="A690" s="14" t="n">
        <v>45758</v>
      </c>
      <c r="B690" s="6" t="n">
        <v>-29.03</v>
      </c>
      <c r="C690" s="17" t="s">
        <v>517</v>
      </c>
      <c r="D690" s="17"/>
      <c r="E690" s="17"/>
      <c r="F690" s="6" t="s">
        <f>=A690-A689</f>
      </c>
      <c r="G690" s="6" t="s">
        <f>=B690+G689</f>
      </c>
      <c r="H690" s="6" t="s">
        <f>=F690*G689</f>
      </c>
    </row>
    <row collapsed="false" customFormat="false" customHeight="false" hidden="false" ht="12.1" outlineLevel="0" r="691">
      <c r="A691" s="14" t="n">
        <v>45758</v>
      </c>
      <c r="B691" s="6" t="n">
        <v>45.91</v>
      </c>
      <c r="C691" s="17" t="s">
        <v>643</v>
      </c>
      <c r="D691" s="17"/>
      <c r="E691" s="17"/>
      <c r="F691" s="6" t="s">
        <f>=A691-A690</f>
      </c>
      <c r="G691" s="6" t="s">
        <f>=B691+G690</f>
      </c>
      <c r="H691" s="6" t="s">
        <f>=F691*G690</f>
      </c>
    </row>
    <row collapsed="false" customFormat="false" customHeight="false" hidden="false" ht="12.1" outlineLevel="0" r="692">
      <c r="A692" s="14" t="n">
        <v>45758</v>
      </c>
      <c r="B692" s="6" t="n">
        <v>-45.91</v>
      </c>
      <c r="C692" s="17" t="s">
        <v>644</v>
      </c>
      <c r="D692" s="17"/>
      <c r="E692" s="17"/>
      <c r="F692" s="6" t="s">
        <f>=A692-A691</f>
      </c>
      <c r="G692" s="6" t="s">
        <f>=B692+G691</f>
      </c>
      <c r="H692" s="6" t="s">
        <f>=F692*G691</f>
      </c>
    </row>
    <row collapsed="false" customFormat="false" customHeight="false" hidden="false" ht="12.1" outlineLevel="0" r="693">
      <c r="A693" s="14" t="n">
        <v>45762</v>
      </c>
      <c r="B693" s="6" t="n">
        <v>2161</v>
      </c>
      <c r="C693" s="17" t="s">
        <v>259</v>
      </c>
      <c r="D693" s="17"/>
      <c r="E693" s="17"/>
      <c r="F693" s="6" t="s">
        <f>=A693-A692</f>
      </c>
      <c r="G693" s="6" t="s">
        <f>=B693+G692</f>
      </c>
      <c r="H693" s="6" t="s">
        <f>=F693*G692</f>
      </c>
    </row>
    <row collapsed="false" customFormat="false" customHeight="false" hidden="false" ht="12.1" outlineLevel="0" r="694">
      <c r="A694" s="14" t="n">
        <v>45762</v>
      </c>
      <c r="B694" s="6" t="n">
        <v>3000</v>
      </c>
      <c r="C694" s="17" t="s">
        <v>259</v>
      </c>
      <c r="D694" s="17"/>
      <c r="E694" s="17"/>
      <c r="F694" s="6" t="s">
        <f>=A694-A693</f>
      </c>
      <c r="G694" s="6" t="s">
        <f>=B694+G693</f>
      </c>
      <c r="H694" s="6" t="s">
        <f>=F694*G693</f>
      </c>
    </row>
    <row collapsed="false" customFormat="false" customHeight="false" hidden="false" ht="12.1" outlineLevel="0" r="695">
      <c r="A695" s="14" t="n">
        <v>45763</v>
      </c>
      <c r="B695" s="6" t="n">
        <v>-250</v>
      </c>
      <c r="C695" s="17" t="s">
        <v>572</v>
      </c>
      <c r="D695" s="17"/>
      <c r="E695" s="17"/>
      <c r="F695" s="6" t="s">
        <f>=A695-A694</f>
      </c>
      <c r="G695" s="6" t="s">
        <f>=B695+G694</f>
      </c>
      <c r="H695" s="6" t="s">
        <f>=F695*G694</f>
      </c>
    </row>
    <row collapsed="false" customFormat="false" customHeight="false" hidden="false" ht="12.1" outlineLevel="0" r="696">
      <c r="A696" s="14" t="n">
        <v>45764</v>
      </c>
      <c r="B696" s="6" t="n">
        <v>-24.52</v>
      </c>
      <c r="C696" s="17" t="s">
        <v>645</v>
      </c>
      <c r="D696" s="17"/>
      <c r="E696" s="17"/>
      <c r="F696" s="6" t="s">
        <f>=A696-A695</f>
      </c>
      <c r="G696" s="6" t="s">
        <f>=B696+G695</f>
      </c>
      <c r="H696" s="6" t="s">
        <f>=F696*G695</f>
      </c>
    </row>
    <row collapsed="false" customFormat="false" customHeight="false" hidden="false" ht="12.1" outlineLevel="0" r="697">
      <c r="A697" s="14" t="n">
        <v>45764</v>
      </c>
      <c r="B697" s="6" t="n">
        <v>250</v>
      </c>
      <c r="C697" s="17" t="s">
        <v>575</v>
      </c>
      <c r="D697" s="17"/>
      <c r="E697" s="17"/>
      <c r="F697" s="6" t="s">
        <f>=A697-A696</f>
      </c>
      <c r="G697" s="6" t="s">
        <f>=B697+G696</f>
      </c>
      <c r="H697" s="6" t="s">
        <f>=F697*G696</f>
      </c>
    </row>
    <row collapsed="false" customFormat="false" customHeight="false" hidden="false" ht="12.1" outlineLevel="0" r="698">
      <c r="A698" s="14" t="n">
        <v>45769</v>
      </c>
      <c r="B698" s="6" t="n">
        <v>-53.58</v>
      </c>
      <c r="C698" s="17" t="s">
        <v>518</v>
      </c>
      <c r="D698" s="17"/>
      <c r="E698" s="17"/>
      <c r="F698" s="6" t="s">
        <f>=A698-A697</f>
      </c>
      <c r="G698" s="6" t="s">
        <f>=B698+G697</f>
      </c>
      <c r="H698" s="6" t="s">
        <f>=F698*G697</f>
      </c>
    </row>
    <row collapsed="false" customFormat="false" customHeight="false" hidden="false" ht="12.1" outlineLevel="0" r="699">
      <c r="A699" s="14" t="n">
        <v>45772</v>
      </c>
      <c r="B699" s="6" t="n">
        <v>-254</v>
      </c>
      <c r="C699" s="17" t="s">
        <v>646</v>
      </c>
      <c r="D699" s="17"/>
      <c r="E699" s="17"/>
      <c r="F699" s="6" t="s">
        <f>=A699-A698</f>
      </c>
      <c r="G699" s="6" t="s">
        <f>=B699+G698</f>
      </c>
      <c r="H699" s="6" t="s">
        <f>=F699*G698</f>
      </c>
    </row>
    <row collapsed="false" customFormat="false" customHeight="false" hidden="false" ht="12.1" outlineLevel="0" r="700">
      <c r="A700" s="14" t="n">
        <v>45775</v>
      </c>
      <c r="B700" s="6" t="n">
        <v>-405.5</v>
      </c>
      <c r="C700" s="17" t="s">
        <v>647</v>
      </c>
      <c r="D700" s="17"/>
      <c r="E700" s="17"/>
      <c r="F700" s="6" t="s">
        <f>=A700-A699</f>
      </c>
      <c r="G700" s="6" t="s">
        <f>=B700+G699</f>
      </c>
      <c r="H700" s="6" t="s">
        <f>=F700*G699</f>
      </c>
    </row>
    <row collapsed="false" customFormat="false" customHeight="false" hidden="false" ht="12.1" outlineLevel="0" r="701">
      <c r="A701" s="14" t="n">
        <v>45775</v>
      </c>
      <c r="B701" s="6" t="n">
        <v>-70</v>
      </c>
      <c r="C701" s="17" t="s">
        <v>589</v>
      </c>
      <c r="D701" s="17"/>
      <c r="E701" s="17"/>
      <c r="F701" s="6" t="s">
        <f>=A701-A700</f>
      </c>
      <c r="G701" s="6" t="s">
        <f>=B701+G700</f>
      </c>
      <c r="H701" s="6" t="s">
        <f>=F701*G700</f>
      </c>
    </row>
    <row collapsed="false" customFormat="false" customHeight="false" hidden="false" ht="12.1" outlineLevel="0" r="702">
      <c r="A702" s="14" t="n">
        <v>45776</v>
      </c>
      <c r="B702" s="6" t="n">
        <v>-48.05</v>
      </c>
      <c r="C702" s="17" t="s">
        <v>530</v>
      </c>
      <c r="D702" s="17"/>
      <c r="E702" s="17"/>
      <c r="F702" s="6" t="s">
        <f>=A702-A701</f>
      </c>
      <c r="G702" s="6" t="s">
        <f>=B702+G701</f>
      </c>
      <c r="H702" s="6" t="s">
        <f>=F702*G701</f>
      </c>
    </row>
    <row collapsed="false" customFormat="false" customHeight="false" hidden="false" ht="12.1" outlineLevel="0" r="703">
      <c r="A703" s="14" t="n">
        <v>45776</v>
      </c>
      <c r="B703" s="6" t="n">
        <v>-68</v>
      </c>
      <c r="C703" s="17" t="s">
        <v>479</v>
      </c>
      <c r="D703" s="17"/>
      <c r="E703" s="17"/>
      <c r="F703" s="6" t="s">
        <f>=A703-A702</f>
      </c>
      <c r="G703" s="6" t="s">
        <f>=B703+G702</f>
      </c>
      <c r="H703" s="6" t="s">
        <f>=F703*G702</f>
      </c>
    </row>
    <row collapsed="false" customFormat="false" customHeight="false" hidden="false" ht="12.1" outlineLevel="0" r="704">
      <c r="A704" s="14" t="n">
        <v>45776</v>
      </c>
      <c r="B704" s="6" t="n">
        <v>180</v>
      </c>
      <c r="C704" s="17" t="s">
        <v>259</v>
      </c>
      <c r="D704" s="17"/>
      <c r="E704" s="17"/>
      <c r="F704" s="6" t="s">
        <f>=A704-A703</f>
      </c>
      <c r="G704" s="6" t="s">
        <f>=B704+G703</f>
      </c>
      <c r="H704" s="6" t="s">
        <f>=F704*G703</f>
      </c>
    </row>
    <row collapsed="false" customFormat="false" customHeight="false" hidden="false" ht="12.1" outlineLevel="0" r="705">
      <c r="A705" s="14" t="n">
        <v>45777</v>
      </c>
      <c r="B705" s="6" t="n">
        <v>-1000</v>
      </c>
      <c r="C705" s="17" t="s">
        <v>648</v>
      </c>
      <c r="D705" s="17"/>
      <c r="E705" s="17"/>
      <c r="F705" s="6" t="s">
        <f>=A705-A704</f>
      </c>
      <c r="G705" s="6" t="s">
        <f>=B705+G704</f>
      </c>
      <c r="H705" s="6" t="s">
        <f>=F705*G704</f>
      </c>
    </row>
    <row collapsed="false" customFormat="false" customHeight="false" hidden="false" ht="12.1" outlineLevel="0" r="706">
      <c r="A706" s="14" t="n">
        <v>45777</v>
      </c>
      <c r="B706" s="6" t="n">
        <v>3121.88</v>
      </c>
      <c r="C706" s="17" t="s">
        <v>259</v>
      </c>
      <c r="D706" s="17"/>
      <c r="E706" s="17"/>
      <c r="F706" s="6" t="s">
        <f>=A706-A705</f>
      </c>
      <c r="G706" s="6" t="s">
        <f>=B706+G705</f>
      </c>
      <c r="H706" s="6" t="s">
        <f>=F706*G705</f>
      </c>
    </row>
    <row collapsed="false" customFormat="false" customHeight="false" hidden="false" ht="12.1" outlineLevel="0" r="707">
      <c r="A707" s="14" t="n">
        <v>45778</v>
      </c>
      <c r="B707" s="6" t="n">
        <v>-36.38</v>
      </c>
      <c r="C707" s="17" t="s">
        <v>312</v>
      </c>
      <c r="D707" s="17"/>
      <c r="E707" s="17"/>
      <c r="F707" s="6" t="s">
        <f>=A707-A706</f>
      </c>
      <c r="G707" s="6" t="s">
        <f>=B707+G706</f>
      </c>
      <c r="H707" s="6" t="s">
        <f>=F707*G706</f>
      </c>
    </row>
    <row collapsed="false" customFormat="false" customHeight="false" hidden="false" ht="12.1" outlineLevel="0" r="708">
      <c r="A708" s="14" t="n">
        <v>45779</v>
      </c>
      <c r="B708" s="6" t="n">
        <v>1700</v>
      </c>
      <c r="C708" s="17" t="s">
        <v>259</v>
      </c>
      <c r="D708" s="17"/>
      <c r="E708" s="17"/>
      <c r="F708" s="6" t="s">
        <f>=A708-A707</f>
      </c>
      <c r="G708" s="6" t="s">
        <f>=B708+G707</f>
      </c>
      <c r="H708" s="6" t="s">
        <f>=F708*G707</f>
      </c>
    </row>
    <row collapsed="false" customFormat="false" customHeight="false" hidden="false" ht="12.1" outlineLevel="0" r="709">
      <c r="A709" s="14" t="n">
        <v>45782</v>
      </c>
      <c r="B709" s="6" t="n">
        <v>-517.4</v>
      </c>
      <c r="C709" s="17" t="s">
        <v>649</v>
      </c>
      <c r="D709" s="17"/>
      <c r="E709" s="17"/>
      <c r="F709" s="6" t="s">
        <f>=A709-A708</f>
      </c>
      <c r="G709" s="6" t="s">
        <f>=B709+G708</f>
      </c>
      <c r="H709" s="6" t="s">
        <f>=F709*G708</f>
      </c>
    </row>
    <row collapsed="false" customFormat="false" customHeight="false" hidden="false" ht="12.1" outlineLevel="0" r="710">
      <c r="A710" s="14" t="n">
        <v>45782</v>
      </c>
      <c r="B710" s="6" t="n">
        <v>1000</v>
      </c>
      <c r="C710" s="17" t="s">
        <v>650</v>
      </c>
      <c r="D710" s="17"/>
      <c r="E710" s="17"/>
      <c r="F710" s="6" t="s">
        <f>=A710-A709</f>
      </c>
      <c r="G710" s="6" t="s">
        <f>=B710+G709</f>
      </c>
      <c r="H710" s="6" t="s">
        <f>=F710*G709</f>
      </c>
    </row>
    <row collapsed="false" customFormat="false" customHeight="false" hidden="false" ht="12.1" outlineLevel="0" r="711">
      <c r="A711" s="14" t="n">
        <v>45782</v>
      </c>
      <c r="B711" s="6" t="n">
        <v>42.38</v>
      </c>
      <c r="C711" s="17" t="s">
        <v>651</v>
      </c>
      <c r="D711" s="17"/>
      <c r="E711" s="17"/>
      <c r="F711" s="6" t="s">
        <f>=A711-A710</f>
      </c>
      <c r="G711" s="6" t="s">
        <f>=B711+G710</f>
      </c>
      <c r="H711" s="6" t="s">
        <f>=F711*G710</f>
      </c>
    </row>
    <row collapsed="false" customFormat="false" customHeight="false" hidden="false" ht="12.1" outlineLevel="0" r="712">
      <c r="A712" s="14" t="n">
        <v>45784</v>
      </c>
      <c r="B712" s="6" t="n">
        <v>5000</v>
      </c>
      <c r="C712" s="17" t="s">
        <v>259</v>
      </c>
      <c r="D712" s="17"/>
      <c r="E712" s="17"/>
      <c r="F712" s="6" t="s">
        <f>=A712-A711</f>
      </c>
      <c r="G712" s="6" t="s">
        <f>=B712+G711</f>
      </c>
      <c r="H712" s="6" t="s">
        <f>=F712*G711</f>
      </c>
    </row>
    <row collapsed="false" customFormat="false" customHeight="false" hidden="false" ht="12.1" outlineLevel="0" r="713">
      <c r="A713" s="14" t="n">
        <v>45785</v>
      </c>
      <c r="B713" s="6" t="n">
        <v>1000</v>
      </c>
      <c r="C713" s="17" t="s">
        <v>259</v>
      </c>
      <c r="D713" s="17"/>
      <c r="E713" s="17"/>
      <c r="F713" s="6" t="s">
        <f>=A713-A712</f>
      </c>
      <c r="G713" s="6" t="s">
        <f>=B713+G712</f>
      </c>
      <c r="H713" s="6" t="s">
        <f>=F713*G712</f>
      </c>
    </row>
    <row collapsed="false" customFormat="false" customHeight="false" hidden="false" ht="12.1" outlineLevel="0" r="714">
      <c r="A714" s="14" t="n">
        <v>45786</v>
      </c>
      <c r="B714" s="6" t="n">
        <v>-31.54</v>
      </c>
      <c r="C714" s="17" t="s">
        <v>652</v>
      </c>
      <c r="D714" s="17"/>
      <c r="E714" s="17"/>
      <c r="F714" s="6" t="s">
        <f>=A714-A713</f>
      </c>
      <c r="G714" s="6" t="s">
        <f>=B714+G713</f>
      </c>
      <c r="H714" s="6" t="s">
        <f>=F714*G713</f>
      </c>
    </row>
    <row collapsed="false" customFormat="false" customHeight="false" hidden="false" ht="12.1" outlineLevel="0" r="715">
      <c r="A715" s="14" t="n">
        <v>45786</v>
      </c>
      <c r="B715" s="6" t="n">
        <v>31.54</v>
      </c>
      <c r="C715" s="17" t="s">
        <v>653</v>
      </c>
      <c r="D715" s="17"/>
      <c r="E715" s="17"/>
      <c r="F715" s="6" t="s">
        <f>=A715-A714</f>
      </c>
      <c r="G715" s="6" t="s">
        <f>=B715+G714</f>
      </c>
      <c r="H715" s="6" t="s">
        <f>=F715*G714</f>
      </c>
    </row>
    <row collapsed="false" customFormat="false" customHeight="false" hidden="false" ht="12.1" outlineLevel="0" r="716">
      <c r="A716" s="14" t="n">
        <v>45789</v>
      </c>
      <c r="B716" s="6" t="n">
        <v>-426.75</v>
      </c>
      <c r="C716" s="17" t="s">
        <v>654</v>
      </c>
      <c r="D716" s="17"/>
      <c r="E716" s="17"/>
      <c r="F716" s="6" t="s">
        <f>=A716-A715</f>
      </c>
      <c r="G716" s="6" t="s">
        <f>=B716+G715</f>
      </c>
      <c r="H716" s="6" t="s">
        <f>=F716*G715</f>
      </c>
    </row>
    <row collapsed="false" customFormat="false" customHeight="false" hidden="false" ht="12.1" outlineLevel="0" r="717">
      <c r="A717" s="14" t="n">
        <v>45792</v>
      </c>
      <c r="B717" s="6" t="n">
        <v>-28.9</v>
      </c>
      <c r="C717" s="17" t="s">
        <v>466</v>
      </c>
      <c r="D717" s="17"/>
      <c r="E717" s="17"/>
      <c r="F717" s="6" t="s">
        <f>=A717-A716</f>
      </c>
      <c r="G717" s="6" t="s">
        <f>=B717+G716</f>
      </c>
      <c r="H717" s="6" t="s">
        <f>=F717*G716</f>
      </c>
    </row>
    <row collapsed="false" customFormat="false" customHeight="false" hidden="false" ht="12.1" outlineLevel="0" r="718">
      <c r="A718" s="14" t="n">
        <v>45794</v>
      </c>
      <c r="B718" s="6" t="n">
        <v>1000</v>
      </c>
      <c r="C718" s="17" t="s">
        <v>471</v>
      </c>
      <c r="D718" s="17"/>
      <c r="E718" s="17"/>
      <c r="F718" s="6" t="s">
        <f>=A718-A717</f>
      </c>
      <c r="G718" s="6" t="s">
        <f>=B718+G717</f>
      </c>
      <c r="H718" s="6" t="s">
        <f>=F718*G717</f>
      </c>
    </row>
    <row collapsed="false" customFormat="false" customHeight="false" hidden="false" ht="12.1" outlineLevel="0" r="719">
      <c r="A719" s="14" t="n">
        <v>45796</v>
      </c>
      <c r="B719" s="6" t="n">
        <v>-96</v>
      </c>
      <c r="C719" s="17" t="s">
        <v>655</v>
      </c>
      <c r="D719" s="17"/>
      <c r="E719" s="17"/>
      <c r="F719" s="6" t="s">
        <f>=A719-A718</f>
      </c>
      <c r="G719" s="6" t="s">
        <f>=B719+G718</f>
      </c>
      <c r="H719" s="6" t="s">
        <f>=F719*G718</f>
      </c>
    </row>
    <row collapsed="false" customFormat="false" customHeight="false" hidden="false" ht="12.1" outlineLevel="0" r="720">
      <c r="A720" s="14" t="n">
        <v>45806</v>
      </c>
      <c r="B720" s="6" t="n">
        <v>-48.05</v>
      </c>
      <c r="C720" s="17" t="s">
        <v>530</v>
      </c>
      <c r="D720" s="17"/>
      <c r="E720" s="17"/>
      <c r="F720" s="6" t="s">
        <f>=A720-A719</f>
      </c>
      <c r="G720" s="6" t="s">
        <f>=B720+G719</f>
      </c>
      <c r="H720" s="6" t="s">
        <f>=F720*G719</f>
      </c>
    </row>
    <row collapsed="false" customFormat="false" customHeight="false" hidden="false" ht="12.1" outlineLevel="0" r="721">
      <c r="A721" s="14" t="n">
        <v>45807</v>
      </c>
      <c r="B721" s="6" t="n">
        <v>-154.65</v>
      </c>
      <c r="C721" s="17" t="s">
        <v>545</v>
      </c>
      <c r="D721" s="17"/>
      <c r="E721" s="17"/>
      <c r="F721" s="6" t="s">
        <f>=A721-A720</f>
      </c>
      <c r="G721" s="6" t="s">
        <f>=B721+G720</f>
      </c>
      <c r="H721" s="6" t="s">
        <f>=F721*G720</f>
      </c>
    </row>
    <row collapsed="false" customFormat="false" customHeight="false" hidden="false" ht="12.1" outlineLevel="0" r="722">
      <c r="A722" s="14" t="n">
        <v>45810</v>
      </c>
      <c r="B722" s="6" t="n">
        <v>-562.65</v>
      </c>
      <c r="C722" s="17" t="s">
        <v>656</v>
      </c>
      <c r="D722" s="17"/>
      <c r="E722" s="17"/>
      <c r="F722" s="6" t="s">
        <f>=A722-A721</f>
      </c>
      <c r="G722" s="6" t="s">
        <f>=B722+G721</f>
      </c>
      <c r="H722" s="6" t="s">
        <f>=F722*G721</f>
      </c>
    </row>
    <row collapsed="false" customFormat="false" customHeight="false" hidden="false" ht="12.1" outlineLevel="0" r="723">
      <c r="A723" s="14" t="n">
        <v>45811</v>
      </c>
      <c r="B723" s="6" t="n">
        <v>-471</v>
      </c>
      <c r="C723" s="17" t="s">
        <v>657</v>
      </c>
      <c r="D723" s="17"/>
      <c r="E723" s="17"/>
      <c r="F723" s="6" t="s">
        <f>=A723-A722</f>
      </c>
      <c r="G723" s="6" t="s">
        <f>=B723+G722</f>
      </c>
      <c r="H723" s="6" t="s">
        <f>=F723*G722</f>
      </c>
    </row>
    <row collapsed="false" customFormat="false" customHeight="false" hidden="false" ht="12.1" outlineLevel="0" r="724">
      <c r="A724" s="14" t="n">
        <v>45811</v>
      </c>
      <c r="B724" s="6" t="n">
        <v>-9.5</v>
      </c>
      <c r="C724" s="17" t="s">
        <v>658</v>
      </c>
      <c r="D724" s="17"/>
      <c r="E724" s="17"/>
      <c r="F724" s="6" t="s">
        <f>=A724-A723</f>
      </c>
      <c r="G724" s="6" t="s">
        <f>=B724+G723</f>
      </c>
      <c r="H724" s="6" t="s">
        <f>=F724*G723</f>
      </c>
    </row>
    <row collapsed="false" customFormat="false" customHeight="false" hidden="false" ht="12.1" outlineLevel="0" r="725">
      <c r="A725" s="14" t="n">
        <v>45812</v>
      </c>
      <c r="B725" s="6" t="n">
        <v>-159.24</v>
      </c>
      <c r="C725" s="17" t="s">
        <v>659</v>
      </c>
      <c r="D725" s="17"/>
      <c r="E725" s="17"/>
      <c r="F725" s="6" t="s">
        <f>=A725-A724</f>
      </c>
      <c r="G725" s="6" t="s">
        <f>=B725+G724</f>
      </c>
      <c r="H725" s="6" t="s">
        <f>=F725*G724</f>
      </c>
    </row>
    <row collapsed="false" customFormat="false" customHeight="false" hidden="false" ht="12.1" outlineLevel="0" r="726">
      <c r="A726" s="14" t="n">
        <v>45812</v>
      </c>
      <c r="B726" s="6" t="n">
        <v>-184.4</v>
      </c>
      <c r="C726" s="17" t="s">
        <v>609</v>
      </c>
      <c r="D726" s="17"/>
      <c r="E726" s="17"/>
      <c r="F726" s="6" t="s">
        <f>=A726-A725</f>
      </c>
      <c r="G726" s="6" t="s">
        <f>=B726+G725</f>
      </c>
      <c r="H726" s="6" t="s">
        <f>=F726*G725</f>
      </c>
    </row>
    <row collapsed="false" customFormat="false" customHeight="false" hidden="false" ht="12.1" outlineLevel="0" r="727">
      <c r="A727" s="14" t="n">
        <v>45813</v>
      </c>
      <c r="B727" s="6" t="n">
        <v>1800</v>
      </c>
      <c r="C727" s="17" t="s">
        <v>259</v>
      </c>
      <c r="D727" s="17"/>
      <c r="E727" s="17"/>
      <c r="F727" s="6" t="s">
        <f>=A727-A726</f>
      </c>
      <c r="G727" s="6" t="s">
        <f>=B727+G726</f>
      </c>
      <c r="H727" s="6" t="s">
        <f>=F727*G726</f>
      </c>
    </row>
    <row collapsed="false" customFormat="false" customHeight="false" hidden="false" ht="12.1" outlineLevel="0" r="728">
      <c r="A728" s="14" t="n">
        <v>45813</v>
      </c>
      <c r="B728" s="6" t="n">
        <v>5900</v>
      </c>
      <c r="C728" s="17" t="s">
        <v>259</v>
      </c>
      <c r="D728" s="17"/>
      <c r="E728" s="17"/>
      <c r="F728" s="6" t="s">
        <f>=A728-A727</f>
      </c>
      <c r="G728" s="6" t="s">
        <f>=B728+G727</f>
      </c>
      <c r="H728" s="6" t="s">
        <f>=F728*G727</f>
      </c>
    </row>
    <row collapsed="false" customFormat="false" customHeight="false" hidden="false" ht="12.1" outlineLevel="0" r="729">
      <c r="A729" s="14" t="n">
        <v>45814</v>
      </c>
      <c r="B729" s="6" t="n">
        <v>-18.2</v>
      </c>
      <c r="C729" s="17" t="s">
        <v>660</v>
      </c>
      <c r="D729" s="17"/>
      <c r="E729" s="17"/>
      <c r="F729" s="6" t="s">
        <f>=A729-A728</f>
      </c>
      <c r="G729" s="6" t="s">
        <f>=B729+G728</f>
      </c>
      <c r="H729" s="6" t="s">
        <f>=F729*G728</f>
      </c>
    </row>
    <row collapsed="false" customFormat="false" customHeight="false" hidden="false" ht="12.1" outlineLevel="0" r="730">
      <c r="A730" s="14" t="n">
        <v>45817</v>
      </c>
      <c r="B730" s="6" t="n">
        <v>-76</v>
      </c>
      <c r="C730" s="17" t="s">
        <v>661</v>
      </c>
      <c r="D730" s="17"/>
      <c r="E730" s="17"/>
      <c r="F730" s="6" t="s">
        <f>=A730-A729</f>
      </c>
      <c r="G730" s="6" t="s">
        <f>=B730+G729</f>
      </c>
      <c r="H730" s="6" t="s">
        <f>=F730*G729</f>
      </c>
    </row>
    <row collapsed="false" customFormat="false" customHeight="false" hidden="false" ht="12.1" outlineLevel="0" r="731">
      <c r="A731" s="14" t="n">
        <v>45817</v>
      </c>
      <c r="B731" s="6" t="n">
        <v>-89.75</v>
      </c>
      <c r="C731" s="17" t="s">
        <v>662</v>
      </c>
      <c r="D731" s="17"/>
      <c r="E731" s="17"/>
      <c r="F731" s="6" t="s">
        <f>=A731-A730</f>
      </c>
      <c r="G731" s="6" t="s">
        <f>=B731+G730</f>
      </c>
      <c r="H731" s="6" t="s">
        <f>=F731*G730</f>
      </c>
    </row>
    <row collapsed="false" customFormat="false" customHeight="false" hidden="false" ht="12.1" outlineLevel="0" r="732">
      <c r="A732" s="14" t="n">
        <v>45817</v>
      </c>
      <c r="B732" s="6" t="n">
        <v>1089.75</v>
      </c>
      <c r="C732" s="17" t="s">
        <v>259</v>
      </c>
      <c r="D732" s="17"/>
      <c r="E732" s="17"/>
      <c r="F732" s="6" t="s">
        <f>=A732-A731</f>
      </c>
      <c r="G732" s="6" t="s">
        <f>=B732+G731</f>
      </c>
      <c r="H732" s="6" t="s">
        <f>=F732*G731</f>
      </c>
    </row>
    <row collapsed="false" customFormat="false" customHeight="false" hidden="false" ht="12.1" outlineLevel="0" r="733">
      <c r="A733" s="14" t="n">
        <v>45818</v>
      </c>
      <c r="B733" s="6" t="n">
        <v>-2000</v>
      </c>
      <c r="C733" s="17" t="s">
        <v>663</v>
      </c>
      <c r="D733" s="17"/>
      <c r="E733" s="17"/>
      <c r="F733" s="6" t="s">
        <f>=A733-A732</f>
      </c>
      <c r="G733" s="6" t="s">
        <f>=B733+G732</f>
      </c>
      <c r="H733" s="6" t="s">
        <f>=F733*G732</f>
      </c>
    </row>
    <row collapsed="false" customFormat="false" customHeight="false" hidden="false" ht="12.1" outlineLevel="0" r="734">
      <c r="A734" s="14" t="n">
        <v>45819</v>
      </c>
      <c r="B734" s="6" t="n">
        <v>-88.72</v>
      </c>
      <c r="C734" s="17" t="s">
        <v>611</v>
      </c>
      <c r="D734" s="17"/>
      <c r="E734" s="17"/>
      <c r="F734" s="6" t="s">
        <f>=A734-A733</f>
      </c>
      <c r="G734" s="6" t="s">
        <f>=B734+G733</f>
      </c>
      <c r="H734" s="6" t="s">
        <f>=F734*G733</f>
      </c>
    </row>
    <row collapsed="false" customFormat="false" customHeight="false" hidden="false" ht="12.1" outlineLevel="0" r="735">
      <c r="A735" s="14" t="n">
        <v>45819</v>
      </c>
      <c r="B735" s="6" t="n">
        <v>2211</v>
      </c>
      <c r="C735" s="17" t="s">
        <v>259</v>
      </c>
      <c r="D735" s="17"/>
      <c r="E735" s="17"/>
      <c r="F735" s="6" t="s">
        <f>=A735-A734</f>
      </c>
      <c r="G735" s="6" t="s">
        <f>=B735+G734</f>
      </c>
      <c r="H735" s="6" t="s">
        <f>=F735*G734</f>
      </c>
    </row>
    <row collapsed="false" customFormat="false" customHeight="false" hidden="false" ht="12.1" outlineLevel="0" r="736">
      <c r="A736" s="14" t="n">
        <v>45819.621712963</v>
      </c>
      <c r="B736" s="6" t="n">
        <v>5000</v>
      </c>
      <c r="C736" s="17" t="s">
        <v>664</v>
      </c>
      <c r="D736" s="17"/>
      <c r="E736" s="17"/>
      <c r="F736" s="6" t="s">
        <f>=A736-A735</f>
      </c>
      <c r="G736" s="6" t="s">
        <f>=B736+G735</f>
      </c>
      <c r="H736" s="6" t="s">
        <f>=F736*G735</f>
      </c>
    </row>
    <row collapsed="false" customFormat="false" customHeight="false" hidden="false" ht="12.1" outlineLevel="0" r="737">
      <c r="A737" s="14" t="n">
        <v>45819.62537037</v>
      </c>
      <c r="B737" s="6" t="n">
        <v>254.3</v>
      </c>
      <c r="C737" s="17" t="s">
        <v>665</v>
      </c>
      <c r="D737" s="17"/>
      <c r="E737" s="17"/>
      <c r="F737" s="6" t="s">
        <f>=A737-A736</f>
      </c>
      <c r="G737" s="6" t="s">
        <f>=B737+G736</f>
      </c>
      <c r="H737" s="6" t="s">
        <f>=F737*G736</f>
      </c>
    </row>
    <row collapsed="false" customFormat="false" customHeight="false" hidden="false" ht="12.1" outlineLevel="0" r="738">
      <c r="A738" s="14" t="n">
        <v>45825</v>
      </c>
      <c r="B738" s="6" t="n">
        <v>-10.6</v>
      </c>
      <c r="C738" s="17" t="s">
        <v>666</v>
      </c>
      <c r="D738" s="17"/>
      <c r="E738" s="17"/>
      <c r="F738" s="6" t="s">
        <f>=A738-A737</f>
      </c>
      <c r="G738" s="6" t="s">
        <f>=B738+G737</f>
      </c>
      <c r="H738" s="6" t="s">
        <f>=F738*G737</f>
      </c>
    </row>
    <row collapsed="false" customFormat="false" customHeight="false" hidden="false" ht="12.1" outlineLevel="0" r="739">
      <c r="A739" s="14" t="n">
        <v>45825</v>
      </c>
      <c r="B739" s="6" t="n">
        <v>1000</v>
      </c>
      <c r="C739" s="17" t="s">
        <v>471</v>
      </c>
      <c r="D739" s="17"/>
      <c r="E739" s="17"/>
      <c r="F739" s="6" t="s">
        <f>=A739-A738</f>
      </c>
      <c r="G739" s="6" t="s">
        <f>=B739+G738</f>
      </c>
      <c r="H739" s="6" t="s">
        <f>=F739*G738</f>
      </c>
    </row>
    <row collapsed="false" customFormat="false" customHeight="false" hidden="false" ht="12.1" outlineLevel="0" r="740">
      <c r="A740" s="14" t="n">
        <v>45833</v>
      </c>
      <c r="B740" s="6" t="n">
        <v>-588.38</v>
      </c>
      <c r="C740" s="17" t="s">
        <v>667</v>
      </c>
      <c r="D740" s="17"/>
      <c r="E740" s="17"/>
      <c r="F740" s="6" t="s">
        <f>=A740-A739</f>
      </c>
      <c r="G740" s="6" t="s">
        <f>=B740+G739</f>
      </c>
      <c r="H740" s="6" t="s">
        <f>=F740*G739</f>
      </c>
    </row>
    <row collapsed="false" customFormat="false" customHeight="false" hidden="false" ht="12.1" outlineLevel="0" r="741">
      <c r="A741" s="14" t="n">
        <v>45836</v>
      </c>
      <c r="B741" s="6" t="n">
        <v>-48.05</v>
      </c>
      <c r="C741" s="17" t="s">
        <v>530</v>
      </c>
      <c r="D741" s="17"/>
      <c r="E741" s="17"/>
      <c r="F741" s="6" t="s">
        <f>=A741-A740</f>
      </c>
      <c r="G741" s="6" t="s">
        <f>=B741+G740</f>
      </c>
      <c r="H741" s="6" t="s">
        <f>=F741*G740</f>
      </c>
    </row>
    <row collapsed="false" customFormat="false" customHeight="false" hidden="false" ht="12.1" outlineLevel="0" r="742">
      <c r="A742" s="14" t="n">
        <v>45839</v>
      </c>
      <c r="B742" s="6" t="n">
        <v>-50.6</v>
      </c>
      <c r="C742" s="17" t="s">
        <v>668</v>
      </c>
      <c r="D742" s="17"/>
      <c r="E742" s="17"/>
      <c r="F742" s="6" t="s">
        <f>=A742-A741</f>
      </c>
      <c r="G742" s="6" t="s">
        <f>=B742+G741</f>
      </c>
      <c r="H742" s="6" t="s">
        <f>=F742*G741</f>
      </c>
    </row>
    <row collapsed="false" customFormat="false" customHeight="false" hidden="false" ht="12.1" outlineLevel="0" r="743">
      <c r="A743" s="14" t="n">
        <v>45839</v>
      </c>
      <c r="B743" s="6" t="n">
        <v>-437.15</v>
      </c>
      <c r="C743" s="17" t="s">
        <v>669</v>
      </c>
      <c r="D743" s="17"/>
      <c r="E743" s="17"/>
      <c r="F743" s="6" t="s">
        <f>=A743-A742</f>
      </c>
      <c r="G743" s="6" t="s">
        <f>=B743+G742</f>
      </c>
      <c r="H743" s="6" t="s">
        <f>=F743*G742</f>
      </c>
    </row>
    <row collapsed="false" customFormat="false" customHeight="false" hidden="false" ht="12.1" outlineLevel="0" r="744">
      <c r="A744" s="14" t="n">
        <v>45841</v>
      </c>
      <c r="B744" s="6" t="n">
        <v>-2031.71</v>
      </c>
      <c r="C744" s="17" t="s">
        <v>670</v>
      </c>
      <c r="D744" s="17"/>
      <c r="E744" s="17"/>
      <c r="F744" s="6" t="s">
        <f>=A744-A743</f>
      </c>
      <c r="G744" s="6" t="s">
        <f>=B744+G743</f>
      </c>
      <c r="H744" s="6" t="s">
        <f>=F744*G743</f>
      </c>
    </row>
    <row collapsed="false" customFormat="false" customHeight="false" hidden="false" ht="12.1" outlineLevel="0" r="745">
      <c r="A745" s="14" t="n">
        <v>45845</v>
      </c>
      <c r="B745" s="6" t="n">
        <v>-1218</v>
      </c>
      <c r="C745" s="17" t="s">
        <v>671</v>
      </c>
      <c r="D745" s="17"/>
      <c r="E745" s="17"/>
      <c r="F745" s="6" t="s">
        <f>=A745-A744</f>
      </c>
      <c r="G745" s="6" t="s">
        <f>=B745+G744</f>
      </c>
      <c r="H745" s="6" t="s">
        <f>=F745*G744</f>
      </c>
    </row>
    <row collapsed="false" customFormat="false" customHeight="false" hidden="false" ht="12.1" outlineLevel="0" r="746">
      <c r="A746" s="14" t="n">
        <v>45845</v>
      </c>
      <c r="B746" s="6" t="n">
        <v>2000</v>
      </c>
      <c r="C746" s="17" t="s">
        <v>259</v>
      </c>
      <c r="D746" s="17"/>
      <c r="E746" s="17"/>
      <c r="F746" s="6" t="s">
        <f>=A746-A745</f>
      </c>
      <c r="G746" s="6" t="s">
        <f>=B746+G745</f>
      </c>
      <c r="H746" s="6" t="s">
        <f>=F746*G745</f>
      </c>
    </row>
    <row collapsed="false" customFormat="false" customHeight="false" hidden="false" ht="12.1" outlineLevel="0" r="747">
      <c r="A747" s="14" t="n">
        <v>45846</v>
      </c>
      <c r="B747" s="6" t="n">
        <v>-262.08</v>
      </c>
      <c r="C747" s="17" t="s">
        <v>672</v>
      </c>
      <c r="D747" s="17"/>
      <c r="E747" s="17"/>
      <c r="F747" s="6" t="s">
        <f>=A747-A746</f>
      </c>
      <c r="G747" s="6" t="s">
        <f>=B747+G746</f>
      </c>
      <c r="H747" s="6" t="s">
        <f>=F747*G746</f>
      </c>
    </row>
    <row collapsed="false" customFormat="false" customHeight="false" hidden="false" ht="12.1" outlineLevel="0" r="748">
      <c r="A748" s="14" t="n">
        <v>45846</v>
      </c>
      <c r="B748" s="6" t="n">
        <v>-237.1</v>
      </c>
      <c r="C748" s="17" t="s">
        <v>673</v>
      </c>
      <c r="D748" s="17"/>
      <c r="E748" s="17"/>
      <c r="F748" s="6" t="s">
        <f>=A748-A747</f>
      </c>
      <c r="G748" s="6" t="s">
        <f>=B748+G747</f>
      </c>
      <c r="H748" s="6" t="s">
        <f>=F748*G747</f>
      </c>
    </row>
    <row collapsed="false" customFormat="false" customHeight="false" hidden="false" ht="12.1" outlineLevel="0" r="749">
      <c r="A749" s="14" t="n">
        <v>45847</v>
      </c>
      <c r="B749" s="6" t="n">
        <v>-89.75</v>
      </c>
      <c r="C749" s="17" t="s">
        <v>662</v>
      </c>
      <c r="D749" s="17"/>
      <c r="E749" s="17"/>
      <c r="F749" s="6" t="s">
        <f>=A749-A748</f>
      </c>
      <c r="G749" s="6" t="s">
        <f>=B749+G748</f>
      </c>
      <c r="H749" s="6" t="s">
        <f>=F749*G748</f>
      </c>
    </row>
    <row collapsed="false" customFormat="false" customHeight="false" hidden="false" ht="12.1" outlineLevel="0" r="750">
      <c r="A750" s="14" t="n">
        <v>45847</v>
      </c>
      <c r="B750" s="6" t="n">
        <v>-2819</v>
      </c>
      <c r="C750" s="17" t="s">
        <v>674</v>
      </c>
      <c r="D750" s="17"/>
      <c r="E750" s="17"/>
      <c r="F750" s="6" t="s">
        <f>=A750-A749</f>
      </c>
      <c r="G750" s="6" t="s">
        <f>=B750+G749</f>
      </c>
      <c r="H750" s="6" t="s">
        <f>=F750*G749</f>
      </c>
    </row>
    <row collapsed="false" customFormat="false" customHeight="false" hidden="false" ht="12.1" outlineLevel="0" r="751">
      <c r="A751" s="14" t="n">
        <v>45848</v>
      </c>
      <c r="B751" s="6" t="n">
        <v>-1135.5</v>
      </c>
      <c r="C751" s="17" t="s">
        <v>675</v>
      </c>
      <c r="D751" s="17"/>
      <c r="E751" s="17"/>
      <c r="F751" s="6" t="s">
        <f>=A751-A750</f>
      </c>
      <c r="G751" s="6" t="s">
        <f>=B751+G750</f>
      </c>
      <c r="H751" s="6" t="s">
        <f>=F751*G750</f>
      </c>
    </row>
    <row collapsed="false" customFormat="false" customHeight="false" hidden="false" ht="12.1" outlineLevel="0" r="752">
      <c r="A752" s="14" t="n">
        <v>45848</v>
      </c>
      <c r="B752" s="6" t="n">
        <v>-27.48</v>
      </c>
      <c r="C752" s="17" t="s">
        <v>676</v>
      </c>
      <c r="D752" s="17"/>
      <c r="E752" s="17"/>
      <c r="F752" s="6" t="s">
        <f>=A752-A751</f>
      </c>
      <c r="G752" s="6" t="s">
        <f>=B752+G751</f>
      </c>
      <c r="H752" s="6" t="s">
        <f>=F752*G751</f>
      </c>
    </row>
    <row collapsed="false" customFormat="false" customHeight="false" hidden="false" ht="12.1" outlineLevel="0" r="753">
      <c r="A753" s="14" t="n">
        <v>45848</v>
      </c>
      <c r="B753" s="6" t="n">
        <v>-1000</v>
      </c>
      <c r="C753" s="17" t="s">
        <v>677</v>
      </c>
      <c r="D753" s="17"/>
      <c r="E753" s="17"/>
      <c r="F753" s="6" t="s">
        <f>=A753-A752</f>
      </c>
      <c r="G753" s="6" t="s">
        <f>=B753+G752</f>
      </c>
      <c r="H753" s="6" t="s">
        <f>=F753*G752</f>
      </c>
    </row>
    <row collapsed="false" customFormat="false" customHeight="false" hidden="false" ht="12.1" outlineLevel="0" r="754">
      <c r="A754" s="14" t="n">
        <v>45848</v>
      </c>
      <c r="B754" s="6" t="n">
        <v>-144</v>
      </c>
      <c r="C754" s="17" t="s">
        <v>678</v>
      </c>
      <c r="D754" s="17"/>
      <c r="E754" s="17"/>
      <c r="F754" s="6" t="s">
        <f>=A754-A753</f>
      </c>
      <c r="G754" s="6" t="s">
        <f>=B754+G753</f>
      </c>
      <c r="H754" s="6" t="s">
        <f>=F754*G753</f>
      </c>
    </row>
    <row collapsed="false" customFormat="false" customHeight="false" hidden="false" ht="12.1" outlineLevel="0" r="755">
      <c r="A755" s="14" t="n">
        <v>45848</v>
      </c>
      <c r="B755" s="6" t="n">
        <v>-38.77</v>
      </c>
      <c r="C755" s="17" t="s">
        <v>679</v>
      </c>
      <c r="D755" s="17"/>
      <c r="E755" s="17"/>
      <c r="F755" s="6" t="s">
        <f>=A755-A754</f>
      </c>
      <c r="G755" s="6" t="s">
        <f>=B755+G754</f>
      </c>
      <c r="H755" s="6" t="s">
        <f>=F755*G754</f>
      </c>
    </row>
    <row collapsed="false" customFormat="false" customHeight="false" hidden="false" ht="12.1" outlineLevel="0" r="756">
      <c r="A756" s="14" t="n">
        <v>45848</v>
      </c>
      <c r="B756" s="6" t="n">
        <v>19.39</v>
      </c>
      <c r="C756" s="17" t="s">
        <v>680</v>
      </c>
      <c r="D756" s="17"/>
      <c r="E756" s="17"/>
      <c r="F756" s="6" t="s">
        <f>=A756-A755</f>
      </c>
      <c r="G756" s="6" t="s">
        <f>=B756+G755</f>
      </c>
      <c r="H756" s="6" t="s">
        <f>=F756*G755</f>
      </c>
    </row>
    <row collapsed="false" customFormat="false" customHeight="false" hidden="false" ht="12.1" outlineLevel="0" r="757">
      <c r="A757" s="14" t="n">
        <v>45849</v>
      </c>
      <c r="B757" s="6" t="n">
        <v>-29.03</v>
      </c>
      <c r="C757" s="17" t="s">
        <v>517</v>
      </c>
      <c r="D757" s="17"/>
      <c r="E757" s="17"/>
      <c r="F757" s="6" t="s">
        <f>=A757-A756</f>
      </c>
      <c r="G757" s="6" t="s">
        <f>=B757+G756</f>
      </c>
      <c r="H757" s="6" t="s">
        <f>=F757*G756</f>
      </c>
    </row>
    <row collapsed="false" customFormat="false" customHeight="false" hidden="false" ht="12.1" outlineLevel="0" r="758">
      <c r="A758" s="14" t="n">
        <v>45849</v>
      </c>
      <c r="B758" s="6" t="n">
        <v>1000</v>
      </c>
      <c r="C758" s="17" t="s">
        <v>681</v>
      </c>
      <c r="D758" s="17"/>
      <c r="E758" s="17"/>
      <c r="F758" s="6" t="s">
        <f>=A758-A757</f>
      </c>
      <c r="G758" s="6" t="s">
        <f>=B758+G757</f>
      </c>
      <c r="H758" s="6" t="s">
        <f>=F758*G757</f>
      </c>
    </row>
    <row collapsed="false" customFormat="false" customHeight="false" hidden="false" ht="12.1" outlineLevel="0" r="759">
      <c r="A759" s="14" t="n">
        <v>45849</v>
      </c>
      <c r="B759" s="6" t="n">
        <v>-579.08</v>
      </c>
      <c r="C759" s="17" t="s">
        <v>682</v>
      </c>
      <c r="D759" s="17"/>
      <c r="E759" s="17"/>
      <c r="F759" s="6" t="s">
        <f>=A759-A758</f>
      </c>
      <c r="G759" s="6" t="s">
        <f>=B759+G758</f>
      </c>
      <c r="H759" s="6" t="s">
        <f>=F759*G758</f>
      </c>
    </row>
    <row collapsed="false" customFormat="false" customHeight="false" hidden="false" ht="12.1" outlineLevel="0" r="760">
      <c r="A760" s="14" t="n">
        <v>45852</v>
      </c>
      <c r="B760" s="6" t="n">
        <v>-256.62</v>
      </c>
      <c r="C760" s="17" t="s">
        <v>683</v>
      </c>
      <c r="D760" s="17"/>
      <c r="E760" s="17"/>
      <c r="F760" s="6" t="s">
        <f>=A760-A759</f>
      </c>
      <c r="G760" s="6" t="s">
        <f>=B760+G759</f>
      </c>
      <c r="H760" s="6" t="s">
        <f>=F760*G759</f>
      </c>
    </row>
    <row collapsed="false" customFormat="false" customHeight="false" hidden="false" ht="12.1" outlineLevel="0" r="761">
      <c r="A761" s="14" t="n">
        <v>45853</v>
      </c>
      <c r="B761" s="6" t="n">
        <v>-3000</v>
      </c>
      <c r="C761" s="17" t="s">
        <v>684</v>
      </c>
      <c r="D761" s="17"/>
      <c r="E761" s="17"/>
      <c r="F761" s="6" t="s">
        <f>=A761-A760</f>
      </c>
      <c r="G761" s="6" t="s">
        <f>=B761+G760</f>
      </c>
      <c r="H761" s="6" t="s">
        <f>=F761*G760</f>
      </c>
    </row>
    <row collapsed="false" customFormat="false" customHeight="false" hidden="false" ht="12.1" outlineLevel="0" r="762">
      <c r="A762" s="14" t="n">
        <v>45853</v>
      </c>
      <c r="B762" s="6" t="n">
        <v>7482.35</v>
      </c>
      <c r="C762" s="17" t="s">
        <v>259</v>
      </c>
      <c r="D762" s="17"/>
      <c r="E762" s="17"/>
      <c r="F762" s="6" t="s">
        <f>=A762-A761</f>
      </c>
      <c r="G762" s="6" t="s">
        <f>=B762+G761</f>
      </c>
      <c r="H762" s="6" t="s">
        <f>=F762*G761</f>
      </c>
    </row>
    <row collapsed="false" customFormat="false" customHeight="false" hidden="false" ht="12.1" outlineLevel="0" r="763">
      <c r="A763" s="14" t="n">
        <v>45853</v>
      </c>
      <c r="B763" s="6" t="n">
        <v>4157.46</v>
      </c>
      <c r="C763" s="17" t="s">
        <v>259</v>
      </c>
      <c r="D763" s="17"/>
      <c r="E763" s="17"/>
      <c r="F763" s="6" t="s">
        <f>=A763-A762</f>
      </c>
      <c r="G763" s="6" t="s">
        <f>=B763+G762</f>
      </c>
      <c r="H763" s="6" t="s">
        <f>=F763*G762</f>
      </c>
    </row>
    <row collapsed="false" customFormat="false" customHeight="false" hidden="false" ht="12.1" outlineLevel="0" r="764">
      <c r="A764" s="14" t="n">
        <v>45853</v>
      </c>
      <c r="B764" s="6" t="n">
        <v>3452.19</v>
      </c>
      <c r="C764" s="17" t="s">
        <v>259</v>
      </c>
      <c r="D764" s="17"/>
      <c r="E764" s="17"/>
      <c r="F764" s="6" t="s">
        <f>=A764-A763</f>
      </c>
      <c r="G764" s="6" t="s">
        <f>=B764+G763</f>
      </c>
      <c r="H764" s="6" t="s">
        <f>=F764*G763</f>
      </c>
    </row>
    <row collapsed="false" customFormat="false" customHeight="false" hidden="false" ht="12.1" outlineLevel="0" r="765">
      <c r="A765" s="14" t="n">
        <v>45854</v>
      </c>
      <c r="B765" s="6" t="n">
        <v>3000</v>
      </c>
      <c r="C765" s="17" t="s">
        <v>685</v>
      </c>
      <c r="D765" s="17"/>
      <c r="E765" s="17"/>
      <c r="F765" s="6" t="s">
        <f>=A765-A764</f>
      </c>
      <c r="G765" s="6" t="s">
        <f>=B765+G764</f>
      </c>
      <c r="H765" s="6" t="s">
        <f>=F765*G764</f>
      </c>
    </row>
    <row collapsed="false" customFormat="false" customHeight="false" hidden="false" ht="12.1" outlineLevel="0" r="766">
      <c r="A766" s="14" t="n">
        <v>45854</v>
      </c>
      <c r="B766" s="6" t="n">
        <v>-58.32</v>
      </c>
      <c r="C766" s="17" t="s">
        <v>573</v>
      </c>
      <c r="D766" s="17"/>
      <c r="E766" s="17"/>
      <c r="F766" s="6" t="s">
        <f>=A766-A765</f>
      </c>
      <c r="G766" s="6" t="s">
        <f>=B766+G765</f>
      </c>
      <c r="H766" s="6" t="s">
        <f>=F766*G765</f>
      </c>
    </row>
    <row collapsed="false" customFormat="false" customHeight="false" hidden="false" ht="12.1" outlineLevel="0" r="767">
      <c r="A767" s="14" t="n">
        <v>45854</v>
      </c>
      <c r="B767" s="6" t="n">
        <v>-250</v>
      </c>
      <c r="C767" s="17" t="s">
        <v>572</v>
      </c>
      <c r="D767" s="17"/>
      <c r="E767" s="17"/>
      <c r="F767" s="6" t="s">
        <f>=A767-A766</f>
      </c>
      <c r="G767" s="6" t="s">
        <f>=B767+G766</f>
      </c>
      <c r="H767" s="6" t="s">
        <f>=F767*G766</f>
      </c>
    </row>
    <row collapsed="false" customFormat="false" customHeight="false" hidden="false" ht="12.1" outlineLevel="0" r="768">
      <c r="A768" s="14" t="n">
        <v>45855</v>
      </c>
      <c r="B768" s="6" t="n">
        <v>-19.82</v>
      </c>
      <c r="C768" s="17" t="s">
        <v>686</v>
      </c>
      <c r="D768" s="17"/>
      <c r="E768" s="17"/>
      <c r="F768" s="6" t="s">
        <f>=A768-A767</f>
      </c>
      <c r="G768" s="6" t="s">
        <f>=B768+G767</f>
      </c>
      <c r="H768" s="6" t="s">
        <f>=F768*G767</f>
      </c>
    </row>
    <row collapsed="false" customFormat="false" customHeight="false" hidden="false" ht="12.1" outlineLevel="0" r="769">
      <c r="A769" s="14" t="n">
        <v>45855</v>
      </c>
      <c r="B769" s="6" t="n">
        <v>250</v>
      </c>
      <c r="C769" s="17" t="s">
        <v>575</v>
      </c>
      <c r="D769" s="17"/>
      <c r="E769" s="17"/>
      <c r="F769" s="6" t="s">
        <f>=A769-A768</f>
      </c>
      <c r="G769" s="6" t="s">
        <f>=B769+G768</f>
      </c>
      <c r="H769" s="6" t="s">
        <f>=F769*G768</f>
      </c>
    </row>
    <row collapsed="false" customFormat="false" customHeight="false" hidden="false" ht="12.1" outlineLevel="0" r="770">
      <c r="A770" s="14" t="n">
        <v>45855</v>
      </c>
      <c r="B770" s="6" t="n">
        <v>1000</v>
      </c>
      <c r="C770" s="17" t="s">
        <v>471</v>
      </c>
      <c r="D770" s="17"/>
      <c r="E770" s="17"/>
      <c r="F770" s="6" t="s">
        <f>=A770-A769</f>
      </c>
      <c r="G770" s="6" t="s">
        <f>=B770+G769</f>
      </c>
      <c r="H770" s="6" t="s">
        <f>=F770*G769</f>
      </c>
    </row>
    <row collapsed="false" customFormat="false" customHeight="false" hidden="false" ht="12.1" outlineLevel="0" r="771">
      <c r="A771" s="14" t="n">
        <v>45856</v>
      </c>
      <c r="B771" s="6" t="n">
        <v>-2425.2</v>
      </c>
      <c r="C771" s="17" t="s">
        <v>687</v>
      </c>
      <c r="D771" s="17"/>
      <c r="E771" s="17"/>
      <c r="F771" s="6" t="s">
        <f>=A771-A770</f>
      </c>
      <c r="G771" s="6" t="s">
        <f>=B771+G770</f>
      </c>
      <c r="H771" s="6" t="s">
        <f>=F771*G770</f>
      </c>
    </row>
    <row collapsed="false" customFormat="false" customHeight="false" hidden="false" ht="12.1" outlineLevel="0" r="772">
      <c r="A772" s="14" t="n">
        <v>45856</v>
      </c>
      <c r="B772" s="6" t="n">
        <v>-909.2</v>
      </c>
      <c r="C772" s="17" t="s">
        <v>688</v>
      </c>
      <c r="D772" s="17"/>
      <c r="E772" s="17"/>
      <c r="F772" s="6" t="s">
        <f>=A772-A771</f>
      </c>
      <c r="G772" s="6" t="s">
        <f>=B772+G771</f>
      </c>
      <c r="H772" s="6" t="s">
        <f>=F772*G771</f>
      </c>
    </row>
    <row collapsed="false" customFormat="false" customHeight="false" hidden="false" ht="12.1" outlineLevel="0" r="773">
      <c r="A773" s="14" t="n">
        <v>45858</v>
      </c>
      <c r="B773" s="6" t="n">
        <v>-268.28</v>
      </c>
      <c r="C773" s="17" t="s">
        <v>689</v>
      </c>
      <c r="D773" s="17"/>
      <c r="E773" s="17"/>
      <c r="F773" s="6" t="s">
        <f>=A773-A772</f>
      </c>
      <c r="G773" s="6" t="s">
        <f>=B773+G772</f>
      </c>
      <c r="H773" s="6" t="s">
        <f>=F773*G772</f>
      </c>
    </row>
    <row collapsed="false" customFormat="false" customHeight="false" hidden="false" ht="12.1" outlineLevel="0" r="774">
      <c r="A774" s="14" t="n">
        <v>45858</v>
      </c>
      <c r="B774" s="6" t="n">
        <v>-178.52</v>
      </c>
      <c r="C774" s="17" t="s">
        <v>690</v>
      </c>
      <c r="D774" s="17"/>
      <c r="E774" s="17"/>
      <c r="F774" s="6" t="s">
        <f>=A774-A773</f>
      </c>
      <c r="G774" s="6" t="s">
        <f>=B774+G773</f>
      </c>
      <c r="H774" s="6" t="s">
        <f>=F774*G773</f>
      </c>
    </row>
    <row collapsed="false" customFormat="false" customHeight="false" hidden="false" ht="12.1" outlineLevel="0" r="775">
      <c r="A775" s="14" t="n">
        <v>45858</v>
      </c>
      <c r="B775" s="6" t="n">
        <v>-12.68</v>
      </c>
      <c r="C775" s="17" t="s">
        <v>691</v>
      </c>
      <c r="D775" s="17"/>
      <c r="E775" s="17"/>
      <c r="F775" s="6" t="s">
        <f>=A775-A774</f>
      </c>
      <c r="G775" s="6" t="s">
        <f>=B775+G774</f>
      </c>
      <c r="H775" s="6" t="s">
        <f>=F775*G774</f>
      </c>
    </row>
    <row collapsed="false" customFormat="false" customHeight="false" hidden="false" ht="12.1" outlineLevel="0" r="776">
      <c r="A776" s="14" t="n">
        <v>45859</v>
      </c>
      <c r="B776" s="6" t="n">
        <v>-2000</v>
      </c>
      <c r="C776" s="17" t="s">
        <v>692</v>
      </c>
      <c r="D776" s="17"/>
      <c r="E776" s="17"/>
      <c r="F776" s="6" t="s">
        <f>=A776-A775</f>
      </c>
      <c r="G776" s="6" t="s">
        <f>=B776+G775</f>
      </c>
      <c r="H776" s="6" t="s">
        <f>=F776*G775</f>
      </c>
    </row>
    <row collapsed="false" customFormat="false" customHeight="false" hidden="false" ht="12.1" outlineLevel="0" r="777">
      <c r="A777" s="14" t="n">
        <v>45860</v>
      </c>
      <c r="B777" s="6" t="n">
        <v>-53.58</v>
      </c>
      <c r="C777" s="17" t="s">
        <v>518</v>
      </c>
      <c r="D777" s="17"/>
      <c r="E777" s="17"/>
      <c r="F777" s="6" t="s">
        <f>=A777-A776</f>
      </c>
      <c r="G777" s="6" t="s">
        <f>=B777+G776</f>
      </c>
      <c r="H777" s="6" t="s">
        <f>=F777*G776</f>
      </c>
    </row>
    <row collapsed="false" customFormat="false" customHeight="false" hidden="false" ht="12.1" outlineLevel="0" r="778">
      <c r="A778" s="14" t="n">
        <v>45860</v>
      </c>
      <c r="B778" s="6" t="n">
        <v>2000</v>
      </c>
      <c r="C778" s="17" t="s">
        <v>693</v>
      </c>
      <c r="D778" s="17"/>
      <c r="E778" s="17"/>
      <c r="F778" s="6" t="s">
        <f>=A778-A777</f>
      </c>
      <c r="G778" s="6" t="s">
        <f>=B778+G777</f>
      </c>
      <c r="H778" s="6" t="s">
        <f>=F778*G777</f>
      </c>
    </row>
    <row collapsed="false" customFormat="false" customHeight="false" hidden="false" ht="12.1" outlineLevel="0" r="779">
      <c r="A779" s="14" t="n">
        <v>45863</v>
      </c>
      <c r="B779" s="6" t="n">
        <v>30.76</v>
      </c>
      <c r="C779" s="17" t="s">
        <v>694</v>
      </c>
      <c r="D779" s="17"/>
      <c r="E779" s="17"/>
      <c r="F779" s="6" t="s">
        <f>=A779-A778</f>
      </c>
      <c r="G779" s="6" t="s">
        <f>=B779+G778</f>
      </c>
      <c r="H779" s="6" t="s">
        <f>=F779*G778</f>
      </c>
    </row>
    <row collapsed="false" customFormat="false" customHeight="false" hidden="false" ht="12.1" outlineLevel="0" r="780">
      <c r="A780" s="14" t="n">
        <v>45863</v>
      </c>
      <c r="B780" s="6" t="n">
        <v>-30.76</v>
      </c>
      <c r="C780" s="17" t="s">
        <v>695</v>
      </c>
      <c r="D780" s="17"/>
      <c r="E780" s="17"/>
      <c r="F780" s="6" t="s">
        <f>=A780-A779</f>
      </c>
      <c r="G780" s="6" t="s">
        <f>=B780+G779</f>
      </c>
      <c r="H780" s="6" t="s">
        <f>=F780*G779</f>
      </c>
    </row>
    <row collapsed="false" customFormat="false" customHeight="false" hidden="false" ht="12.1" outlineLevel="0" r="781">
      <c r="A781" s="14" t="n">
        <v>45864</v>
      </c>
      <c r="B781" s="6" t="n">
        <v>-89.97</v>
      </c>
      <c r="C781" s="17" t="s">
        <v>696</v>
      </c>
      <c r="D781" s="17"/>
      <c r="E781" s="17"/>
      <c r="F781" s="6" t="s">
        <f>=A781-A780</f>
      </c>
      <c r="G781" s="6" t="s">
        <f>=B781+G780</f>
      </c>
      <c r="H781" s="6" t="s">
        <f>=F781*G780</f>
      </c>
    </row>
    <row collapsed="false" customFormat="false" customHeight="false" hidden="false" ht="12.1" outlineLevel="0" r="782">
      <c r="A782" s="14" t="n">
        <v>45866</v>
      </c>
      <c r="B782" s="6" t="n">
        <v>-48.05</v>
      </c>
      <c r="C782" s="17" t="s">
        <v>530</v>
      </c>
      <c r="D782" s="17"/>
      <c r="E782" s="17"/>
      <c r="F782" s="6" t="s">
        <f>=A782-A781</f>
      </c>
      <c r="G782" s="6" t="s">
        <f>=B782+G781</f>
      </c>
      <c r="H782" s="6" t="s">
        <f>=F782*G781</f>
      </c>
    </row>
    <row collapsed="false" customFormat="false" customHeight="false" hidden="false" ht="12.1" outlineLevel="0" r="783">
      <c r="A783" s="14" t="n">
        <v>45866.43431713</v>
      </c>
      <c r="B783" s="6" t="n">
        <v>45.16</v>
      </c>
      <c r="C783" s="17" t="s">
        <v>697</v>
      </c>
      <c r="D783" s="17"/>
      <c r="E783" s="17"/>
      <c r="F783" s="6" t="s">
        <f>=A783-A782</f>
      </c>
      <c r="G783" s="6" t="s">
        <f>=B783+G782</f>
      </c>
      <c r="H783" s="6" t="s">
        <f>=F783*G782</f>
      </c>
    </row>
    <row collapsed="false" customFormat="false" customHeight="false" hidden="false" ht="12.1" outlineLevel="0" r="784">
      <c r="A784" s="14" t="n">
        <v>45866.639247685</v>
      </c>
      <c r="B784" s="6" t="n">
        <v>102.97</v>
      </c>
      <c r="C784" s="17" t="s">
        <v>698</v>
      </c>
      <c r="D784" s="17"/>
      <c r="E784" s="17"/>
      <c r="F784" s="6" t="s">
        <f>=A784-A783</f>
      </c>
      <c r="G784" s="6" t="s">
        <f>=B784+G783</f>
      </c>
      <c r="H784" s="6" t="s">
        <f>=F784*G783</f>
      </c>
    </row>
    <row collapsed="false" customFormat="false" customHeight="false" hidden="false" ht="12.1" outlineLevel="0" r="785">
      <c r="A785" s="14" t="n">
        <v>45867</v>
      </c>
      <c r="B785" s="6" t="n">
        <v>5000</v>
      </c>
      <c r="C785" s="17" t="s">
        <v>259</v>
      </c>
      <c r="D785" s="17"/>
      <c r="E785" s="17"/>
      <c r="F785" s="6" t="s">
        <f>=A785-A784</f>
      </c>
      <c r="G785" s="6" t="s">
        <f>=B785+G784</f>
      </c>
      <c r="H785" s="6" t="s">
        <f>=F785*G784</f>
      </c>
    </row>
    <row collapsed="false" customFormat="false" customHeight="false" hidden="false" ht="12.1" outlineLevel="0" r="786">
      <c r="A786" s="14" t="n">
        <v>45867</v>
      </c>
      <c r="B786" s="6" t="n">
        <v>500</v>
      </c>
      <c r="C786" s="17" t="s">
        <v>259</v>
      </c>
      <c r="D786" s="17"/>
      <c r="E786" s="17"/>
      <c r="F786" s="6" t="s">
        <f>=A786-A785</f>
      </c>
      <c r="G786" s="6" t="s">
        <f>=B786+G785</f>
      </c>
      <c r="H786" s="6" t="s">
        <f>=F786*G785</f>
      </c>
    </row>
    <row collapsed="false" customFormat="false" customHeight="false" hidden="false" ht="12.1" outlineLevel="0" r="787">
      <c r="A787" s="14" t="n">
        <v>45877</v>
      </c>
      <c r="B787" s="6" t="n">
        <v>-89.75</v>
      </c>
      <c r="C787" s="17" t="s">
        <v>662</v>
      </c>
      <c r="D787" s="17"/>
      <c r="E787" s="17"/>
      <c r="F787" s="6" t="s">
        <f>=A787-A786</f>
      </c>
      <c r="G787" s="6" t="s">
        <f>=B787+G786</f>
      </c>
      <c r="H787" s="6" t="s">
        <f>=F787*G786</f>
      </c>
    </row>
    <row collapsed="false" customFormat="false" customHeight="false" hidden="false" ht="12.1" outlineLevel="0" r="788">
      <c r="A788" s="14" t="n">
        <v>45882</v>
      </c>
      <c r="B788" s="6" t="n">
        <v>-271.5</v>
      </c>
      <c r="C788" s="17" t="s">
        <v>699</v>
      </c>
      <c r="D788" s="17"/>
      <c r="E788" s="17"/>
      <c r="F788" s="6" t="s">
        <f>=A788-A787</f>
      </c>
      <c r="G788" s="6" t="s">
        <f>=B788+G787</f>
      </c>
      <c r="H788" s="6" t="s">
        <f>=F788*G787</f>
      </c>
    </row>
    <row collapsed="false" customFormat="false" customHeight="false" hidden="false" ht="12.1" outlineLevel="0" r="789">
      <c r="A789" s="14" t="n">
        <v>45882</v>
      </c>
      <c r="B789" s="6" t="n">
        <v>-304</v>
      </c>
      <c r="C789" s="17" t="s">
        <v>700</v>
      </c>
      <c r="D789" s="17"/>
      <c r="E789" s="17"/>
      <c r="F789" s="6" t="s">
        <f>=A789-A788</f>
      </c>
      <c r="G789" s="6" t="s">
        <f>=B789+G788</f>
      </c>
      <c r="H789" s="6" t="s">
        <f>=F789*G788</f>
      </c>
    </row>
    <row collapsed="false" customFormat="false" customHeight="false" hidden="false" ht="12.1" outlineLevel="0" r="790">
      <c r="A790" s="14" t="n">
        <v>45883</v>
      </c>
      <c r="B790" s="6" t="n">
        <v>-28.9</v>
      </c>
      <c r="C790" s="17" t="s">
        <v>466</v>
      </c>
      <c r="D790" s="17"/>
      <c r="E790" s="17"/>
      <c r="F790" s="6" t="s">
        <f>=A790-A789</f>
      </c>
      <c r="G790" s="6" t="s">
        <f>=B790+G789</f>
      </c>
      <c r="H790" s="6" t="s">
        <f>=F790*G789</f>
      </c>
    </row>
    <row collapsed="false" customFormat="false" customHeight="false" hidden="false" ht="12.1" outlineLevel="0" r="791">
      <c r="A791" s="14" t="n">
        <v>45883</v>
      </c>
      <c r="B791" s="6" t="n">
        <v>3217.72</v>
      </c>
      <c r="C791" s="17" t="s">
        <v>259</v>
      </c>
      <c r="D791" s="17"/>
      <c r="E791" s="17"/>
      <c r="F791" s="6" t="s">
        <f>=A791-A790</f>
      </c>
      <c r="G791" s="6" t="s">
        <f>=B791+G790</f>
      </c>
      <c r="H791" s="6" t="s">
        <f>=F791*G790</f>
      </c>
    </row>
    <row collapsed="false" customFormat="false" customHeight="false" hidden="false" ht="12.1" outlineLevel="0" r="792">
      <c r="A792" s="14" t="n">
        <v>45894</v>
      </c>
      <c r="B792" s="6" t="n">
        <v>-102.68</v>
      </c>
      <c r="C792" s="17" t="s">
        <v>701</v>
      </c>
      <c r="D792" s="17"/>
      <c r="E792" s="17"/>
      <c r="F792" s="6" t="s">
        <f>=A792-A791</f>
      </c>
      <c r="G792" s="6" t="s">
        <f>=B792+G791</f>
      </c>
      <c r="H792" s="6" t="s">
        <f>=F792*G791</f>
      </c>
    </row>
    <row collapsed="false" customFormat="false" customHeight="false" hidden="false" ht="12.1" outlineLevel="0" r="793">
      <c r="A793" s="14" t="n">
        <v>45896</v>
      </c>
      <c r="B793" s="6" t="n">
        <v>-48.05</v>
      </c>
      <c r="C793" s="17" t="s">
        <v>530</v>
      </c>
      <c r="D793" s="17"/>
      <c r="E793" s="17"/>
      <c r="F793" s="6" t="s">
        <f>=A793-A792</f>
      </c>
      <c r="G793" s="6" t="s">
        <f>=B793+G792</f>
      </c>
      <c r="H793" s="6" t="s">
        <f>=F793*G792</f>
      </c>
    </row>
    <row collapsed="false" customFormat="false" customHeight="false" hidden="false" ht="12.1" outlineLevel="0" r="794">
      <c r="A794" s="14" t="n">
        <v>45896</v>
      </c>
      <c r="B794" s="6" t="n">
        <v>2000</v>
      </c>
      <c r="C794" s="17" t="s">
        <v>259</v>
      </c>
      <c r="D794" s="17"/>
      <c r="E794" s="17"/>
      <c r="F794" s="6" t="s">
        <f>=A794-A793</f>
      </c>
      <c r="G794" s="6" t="s">
        <f>=B794+G793</f>
      </c>
      <c r="H794" s="6" t="s">
        <f>=F794*G793</f>
      </c>
    </row>
    <row collapsed="false" customFormat="false" customHeight="false" hidden="false" ht="12.1" outlineLevel="0" r="795">
      <c r="A795" s="14" t="n">
        <v>45896</v>
      </c>
      <c r="B795" s="6" t="n">
        <v>1600</v>
      </c>
      <c r="C795" s="17" t="s">
        <v>259</v>
      </c>
      <c r="D795" s="17"/>
      <c r="E795" s="17"/>
      <c r="F795" s="6" t="s">
        <f>=A795-A794</f>
      </c>
      <c r="G795" s="6" t="s">
        <f>=B795+G794</f>
      </c>
      <c r="H795" s="6" t="s">
        <f>=F795*G794</f>
      </c>
    </row>
    <row collapsed="false" customFormat="false" customHeight="false" hidden="false" ht="12.1" outlineLevel="0" r="796">
      <c r="A796" s="14" t="n">
        <v>45898</v>
      </c>
      <c r="B796" s="6" t="n">
        <v>-154.65</v>
      </c>
      <c r="C796" s="17" t="s">
        <v>545</v>
      </c>
      <c r="D796" s="17"/>
      <c r="E796" s="17"/>
      <c r="F796" s="6" t="s">
        <f>=A796-A795</f>
      </c>
      <c r="G796" s="6" t="s">
        <f>=B796+G795</f>
      </c>
      <c r="H796" s="6" t="s">
        <f>=F796*G795</f>
      </c>
    </row>
    <row collapsed="false" customFormat="false" customHeight="false" hidden="false" ht="12.1" outlineLevel="0" r="797">
      <c r="A797" s="14" t="n">
        <v>45898</v>
      </c>
      <c r="B797" s="6" t="n">
        <v>-8.33</v>
      </c>
      <c r="C797" s="17" t="s">
        <v>702</v>
      </c>
      <c r="D797" s="17"/>
      <c r="E797" s="17"/>
      <c r="F797" s="6" t="s">
        <f>=A797-A796</f>
      </c>
      <c r="G797" s="6" t="s">
        <f>=B797+G796</f>
      </c>
      <c r="H797" s="6" t="s">
        <f>=F797*G796</f>
      </c>
    </row>
    <row collapsed="false" customFormat="false" customHeight="false" hidden="false" ht="12.1" outlineLevel="0" r="798">
      <c r="A798" s="14" t="n">
        <v>45902</v>
      </c>
      <c r="B798" s="6" t="n">
        <v>5000</v>
      </c>
      <c r="C798" s="17" t="s">
        <v>259</v>
      </c>
      <c r="D798" s="17"/>
      <c r="E798" s="17"/>
      <c r="F798" s="6" t="s">
        <f>=A798-A797</f>
      </c>
      <c r="G798" s="6" t="s">
        <f>=B798+G797</f>
      </c>
      <c r="H798" s="6" t="s">
        <f>=F798*G797</f>
      </c>
    </row>
    <row collapsed="false" customFormat="false" customHeight="false" hidden="false" ht="12.1" outlineLevel="0" r="799">
      <c r="A799" s="14" t="n">
        <v>45902</v>
      </c>
      <c r="B799" s="6" t="n">
        <v>1200</v>
      </c>
      <c r="C799" s="17" t="s">
        <v>259</v>
      </c>
      <c r="D799" s="17"/>
      <c r="E799" s="17"/>
      <c r="F799" s="6" t="s">
        <f>=A799-A798</f>
      </c>
      <c r="G799" s="6" t="s">
        <f>=B799+G798</f>
      </c>
      <c r="H799" s="6" t="s">
        <f>=F799*G798</f>
      </c>
    </row>
    <row collapsed="false" customFormat="false" customHeight="false" hidden="false" ht="12.1" outlineLevel="0" r="800">
      <c r="A800" s="14" t="n">
        <v>45903</v>
      </c>
      <c r="B800" s="6" t="n">
        <v>-195.4</v>
      </c>
      <c r="C800" s="17" t="s">
        <v>585</v>
      </c>
      <c r="D800" s="17"/>
      <c r="E800" s="17"/>
      <c r="F800" s="6" t="s">
        <f>=A800-A799</f>
      </c>
      <c r="G800" s="6" t="s">
        <f>=B800+G799</f>
      </c>
      <c r="H800" s="6" t="s">
        <f>=F800*G799</f>
      </c>
    </row>
    <row collapsed="false" customFormat="false" customHeight="false" hidden="false" ht="12.1" outlineLevel="0" r="801">
      <c r="A801" s="14" t="n">
        <v>45905</v>
      </c>
      <c r="B801" s="6" t="n">
        <v>-20.32</v>
      </c>
      <c r="C801" s="17" t="s">
        <v>703</v>
      </c>
      <c r="D801" s="17"/>
      <c r="E801" s="17"/>
      <c r="F801" s="6" t="s">
        <f>=A801-A800</f>
      </c>
      <c r="G801" s="6" t="s">
        <f>=B801+G800</f>
      </c>
      <c r="H801" s="6" t="s">
        <f>=F801*G800</f>
      </c>
    </row>
    <row collapsed="false" customFormat="false" customHeight="false" hidden="false" ht="12.1" outlineLevel="0" r="802">
      <c r="A802" s="14" t="n">
        <v>45907</v>
      </c>
      <c r="B802" s="6" t="n">
        <v>-89.75</v>
      </c>
      <c r="C802" s="17" t="s">
        <v>662</v>
      </c>
      <c r="D802" s="17"/>
      <c r="E802" s="17"/>
      <c r="F802" s="6" t="s">
        <f>=A802-A801</f>
      </c>
      <c r="G802" s="6" t="s">
        <f>=B802+G801</f>
      </c>
      <c r="H802" s="6" t="s">
        <f>=F802*G801</f>
      </c>
    </row>
    <row collapsed="false" customFormat="false" customHeight="false" hidden="false" ht="12.1" outlineLevel="0" r="803">
      <c r="A803" s="14" t="n">
        <v>45909</v>
      </c>
      <c r="B803" s="6" t="n">
        <v>-9.88</v>
      </c>
      <c r="C803" s="17" t="s">
        <v>704</v>
      </c>
      <c r="D803" s="17"/>
      <c r="E803" s="17"/>
      <c r="F803" s="6" t="s">
        <f>=A803-A802</f>
      </c>
      <c r="G803" s="6" t="s">
        <f>=B803+G802</f>
      </c>
      <c r="H803" s="6" t="s">
        <f>=F803*G802</f>
      </c>
    </row>
    <row collapsed="false" customFormat="false" customHeight="false" hidden="false" ht="12.1" outlineLevel="0" r="804">
      <c r="A804" s="14" t="n">
        <v>45915</v>
      </c>
      <c r="B804" s="6" t="n">
        <v>2050</v>
      </c>
      <c r="C804" s="17" t="s">
        <v>259</v>
      </c>
      <c r="D804" s="17"/>
      <c r="E804" s="17"/>
      <c r="F804" s="6" t="s">
        <f>=A804-A803</f>
      </c>
      <c r="G804" s="6" t="s">
        <f>=B804+G803</f>
      </c>
      <c r="H804" s="6" t="s">
        <f>=F804*G803</f>
      </c>
    </row>
    <row collapsed="false" customFormat="false" customHeight="false" hidden="false" ht="12.1" outlineLevel="0" r="805">
      <c r="A805" s="14" t="n">
        <v>45917</v>
      </c>
      <c r="B805" s="6" t="n">
        <v>-11.18</v>
      </c>
      <c r="C805" s="17" t="s">
        <v>705</v>
      </c>
      <c r="D805" s="17"/>
      <c r="E805" s="17"/>
      <c r="F805" s="6" t="s">
        <f>=A805-A804</f>
      </c>
      <c r="G805" s="6" t="s">
        <f>=B805+G804</f>
      </c>
      <c r="H805" s="6" t="s">
        <f>=F805*G804</f>
      </c>
    </row>
    <row collapsed="false" customFormat="false" customHeight="false" hidden="false" ht="12.1" outlineLevel="0" r="806">
      <c r="A806" s="14" t="n">
        <v>45924</v>
      </c>
      <c r="B806" s="6" t="n">
        <v>-488</v>
      </c>
      <c r="C806" s="17" t="s">
        <v>706</v>
      </c>
      <c r="D806" s="17"/>
      <c r="E806" s="17"/>
      <c r="F806" s="6" t="s">
        <f>=A806-A805</f>
      </c>
      <c r="G806" s="6" t="s">
        <f>=B806+G805</f>
      </c>
      <c r="H806" s="6" t="s">
        <f>=F806*G805</f>
      </c>
    </row>
    <row collapsed="false" customFormat="false" customHeight="false" hidden="false" ht="12.1" outlineLevel="0" r="807">
      <c r="A807" s="14" t="n">
        <v>45924</v>
      </c>
      <c r="B807" s="6" t="n">
        <v>-102.68</v>
      </c>
      <c r="C807" s="17" t="s">
        <v>701</v>
      </c>
      <c r="D807" s="17"/>
      <c r="E807" s="17"/>
      <c r="F807" s="6" t="s">
        <f>=A807-A806</f>
      </c>
      <c r="G807" s="6" t="s">
        <f>=B807+G806</f>
      </c>
      <c r="H807" s="6" t="s">
        <f>=F807*G806</f>
      </c>
    </row>
    <row collapsed="false" customFormat="false" customHeight="false" hidden="false" ht="12.1" outlineLevel="0" r="808">
      <c r="A808" s="14" t="n">
        <v>45926</v>
      </c>
      <c r="B808" s="6" t="n">
        <v>-48.05</v>
      </c>
      <c r="C808" s="17" t="s">
        <v>530</v>
      </c>
      <c r="D808" s="17"/>
      <c r="E808" s="17"/>
      <c r="F808" s="6" t="s">
        <f>=A808-A807</f>
      </c>
      <c r="G808" s="6" t="s">
        <f>=B808+G807</f>
      </c>
      <c r="H808" s="6" t="s">
        <f>=F808*G807</f>
      </c>
    </row>
    <row collapsed="false" customFormat="false" customHeight="false" hidden="false" ht="12.1" outlineLevel="0" r="809">
      <c r="A809" s="14" t="n">
        <v>45927</v>
      </c>
      <c r="B809" s="6" t="n">
        <v>-203</v>
      </c>
      <c r="C809" s="17" t="s">
        <v>707</v>
      </c>
      <c r="D809" s="17"/>
      <c r="E809" s="17"/>
      <c r="F809" s="6" t="s">
        <f>=A809-A808</f>
      </c>
      <c r="G809" s="6" t="s">
        <f>=B809+G808</f>
      </c>
      <c r="H809" s="6" t="s">
        <f>=F809*G808</f>
      </c>
    </row>
    <row collapsed="false" customFormat="false" customHeight="false" hidden="false" ht="12.1" outlineLevel="0" r="810">
      <c r="A810" s="14" t="n">
        <v>45929</v>
      </c>
      <c r="B810" s="6" t="n">
        <v>-70</v>
      </c>
      <c r="C810" s="17" t="s">
        <v>589</v>
      </c>
      <c r="D810" s="17"/>
      <c r="E810" s="17"/>
      <c r="F810" s="6" t="s">
        <f>=A810-A809</f>
      </c>
      <c r="G810" s="6" t="s">
        <f>=B810+G809</f>
      </c>
      <c r="H810" s="6" t="s">
        <f>=F810*G809</f>
      </c>
    </row>
    <row collapsed="false" customFormat="false" customHeight="false" hidden="false" ht="12.1" outlineLevel="0" r="811">
      <c r="A811" s="14" t="n">
        <v>45929</v>
      </c>
      <c r="B811" s="6" t="n">
        <v>-71.72</v>
      </c>
      <c r="C811" s="17" t="s">
        <v>708</v>
      </c>
      <c r="D811" s="17"/>
      <c r="E811" s="17"/>
      <c r="F811" s="6" t="s">
        <f>=A811-A810</f>
      </c>
      <c r="G811" s="6" t="s">
        <f>=B811+G810</f>
      </c>
      <c r="H811" s="6" t="s">
        <f>=F811*G810</f>
      </c>
    </row>
    <row collapsed="false" customFormat="false" customHeight="false" hidden="false" ht="12.1" outlineLevel="0" r="812">
      <c r="A812" s="14" t="n">
        <v>45930</v>
      </c>
      <c r="B812" s="6" t="n">
        <v>-9.72</v>
      </c>
      <c r="C812" s="17" t="s">
        <v>709</v>
      </c>
      <c r="D812" s="17"/>
      <c r="E812" s="17"/>
      <c r="F812" s="6" t="s">
        <f>=A812-A811</f>
      </c>
      <c r="G812" s="6" t="s">
        <f>=B812+G811</f>
      </c>
      <c r="H812" s="6" t="s">
        <f>=F812*G811</f>
      </c>
    </row>
    <row collapsed="false" customFormat="false" customHeight="false" hidden="false" ht="12.1" outlineLevel="0" r="813">
      <c r="A813" s="14" t="n">
        <v>45931</v>
      </c>
      <c r="B813" s="6" t="n">
        <v>-300.51</v>
      </c>
      <c r="C813" s="17" t="s">
        <v>639</v>
      </c>
      <c r="D813" s="17"/>
      <c r="E813" s="17"/>
      <c r="F813" s="6" t="s">
        <f>=A813-A812</f>
      </c>
      <c r="G813" s="6" t="s">
        <f>=B813+G812</f>
      </c>
      <c r="H813" s="6" t="s">
        <f>=F813*G812</f>
      </c>
    </row>
    <row collapsed="false" customFormat="false" customHeight="false" hidden="false" ht="12.1" outlineLevel="0" r="814">
      <c r="A814" s="14" t="n">
        <v>45931</v>
      </c>
      <c r="B814" s="6" t="n">
        <v>-238</v>
      </c>
      <c r="C814" s="17" t="s">
        <v>710</v>
      </c>
      <c r="D814" s="17"/>
      <c r="E814" s="17"/>
      <c r="F814" s="6" t="s">
        <f>=A814-A813</f>
      </c>
      <c r="G814" s="6" t="s">
        <f>=B814+G813</f>
      </c>
      <c r="H814" s="6" t="s">
        <f>=F814*G813</f>
      </c>
    </row>
    <row collapsed="false" customFormat="false" customHeight="false" hidden="false" ht="12.1" outlineLevel="0" r="815">
      <c r="A815" s="14" t="n">
        <v>45936</v>
      </c>
      <c r="B815" s="6" t="n">
        <v>-289.2</v>
      </c>
      <c r="C815" s="17" t="s">
        <v>711</v>
      </c>
      <c r="D815" s="17"/>
      <c r="E815" s="17"/>
      <c r="F815" s="6" t="s">
        <f>=A815-A814</f>
      </c>
      <c r="G815" s="6" t="s">
        <f>=B815+G814</f>
      </c>
      <c r="H815" s="6" t="s">
        <f>=F815*G814</f>
      </c>
    </row>
    <row collapsed="false" customFormat="false" customHeight="false" hidden="false" ht="12.1" outlineLevel="0" r="816">
      <c r="A816" s="14" t="n">
        <v>45936</v>
      </c>
      <c r="B816" s="6" t="n">
        <v>-401.5</v>
      </c>
      <c r="C816" s="17" t="s">
        <v>712</v>
      </c>
      <c r="D816" s="17"/>
      <c r="E816" s="17"/>
      <c r="F816" s="6" t="s">
        <f>=A816-A815</f>
      </c>
      <c r="G816" s="6" t="s">
        <f>=B816+G815</f>
      </c>
      <c r="H816" s="6" t="s">
        <f>=F816*G815</f>
      </c>
    </row>
    <row collapsed="false" customFormat="false" customHeight="false" hidden="false" ht="12.1" outlineLevel="0" r="817">
      <c r="A817" s="14" t="n">
        <v>45937</v>
      </c>
      <c r="B817" s="6" t="n">
        <v>-89.75</v>
      </c>
      <c r="C817" s="17" t="s">
        <v>662</v>
      </c>
      <c r="D817" s="17"/>
      <c r="E817" s="17"/>
      <c r="F817" s="6" t="s">
        <f>=A817-A816</f>
      </c>
      <c r="G817" s="6" t="s">
        <f>=B817+G816</f>
      </c>
      <c r="H817" s="6" t="s">
        <f>=F817*G816</f>
      </c>
    </row>
    <row collapsed="false" customFormat="false" customHeight="false" hidden="false" ht="12.1" outlineLevel="0" r="818">
      <c r="A818" s="14" t="n">
        <v>45940</v>
      </c>
      <c r="B818" s="6" t="n">
        <v>-40.38</v>
      </c>
      <c r="C818" s="17" t="s">
        <v>713</v>
      </c>
      <c r="D818" s="17"/>
      <c r="E818" s="17"/>
      <c r="F818" s="6" t="s">
        <f>=A818-A817</f>
      </c>
      <c r="G818" s="6" t="s">
        <f>=B818+G817</f>
      </c>
      <c r="H818" s="6" t="s">
        <f>=F818*G817</f>
      </c>
    </row>
    <row collapsed="false" customFormat="false" customHeight="false" hidden="false" ht="12.1" outlineLevel="0" r="819">
      <c r="A819" s="14" t="n">
        <v>45940</v>
      </c>
      <c r="B819" s="6" t="n">
        <v>20.19</v>
      </c>
      <c r="C819" s="17" t="s">
        <v>714</v>
      </c>
      <c r="D819" s="17"/>
      <c r="E819" s="17"/>
      <c r="F819" s="6" t="s">
        <f>=A819-A818</f>
      </c>
      <c r="G819" s="6" t="s">
        <f>=B819+G818</f>
      </c>
      <c r="H819" s="6" t="s">
        <f>=F819*G818</f>
      </c>
    </row>
    <row collapsed="false" customFormat="false" customHeight="false" hidden="false" ht="12.1" outlineLevel="0" r="820">
      <c r="A820" s="14" t="n">
        <v>45943</v>
      </c>
      <c r="B820" s="6" t="n">
        <v>-151</v>
      </c>
      <c r="C820" s="17" t="s">
        <v>715</v>
      </c>
      <c r="D820" s="17"/>
      <c r="E820" s="17"/>
      <c r="F820" s="6" t="s">
        <f>=A820-A819</f>
      </c>
      <c r="G820" s="6" t="s">
        <f>=B820+G819</f>
      </c>
      <c r="H820" s="6" t="s">
        <f>=F820*G819</f>
      </c>
    </row>
    <row collapsed="false" customFormat="false" customHeight="false" hidden="false" ht="12.1" outlineLevel="0" r="821">
      <c r="A821" s="14" t="n">
        <v>45943</v>
      </c>
      <c r="B821" s="6" t="n">
        <v>-616.5</v>
      </c>
      <c r="C821" s="17" t="s">
        <v>716</v>
      </c>
      <c r="D821" s="17"/>
      <c r="E821" s="17"/>
      <c r="F821" s="6" t="s">
        <f>=A821-A820</f>
      </c>
      <c r="G821" s="6" t="s">
        <f>=B821+G820</f>
      </c>
      <c r="H821" s="6" t="s">
        <f>=F821*G820</f>
      </c>
    </row>
    <row collapsed="false" customFormat="false" customHeight="false" hidden="false" ht="12.1" outlineLevel="0" r="822">
      <c r="A822" s="14" t="n">
        <v>45944</v>
      </c>
      <c r="B822" s="6" t="n">
        <v>-187.25</v>
      </c>
      <c r="C822" s="17" t="s">
        <v>717</v>
      </c>
      <c r="D822" s="17"/>
      <c r="E822" s="17"/>
      <c r="F822" s="6" t="s">
        <f>=A822-A821</f>
      </c>
      <c r="G822" s="6" t="s">
        <f>=B822+G821</f>
      </c>
      <c r="H822" s="6" t="s">
        <f>=F822*G821</f>
      </c>
    </row>
    <row collapsed="false" customFormat="false" customHeight="false" hidden="false" ht="12.1" outlineLevel="0" r="823">
      <c r="A823" s="14" t="n">
        <v>45945</v>
      </c>
      <c r="B823" s="6" t="n">
        <v>-250</v>
      </c>
      <c r="C823" s="17" t="s">
        <v>572</v>
      </c>
      <c r="D823" s="17"/>
      <c r="E823" s="17"/>
      <c r="F823" s="6" t="s">
        <f>=A823-A822</f>
      </c>
      <c r="G823" s="6" t="s">
        <f>=B823+G822</f>
      </c>
      <c r="H823" s="6" t="s">
        <f>=F823*G822</f>
      </c>
    </row>
    <row collapsed="false" customFormat="false" customHeight="false" hidden="false" ht="12.1" outlineLevel="0" r="824">
      <c r="A824" s="14" t="n">
        <v>45946</v>
      </c>
      <c r="B824" s="6" t="n">
        <v>-15.1</v>
      </c>
      <c r="C824" s="17" t="s">
        <v>718</v>
      </c>
      <c r="D824" s="17"/>
      <c r="E824" s="17"/>
      <c r="F824" s="6" t="s">
        <f>=A824-A823</f>
      </c>
      <c r="G824" s="6" t="s">
        <f>=B824+G823</f>
      </c>
      <c r="H824" s="6" t="s">
        <f>=F824*G823</f>
      </c>
    </row>
    <row collapsed="false" customFormat="false" customHeight="false" hidden="false" ht="12.1" outlineLevel="0" r="825">
      <c r="A825" s="14" t="n">
        <v>45954</v>
      </c>
      <c r="B825" s="6" t="n">
        <v>-102.68</v>
      </c>
      <c r="C825" s="17" t="s">
        <v>701</v>
      </c>
      <c r="D825" s="17"/>
      <c r="E825" s="17"/>
      <c r="F825" s="6" t="s">
        <f>=A825-A824</f>
      </c>
      <c r="G825" s="6" t="s">
        <f>=B825+G824</f>
      </c>
      <c r="H825" s="6" t="s">
        <f>=F825*G824</f>
      </c>
    </row>
    <row collapsed="false" customFormat="false" customHeight="false" hidden="false" ht="12.1" outlineLevel="0" r="826">
      <c r="A826" s="14" t="n">
        <v>45956</v>
      </c>
      <c r="B826" s="6" t="n">
        <v>-48.05</v>
      </c>
      <c r="C826" s="17" t="s">
        <v>530</v>
      </c>
      <c r="D826" s="17"/>
      <c r="E826" s="17"/>
      <c r="F826" s="6" t="s">
        <f>=A826-A825</f>
      </c>
      <c r="G826" s="6" t="s">
        <f>=B826+G825</f>
      </c>
      <c r="H826" s="6" t="s">
        <f>=F826*G825</f>
      </c>
    </row>
    <row collapsed="false" customFormat="false" customHeight="false" hidden="false" ht="12.1" outlineLevel="0" r="827">
      <c r="A827" s="12" t="n">
        <v>45960.999988426</v>
      </c>
      <c r="B827" s="5" t="n">
        <v>-366132.9</v>
      </c>
      <c r="C827" s="15" t="s">
        <v>719</v>
      </c>
      <c r="D827" s="17"/>
      <c r="E827" s="17"/>
      <c r="F827" s="6" t="s">
        <f>=A827-A826</f>
      </c>
      <c r="G827" s="6" t="s">
        <f>=B827+G826</f>
      </c>
      <c r="H827" s="6" t="s">
        <f>=F827*G826</f>
      </c>
    </row>
    <row collapsed="false" customFormat="false" customHeight="false" hidden="false" ht="12.1" outlineLevel="0" r="828">
      <c r="A828" s="14"/>
      <c r="B828" s="9" t="s">
        <f>=XIRR(B2:B827,A2:A827)</f>
      </c>
      <c r="C828" s="17" t="s">
        <v>720</v>
      </c>
      <c r="D828" s="17"/>
      <c r="E828" s="17"/>
      <c r="F828" s="7"/>
      <c r="G828" s="2" t="s">
        <v>721</v>
      </c>
      <c r="H828" s="6" t="s">
        <f>=SUM(I2:H827)/365</f>
      </c>
    </row>
    <row collapsed="false" customFormat="false" customHeight="false" hidden="false" ht="12.1" outlineLevel="0" r="829">
      <c r="A829" s="14"/>
      <c r="B829" s="5" t="s">
        <f>=-SUM(B2:B827)</f>
      </c>
      <c r="C829" s="17" t="s">
        <v>722</v>
      </c>
      <c r="D829" s="17"/>
      <c r="E829" s="17"/>
      <c r="F829" s="7"/>
      <c r="G829" s="15" t="s">
        <v>723</v>
      </c>
      <c r="H829" s="9" t="s">
        <f>=B829/H828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F3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17</v>
      </c>
      <c r="C1" s="0"/>
      <c r="D1" s="0"/>
      <c r="E1" s="4" t="s">
        <v>23</v>
      </c>
      <c r="F1" s="0"/>
      <c r="G1" s="0"/>
      <c r="H1" s="4" t="s">
        <v>27</v>
      </c>
      <c r="I1" s="0"/>
      <c r="J1" s="0"/>
      <c r="K1" s="4" t="s">
        <v>31</v>
      </c>
      <c r="L1" s="0"/>
      <c r="M1" s="0"/>
      <c r="N1" s="4" t="s">
        <v>34</v>
      </c>
      <c r="O1" s="0"/>
      <c r="P1" s="0"/>
      <c r="Q1" s="4" t="s">
        <v>38</v>
      </c>
      <c r="R1" s="0"/>
      <c r="S1" s="0"/>
      <c r="T1" s="4" t="s">
        <v>42</v>
      </c>
      <c r="U1" s="0"/>
      <c r="V1" s="0"/>
      <c r="W1" s="4" t="s">
        <v>46</v>
      </c>
      <c r="X1" s="0"/>
      <c r="Y1" s="0"/>
      <c r="Z1" s="4" t="s">
        <v>49</v>
      </c>
      <c r="AA1" s="0"/>
      <c r="AB1" s="0"/>
      <c r="AC1" s="4" t="s">
        <v>52</v>
      </c>
      <c r="AD1" s="0"/>
      <c r="AE1" s="0"/>
      <c r="AF1" s="4" t="s">
        <v>56</v>
      </c>
      <c r="AG1" s="0"/>
      <c r="AH1" s="0"/>
      <c r="AI1" s="4" t="s">
        <v>60</v>
      </c>
      <c r="AJ1" s="0"/>
      <c r="AK1" s="0"/>
      <c r="AL1" s="4" t="s">
        <v>63</v>
      </c>
      <c r="AM1" s="0"/>
      <c r="AN1" s="0"/>
      <c r="AO1" s="4" t="s">
        <v>67</v>
      </c>
      <c r="AP1" s="0"/>
      <c r="AQ1" s="0"/>
      <c r="AR1" s="4" t="s">
        <v>71</v>
      </c>
      <c r="AS1" s="0"/>
      <c r="AT1" s="0"/>
      <c r="AU1" s="4" t="s">
        <v>75</v>
      </c>
      <c r="AV1" s="0"/>
      <c r="AW1" s="0"/>
      <c r="AX1" s="4" t="s">
        <v>78</v>
      </c>
      <c r="AY1" s="0"/>
      <c r="AZ1" s="0"/>
      <c r="BA1" s="4" t="s">
        <v>81</v>
      </c>
      <c r="BB1" s="0"/>
      <c r="BC1" s="0"/>
      <c r="BD1" s="4" t="s">
        <v>83</v>
      </c>
      <c r="BE1" s="0"/>
      <c r="BF1" s="0"/>
      <c r="BG1" s="4" t="s">
        <v>86</v>
      </c>
      <c r="BH1" s="0"/>
      <c r="BI1" s="0"/>
      <c r="BJ1" s="4" t="s">
        <v>88</v>
      </c>
      <c r="BK1" s="0"/>
      <c r="BL1" s="0"/>
      <c r="BM1" s="4" t="s">
        <v>90</v>
      </c>
      <c r="BN1" s="0"/>
      <c r="BO1" s="0"/>
      <c r="BP1" s="4" t="s">
        <v>93</v>
      </c>
      <c r="BQ1" s="0"/>
      <c r="BR1" s="0"/>
      <c r="BS1" s="4" t="s">
        <v>95</v>
      </c>
      <c r="BT1" s="0"/>
      <c r="BU1" s="0"/>
      <c r="BV1" s="4" t="s">
        <v>98</v>
      </c>
      <c r="BW1" s="0"/>
      <c r="BX1" s="0"/>
      <c r="BY1" s="4" t="s">
        <v>101</v>
      </c>
      <c r="BZ1" s="0"/>
      <c r="CA1" s="0"/>
      <c r="CB1" s="4" t="s">
        <v>104</v>
      </c>
      <c r="CC1" s="0"/>
      <c r="CD1" s="0"/>
      <c r="CE1" s="4" t="s">
        <v>107</v>
      </c>
      <c r="CF1" s="0"/>
      <c r="CG1" s="0"/>
      <c r="CH1" s="4" t="s">
        <v>110</v>
      </c>
      <c r="CI1" s="0"/>
      <c r="CJ1" s="0"/>
      <c r="CK1" s="4" t="s">
        <v>113</v>
      </c>
      <c r="CL1" s="0"/>
      <c r="CM1" s="0"/>
      <c r="CN1" s="4" t="s">
        <v>115</v>
      </c>
      <c r="CO1" s="0"/>
      <c r="CP1" s="0"/>
      <c r="CQ1" s="4" t="s">
        <v>117</v>
      </c>
      <c r="CR1" s="0"/>
      <c r="CS1" s="0"/>
      <c r="CT1" s="4" t="s">
        <v>120</v>
      </c>
      <c r="CU1" s="0"/>
      <c r="CV1" s="0"/>
      <c r="CW1" s="4" t="s">
        <v>122</v>
      </c>
      <c r="CX1" s="0"/>
      <c r="CY1" s="0"/>
      <c r="CZ1" s="4" t="s">
        <v>125</v>
      </c>
      <c r="DA1" s="0"/>
      <c r="DB1" s="0"/>
      <c r="DC1" s="4" t="s">
        <v>128</v>
      </c>
      <c r="DD1" s="0"/>
      <c r="DE1" s="0"/>
      <c r="DF1" s="4" t="s">
        <v>130</v>
      </c>
      <c r="DG1" s="0"/>
      <c r="DH1" s="0"/>
      <c r="DI1" s="4" t="s">
        <v>132</v>
      </c>
      <c r="DJ1" s="0"/>
      <c r="DK1" s="0"/>
      <c r="DL1" s="4" t="s">
        <v>134</v>
      </c>
      <c r="DM1" s="0"/>
      <c r="DN1" s="0"/>
      <c r="DO1" s="4" t="s">
        <v>136</v>
      </c>
      <c r="DP1" s="0"/>
      <c r="DQ1" s="0"/>
      <c r="DR1" s="4" t="s">
        <v>139</v>
      </c>
      <c r="DS1" s="0"/>
      <c r="DT1" s="0"/>
      <c r="DU1" s="4" t="s">
        <v>141</v>
      </c>
      <c r="DV1" s="0"/>
      <c r="DW1" s="0"/>
      <c r="DX1" s="4" t="s">
        <v>143</v>
      </c>
      <c r="DY1" s="0"/>
      <c r="DZ1" s="0"/>
      <c r="EA1" s="4" t="s">
        <v>145</v>
      </c>
      <c r="EB1" s="0"/>
      <c r="EC1" s="0"/>
      <c r="ED1" s="4" t="s">
        <v>147</v>
      </c>
      <c r="EE1" s="0"/>
      <c r="EF1" s="0"/>
      <c r="EG1" s="4" t="s">
        <v>150</v>
      </c>
      <c r="EH1" s="0"/>
      <c r="EI1" s="0"/>
      <c r="EJ1" s="4" t="s">
        <v>153</v>
      </c>
      <c r="EK1" s="0"/>
      <c r="EL1" s="0"/>
      <c r="EM1" s="4" t="s">
        <v>155</v>
      </c>
      <c r="EN1" s="0"/>
      <c r="EO1" s="0"/>
      <c r="EP1" s="4" t="s">
        <v>157</v>
      </c>
      <c r="EQ1" s="0"/>
      <c r="ER1" s="0"/>
      <c r="ES1" s="4" t="s">
        <v>160</v>
      </c>
      <c r="ET1" s="0"/>
      <c r="EU1" s="0"/>
      <c r="EV1" s="4" t="s">
        <v>162</v>
      </c>
      <c r="EW1" s="0"/>
      <c r="EX1" s="0"/>
      <c r="EY1" s="4" t="s">
        <v>164</v>
      </c>
      <c r="EZ1" s="0"/>
      <c r="FA1" s="0"/>
      <c r="FB1" s="4" t="s">
        <v>167</v>
      </c>
      <c r="FC1" s="0"/>
      <c r="FD1" s="0"/>
      <c r="FE1" s="4" t="s">
        <v>170</v>
      </c>
      <c r="FF1" s="0"/>
      <c r="FG1" s="0"/>
      <c r="FH1" s="4" t="s">
        <v>173</v>
      </c>
      <c r="FI1" s="0"/>
      <c r="FJ1" s="0"/>
      <c r="FK1" s="4" t="s">
        <v>176</v>
      </c>
      <c r="FL1" s="0"/>
      <c r="FM1" s="0"/>
      <c r="FN1" s="4" t="s">
        <v>179</v>
      </c>
      <c r="FO1" s="0"/>
      <c r="FP1" s="0"/>
      <c r="FQ1" s="4" t="s">
        <v>181</v>
      </c>
      <c r="FR1" s="0"/>
      <c r="FS1" s="0"/>
      <c r="FT1" s="4" t="s">
        <v>183</v>
      </c>
      <c r="FU1" s="0"/>
      <c r="FV1" s="0"/>
      <c r="FW1" s="4" t="s">
        <v>186</v>
      </c>
      <c r="FX1" s="0"/>
      <c r="FY1" s="0"/>
      <c r="FZ1" s="4" t="s">
        <v>188</v>
      </c>
      <c r="GA1" s="0"/>
      <c r="GB1" s="0"/>
      <c r="GC1" s="4" t="s">
        <v>190</v>
      </c>
      <c r="GD1" s="0"/>
      <c r="GE1" s="0"/>
      <c r="GF1" s="4" t="s">
        <v>192</v>
      </c>
      <c r="GG1" s="0"/>
      <c r="GH1" s="0"/>
      <c r="GI1" s="4" t="s">
        <v>194</v>
      </c>
      <c r="GJ1" s="0"/>
      <c r="GK1" s="0"/>
      <c r="GL1" s="4" t="s">
        <v>196</v>
      </c>
      <c r="GM1" s="0"/>
      <c r="GN1" s="0"/>
      <c r="GO1" s="4" t="s">
        <v>198</v>
      </c>
      <c r="GP1" s="0"/>
      <c r="GQ1" s="0"/>
      <c r="GR1" s="4" t="s">
        <v>201</v>
      </c>
      <c r="GS1" s="0"/>
      <c r="GT1" s="0"/>
      <c r="GU1" s="4" t="s">
        <v>206</v>
      </c>
      <c r="GV1" s="0"/>
      <c r="GW1" s="0"/>
      <c r="GX1" s="4" t="s">
        <v>210</v>
      </c>
      <c r="GY1" s="0"/>
      <c r="GZ1" s="0"/>
      <c r="HA1" s="4" t="s">
        <v>213</v>
      </c>
      <c r="HB1" s="0"/>
      <c r="HC1" s="0"/>
      <c r="HD1" s="4" t="s">
        <v>216</v>
      </c>
      <c r="HE1" s="0"/>
      <c r="HF1" s="0"/>
      <c r="HG1" s="4" t="s">
        <v>219</v>
      </c>
      <c r="HH1" s="0"/>
      <c r="HI1" s="0"/>
      <c r="HJ1" s="4" t="s">
        <v>222</v>
      </c>
      <c r="HK1" s="0"/>
      <c r="HL1" s="0"/>
      <c r="HM1" s="4" t="s">
        <v>226</v>
      </c>
      <c r="HN1" s="0"/>
      <c r="HO1" s="0"/>
      <c r="HP1" s="4" t="s">
        <v>229</v>
      </c>
      <c r="HQ1" s="0"/>
      <c r="HR1" s="0"/>
      <c r="HS1" s="4" t="s">
        <v>232</v>
      </c>
      <c r="HT1" s="0"/>
      <c r="HU1" s="0"/>
      <c r="HV1" s="4" t="s">
        <v>235</v>
      </c>
      <c r="HW1" s="0"/>
      <c r="HX1" s="0"/>
      <c r="HY1" s="4" t="s">
        <v>238</v>
      </c>
      <c r="HZ1" s="0"/>
      <c r="IA1" s="0"/>
      <c r="IB1" s="4" t="s">
        <v>241</v>
      </c>
      <c r="IC1" s="0"/>
      <c r="ID1" s="0"/>
      <c r="IE1" s="4" t="s">
        <v>244</v>
      </c>
      <c r="IF1" s="0"/>
    </row>
    <row collapsed="false" customFormat="false" customHeight="false" hidden="false" ht="12.1" outlineLevel="0" r="2">
      <c r="A2" s="11" t="n">
        <v>43908</v>
      </c>
      <c r="B2" s="6" t="n">
        <v>1651.15</v>
      </c>
      <c r="C2" s="0" t="s">
        <v>724</v>
      </c>
      <c r="D2" s="11" t="n">
        <v>45667</v>
      </c>
      <c r="E2" s="6" t="n">
        <v>2883.23</v>
      </c>
      <c r="F2" s="0" t="s">
        <v>724</v>
      </c>
      <c r="G2" s="11" t="n">
        <v>44649</v>
      </c>
      <c r="H2" s="6" t="n">
        <v>1119.27</v>
      </c>
      <c r="I2" s="0" t="s">
        <v>724</v>
      </c>
      <c r="J2" s="11" t="n">
        <v>45743</v>
      </c>
      <c r="K2" s="6" t="n">
        <v>1880.88</v>
      </c>
      <c r="L2" s="0" t="s">
        <v>724</v>
      </c>
      <c r="M2" s="11" t="n">
        <v>44614</v>
      </c>
      <c r="N2" s="6" t="n">
        <v>820.19</v>
      </c>
      <c r="O2" s="0" t="s">
        <v>724</v>
      </c>
      <c r="P2" s="11" t="n">
        <v>44460</v>
      </c>
      <c r="Q2" s="6" t="n">
        <v>1850.68</v>
      </c>
      <c r="R2" s="0" t="s">
        <v>724</v>
      </c>
      <c r="S2" s="11" t="n">
        <v>44232</v>
      </c>
      <c r="T2" s="6" t="n">
        <v>3332.81</v>
      </c>
      <c r="U2" s="0" t="s">
        <v>724</v>
      </c>
      <c r="V2" s="11" t="n">
        <v>43958</v>
      </c>
      <c r="W2" s="6" t="n">
        <v>876.61</v>
      </c>
      <c r="X2" s="0" t="s">
        <v>724</v>
      </c>
      <c r="Y2" s="11" t="n">
        <v>43924</v>
      </c>
      <c r="Z2" s="6" t="n">
        <v>998.09</v>
      </c>
      <c r="AA2" s="0" t="s">
        <v>724</v>
      </c>
      <c r="AB2" s="11" t="n">
        <v>43909</v>
      </c>
      <c r="AC2" s="6" t="n">
        <v>790.94</v>
      </c>
      <c r="AD2" s="0" t="s">
        <v>724</v>
      </c>
      <c r="AE2" s="11" t="n">
        <v>45681</v>
      </c>
      <c r="AF2" s="6" t="n">
        <v>2924.63</v>
      </c>
      <c r="AG2" s="0" t="s">
        <v>724</v>
      </c>
      <c r="AH2" s="11" t="n">
        <v>44533</v>
      </c>
      <c r="AI2" s="6" t="n">
        <v>583.34</v>
      </c>
      <c r="AJ2" s="0" t="s">
        <v>724</v>
      </c>
      <c r="AK2" s="11" t="n">
        <v>44088</v>
      </c>
      <c r="AL2" s="6" t="n">
        <v>296.41</v>
      </c>
      <c r="AM2" s="0" t="s">
        <v>724</v>
      </c>
      <c r="AN2" s="11" t="n">
        <v>44848</v>
      </c>
      <c r="AO2" s="6" t="n">
        <v>5732.86</v>
      </c>
      <c r="AP2" s="0" t="s">
        <v>724</v>
      </c>
      <c r="AQ2" s="11" t="n">
        <v>45029</v>
      </c>
      <c r="AR2" s="6" t="n">
        <v>1556.6</v>
      </c>
      <c r="AS2" s="0" t="s">
        <v>724</v>
      </c>
      <c r="AT2" s="11" t="n">
        <v>45817</v>
      </c>
      <c r="AU2" s="6" t="n">
        <v>1094.66</v>
      </c>
      <c r="AV2" s="0" t="s">
        <v>724</v>
      </c>
      <c r="AW2" s="11" t="n">
        <v>44298</v>
      </c>
      <c r="AX2" s="6" t="n">
        <v>1020</v>
      </c>
      <c r="AY2" s="0" t="s">
        <v>724</v>
      </c>
      <c r="AZ2" s="11" t="n">
        <v>44747</v>
      </c>
      <c r="BA2" s="6" t="n">
        <v>3979.9</v>
      </c>
      <c r="BB2" s="0" t="s">
        <v>724</v>
      </c>
      <c r="BC2" s="11" t="n">
        <v>44334</v>
      </c>
      <c r="BD2" s="6" t="n">
        <v>476.79</v>
      </c>
      <c r="BE2" s="0" t="s">
        <v>724</v>
      </c>
      <c r="BF2" s="11" t="n">
        <v>43924</v>
      </c>
      <c r="BG2" s="6" t="n">
        <v>1241.26</v>
      </c>
      <c r="BH2" s="0" t="s">
        <v>724</v>
      </c>
      <c r="BI2" s="11" t="n">
        <v>44949</v>
      </c>
      <c r="BJ2" s="6" t="n">
        <v>890.59</v>
      </c>
      <c r="BK2" s="0" t="s">
        <v>724</v>
      </c>
      <c r="BL2" s="11" t="n">
        <v>43984</v>
      </c>
      <c r="BM2" s="6" t="n">
        <v>725.61</v>
      </c>
      <c r="BN2" s="0" t="s">
        <v>724</v>
      </c>
      <c r="BO2" s="11" t="n">
        <v>44361</v>
      </c>
      <c r="BP2" s="6" t="n">
        <v>2666.85</v>
      </c>
      <c r="BQ2" s="0" t="s">
        <v>724</v>
      </c>
      <c r="BR2" s="11" t="n">
        <v>43972</v>
      </c>
      <c r="BS2" s="6" t="n">
        <v>1194.03</v>
      </c>
      <c r="BT2" s="0" t="s">
        <v>724</v>
      </c>
      <c r="BU2" s="11" t="n">
        <v>44070</v>
      </c>
      <c r="BV2" s="6" t="n">
        <v>1979.09298</v>
      </c>
      <c r="BW2" s="0" t="s">
        <v>724</v>
      </c>
      <c r="BX2" s="11" t="n">
        <v>45497</v>
      </c>
      <c r="BY2" s="6" t="n">
        <v>4211.79</v>
      </c>
      <c r="BZ2" s="0" t="s">
        <v>724</v>
      </c>
      <c r="CA2" s="11" t="n">
        <v>44049</v>
      </c>
      <c r="CB2" s="6" t="n">
        <v>2188.891522</v>
      </c>
      <c r="CC2" s="0" t="s">
        <v>724</v>
      </c>
      <c r="CD2" s="11" t="n">
        <v>44169</v>
      </c>
      <c r="CE2" s="6" t="n">
        <v>445.02</v>
      </c>
      <c r="CF2" s="0" t="s">
        <v>724</v>
      </c>
      <c r="CG2" s="11" t="n">
        <v>45446</v>
      </c>
      <c r="CH2" s="6" t="n">
        <v>2860.78</v>
      </c>
      <c r="CI2" s="0" t="s">
        <v>724</v>
      </c>
      <c r="CJ2" s="11" t="n">
        <v>43944</v>
      </c>
      <c r="CK2" s="6" t="n">
        <v>685.98</v>
      </c>
      <c r="CL2" s="0" t="s">
        <v>724</v>
      </c>
      <c r="CM2" s="11" t="n">
        <v>45737</v>
      </c>
      <c r="CN2" s="6" t="n">
        <v>3395.06</v>
      </c>
      <c r="CO2" s="0" t="s">
        <v>724</v>
      </c>
      <c r="CP2" s="11" t="n">
        <v>44762</v>
      </c>
      <c r="CQ2" s="6" t="n">
        <v>665.07</v>
      </c>
      <c r="CR2" s="0" t="s">
        <v>724</v>
      </c>
      <c r="CS2" s="11" t="n">
        <v>43908</v>
      </c>
      <c r="CT2" s="6" t="n">
        <v>1651.15</v>
      </c>
      <c r="CU2" s="0" t="s">
        <v>724</v>
      </c>
      <c r="CV2" s="11" t="n">
        <v>44915</v>
      </c>
      <c r="CW2" s="6" t="n">
        <v>2179.96</v>
      </c>
      <c r="CX2" s="0" t="s">
        <v>724</v>
      </c>
      <c r="CY2" s="11" t="n">
        <v>45022</v>
      </c>
      <c r="CZ2" s="6" t="n">
        <v>1742.44</v>
      </c>
      <c r="DA2" s="0" t="s">
        <v>724</v>
      </c>
      <c r="DB2" s="11" t="n">
        <v>44153</v>
      </c>
      <c r="DC2" s="6" t="n">
        <v>2837.37413</v>
      </c>
      <c r="DD2" s="0" t="s">
        <v>724</v>
      </c>
      <c r="DE2" s="11" t="n">
        <v>45184</v>
      </c>
      <c r="DF2" s="6" t="n">
        <v>1454.81</v>
      </c>
      <c r="DG2" s="0" t="s">
        <v>724</v>
      </c>
      <c r="DH2" s="11" t="n">
        <v>43983</v>
      </c>
      <c r="DI2" s="6" t="n">
        <v>834.16608</v>
      </c>
      <c r="DJ2" s="0" t="s">
        <v>724</v>
      </c>
      <c r="DK2" s="11" t="n">
        <v>44112</v>
      </c>
      <c r="DL2" s="6" t="n">
        <v>1197.932814</v>
      </c>
      <c r="DM2" s="0" t="s">
        <v>724</v>
      </c>
      <c r="DN2" s="11" t="n">
        <v>45184</v>
      </c>
      <c r="DO2" s="6" t="n">
        <v>3271.94</v>
      </c>
      <c r="DP2" s="0" t="s">
        <v>724</v>
      </c>
      <c r="DQ2" s="11" t="n">
        <v>43917</v>
      </c>
      <c r="DR2" s="6" t="n">
        <v>4061.82</v>
      </c>
      <c r="DS2" s="0" t="s">
        <v>724</v>
      </c>
      <c r="DT2" s="11" t="n">
        <v>44000</v>
      </c>
      <c r="DU2" s="6" t="n">
        <v>702.465042</v>
      </c>
      <c r="DV2" s="0" t="s">
        <v>724</v>
      </c>
      <c r="DW2" s="11" t="n">
        <v>44112</v>
      </c>
      <c r="DX2" s="6" t="n">
        <v>1173.724263</v>
      </c>
      <c r="DY2" s="0" t="s">
        <v>724</v>
      </c>
      <c r="DZ2" s="11" t="n">
        <v>44336</v>
      </c>
      <c r="EA2" s="6" t="n">
        <v>751.32</v>
      </c>
      <c r="EB2" s="0" t="s">
        <v>724</v>
      </c>
      <c r="EC2" s="11" t="n">
        <v>44809</v>
      </c>
      <c r="ED2" s="6" t="n">
        <v>1450.52</v>
      </c>
      <c r="EE2" s="0" t="s">
        <v>724</v>
      </c>
      <c r="EF2" s="11" t="n">
        <v>44291</v>
      </c>
      <c r="EG2" s="6" t="n">
        <v>731.51</v>
      </c>
      <c r="EH2" s="0" t="s">
        <v>724</v>
      </c>
      <c r="EI2" s="11" t="n">
        <v>44519</v>
      </c>
      <c r="EJ2" s="6" t="n">
        <v>892.84</v>
      </c>
      <c r="EK2" s="0" t="s">
        <v>724</v>
      </c>
      <c r="EL2" s="11" t="n">
        <v>44320</v>
      </c>
      <c r="EM2" s="6" t="n">
        <v>462.542718</v>
      </c>
      <c r="EN2" s="0" t="s">
        <v>724</v>
      </c>
      <c r="EO2" s="11" t="n">
        <v>45847</v>
      </c>
      <c r="EP2" s="6" t="n">
        <v>150.81</v>
      </c>
      <c r="EQ2" s="0" t="s">
        <v>724</v>
      </c>
      <c r="ER2" s="11" t="n">
        <v>45516</v>
      </c>
      <c r="ES2" s="6" t="n">
        <v>-1046.38</v>
      </c>
      <c r="ET2" s="0" t="s">
        <v>725</v>
      </c>
      <c r="EU2" s="11" t="n">
        <v>45516</v>
      </c>
      <c r="EV2" s="6" t="n">
        <v>-1561.31</v>
      </c>
      <c r="EW2" s="0" t="s">
        <v>725</v>
      </c>
      <c r="EX2" s="11" t="n">
        <v>45516</v>
      </c>
      <c r="EY2" s="6" t="n">
        <v>-2515.75</v>
      </c>
      <c r="EZ2" s="0" t="s">
        <v>725</v>
      </c>
      <c r="FA2" s="11" t="n">
        <v>45855</v>
      </c>
      <c r="FB2" s="6" t="n">
        <v>1006.7</v>
      </c>
      <c r="FC2" s="0" t="s">
        <v>724</v>
      </c>
      <c r="FD2" s="11" t="n">
        <v>44711</v>
      </c>
      <c r="FE2" s="6" t="n">
        <v>93.32</v>
      </c>
      <c r="FF2" s="0" t="s">
        <v>724</v>
      </c>
      <c r="FG2" s="11" t="n">
        <v>44942</v>
      </c>
      <c r="FH2" s="6" t="n">
        <v>99.98</v>
      </c>
      <c r="FI2" s="0" t="s">
        <v>724</v>
      </c>
      <c r="FJ2" s="11" t="n">
        <v>44147</v>
      </c>
      <c r="FK2" s="6" t="n">
        <v>33.25</v>
      </c>
      <c r="FL2" s="0" t="s">
        <v>724</v>
      </c>
      <c r="FM2" s="11" t="n">
        <v>44537</v>
      </c>
      <c r="FN2" s="6" t="n">
        <v>780.89564</v>
      </c>
      <c r="FO2" s="0" t="s">
        <v>724</v>
      </c>
      <c r="FP2" s="11" t="n">
        <v>44533</v>
      </c>
      <c r="FQ2" s="6" t="n">
        <v>90.63</v>
      </c>
      <c r="FR2" s="0" t="s">
        <v>724</v>
      </c>
      <c r="FS2" s="11" t="n">
        <v>44533</v>
      </c>
      <c r="FT2" s="6" t="n">
        <v>21.21</v>
      </c>
      <c r="FU2" s="0" t="s">
        <v>724</v>
      </c>
      <c r="FV2" s="11" t="n">
        <v>44588</v>
      </c>
      <c r="FW2" s="6" t="n">
        <v>10.26</v>
      </c>
      <c r="FX2" s="0" t="s">
        <v>724</v>
      </c>
      <c r="FY2" s="11" t="n">
        <v>43993</v>
      </c>
      <c r="FZ2" s="6" t="n">
        <v>236.56</v>
      </c>
      <c r="GA2" s="0" t="s">
        <v>724</v>
      </c>
      <c r="GB2" s="11" t="n">
        <v>43972</v>
      </c>
      <c r="GC2" s="6" t="n">
        <v>12.76</v>
      </c>
      <c r="GD2" s="0" t="s">
        <v>724</v>
      </c>
      <c r="GE2" s="11" t="n">
        <v>44448</v>
      </c>
      <c r="GF2" s="6" t="n">
        <v>616.68</v>
      </c>
      <c r="GG2" s="0" t="s">
        <v>724</v>
      </c>
      <c r="GH2" s="11" t="n">
        <v>44301</v>
      </c>
      <c r="GI2" s="6" t="n">
        <v>387.18</v>
      </c>
      <c r="GJ2" s="0" t="s">
        <v>724</v>
      </c>
      <c r="GK2" s="11" t="n">
        <v>44483</v>
      </c>
      <c r="GL2" s="6" t="n">
        <v>58.34</v>
      </c>
      <c r="GM2" s="0" t="s">
        <v>724</v>
      </c>
      <c r="GN2" s="11" t="n">
        <v>45516</v>
      </c>
      <c r="GO2" s="6" t="n">
        <v>-86.21</v>
      </c>
      <c r="GP2" s="0" t="s">
        <v>725</v>
      </c>
      <c r="GQ2" s="11" t="n">
        <v>45681</v>
      </c>
      <c r="GR2" s="6" t="s">
        <f>=2362.25</f>
      </c>
      <c r="GS2" s="0" t="s">
        <v>724</v>
      </c>
      <c r="GT2" s="11" t="n">
        <v>45848</v>
      </c>
      <c r="GU2" s="6" t="s">
        <f>=6828.91</f>
      </c>
      <c r="GV2" s="0" t="s">
        <v>724</v>
      </c>
      <c r="GW2" s="11" t="n">
        <v>45357</v>
      </c>
      <c r="GX2" s="6" t="s">
        <f>=4361.77</f>
      </c>
      <c r="GY2" s="0" t="s">
        <v>724</v>
      </c>
      <c r="GZ2" s="11" t="n">
        <v>45387</v>
      </c>
      <c r="HA2" s="6" t="s">
        <f>=4496.81</f>
      </c>
      <c r="HB2" s="0" t="s">
        <v>724</v>
      </c>
      <c r="HC2" s="11" t="n">
        <v>45617</v>
      </c>
      <c r="HD2" s="6" t="s">
        <f>=2779.42</f>
      </c>
      <c r="HE2" s="0" t="s">
        <v>724</v>
      </c>
      <c r="HF2" s="11" t="n">
        <v>45813</v>
      </c>
      <c r="HG2" s="6" t="s">
        <f>=1166.42</f>
      </c>
      <c r="HH2" s="0" t="s">
        <v>724</v>
      </c>
      <c r="HI2" s="11" t="n">
        <v>45511</v>
      </c>
      <c r="HJ2" s="6" t="s">
        <f>=1206.39</f>
      </c>
      <c r="HK2" s="0" t="s">
        <v>724</v>
      </c>
      <c r="HL2" s="11" t="n">
        <v>45352</v>
      </c>
      <c r="HM2" s="6" t="s">
        <f>=2001</f>
      </c>
      <c r="HN2" s="0" t="s">
        <v>724</v>
      </c>
      <c r="HO2" s="11" t="n">
        <v>45357</v>
      </c>
      <c r="HP2" s="6" t="s">
        <f>=1965.34</f>
      </c>
      <c r="HQ2" s="0" t="s">
        <v>724</v>
      </c>
      <c r="HR2" s="11" t="n">
        <v>45448</v>
      </c>
      <c r="HS2" s="6" t="s">
        <f>=3342.64</f>
      </c>
      <c r="HT2" s="0" t="s">
        <v>724</v>
      </c>
      <c r="HU2" s="11" t="n">
        <v>44826</v>
      </c>
      <c r="HV2" s="6" t="s">
        <f>=898.86</f>
      </c>
      <c r="HW2" s="0" t="s">
        <v>724</v>
      </c>
      <c r="HX2" s="11" t="n">
        <v>44064</v>
      </c>
      <c r="HY2" s="6" t="s">
        <f>=1072.91</f>
      </c>
      <c r="HZ2" s="0" t="s">
        <v>724</v>
      </c>
      <c r="IA2" s="11" t="n">
        <v>45322</v>
      </c>
      <c r="IB2" s="6" t="s">
        <f>=1892.94</f>
      </c>
      <c r="IC2" s="0" t="s">
        <v>724</v>
      </c>
      <c r="ID2" s="11" t="n">
        <v>45517</v>
      </c>
      <c r="IE2" s="6" t="s">
        <f>=965.27</f>
      </c>
      <c r="IF2" s="0" t="s">
        <v>724</v>
      </c>
    </row>
    <row collapsed="false" customFormat="false" customHeight="false" hidden="false" ht="12.1" outlineLevel="0" r="3">
      <c r="A3" s="11" t="n">
        <v>43910</v>
      </c>
      <c r="B3" s="6" t="n">
        <v>-1792.26</v>
      </c>
      <c r="C3" s="0" t="s">
        <v>725</v>
      </c>
      <c r="D3" s="11" t="n">
        <v>45667</v>
      </c>
      <c r="E3" s="6" t="n">
        <v>2881.73</v>
      </c>
      <c r="F3" s="0" t="s">
        <v>724</v>
      </c>
      <c r="G3" s="11" t="n">
        <v>44722</v>
      </c>
      <c r="H3" s="6" t="n">
        <v>-184.24</v>
      </c>
      <c r="I3" s="0" t="s">
        <v>406</v>
      </c>
      <c r="J3" s="11" t="n">
        <v>45743</v>
      </c>
      <c r="K3" s="6" t="n">
        <v>1851.67</v>
      </c>
      <c r="L3" s="0" t="s">
        <v>724</v>
      </c>
      <c r="M3" s="11" t="n">
        <v>44617</v>
      </c>
      <c r="N3" s="6" t="n">
        <v>919.3</v>
      </c>
      <c r="O3" s="0" t="s">
        <v>724</v>
      </c>
      <c r="P3" s="11" t="n">
        <v>44480</v>
      </c>
      <c r="Q3" s="6" t="n">
        <v>-23.67</v>
      </c>
      <c r="R3" s="0" t="s">
        <v>355</v>
      </c>
      <c r="S3" s="11" t="n">
        <v>44385</v>
      </c>
      <c r="T3" s="6" t="n">
        <v>-231.1</v>
      </c>
      <c r="U3" s="0" t="s">
        <v>333</v>
      </c>
      <c r="V3" s="11" t="n">
        <v>43998</v>
      </c>
      <c r="W3" s="6" t="n">
        <v>-23.26</v>
      </c>
      <c r="X3" s="0" t="s">
        <v>266</v>
      </c>
      <c r="Y3" s="11" t="n">
        <v>43966</v>
      </c>
      <c r="Z3" s="6" t="n">
        <v>-69.3</v>
      </c>
      <c r="AA3" s="0" t="s">
        <v>264</v>
      </c>
      <c r="AB3" s="11" t="n">
        <v>43910</v>
      </c>
      <c r="AC3" s="6" t="n">
        <v>-928.15</v>
      </c>
      <c r="AD3" s="0" t="s">
        <v>725</v>
      </c>
      <c r="AE3" s="11" t="n">
        <v>45783</v>
      </c>
      <c r="AF3" s="6" t="n">
        <v>986.29</v>
      </c>
      <c r="AG3" s="0" t="s">
        <v>724</v>
      </c>
      <c r="AH3" s="11" t="n">
        <v>44699</v>
      </c>
      <c r="AI3" s="6" t="n">
        <v>-36.85</v>
      </c>
      <c r="AJ3" s="0" t="s">
        <v>401</v>
      </c>
      <c r="AK3" s="11" t="n">
        <v>44103</v>
      </c>
      <c r="AL3" s="6" t="n">
        <v>295.41</v>
      </c>
      <c r="AM3" s="0" t="s">
        <v>724</v>
      </c>
      <c r="AN3" s="11" t="n">
        <v>44914</v>
      </c>
      <c r="AO3" s="6" t="n">
        <v>-277</v>
      </c>
      <c r="AP3" s="0" t="s">
        <v>438</v>
      </c>
      <c r="AQ3" s="11" t="n">
        <v>45029</v>
      </c>
      <c r="AR3" s="6" t="n">
        <v>1556.4</v>
      </c>
      <c r="AS3" s="0" t="s">
        <v>724</v>
      </c>
      <c r="AT3" s="11" t="n">
        <v>45853</v>
      </c>
      <c r="AU3" s="6" t="n">
        <v>2197.72</v>
      </c>
      <c r="AV3" s="0" t="s">
        <v>724</v>
      </c>
      <c r="AW3" s="11" t="n">
        <v>44381</v>
      </c>
      <c r="AX3" s="6" t="n">
        <v>-83.4</v>
      </c>
      <c r="AY3" s="0" t="s">
        <v>331</v>
      </c>
      <c r="AZ3" s="11" t="n">
        <v>44916</v>
      </c>
      <c r="BA3" s="6" t="n">
        <v>-467</v>
      </c>
      <c r="BB3" s="0" t="s">
        <v>439</v>
      </c>
      <c r="BC3" s="11" t="n">
        <v>44392</v>
      </c>
      <c r="BD3" s="6" t="n">
        <v>-12</v>
      </c>
      <c r="BE3" s="0" t="s">
        <v>336</v>
      </c>
      <c r="BF3" s="11" t="n">
        <v>43991</v>
      </c>
      <c r="BG3" s="6" t="n">
        <v>-27.2</v>
      </c>
      <c r="BH3" s="0" t="s">
        <v>265</v>
      </c>
      <c r="BI3" s="11" t="n">
        <v>44978</v>
      </c>
      <c r="BJ3" s="6" t="n">
        <v>1264.21</v>
      </c>
      <c r="BK3" s="0" t="s">
        <v>724</v>
      </c>
      <c r="BL3" s="11" t="n">
        <v>43990</v>
      </c>
      <c r="BM3" s="6" t="n">
        <v>708.19</v>
      </c>
      <c r="BN3" s="0" t="s">
        <v>724</v>
      </c>
      <c r="BO3" s="11" t="n">
        <v>44739</v>
      </c>
      <c r="BP3" s="6" t="n">
        <v>-242.2</v>
      </c>
      <c r="BQ3" s="0" t="s">
        <v>407</v>
      </c>
      <c r="BR3" s="11" t="n">
        <v>44019</v>
      </c>
      <c r="BS3" s="6" t="n">
        <v>-90.65</v>
      </c>
      <c r="BT3" s="0" t="s">
        <v>269</v>
      </c>
      <c r="BU3" s="11" t="n">
        <v>44077</v>
      </c>
      <c r="BV3" s="6" t="n">
        <v>-11.82</v>
      </c>
      <c r="BW3" s="0" t="s">
        <v>276</v>
      </c>
      <c r="BX3" s="11" t="n">
        <v>45555</v>
      </c>
      <c r="BY3" s="6" t="n">
        <v>-70</v>
      </c>
      <c r="BZ3" s="0" t="s">
        <v>589</v>
      </c>
      <c r="CA3" s="11" t="n">
        <v>44112</v>
      </c>
      <c r="CB3" s="6" t="n">
        <v>-36.7</v>
      </c>
      <c r="CC3" s="0" t="s">
        <v>282</v>
      </c>
      <c r="CD3" s="11" t="n">
        <v>44200</v>
      </c>
      <c r="CE3" s="6" t="n">
        <v>570.54</v>
      </c>
      <c r="CF3" s="0" t="s">
        <v>724</v>
      </c>
      <c r="CG3" s="11" t="n">
        <v>45447</v>
      </c>
      <c r="CH3" s="6" t="n">
        <v>2986.24</v>
      </c>
      <c r="CI3" s="0" t="s">
        <v>724</v>
      </c>
      <c r="CJ3" s="11" t="n">
        <v>44063</v>
      </c>
      <c r="CK3" s="6" t="n">
        <v>-909.36</v>
      </c>
      <c r="CL3" s="0" t="s">
        <v>725</v>
      </c>
      <c r="CM3" s="11" t="n">
        <v>45927</v>
      </c>
      <c r="CN3" s="6" t="n">
        <v>-203</v>
      </c>
      <c r="CO3" s="0" t="s">
        <v>707</v>
      </c>
      <c r="CP3" s="11" t="n">
        <v>44978</v>
      </c>
      <c r="CQ3" s="6" t="n">
        <v>943.66</v>
      </c>
      <c r="CR3" s="0" t="s">
        <v>724</v>
      </c>
      <c r="CS3" s="11" t="n">
        <v>43910</v>
      </c>
      <c r="CT3" s="6" t="n">
        <v>-1814.24</v>
      </c>
      <c r="CU3" s="0" t="s">
        <v>725</v>
      </c>
      <c r="CV3" s="11" t="n">
        <v>44986</v>
      </c>
      <c r="CW3" s="6" t="n">
        <v>791.21</v>
      </c>
      <c r="CX3" s="0" t="s">
        <v>724</v>
      </c>
      <c r="CY3" s="11" t="n">
        <v>45029</v>
      </c>
      <c r="CZ3" s="6" t="n">
        <v>1713.55</v>
      </c>
      <c r="DA3" s="0" t="s">
        <v>724</v>
      </c>
      <c r="DB3" s="11" t="n">
        <v>44223</v>
      </c>
      <c r="DC3" s="6" t="n">
        <v>-26.47</v>
      </c>
      <c r="DD3" s="0" t="s">
        <v>299</v>
      </c>
      <c r="DE3" s="11" t="n">
        <v>45191</v>
      </c>
      <c r="DF3" s="6" t="n">
        <v>-1376.75</v>
      </c>
      <c r="DG3" s="0" t="s">
        <v>725</v>
      </c>
      <c r="DH3" s="11" t="n">
        <v>44043</v>
      </c>
      <c r="DI3" s="6" t="n">
        <v>-11.74</v>
      </c>
      <c r="DJ3" s="0" t="s">
        <v>273</v>
      </c>
      <c r="DK3" s="11" t="n">
        <v>44141</v>
      </c>
      <c r="DL3" s="6" t="n">
        <v>-16.48</v>
      </c>
      <c r="DM3" s="0" t="s">
        <v>288</v>
      </c>
      <c r="DN3" s="11" t="n">
        <v>45960</v>
      </c>
      <c r="DO3" s="8" t="s">
        <f>=-Портфель!K41</f>
      </c>
      <c r="DP3" s="0" t="s">
        <v>726</v>
      </c>
      <c r="DQ3" s="11" t="n">
        <v>43917</v>
      </c>
      <c r="DR3" s="6" t="n">
        <v>-4011.22</v>
      </c>
      <c r="DS3" s="0" t="s">
        <v>725</v>
      </c>
      <c r="DT3" s="11" t="n">
        <v>44090</v>
      </c>
      <c r="DU3" s="6" t="n">
        <v>-9.77</v>
      </c>
      <c r="DV3" s="0" t="s">
        <v>278</v>
      </c>
      <c r="DW3" s="11" t="n">
        <v>44298</v>
      </c>
      <c r="DX3" s="6" t="n">
        <v>-44.76</v>
      </c>
      <c r="DY3" s="0" t="s">
        <v>309</v>
      </c>
      <c r="DZ3" s="11" t="n">
        <v>45114</v>
      </c>
      <c r="EA3" s="6" t="n">
        <v>-68</v>
      </c>
      <c r="EB3" s="0" t="s">
        <v>479</v>
      </c>
      <c r="EC3" s="11" t="n">
        <v>44826</v>
      </c>
      <c r="ED3" s="6" t="n">
        <v>609.41</v>
      </c>
      <c r="EE3" s="0" t="s">
        <v>724</v>
      </c>
      <c r="EF3" s="11" t="n">
        <v>44334</v>
      </c>
      <c r="EG3" s="6" t="n">
        <v>-33</v>
      </c>
      <c r="EH3" s="0" t="s">
        <v>319</v>
      </c>
      <c r="EI3" s="11" t="n">
        <v>45960</v>
      </c>
      <c r="EJ3" s="8" t="s">
        <f>=-Портфель!K48</f>
      </c>
      <c r="EK3" s="0" t="s">
        <v>726</v>
      </c>
      <c r="EL3" s="11" t="n">
        <v>44391</v>
      </c>
      <c r="EM3" s="6" t="n">
        <v>-26.23</v>
      </c>
      <c r="EN3" s="0" t="s">
        <v>335</v>
      </c>
      <c r="EO3" s="11" t="n">
        <v>46212</v>
      </c>
      <c r="EP3" s="8" t="s">
        <f>=-Портфель!K50</f>
      </c>
      <c r="EQ3" s="0" t="s">
        <v>726</v>
      </c>
      <c r="ER3" s="11" t="n">
        <v>45758</v>
      </c>
      <c r="ES3" s="6" t="n">
        <v>45.91</v>
      </c>
      <c r="ET3" s="0" t="s">
        <v>643</v>
      </c>
      <c r="EU3" s="11" t="n">
        <v>45575</v>
      </c>
      <c r="EV3" s="6" t="n">
        <v>24.04</v>
      </c>
      <c r="EW3" s="0" t="s">
        <v>598</v>
      </c>
      <c r="EX3" s="11" t="n">
        <v>45604</v>
      </c>
      <c r="EY3" s="6" t="n">
        <v>37.27</v>
      </c>
      <c r="EZ3" s="0" t="s">
        <v>606</v>
      </c>
      <c r="FA3" s="11" t="n">
        <v>45898</v>
      </c>
      <c r="FB3" s="6" t="n">
        <v>-8.33</v>
      </c>
      <c r="FC3" s="0" t="s">
        <v>702</v>
      </c>
      <c r="FD3" s="11" t="n">
        <v>44721</v>
      </c>
      <c r="FE3" s="6" t="n">
        <v>178.72</v>
      </c>
      <c r="FF3" s="0" t="s">
        <v>724</v>
      </c>
      <c r="FG3" s="11" t="n">
        <v>44959</v>
      </c>
      <c r="FH3" s="6" t="n">
        <v>104.87</v>
      </c>
      <c r="FI3" s="0" t="s">
        <v>724</v>
      </c>
      <c r="FJ3" s="11" t="n">
        <v>44175</v>
      </c>
      <c r="FK3" s="6" t="n">
        <v>26.32</v>
      </c>
      <c r="FL3" s="0" t="s">
        <v>724</v>
      </c>
      <c r="FM3" s="11" t="n">
        <v>45460</v>
      </c>
      <c r="FN3" s="6" t="n">
        <v>-8.02</v>
      </c>
      <c r="FO3" s="0" t="s">
        <v>550</v>
      </c>
      <c r="FP3" s="11" t="n">
        <v>45960</v>
      </c>
      <c r="FQ3" s="8" t="s">
        <f>=-Портфель!K60</f>
      </c>
      <c r="FR3" s="0" t="s">
        <v>726</v>
      </c>
      <c r="FS3" s="11" t="n">
        <v>45960</v>
      </c>
      <c r="FT3" s="8" t="s">
        <f>=-Портфель!K61</f>
      </c>
      <c r="FU3" s="0" t="s">
        <v>726</v>
      </c>
      <c r="FV3" s="11" t="n">
        <v>45960</v>
      </c>
      <c r="FW3" s="8" t="s">
        <f>=-Портфель!K62</f>
      </c>
      <c r="FX3" s="0" t="s">
        <v>726</v>
      </c>
      <c r="FY3" s="11" t="n">
        <v>43993</v>
      </c>
      <c r="FZ3" s="6" t="n">
        <v>-236.56</v>
      </c>
      <c r="GA3" s="0" t="s">
        <v>727</v>
      </c>
      <c r="GB3" s="11" t="n">
        <v>43972</v>
      </c>
      <c r="GC3" s="6" t="n">
        <v>-12.76</v>
      </c>
      <c r="GD3" s="0" t="s">
        <v>727</v>
      </c>
      <c r="GE3" s="11" t="n">
        <v>44483</v>
      </c>
      <c r="GF3" s="6" t="n">
        <v>145.04</v>
      </c>
      <c r="GG3" s="0" t="s">
        <v>724</v>
      </c>
      <c r="GH3" s="11" t="n">
        <v>44470</v>
      </c>
      <c r="GI3" s="6" t="n">
        <v>74.9</v>
      </c>
      <c r="GJ3" s="0" t="s">
        <v>724</v>
      </c>
      <c r="GK3" s="11" t="n">
        <v>44488</v>
      </c>
      <c r="GL3" s="6" t="n">
        <v>59.05</v>
      </c>
      <c r="GM3" s="0" t="s">
        <v>724</v>
      </c>
      <c r="GN3" s="11" t="n">
        <v>45960</v>
      </c>
      <c r="GO3" s="8" t="s">
        <f>=-Портфель!K68</f>
      </c>
      <c r="GP3" s="0" t="s">
        <v>726</v>
      </c>
      <c r="GQ3" s="11" t="n">
        <v>45812</v>
      </c>
      <c r="GR3" s="6" t="s">
        <f>=-159.24</f>
      </c>
      <c r="GS3" s="0" t="s">
        <v>659</v>
      </c>
      <c r="GT3" s="11" t="n">
        <v>45848</v>
      </c>
      <c r="GU3" s="6" t="s">
        <f>=1138.15</f>
      </c>
      <c r="GV3" s="0" t="s">
        <v>724</v>
      </c>
      <c r="GW3" s="11" t="n">
        <v>45539</v>
      </c>
      <c r="GX3" s="6" t="s">
        <f>=-195.4</f>
      </c>
      <c r="GY3" s="0" t="s">
        <v>585</v>
      </c>
      <c r="GZ3" s="11" t="n">
        <v>45560</v>
      </c>
      <c r="HA3" s="6" t="s">
        <f>=-244.5</f>
      </c>
      <c r="HB3" s="0" t="s">
        <v>591</v>
      </c>
      <c r="HC3" s="11" t="n">
        <v>45700</v>
      </c>
      <c r="HD3" s="6" t="s">
        <f>=-151.5</f>
      </c>
      <c r="HE3" s="0" t="s">
        <v>633</v>
      </c>
      <c r="HF3" s="11" t="n">
        <v>45813</v>
      </c>
      <c r="HG3" s="6" t="s">
        <f>=4666.08</f>
      </c>
      <c r="HH3" s="0" t="s">
        <v>724</v>
      </c>
      <c r="HI3" s="11" t="n">
        <v>45512</v>
      </c>
      <c r="HJ3" s="6" t="s">
        <f>=1853.14</f>
      </c>
      <c r="HK3" s="0" t="s">
        <v>724</v>
      </c>
      <c r="HL3" s="11" t="n">
        <v>45352</v>
      </c>
      <c r="HM3" s="6" t="s">
        <f>=3011.76</f>
      </c>
      <c r="HN3" s="0" t="s">
        <v>724</v>
      </c>
      <c r="HO3" s="11" t="n">
        <v>45357</v>
      </c>
      <c r="HP3" s="6" t="s">
        <f>=2948</f>
      </c>
      <c r="HQ3" s="0" t="s">
        <v>724</v>
      </c>
      <c r="HR3" s="11" t="n">
        <v>45630</v>
      </c>
      <c r="HS3" s="6" t="s">
        <f>=-184.4</f>
      </c>
      <c r="HT3" s="0" t="s">
        <v>609</v>
      </c>
      <c r="HU3" s="11" t="n">
        <v>44882</v>
      </c>
      <c r="HV3" s="6" t="s">
        <f>=-14.45</f>
      </c>
      <c r="HW3" s="0" t="s">
        <v>433</v>
      </c>
      <c r="HX3" s="11" t="n">
        <v>44109</v>
      </c>
      <c r="HY3" s="6" t="s">
        <f>=-42.18</f>
      </c>
      <c r="HZ3" s="0" t="s">
        <v>280</v>
      </c>
      <c r="IA3" s="11" t="n">
        <v>45400</v>
      </c>
      <c r="IB3" s="6" t="s">
        <f>=-39.62</f>
      </c>
      <c r="IC3" s="0" t="s">
        <v>533</v>
      </c>
      <c r="ID3" s="11" t="n">
        <v>45517</v>
      </c>
      <c r="IE3" s="6" t="s">
        <f>=966.17</f>
      </c>
      <c r="IF3" s="0" t="s">
        <v>724</v>
      </c>
    </row>
    <row collapsed="false" customFormat="false" customHeight="false" hidden="false" ht="12.1" outlineLevel="0" r="4">
      <c r="A4" s="11" t="n">
        <v>43913</v>
      </c>
      <c r="B4" s="6" t="n">
        <v>1778.23</v>
      </c>
      <c r="C4" s="0" t="s">
        <v>724</v>
      </c>
      <c r="D4" s="11" t="n">
        <v>45681</v>
      </c>
      <c r="E4" s="6" t="n">
        <v>2911.24</v>
      </c>
      <c r="F4" s="0" t="s">
        <v>724</v>
      </c>
      <c r="G4" s="11" t="n">
        <v>44735</v>
      </c>
      <c r="H4" s="6" t="n">
        <v>1399.97</v>
      </c>
      <c r="I4" s="0" t="s">
        <v>724</v>
      </c>
      <c r="J4" s="11" t="n">
        <v>45751</v>
      </c>
      <c r="K4" s="6" t="n">
        <v>1762.58</v>
      </c>
      <c r="L4" s="0" t="s">
        <v>724</v>
      </c>
      <c r="M4" s="11" t="n">
        <v>44747</v>
      </c>
      <c r="N4" s="6" t="n">
        <v>368.09</v>
      </c>
      <c r="O4" s="0" t="s">
        <v>724</v>
      </c>
      <c r="P4" s="11" t="n">
        <v>44686</v>
      </c>
      <c r="Q4" s="6" t="n">
        <v>-37.77</v>
      </c>
      <c r="R4" s="0" t="s">
        <v>397</v>
      </c>
      <c r="S4" s="11" t="n">
        <v>44481</v>
      </c>
      <c r="T4" s="6" t="n">
        <v>-91.5</v>
      </c>
      <c r="U4" s="0" t="s">
        <v>357</v>
      </c>
      <c r="V4" s="11" t="n">
        <v>43998</v>
      </c>
      <c r="W4" s="6" t="n">
        <v>-23.35</v>
      </c>
      <c r="X4" s="0" t="s">
        <v>267</v>
      </c>
      <c r="Y4" s="11" t="n">
        <v>44330</v>
      </c>
      <c r="Z4" s="6" t="n">
        <v>-82.5</v>
      </c>
      <c r="AA4" s="0" t="s">
        <v>318</v>
      </c>
      <c r="AB4" s="11" t="n">
        <v>43913</v>
      </c>
      <c r="AC4" s="6" t="n">
        <v>929.85</v>
      </c>
      <c r="AD4" s="0" t="s">
        <v>724</v>
      </c>
      <c r="AE4" s="11" t="n">
        <v>45785</v>
      </c>
      <c r="AF4" s="6" t="n">
        <v>1000.8</v>
      </c>
      <c r="AG4" s="0" t="s">
        <v>724</v>
      </c>
      <c r="AH4" s="11" t="n">
        <v>44747</v>
      </c>
      <c r="AI4" s="6" t="n">
        <v>470.05</v>
      </c>
      <c r="AJ4" s="0" t="s">
        <v>724</v>
      </c>
      <c r="AK4" s="11" t="n">
        <v>44208</v>
      </c>
      <c r="AL4" s="6" t="n">
        <v>390.47</v>
      </c>
      <c r="AM4" s="0" t="s">
        <v>724</v>
      </c>
      <c r="AN4" s="11" t="n">
        <v>45020</v>
      </c>
      <c r="AO4" s="6" t="n">
        <v>-405</v>
      </c>
      <c r="AP4" s="0" t="s">
        <v>453</v>
      </c>
      <c r="AQ4" s="11" t="n">
        <v>45056</v>
      </c>
      <c r="AR4" s="6" t="n">
        <v>-368.2</v>
      </c>
      <c r="AS4" s="0" t="s">
        <v>461</v>
      </c>
      <c r="AT4" s="11" t="n">
        <v>45867</v>
      </c>
      <c r="AU4" s="6" t="n">
        <v>1229.14</v>
      </c>
      <c r="AV4" s="0" t="s">
        <v>724</v>
      </c>
      <c r="AW4" s="11" t="n">
        <v>44488</v>
      </c>
      <c r="AX4" s="6" t="n">
        <v>-76.9</v>
      </c>
      <c r="AY4" s="0" t="s">
        <v>359</v>
      </c>
      <c r="AZ4" s="11" t="n">
        <v>44916</v>
      </c>
      <c r="BA4" s="6" t="n">
        <v>-223</v>
      </c>
      <c r="BB4" s="0" t="s">
        <v>440</v>
      </c>
      <c r="BC4" s="11" t="n">
        <v>44516</v>
      </c>
      <c r="BD4" s="6" t="n">
        <v>509.85</v>
      </c>
      <c r="BE4" s="0" t="s">
        <v>724</v>
      </c>
      <c r="BF4" s="11" t="n">
        <v>44025</v>
      </c>
      <c r="BG4" s="6" t="n">
        <v>-28.1</v>
      </c>
      <c r="BH4" s="0" t="s">
        <v>272</v>
      </c>
      <c r="BI4" s="11" t="n">
        <v>44986</v>
      </c>
      <c r="BJ4" s="6" t="n">
        <v>861.78</v>
      </c>
      <c r="BK4" s="0" t="s">
        <v>724</v>
      </c>
      <c r="BL4" s="11" t="n">
        <v>43993</v>
      </c>
      <c r="BM4" s="6" t="n">
        <v>699.29</v>
      </c>
      <c r="BN4" s="0" t="s">
        <v>724</v>
      </c>
      <c r="BO4" s="11" t="n">
        <v>44934</v>
      </c>
      <c r="BP4" s="6" t="n">
        <v>-262.5</v>
      </c>
      <c r="BQ4" s="0" t="s">
        <v>443</v>
      </c>
      <c r="BR4" s="11" t="n">
        <v>44382</v>
      </c>
      <c r="BS4" s="6" t="n">
        <v>-94.05</v>
      </c>
      <c r="BT4" s="0" t="s">
        <v>269</v>
      </c>
      <c r="BU4" s="11" t="n">
        <v>44168</v>
      </c>
      <c r="BV4" s="6" t="n">
        <v>-12.1</v>
      </c>
      <c r="BW4" s="0" t="s">
        <v>291</v>
      </c>
      <c r="BX4" s="11" t="n">
        <v>45775</v>
      </c>
      <c r="BY4" s="6" t="n">
        <v>-70</v>
      </c>
      <c r="BZ4" s="0" t="s">
        <v>589</v>
      </c>
      <c r="CA4" s="11" t="n">
        <v>44188</v>
      </c>
      <c r="CB4" s="6" t="n">
        <v>2165.553252</v>
      </c>
      <c r="CC4" s="0" t="s">
        <v>724</v>
      </c>
      <c r="CD4" s="11" t="n">
        <v>44210</v>
      </c>
      <c r="CE4" s="6" t="n">
        <v>-41.82</v>
      </c>
      <c r="CF4" s="0" t="s">
        <v>297</v>
      </c>
      <c r="CG4" s="11" t="n">
        <v>45482</v>
      </c>
      <c r="CH4" s="6" t="n">
        <v>-68.9</v>
      </c>
      <c r="CI4" s="0" t="s">
        <v>561</v>
      </c>
      <c r="CJ4" s="11" t="n">
        <v>44064</v>
      </c>
      <c r="CK4" s="6" t="n">
        <v>-43</v>
      </c>
      <c r="CL4" s="0" t="s">
        <v>274</v>
      </c>
      <c r="CM4" s="11" t="n">
        <v>46102</v>
      </c>
      <c r="CN4" s="8" t="s">
        <f>=-Портфель!K32</f>
      </c>
      <c r="CO4" s="0" t="s">
        <v>726</v>
      </c>
      <c r="CP4" s="11" t="n">
        <v>45118</v>
      </c>
      <c r="CQ4" s="6" t="n">
        <v>-158</v>
      </c>
      <c r="CR4" s="0" t="s">
        <v>482</v>
      </c>
      <c r="CS4" s="11" t="n">
        <v>43914</v>
      </c>
      <c r="CT4" s="6" t="n">
        <v>1759.21</v>
      </c>
      <c r="CU4" s="0" t="s">
        <v>724</v>
      </c>
      <c r="CV4" s="11" t="n">
        <v>45118</v>
      </c>
      <c r="CW4" s="6" t="n">
        <v>-175.02</v>
      </c>
      <c r="CX4" s="0" t="s">
        <v>483</v>
      </c>
      <c r="CY4" s="11" t="n">
        <v>45032</v>
      </c>
      <c r="CZ4" s="6" t="n">
        <v>-32.87</v>
      </c>
      <c r="DA4" s="0" t="s">
        <v>455</v>
      </c>
      <c r="DB4" s="11" t="n">
        <v>44322</v>
      </c>
      <c r="DC4" s="6" t="n">
        <v>-26.2</v>
      </c>
      <c r="DD4" s="0" t="s">
        <v>313</v>
      </c>
      <c r="DE4" s="11" t="n">
        <v>45191</v>
      </c>
      <c r="DF4" s="6" t="n">
        <v>1412.27</v>
      </c>
      <c r="DG4" s="0" t="s">
        <v>724</v>
      </c>
      <c r="DH4" s="11" t="n">
        <v>44134</v>
      </c>
      <c r="DI4" s="6" t="n">
        <v>-12.62</v>
      </c>
      <c r="DJ4" s="0" t="s">
        <v>286</v>
      </c>
      <c r="DK4" s="11" t="n">
        <v>44244</v>
      </c>
      <c r="DL4" s="6" t="n">
        <v>-15.39</v>
      </c>
      <c r="DM4" s="0" t="s">
        <v>302</v>
      </c>
      <c r="DN4" s="0"/>
      <c r="DO4" s="10" t="s">
        <f>=XIRR(DO2:DO3,DN2:DN3)</f>
      </c>
      <c r="DP4" s="0"/>
      <c r="DQ4" s="11" t="n">
        <v>43922</v>
      </c>
      <c r="DR4" s="6" t="n">
        <v>813.36</v>
      </c>
      <c r="DS4" s="0" t="s">
        <v>724</v>
      </c>
      <c r="DT4" s="11" t="n">
        <v>44182</v>
      </c>
      <c r="DU4" s="6" t="n">
        <v>-9.54</v>
      </c>
      <c r="DV4" s="0" t="s">
        <v>294</v>
      </c>
      <c r="DW4" s="11" t="n">
        <v>44477</v>
      </c>
      <c r="DX4" s="6" t="n">
        <v>821.162144</v>
      </c>
      <c r="DY4" s="0" t="s">
        <v>724</v>
      </c>
      <c r="DZ4" s="11" t="n">
        <v>45414</v>
      </c>
      <c r="EA4" s="6" t="n">
        <v>-87</v>
      </c>
      <c r="EB4" s="0" t="s">
        <v>536</v>
      </c>
      <c r="EC4" s="11" t="n">
        <v>44914</v>
      </c>
      <c r="ED4" s="6" t="n">
        <v>447.48</v>
      </c>
      <c r="EE4" s="0" t="s">
        <v>724</v>
      </c>
      <c r="EF4" s="11" t="n">
        <v>44375</v>
      </c>
      <c r="EG4" s="6" t="n">
        <v>1866.99</v>
      </c>
      <c r="EH4" s="0" t="s">
        <v>724</v>
      </c>
      <c r="EI4" s="0"/>
      <c r="EJ4" s="10" t="s">
        <f>=XIRR(EJ2:EJ3,EI2:EI3)</f>
      </c>
      <c r="EK4" s="0"/>
      <c r="EL4" s="11" t="n">
        <v>45960</v>
      </c>
      <c r="EM4" s="8" t="s">
        <f>=-Портфель!K49</f>
      </c>
      <c r="EN4" s="0" t="s">
        <v>726</v>
      </c>
      <c r="EO4" s="0"/>
      <c r="EP4" s="10" t="s">
        <f>=XIRR(EP2:EP3,EO2:EO3)</f>
      </c>
      <c r="EQ4" s="0"/>
      <c r="ER4" s="11" t="n">
        <v>45960</v>
      </c>
      <c r="ES4" s="8" t="s">
        <f>=-Портфель!K51</f>
      </c>
      <c r="ET4" s="0" t="s">
        <v>726</v>
      </c>
      <c r="EU4" s="11" t="n">
        <v>45667</v>
      </c>
      <c r="EV4" s="6" t="n">
        <v>25.37</v>
      </c>
      <c r="EW4" s="0" t="s">
        <v>623</v>
      </c>
      <c r="EX4" s="11" t="n">
        <v>45681</v>
      </c>
      <c r="EY4" s="6" t="n">
        <v>38.65</v>
      </c>
      <c r="EZ4" s="0" t="s">
        <v>629</v>
      </c>
      <c r="FA4" s="11" t="n">
        <v>45930</v>
      </c>
      <c r="FB4" s="6" t="n">
        <v>-9.72</v>
      </c>
      <c r="FC4" s="0" t="s">
        <v>709</v>
      </c>
      <c r="FD4" s="11" t="n">
        <v>44747</v>
      </c>
      <c r="FE4" s="6" t="n">
        <v>86.77</v>
      </c>
      <c r="FF4" s="0" t="s">
        <v>724</v>
      </c>
      <c r="FG4" s="11" t="n">
        <v>44986</v>
      </c>
      <c r="FH4" s="6" t="n">
        <v>10.91</v>
      </c>
      <c r="FI4" s="0" t="s">
        <v>724</v>
      </c>
      <c r="FJ4" s="11" t="n">
        <v>44175</v>
      </c>
      <c r="FK4" s="6" t="n">
        <v>115.823006</v>
      </c>
      <c r="FL4" s="0" t="s">
        <v>724</v>
      </c>
      <c r="FM4" s="11" t="n">
        <v>45733</v>
      </c>
      <c r="FN4" s="6" t="n">
        <v>-11.98</v>
      </c>
      <c r="FO4" s="0" t="s">
        <v>636</v>
      </c>
      <c r="FP4" s="0"/>
      <c r="FQ4" s="10" t="s">
        <f>=XIRR(FQ2:FQ3,FP2:FP3)</f>
      </c>
      <c r="FR4" s="0"/>
      <c r="FS4" s="0"/>
      <c r="FT4" s="10" t="s">
        <f>=XIRR(FT2:FT3,FS2:FS3)</f>
      </c>
      <c r="FU4" s="0"/>
      <c r="FV4" s="0"/>
      <c r="FW4" s="10" t="s">
        <f>=XIRR(FW2:FW3,FV2:FV3)</f>
      </c>
      <c r="FX4" s="0"/>
      <c r="FY4" s="11" t="n">
        <v>44064</v>
      </c>
      <c r="FZ4" s="6" t="n">
        <v>5.15</v>
      </c>
      <c r="GA4" s="0" t="s">
        <v>724</v>
      </c>
      <c r="GB4" s="11" t="n">
        <v>43972</v>
      </c>
      <c r="GC4" s="6" t="n">
        <v>25.43</v>
      </c>
      <c r="GD4" s="0" t="s">
        <v>724</v>
      </c>
      <c r="GE4" s="11" t="n">
        <v>45516</v>
      </c>
      <c r="GF4" s="6" t="n">
        <v>-1010.88</v>
      </c>
      <c r="GG4" s="0" t="s">
        <v>725</v>
      </c>
      <c r="GH4" s="11" t="n">
        <v>44483</v>
      </c>
      <c r="GI4" s="6" t="n">
        <v>74.79</v>
      </c>
      <c r="GJ4" s="0" t="s">
        <v>724</v>
      </c>
      <c r="GK4" s="11" t="n">
        <v>45516</v>
      </c>
      <c r="GL4" s="6" t="n">
        <v>-262.92</v>
      </c>
      <c r="GM4" s="0" t="s">
        <v>725</v>
      </c>
      <c r="GN4" s="0"/>
      <c r="GO4" s="10" t="s">
        <f>=XIRR(GO2:GO3,GN2:GN3)</f>
      </c>
      <c r="GP4" s="0"/>
      <c r="GQ4" s="11" t="n">
        <v>45852</v>
      </c>
      <c r="GR4" s="6" t="s">
        <f>=879.88</f>
      </c>
      <c r="GS4" s="0" t="s">
        <v>724</v>
      </c>
      <c r="GT4" s="11" t="n">
        <v>45864</v>
      </c>
      <c r="GU4" s="6" t="s">
        <f>=-89.97</f>
      </c>
      <c r="GV4" s="0" t="s">
        <v>696</v>
      </c>
      <c r="GW4" s="11" t="n">
        <v>45721</v>
      </c>
      <c r="GX4" s="6" t="s">
        <f>=-195.4</f>
      </c>
      <c r="GY4" s="0" t="s">
        <v>585</v>
      </c>
      <c r="GZ4" s="11" t="n">
        <v>45742</v>
      </c>
      <c r="HA4" s="6" t="s">
        <f>=-244.5</f>
      </c>
      <c r="HB4" s="0" t="s">
        <v>591</v>
      </c>
      <c r="HC4" s="11" t="n">
        <v>45700</v>
      </c>
      <c r="HD4" s="6" t="s">
        <f>=2679.82</f>
      </c>
      <c r="HE4" s="0" t="s">
        <v>724</v>
      </c>
      <c r="HF4" s="11" t="n">
        <v>45817</v>
      </c>
      <c r="HG4" s="6" t="s">
        <f>=-89.75</f>
      </c>
      <c r="HH4" s="0" t="s">
        <v>662</v>
      </c>
      <c r="HI4" s="11" t="n">
        <v>45567</v>
      </c>
      <c r="HJ4" s="6" t="s">
        <f>=-166.95</f>
      </c>
      <c r="HK4" s="0" t="s">
        <v>595</v>
      </c>
      <c r="HL4" s="11" t="n">
        <v>45443</v>
      </c>
      <c r="HM4" s="6" t="s">
        <f>=-154.65</f>
      </c>
      <c r="HN4" s="0" t="s">
        <v>545</v>
      </c>
      <c r="HO4" s="11" t="n">
        <v>45386</v>
      </c>
      <c r="HP4" s="6" t="s">
        <f>=-48.05</f>
      </c>
      <c r="HQ4" s="0" t="s">
        <v>530</v>
      </c>
      <c r="HR4" s="11" t="n">
        <v>45812</v>
      </c>
      <c r="HS4" s="6" t="s">
        <f>=-184.4</f>
      </c>
      <c r="HT4" s="0" t="s">
        <v>609</v>
      </c>
      <c r="HU4" s="11" t="n">
        <v>44973</v>
      </c>
      <c r="HV4" s="6" t="s">
        <f>=-14.45</f>
      </c>
      <c r="HW4" s="0" t="s">
        <v>433</v>
      </c>
      <c r="HX4" s="11" t="n">
        <v>44291</v>
      </c>
      <c r="HY4" s="6" t="s">
        <f>=-33.2</f>
      </c>
      <c r="HZ4" s="0" t="s">
        <v>307</v>
      </c>
      <c r="IA4" s="11" t="n">
        <v>45490</v>
      </c>
      <c r="IB4" s="6" t="s">
        <f>=-250</f>
      </c>
      <c r="IC4" s="0" t="s">
        <v>572</v>
      </c>
      <c r="ID4" s="11" t="n">
        <v>45637</v>
      </c>
      <c r="IE4" s="6" t="s">
        <f>=-88.72</f>
      </c>
      <c r="IF4" s="0" t="s">
        <v>611</v>
      </c>
    </row>
    <row collapsed="false" customFormat="false" customHeight="false" hidden="false" ht="12.1" outlineLevel="0" r="5">
      <c r="A5" s="11" t="n">
        <v>43917</v>
      </c>
      <c r="B5" s="6" t="n">
        <v>-1778.76</v>
      </c>
      <c r="C5" s="0" t="s">
        <v>725</v>
      </c>
      <c r="D5" s="11" t="n">
        <v>45776</v>
      </c>
      <c r="E5" s="6" t="n">
        <v>3363.03</v>
      </c>
      <c r="F5" s="0" t="s">
        <v>724</v>
      </c>
      <c r="G5" s="11" t="n">
        <v>44934</v>
      </c>
      <c r="H5" s="6" t="n">
        <v>-7.87</v>
      </c>
      <c r="I5" s="0" t="s">
        <v>442</v>
      </c>
      <c r="J5" s="11" t="n">
        <v>45762</v>
      </c>
      <c r="K5" s="6" t="n">
        <v>1902.54</v>
      </c>
      <c r="L5" s="0" t="s">
        <v>724</v>
      </c>
      <c r="M5" s="11" t="n">
        <v>44753</v>
      </c>
      <c r="N5" s="6" t="n">
        <v>-20.63</v>
      </c>
      <c r="O5" s="0" t="s">
        <v>412</v>
      </c>
      <c r="P5" s="11" t="n">
        <v>44701</v>
      </c>
      <c r="Q5" s="6" t="n">
        <v>991.48</v>
      </c>
      <c r="R5" s="0" t="s">
        <v>724</v>
      </c>
      <c r="S5" s="11" t="n">
        <v>44754</v>
      </c>
      <c r="T5" s="6" t="n">
        <v>-294.5</v>
      </c>
      <c r="U5" s="0" t="s">
        <v>416</v>
      </c>
      <c r="V5" s="11" t="n">
        <v>44082</v>
      </c>
      <c r="W5" s="6" t="n">
        <v>-13.44</v>
      </c>
      <c r="X5" s="0" t="s">
        <v>277</v>
      </c>
      <c r="Y5" s="11" t="n">
        <v>44837</v>
      </c>
      <c r="Z5" s="6" t="n">
        <v>783.34</v>
      </c>
      <c r="AA5" s="0" t="s">
        <v>724</v>
      </c>
      <c r="AB5" s="11" t="n">
        <v>43914</v>
      </c>
      <c r="AC5" s="6" t="n">
        <v>-1027.09</v>
      </c>
      <c r="AD5" s="0" t="s">
        <v>725</v>
      </c>
      <c r="AE5" s="11" t="n">
        <v>45796</v>
      </c>
      <c r="AF5" s="6" t="n">
        <v>-96</v>
      </c>
      <c r="AG5" s="0" t="s">
        <v>655</v>
      </c>
      <c r="AH5" s="11" t="n">
        <v>44760</v>
      </c>
      <c r="AI5" s="6" t="n">
        <v>-471.22</v>
      </c>
      <c r="AJ5" s="0" t="s">
        <v>725</v>
      </c>
      <c r="AK5" s="11" t="n">
        <v>44358</v>
      </c>
      <c r="AL5" s="6" t="n">
        <v>-87.5</v>
      </c>
      <c r="AM5" s="0" t="s">
        <v>323</v>
      </c>
      <c r="AN5" s="11" t="n">
        <v>45118</v>
      </c>
      <c r="AO5" s="6" t="n">
        <v>-230</v>
      </c>
      <c r="AP5" s="0" t="s">
        <v>485</v>
      </c>
      <c r="AQ5" s="11" t="n">
        <v>45208</v>
      </c>
      <c r="AR5" s="6" t="n">
        <v>-331.6</v>
      </c>
      <c r="AS5" s="0" t="s">
        <v>495</v>
      </c>
      <c r="AT5" s="11" t="n">
        <v>45867</v>
      </c>
      <c r="AU5" s="6" t="n">
        <v>1227.71</v>
      </c>
      <c r="AV5" s="0" t="s">
        <v>724</v>
      </c>
      <c r="AW5" s="11" t="n">
        <v>44649</v>
      </c>
      <c r="AX5" s="6" t="n">
        <v>871.9</v>
      </c>
      <c r="AY5" s="0" t="s">
        <v>724</v>
      </c>
      <c r="AZ5" s="11" t="n">
        <v>45082</v>
      </c>
      <c r="BA5" s="6" t="n">
        <v>-381</v>
      </c>
      <c r="BB5" s="0" t="s">
        <v>470</v>
      </c>
      <c r="BC5" s="11" t="n">
        <v>44547</v>
      </c>
      <c r="BD5" s="6" t="n">
        <v>469.48</v>
      </c>
      <c r="BE5" s="0" t="s">
        <v>724</v>
      </c>
      <c r="BF5" s="11" t="n">
        <v>44116</v>
      </c>
      <c r="BG5" s="6" t="n">
        <v>-41.5</v>
      </c>
      <c r="BH5" s="0" t="s">
        <v>285</v>
      </c>
      <c r="BI5" s="11" t="n">
        <v>45117</v>
      </c>
      <c r="BJ5" s="6" t="n">
        <v>-74.12</v>
      </c>
      <c r="BK5" s="0" t="s">
        <v>480</v>
      </c>
      <c r="BL5" s="11" t="n">
        <v>44020</v>
      </c>
      <c r="BM5" s="6" t="n">
        <v>-801.75</v>
      </c>
      <c r="BN5" s="0" t="s">
        <v>725</v>
      </c>
      <c r="BO5" s="11" t="n">
        <v>45100</v>
      </c>
      <c r="BP5" s="6" t="n">
        <v>-17.4</v>
      </c>
      <c r="BQ5" s="0" t="s">
        <v>474</v>
      </c>
      <c r="BR5" s="11" t="n">
        <v>44477</v>
      </c>
      <c r="BS5" s="6" t="n">
        <v>1121.57</v>
      </c>
      <c r="BT5" s="0" t="s">
        <v>724</v>
      </c>
      <c r="BU5" s="11" t="n">
        <v>44259</v>
      </c>
      <c r="BV5" s="6" t="n">
        <v>-11.76</v>
      </c>
      <c r="BW5" s="0" t="s">
        <v>304</v>
      </c>
      <c r="BX5" s="11" t="n">
        <v>45929</v>
      </c>
      <c r="BY5" s="6" t="n">
        <v>-70</v>
      </c>
      <c r="BZ5" s="0" t="s">
        <v>589</v>
      </c>
      <c r="CA5" s="11" t="n">
        <v>44204</v>
      </c>
      <c r="CB5" s="6" t="n">
        <v>-69.44</v>
      </c>
      <c r="CC5" s="0" t="s">
        <v>296</v>
      </c>
      <c r="CD5" s="11" t="n">
        <v>44224</v>
      </c>
      <c r="CE5" s="6" t="n">
        <v>518.76</v>
      </c>
      <c r="CF5" s="0" t="s">
        <v>724</v>
      </c>
      <c r="CG5" s="11" t="n">
        <v>45673</v>
      </c>
      <c r="CH5" s="6" t="n">
        <v>-23.45</v>
      </c>
      <c r="CI5" s="0" t="s">
        <v>626</v>
      </c>
      <c r="CJ5" s="11" t="n">
        <v>44609</v>
      </c>
      <c r="CK5" s="6" t="n">
        <v>678.48</v>
      </c>
      <c r="CL5" s="0" t="s">
        <v>724</v>
      </c>
      <c r="CM5" s="0"/>
      <c r="CN5" s="10" t="s">
        <f>=XIRR(CN2:CN4,CM2:CM4)</f>
      </c>
      <c r="CO5" s="0"/>
      <c r="CP5" s="11" t="n">
        <v>45447</v>
      </c>
      <c r="CQ5" s="6" t="n">
        <v>1010.81</v>
      </c>
      <c r="CR5" s="0" t="s">
        <v>724</v>
      </c>
      <c r="CS5" s="11" t="n">
        <v>43917</v>
      </c>
      <c r="CT5" s="6" t="n">
        <v>-1788.96</v>
      </c>
      <c r="CU5" s="0" t="s">
        <v>725</v>
      </c>
      <c r="CV5" s="11" t="n">
        <v>45530</v>
      </c>
      <c r="CW5" s="6" t="n">
        <v>1139.68</v>
      </c>
      <c r="CX5" s="0" t="s">
        <v>724</v>
      </c>
      <c r="CY5" s="11" t="n">
        <v>45068</v>
      </c>
      <c r="CZ5" s="6" t="n">
        <v>-32.88</v>
      </c>
      <c r="DA5" s="0" t="s">
        <v>468</v>
      </c>
      <c r="DB5" s="11" t="n">
        <v>44406</v>
      </c>
      <c r="DC5" s="6" t="n">
        <v>-25.76</v>
      </c>
      <c r="DD5" s="0" t="s">
        <v>339</v>
      </c>
      <c r="DE5" s="11" t="n">
        <v>45268</v>
      </c>
      <c r="DF5" s="6" t="n">
        <v>1723.05</v>
      </c>
      <c r="DG5" s="0" t="s">
        <v>724</v>
      </c>
      <c r="DH5" s="11" t="n">
        <v>44225</v>
      </c>
      <c r="DI5" s="6" t="n">
        <v>-12.19</v>
      </c>
      <c r="DJ5" s="0" t="s">
        <v>300</v>
      </c>
      <c r="DK5" s="11" t="n">
        <v>44245</v>
      </c>
      <c r="DL5" s="6" t="n">
        <v>-15.49</v>
      </c>
      <c r="DM5" s="0" t="s">
        <v>303</v>
      </c>
      <c r="DN5" s="0"/>
      <c r="DO5" s="8" t="s">
        <f>=-SUM(DO2:DO3)</f>
      </c>
      <c r="DP5" s="0" t="s">
        <v>728</v>
      </c>
      <c r="DQ5" s="11" t="n">
        <v>43923</v>
      </c>
      <c r="DR5" s="6" t="n">
        <v>2524.74</v>
      </c>
      <c r="DS5" s="0" t="s">
        <v>724</v>
      </c>
      <c r="DT5" s="11" t="n">
        <v>44272</v>
      </c>
      <c r="DU5" s="6" t="n">
        <v>-9.49</v>
      </c>
      <c r="DV5" s="0" t="s">
        <v>306</v>
      </c>
      <c r="DW5" s="11" t="n">
        <v>44663</v>
      </c>
      <c r="DX5" s="6" t="n">
        <v>-91.03</v>
      </c>
      <c r="DY5" s="0" t="s">
        <v>391</v>
      </c>
      <c r="DZ5" s="11" t="n">
        <v>45776</v>
      </c>
      <c r="EA5" s="6" t="n">
        <v>-68</v>
      </c>
      <c r="EB5" s="0" t="s">
        <v>479</v>
      </c>
      <c r="EC5" s="11" t="n">
        <v>44915</v>
      </c>
      <c r="ED5" s="6" t="n">
        <v>453.32</v>
      </c>
      <c r="EE5" s="0" t="s">
        <v>724</v>
      </c>
      <c r="EF5" s="11" t="n">
        <v>44546</v>
      </c>
      <c r="EG5" s="6" t="n">
        <v>-122</v>
      </c>
      <c r="EH5" s="0" t="s">
        <v>373</v>
      </c>
      <c r="EI5" s="0"/>
      <c r="EJ5" s="8" t="s">
        <f>=-SUM(EJ2:EJ3)</f>
      </c>
      <c r="EK5" s="0" t="s">
        <v>728</v>
      </c>
      <c r="EL5" s="0"/>
      <c r="EM5" s="10" t="s">
        <f>=XIRR(EM2:EM4,EL2:EL4)</f>
      </c>
      <c r="EN5" s="0"/>
      <c r="EO5" s="0"/>
      <c r="EP5" s="8" t="s">
        <f>=-SUM(EP2:EP3)</f>
      </c>
      <c r="EQ5" s="0" t="s">
        <v>728</v>
      </c>
      <c r="ER5" s="0"/>
      <c r="ES5" s="10" t="s">
        <f>=XIRR(ES2:ES4,ER2:ER4)</f>
      </c>
      <c r="ET5" s="0"/>
      <c r="EU5" s="11" t="n">
        <v>45757</v>
      </c>
      <c r="EV5" s="6" t="n">
        <v>21.35</v>
      </c>
      <c r="EW5" s="0" t="s">
        <v>641</v>
      </c>
      <c r="EX5" s="11" t="n">
        <v>45786</v>
      </c>
      <c r="EY5" s="6" t="n">
        <v>31.54</v>
      </c>
      <c r="EZ5" s="0" t="s">
        <v>653</v>
      </c>
      <c r="FA5" s="11" t="n">
        <v>46220</v>
      </c>
      <c r="FB5" s="8" t="s">
        <f>=-Портфель!K55</f>
      </c>
      <c r="FC5" s="0" t="s">
        <v>726</v>
      </c>
      <c r="FD5" s="11" t="n">
        <v>44826</v>
      </c>
      <c r="FE5" s="6" t="n">
        <v>174.22</v>
      </c>
      <c r="FF5" s="0" t="s">
        <v>724</v>
      </c>
      <c r="FG5" s="11" t="n">
        <v>44986</v>
      </c>
      <c r="FH5" s="6" t="n">
        <v>10.91</v>
      </c>
      <c r="FI5" s="0" t="s">
        <v>724</v>
      </c>
      <c r="FJ5" s="11" t="n">
        <v>44260</v>
      </c>
      <c r="FK5" s="6" t="n">
        <v>4.25</v>
      </c>
      <c r="FL5" s="0" t="s">
        <v>724</v>
      </c>
      <c r="FM5" s="11" t="n">
        <v>45960</v>
      </c>
      <c r="FN5" s="8" t="s">
        <f>=-Портфель!K59</f>
      </c>
      <c r="FO5" s="0" t="s">
        <v>726</v>
      </c>
      <c r="FP5" s="0"/>
      <c r="FQ5" s="8" t="s">
        <f>=-SUM(FQ2:FQ3)</f>
      </c>
      <c r="FR5" s="0" t="s">
        <v>728</v>
      </c>
      <c r="FS5" s="0"/>
      <c r="FT5" s="8" t="s">
        <f>=-SUM(FT2:FT3)</f>
      </c>
      <c r="FU5" s="0" t="s">
        <v>728</v>
      </c>
      <c r="FV5" s="0"/>
      <c r="FW5" s="8" t="s">
        <f>=-SUM(FW2:FW3)</f>
      </c>
      <c r="FX5" s="0" t="s">
        <v>728</v>
      </c>
      <c r="FY5" s="11" t="n">
        <v>44064</v>
      </c>
      <c r="FZ5" s="6" t="n">
        <v>-5.15</v>
      </c>
      <c r="GA5" s="0" t="s">
        <v>727</v>
      </c>
      <c r="GB5" s="11" t="n">
        <v>43972</v>
      </c>
      <c r="GC5" s="6" t="n">
        <v>-25.43</v>
      </c>
      <c r="GD5" s="0" t="s">
        <v>727</v>
      </c>
      <c r="GE5" s="11" t="n">
        <v>45960</v>
      </c>
      <c r="GF5" s="8" t="s">
        <f>=-Портфель!K65</f>
      </c>
      <c r="GG5" s="0" t="s">
        <v>726</v>
      </c>
      <c r="GH5" s="11" t="n">
        <v>45516</v>
      </c>
      <c r="GI5" s="6" t="n">
        <v>-857.52</v>
      </c>
      <c r="GJ5" s="0" t="s">
        <v>725</v>
      </c>
      <c r="GK5" s="11" t="n">
        <v>45960</v>
      </c>
      <c r="GL5" s="8" t="s">
        <f>=-Портфель!K67</f>
      </c>
      <c r="GM5" s="0" t="s">
        <v>726</v>
      </c>
      <c r="GN5" s="0"/>
      <c r="GO5" s="8" t="s">
        <f>=-SUM(GO2:GO3)</f>
      </c>
      <c r="GP5" s="0" t="s">
        <v>728</v>
      </c>
      <c r="GQ5" s="11" t="n">
        <v>45853</v>
      </c>
      <c r="GR5" s="6" t="s">
        <f>=899.29</f>
      </c>
      <c r="GS5" s="0" t="s">
        <v>724</v>
      </c>
      <c r="GT5" s="11" t="n">
        <v>45866</v>
      </c>
      <c r="GU5" s="6" t="s">
        <f>=1146.37</f>
      </c>
      <c r="GV5" s="0" t="s">
        <v>724</v>
      </c>
      <c r="GW5" s="11" t="n">
        <v>45902</v>
      </c>
      <c r="GX5" s="6" t="s">
        <f>=2620.94</f>
      </c>
      <c r="GY5" s="0" t="s">
        <v>724</v>
      </c>
      <c r="GZ5" s="11" t="n">
        <v>45743</v>
      </c>
      <c r="HA5" s="6" t="s">
        <f>=4131.68</f>
      </c>
      <c r="HB5" s="0" t="s">
        <v>724</v>
      </c>
      <c r="HC5" s="11" t="n">
        <v>45882</v>
      </c>
      <c r="HD5" s="6" t="s">
        <f>=-304</f>
      </c>
      <c r="HE5" s="0" t="s">
        <v>700</v>
      </c>
      <c r="HF5" s="11" t="n">
        <v>45847</v>
      </c>
      <c r="HG5" s="6" t="s">
        <f>=-89.75</f>
      </c>
      <c r="HH5" s="0" t="s">
        <v>662</v>
      </c>
      <c r="HI5" s="11" t="n">
        <v>45699</v>
      </c>
      <c r="HJ5" s="6" t="s">
        <f>=1125.27</f>
      </c>
      <c r="HK5" s="0" t="s">
        <v>724</v>
      </c>
      <c r="HL5" s="11" t="n">
        <v>45534</v>
      </c>
      <c r="HM5" s="6" t="s">
        <f>=-154.65</f>
      </c>
      <c r="HN5" s="0" t="s">
        <v>545</v>
      </c>
      <c r="HO5" s="11" t="n">
        <v>45416</v>
      </c>
      <c r="HP5" s="6" t="s">
        <f>=-48.05</f>
      </c>
      <c r="HQ5" s="0" t="s">
        <v>530</v>
      </c>
      <c r="HR5" s="11" t="n">
        <v>45960</v>
      </c>
      <c r="HS5" s="8" t="s">
        <f>=-Портфель!K79</f>
      </c>
      <c r="HT5" s="0" t="s">
        <v>726</v>
      </c>
      <c r="HU5" s="11" t="n">
        <v>44973</v>
      </c>
      <c r="HV5" s="6" t="s">
        <f>=904.73</f>
      </c>
      <c r="HW5" s="0" t="s">
        <v>724</v>
      </c>
      <c r="HX5" s="11" t="n">
        <v>44473</v>
      </c>
      <c r="HY5" s="6" t="s">
        <f>=-36.68</f>
      </c>
      <c r="HZ5" s="0" t="s">
        <v>353</v>
      </c>
      <c r="IA5" s="11" t="n">
        <v>45491</v>
      </c>
      <c r="IB5" s="6" t="s">
        <f>=-39.62</f>
      </c>
      <c r="IC5" s="0" t="s">
        <v>533</v>
      </c>
      <c r="ID5" s="11" t="n">
        <v>45818</v>
      </c>
      <c r="IE5" s="6" t="s">
        <f>=-2000</f>
      </c>
      <c r="IF5" s="0" t="s">
        <v>663</v>
      </c>
    </row>
    <row collapsed="false" customFormat="false" customHeight="false" hidden="false" ht="12.1" outlineLevel="0" r="6">
      <c r="A6" s="11" t="n">
        <v>43943</v>
      </c>
      <c r="B6" s="6" t="n">
        <v>1710.99</v>
      </c>
      <c r="C6" s="0" t="s">
        <v>724</v>
      </c>
      <c r="D6" s="11" t="n">
        <v>45785</v>
      </c>
      <c r="E6" s="6" t="n">
        <v>3221.9</v>
      </c>
      <c r="F6" s="0" t="s">
        <v>724</v>
      </c>
      <c r="G6" s="11" t="n">
        <v>45104</v>
      </c>
      <c r="H6" s="6" t="n">
        <v>-327.6</v>
      </c>
      <c r="I6" s="0" t="s">
        <v>476</v>
      </c>
      <c r="J6" s="11" t="n">
        <v>45772</v>
      </c>
      <c r="K6" s="6" t="n">
        <v>-254</v>
      </c>
      <c r="L6" s="0" t="s">
        <v>646</v>
      </c>
      <c r="M6" s="11" t="n">
        <v>44753</v>
      </c>
      <c r="N6" s="6" t="n">
        <v>-103.15</v>
      </c>
      <c r="O6" s="0" t="s">
        <v>413</v>
      </c>
      <c r="P6" s="11" t="n">
        <v>44706</v>
      </c>
      <c r="Q6" s="6" t="n">
        <v>937.05</v>
      </c>
      <c r="R6" s="0" t="s">
        <v>724</v>
      </c>
      <c r="S6" s="11" t="n">
        <v>44890</v>
      </c>
      <c r="T6" s="6" t="n">
        <v>2344.91</v>
      </c>
      <c r="U6" s="0" t="s">
        <v>724</v>
      </c>
      <c r="V6" s="11" t="n">
        <v>44173</v>
      </c>
      <c r="W6" s="6" t="n">
        <v>-32.34</v>
      </c>
      <c r="X6" s="0" t="s">
        <v>292</v>
      </c>
      <c r="Y6" s="11" t="n">
        <v>45093</v>
      </c>
      <c r="Z6" s="6" t="n">
        <v>-83.8</v>
      </c>
      <c r="AA6" s="0" t="s">
        <v>473</v>
      </c>
      <c r="AB6" s="11" t="n">
        <v>43914</v>
      </c>
      <c r="AC6" s="6" t="n">
        <v>1025.71</v>
      </c>
      <c r="AD6" s="0" t="s">
        <v>724</v>
      </c>
      <c r="AE6" s="11" t="n">
        <v>45853</v>
      </c>
      <c r="AF6" s="6" t="n">
        <v>1096.88</v>
      </c>
      <c r="AG6" s="0" t="s">
        <v>724</v>
      </c>
      <c r="AH6" s="11" t="n">
        <v>44762</v>
      </c>
      <c r="AI6" s="6" t="n">
        <v>482.55</v>
      </c>
      <c r="AJ6" s="0" t="s">
        <v>724</v>
      </c>
      <c r="AK6" s="11" t="n">
        <v>44706</v>
      </c>
      <c r="AL6" s="6" t="n">
        <v>281.8</v>
      </c>
      <c r="AM6" s="0" t="s">
        <v>724</v>
      </c>
      <c r="AN6" s="11" t="n">
        <v>45285</v>
      </c>
      <c r="AO6" s="6" t="n">
        <v>-253</v>
      </c>
      <c r="AP6" s="0" t="s">
        <v>511</v>
      </c>
      <c r="AQ6" s="11" t="n">
        <v>45418</v>
      </c>
      <c r="AR6" s="6" t="n">
        <v>-406.4</v>
      </c>
      <c r="AS6" s="0" t="s">
        <v>537</v>
      </c>
      <c r="AT6" s="11" t="n">
        <v>46182</v>
      </c>
      <c r="AU6" s="8" t="s">
        <f>=-Портфель!K17</f>
      </c>
      <c r="AV6" s="0" t="s">
        <v>726</v>
      </c>
      <c r="AW6" s="11" t="n">
        <v>44659</v>
      </c>
      <c r="AX6" s="6" t="n">
        <v>828.27</v>
      </c>
      <c r="AY6" s="0" t="s">
        <v>724</v>
      </c>
      <c r="AZ6" s="11" t="n">
        <v>45277</v>
      </c>
      <c r="BA6" s="6" t="n">
        <v>-389</v>
      </c>
      <c r="BB6" s="0" t="s">
        <v>510</v>
      </c>
      <c r="BC6" s="11" t="n">
        <v>44580</v>
      </c>
      <c r="BD6" s="6" t="n">
        <v>918.25</v>
      </c>
      <c r="BE6" s="0" t="s">
        <v>724</v>
      </c>
      <c r="BF6" s="11" t="n">
        <v>44194</v>
      </c>
      <c r="BG6" s="6" t="n">
        <v>-56.3</v>
      </c>
      <c r="BH6" s="0" t="s">
        <v>295</v>
      </c>
      <c r="BI6" s="11" t="n">
        <v>45181</v>
      </c>
      <c r="BJ6" s="6" t="n">
        <v>661.59</v>
      </c>
      <c r="BK6" s="0" t="s">
        <v>724</v>
      </c>
      <c r="BL6" s="11" t="n">
        <v>44022</v>
      </c>
      <c r="BM6" s="6" t="n">
        <v>-94.8</v>
      </c>
      <c r="BN6" s="0" t="s">
        <v>271</v>
      </c>
      <c r="BO6" s="11" t="n">
        <v>45471</v>
      </c>
      <c r="BP6" s="6" t="n">
        <v>-338.3</v>
      </c>
      <c r="BQ6" s="0" t="s">
        <v>554</v>
      </c>
      <c r="BR6" s="11" t="n">
        <v>44588</v>
      </c>
      <c r="BS6" s="6" t="n">
        <v>954.66</v>
      </c>
      <c r="BT6" s="0" t="s">
        <v>724</v>
      </c>
      <c r="BU6" s="11" t="n">
        <v>44350</v>
      </c>
      <c r="BV6" s="6" t="n">
        <v>-11.76</v>
      </c>
      <c r="BW6" s="0" t="s">
        <v>322</v>
      </c>
      <c r="BX6" s="11" t="n">
        <v>45960</v>
      </c>
      <c r="BY6" s="8" t="s">
        <f>=-Портфель!K27</f>
      </c>
      <c r="BZ6" s="0" t="s">
        <v>726</v>
      </c>
      <c r="CA6" s="11" t="n">
        <v>44294</v>
      </c>
      <c r="CB6" s="6" t="n">
        <v>-73.11</v>
      </c>
      <c r="CC6" s="0" t="s">
        <v>308</v>
      </c>
      <c r="CD6" s="11" t="n">
        <v>44364</v>
      </c>
      <c r="CE6" s="6" t="n">
        <v>-24.35</v>
      </c>
      <c r="CF6" s="0" t="s">
        <v>325</v>
      </c>
      <c r="CG6" s="11" t="n">
        <v>45848</v>
      </c>
      <c r="CH6" s="6" t="n">
        <v>-27.48</v>
      </c>
      <c r="CI6" s="0" t="s">
        <v>676</v>
      </c>
      <c r="CJ6" s="11" t="n">
        <v>44762</v>
      </c>
      <c r="CK6" s="6" t="n">
        <v>-39.6</v>
      </c>
      <c r="CL6" s="0" t="s">
        <v>417</v>
      </c>
      <c r="CM6" s="0"/>
      <c r="CN6" s="8" t="s">
        <f>=-SUM(CN2:CN4)</f>
      </c>
      <c r="CO6" s="0" t="s">
        <v>728</v>
      </c>
      <c r="CP6" s="11" t="n">
        <v>45447</v>
      </c>
      <c r="CQ6" s="6" t="n">
        <v>1010.81</v>
      </c>
      <c r="CR6" s="0" t="s">
        <v>724</v>
      </c>
      <c r="CS6" s="11" t="n">
        <v>44578</v>
      </c>
      <c r="CT6" s="6" t="n">
        <v>3378.32</v>
      </c>
      <c r="CU6" s="0" t="s">
        <v>724</v>
      </c>
      <c r="CV6" s="11" t="n">
        <v>45960</v>
      </c>
      <c r="CW6" s="8" t="s">
        <f>=-Портфель!K35</f>
      </c>
      <c r="CX6" s="0" t="s">
        <v>726</v>
      </c>
      <c r="CY6" s="11" t="n">
        <v>45263</v>
      </c>
      <c r="CZ6" s="6" t="n">
        <v>-27.6</v>
      </c>
      <c r="DA6" s="0" t="s">
        <v>508</v>
      </c>
      <c r="DB6" s="11" t="n">
        <v>44504</v>
      </c>
      <c r="DC6" s="6" t="n">
        <v>-25.02</v>
      </c>
      <c r="DD6" s="0" t="s">
        <v>361</v>
      </c>
      <c r="DE6" s="11" t="n">
        <v>45485</v>
      </c>
      <c r="DF6" s="6" t="n">
        <v>-434.38</v>
      </c>
      <c r="DG6" s="0" t="s">
        <v>570</v>
      </c>
      <c r="DH6" s="11" t="n">
        <v>44316</v>
      </c>
      <c r="DI6" s="6" t="n">
        <v>-12.12</v>
      </c>
      <c r="DJ6" s="0" t="s">
        <v>311</v>
      </c>
      <c r="DK6" s="11" t="n">
        <v>44322</v>
      </c>
      <c r="DL6" s="6" t="n">
        <v>-15.72</v>
      </c>
      <c r="DM6" s="0" t="s">
        <v>314</v>
      </c>
      <c r="DN6" s="0"/>
      <c r="DO6" s="0"/>
      <c r="DP6" s="0"/>
      <c r="DQ6" s="11" t="n">
        <v>43924</v>
      </c>
      <c r="DR6" s="6" t="n">
        <v>-3390.45</v>
      </c>
      <c r="DS6" s="0" t="s">
        <v>725</v>
      </c>
      <c r="DT6" s="11" t="n">
        <v>44363</v>
      </c>
      <c r="DU6" s="6" t="n">
        <v>-9.34</v>
      </c>
      <c r="DV6" s="0" t="s">
        <v>324</v>
      </c>
      <c r="DW6" s="11" t="n">
        <v>45043</v>
      </c>
      <c r="DX6" s="6" t="n">
        <v>-106.12</v>
      </c>
      <c r="DY6" s="0" t="s">
        <v>457</v>
      </c>
      <c r="DZ6" s="11" t="n">
        <v>45960</v>
      </c>
      <c r="EA6" s="8" t="s">
        <f>=-Портфель!K45</f>
      </c>
      <c r="EB6" s="0" t="s">
        <v>726</v>
      </c>
      <c r="EC6" s="11" t="n">
        <v>45960</v>
      </c>
      <c r="ED6" s="8" t="s">
        <f>=-Портфель!K46</f>
      </c>
      <c r="EE6" s="0" t="s">
        <v>726</v>
      </c>
      <c r="EF6" s="11" t="n">
        <v>45960</v>
      </c>
      <c r="EG6" s="8" t="s">
        <f>=-Портфель!K47</f>
      </c>
      <c r="EH6" s="0" t="s">
        <v>726</v>
      </c>
      <c r="EI6" s="0"/>
      <c r="EJ6" s="0"/>
      <c r="EK6" s="0"/>
      <c r="EL6" s="0"/>
      <c r="EM6" s="8" t="s">
        <f>=-SUM(EM2:EM4)</f>
      </c>
      <c r="EN6" s="0" t="s">
        <v>728</v>
      </c>
      <c r="EO6" s="0"/>
      <c r="EP6" s="0"/>
      <c r="EQ6" s="0"/>
      <c r="ER6" s="0"/>
      <c r="ES6" s="8" t="s">
        <f>=-SUM(ES2:ES4)</f>
      </c>
      <c r="ET6" s="0" t="s">
        <v>728</v>
      </c>
      <c r="EU6" s="11" t="n">
        <v>45848</v>
      </c>
      <c r="EV6" s="6" t="n">
        <v>19.39</v>
      </c>
      <c r="EW6" s="0" t="s">
        <v>680</v>
      </c>
      <c r="EX6" s="11" t="n">
        <v>45863</v>
      </c>
      <c r="EY6" s="6" t="n">
        <v>30.76</v>
      </c>
      <c r="EZ6" s="0" t="s">
        <v>694</v>
      </c>
      <c r="FA6" s="0"/>
      <c r="FB6" s="10" t="s">
        <f>=XIRR(FB2:FB5,FA2:FA5)</f>
      </c>
      <c r="FC6" s="0"/>
      <c r="FD6" s="11" t="n">
        <v>45960</v>
      </c>
      <c r="FE6" s="8" t="s">
        <f>=-Портфель!K56</f>
      </c>
      <c r="FF6" s="0" t="s">
        <v>726</v>
      </c>
      <c r="FG6" s="11" t="n">
        <v>45181</v>
      </c>
      <c r="FH6" s="6" t="n">
        <v>130.04</v>
      </c>
      <c r="FI6" s="0" t="s">
        <v>724</v>
      </c>
      <c r="FJ6" s="11" t="n">
        <v>44260</v>
      </c>
      <c r="FK6" s="6" t="n">
        <v>3.2</v>
      </c>
      <c r="FL6" s="0" t="s">
        <v>724</v>
      </c>
      <c r="FM6" s="0"/>
      <c r="FN6" s="10" t="s">
        <f>=XIRR(FN2:FN5,FM2:FM5)</f>
      </c>
      <c r="FO6" s="0"/>
      <c r="FP6" s="0"/>
      <c r="FQ6" s="0"/>
      <c r="FR6" s="0"/>
      <c r="FS6" s="0"/>
      <c r="FT6" s="0"/>
      <c r="FU6" s="0"/>
      <c r="FV6" s="0"/>
      <c r="FW6" s="0"/>
      <c r="FX6" s="0"/>
      <c r="FY6" s="11" t="n">
        <v>44470</v>
      </c>
      <c r="FZ6" s="6" t="n">
        <v>7.7</v>
      </c>
      <c r="GA6" s="0" t="s">
        <v>724</v>
      </c>
      <c r="GB6" s="11" t="n">
        <v>43973</v>
      </c>
      <c r="GC6" s="6" t="n">
        <v>37.94</v>
      </c>
      <c r="GD6" s="0" t="s">
        <v>724</v>
      </c>
      <c r="GE6" s="0"/>
      <c r="GF6" s="10" t="s">
        <f>=XIRR(GF2:GF5,GE2:GE5)</f>
      </c>
      <c r="GG6" s="0"/>
      <c r="GH6" s="11" t="n">
        <v>45960</v>
      </c>
      <c r="GI6" s="8" t="s">
        <f>=-Портфель!K66</f>
      </c>
      <c r="GJ6" s="0" t="s">
        <v>726</v>
      </c>
      <c r="GK6" s="0"/>
      <c r="GL6" s="10" t="s">
        <f>=XIRR(GL2:GL5,GK2:GK5)</f>
      </c>
      <c r="GM6" s="0"/>
      <c r="GN6" s="0"/>
      <c r="GO6" s="0"/>
      <c r="GP6" s="0"/>
      <c r="GQ6" s="11" t="n">
        <v>45866</v>
      </c>
      <c r="GR6" s="6" t="s">
        <f>=4608.34</f>
      </c>
      <c r="GS6" s="0" t="s">
        <v>724</v>
      </c>
      <c r="GT6" s="11" t="n">
        <v>45894</v>
      </c>
      <c r="GU6" s="6" t="s">
        <f>=-102.68</f>
      </c>
      <c r="GV6" s="0" t="s">
        <v>701</v>
      </c>
      <c r="GW6" s="11" t="n">
        <v>45902</v>
      </c>
      <c r="GX6" s="6" t="s">
        <f>=1747.29</f>
      </c>
      <c r="GY6" s="0" t="s">
        <v>724</v>
      </c>
      <c r="GZ6" s="11" t="n">
        <v>45924</v>
      </c>
      <c r="HA6" s="6" t="s">
        <f>=-488</f>
      </c>
      <c r="HB6" s="0" t="s">
        <v>706</v>
      </c>
      <c r="HC6" s="11" t="n">
        <v>45982</v>
      </c>
      <c r="HD6" s="8" t="s">
        <f>=-Портфель!K74</f>
      </c>
      <c r="HE6" s="0" t="s">
        <v>726</v>
      </c>
      <c r="HF6" s="11" t="n">
        <v>45877</v>
      </c>
      <c r="HG6" s="6" t="s">
        <f>=-89.75</f>
      </c>
      <c r="HH6" s="0" t="s">
        <v>662</v>
      </c>
      <c r="HI6" s="11" t="n">
        <v>45701</v>
      </c>
      <c r="HJ6" s="6" t="s">
        <f>=1172.72</f>
      </c>
      <c r="HK6" s="0" t="s">
        <v>724</v>
      </c>
      <c r="HL6" s="11" t="n">
        <v>45625</v>
      </c>
      <c r="HM6" s="6" t="s">
        <f>=-154.65</f>
      </c>
      <c r="HN6" s="0" t="s">
        <v>545</v>
      </c>
      <c r="HO6" s="11" t="n">
        <v>45446</v>
      </c>
      <c r="HP6" s="6" t="s">
        <f>=-48.05</f>
      </c>
      <c r="HQ6" s="0" t="s">
        <v>530</v>
      </c>
      <c r="HR6" s="0"/>
      <c r="HS6" s="10" t="s">
        <f>=XIRR(HS2:HS5,HR2:HR5)</f>
      </c>
      <c r="HT6" s="0"/>
      <c r="HU6" s="11" t="n">
        <v>45064</v>
      </c>
      <c r="HV6" s="6" t="s">
        <f>=-28.9</f>
      </c>
      <c r="HW6" s="0" t="s">
        <v>466</v>
      </c>
      <c r="HX6" s="11" t="n">
        <v>44655</v>
      </c>
      <c r="HY6" s="6" t="s">
        <f>=-38.18</f>
      </c>
      <c r="HZ6" s="0" t="s">
        <v>390</v>
      </c>
      <c r="IA6" s="11" t="n">
        <v>45581</v>
      </c>
      <c r="IB6" s="6" t="s">
        <f>=-250</f>
      </c>
      <c r="IC6" s="0" t="s">
        <v>572</v>
      </c>
      <c r="ID6" s="11" t="n">
        <v>45882</v>
      </c>
      <c r="IE6" s="8" t="s">
        <f>=-Портфель!K83</f>
      </c>
      <c r="IF6" s="0" t="s">
        <v>611</v>
      </c>
    </row>
    <row collapsed="false" customFormat="false" customHeight="false" hidden="false" ht="12.1" outlineLevel="0" r="7">
      <c r="A7" s="11" t="n">
        <v>44109</v>
      </c>
      <c r="B7" s="6" t="n">
        <v>-163</v>
      </c>
      <c r="C7" s="0" t="s">
        <v>281</v>
      </c>
      <c r="D7" s="11" t="n">
        <v>45847</v>
      </c>
      <c r="E7" s="6" t="n">
        <v>-2819</v>
      </c>
      <c r="F7" s="0" t="s">
        <v>674</v>
      </c>
      <c r="G7" s="11" t="n">
        <v>45118</v>
      </c>
      <c r="H7" s="6" t="n">
        <v>2042.33</v>
      </c>
      <c r="I7" s="0" t="s">
        <v>724</v>
      </c>
      <c r="J7" s="11" t="n">
        <v>45776</v>
      </c>
      <c r="K7" s="6" t="n">
        <v>1780.86</v>
      </c>
      <c r="L7" s="0" t="s">
        <v>724</v>
      </c>
      <c r="M7" s="11" t="n">
        <v>44757</v>
      </c>
      <c r="N7" s="6" t="n">
        <v>661.07</v>
      </c>
      <c r="O7" s="0" t="s">
        <v>724</v>
      </c>
      <c r="P7" s="11" t="n">
        <v>44843</v>
      </c>
      <c r="Q7" s="6" t="n">
        <v>-117</v>
      </c>
      <c r="R7" s="0" t="s">
        <v>426</v>
      </c>
      <c r="S7" s="11" t="n">
        <v>45106</v>
      </c>
      <c r="T7" s="6" t="n">
        <v>-596.8</v>
      </c>
      <c r="U7" s="0" t="s">
        <v>477</v>
      </c>
      <c r="V7" s="11" t="n">
        <v>44348</v>
      </c>
      <c r="W7" s="6" t="n">
        <v>-40.77</v>
      </c>
      <c r="X7" s="0" t="s">
        <v>320</v>
      </c>
      <c r="Y7" s="11" t="n">
        <v>45457</v>
      </c>
      <c r="Z7" s="6" t="n">
        <v>-302</v>
      </c>
      <c r="AA7" s="0" t="s">
        <v>549</v>
      </c>
      <c r="AB7" s="11" t="n">
        <v>43917</v>
      </c>
      <c r="AC7" s="6" t="n">
        <v>-1034.28</v>
      </c>
      <c r="AD7" s="0" t="s">
        <v>725</v>
      </c>
      <c r="AE7" s="11" t="n">
        <v>46046</v>
      </c>
      <c r="AF7" s="8" t="s">
        <f>=-Портфель!K12</f>
      </c>
      <c r="AG7" s="0" t="s">
        <v>726</v>
      </c>
      <c r="AH7" s="11" t="n">
        <v>44837</v>
      </c>
      <c r="AI7" s="6" t="n">
        <v>439.23</v>
      </c>
      <c r="AJ7" s="0" t="s">
        <v>724</v>
      </c>
      <c r="AK7" s="11" t="n">
        <v>44706</v>
      </c>
      <c r="AL7" s="6" t="n">
        <v>281.2</v>
      </c>
      <c r="AM7" s="0" t="s">
        <v>724</v>
      </c>
      <c r="AN7" s="11" t="n">
        <v>45484</v>
      </c>
      <c r="AO7" s="6" t="n">
        <v>-13</v>
      </c>
      <c r="AP7" s="0" t="s">
        <v>566</v>
      </c>
      <c r="AQ7" s="11" t="n">
        <v>45565</v>
      </c>
      <c r="AR7" s="6" t="n">
        <v>-474.2</v>
      </c>
      <c r="AS7" s="0" t="s">
        <v>593</v>
      </c>
      <c r="AT7" s="0"/>
      <c r="AU7" s="10" t="s">
        <f>=XIRR(AU2:AU6,AT2:AT6)</f>
      </c>
      <c r="AV7" s="0"/>
      <c r="AW7" s="11" t="n">
        <v>44706</v>
      </c>
      <c r="AX7" s="6" t="n">
        <v>704.79</v>
      </c>
      <c r="AY7" s="0" t="s">
        <v>724</v>
      </c>
      <c r="AZ7" s="11" t="n">
        <v>45419</v>
      </c>
      <c r="BA7" s="6" t="n">
        <v>-433</v>
      </c>
      <c r="BB7" s="0" t="s">
        <v>538</v>
      </c>
      <c r="BC7" s="11" t="n">
        <v>44603</v>
      </c>
      <c r="BD7" s="6" t="n">
        <v>1229.38</v>
      </c>
      <c r="BE7" s="0" t="s">
        <v>724</v>
      </c>
      <c r="BF7" s="11" t="n">
        <v>44327</v>
      </c>
      <c r="BG7" s="6" t="n">
        <v>-63.5</v>
      </c>
      <c r="BH7" s="0" t="s">
        <v>317</v>
      </c>
      <c r="BI7" s="11" t="n">
        <v>45287</v>
      </c>
      <c r="BJ7" s="6" t="n">
        <v>-577.52</v>
      </c>
      <c r="BK7" s="0" t="s">
        <v>512</v>
      </c>
      <c r="BL7" s="11" t="n">
        <v>44379</v>
      </c>
      <c r="BM7" s="6" t="n">
        <v>-104</v>
      </c>
      <c r="BN7" s="0" t="s">
        <v>330</v>
      </c>
      <c r="BO7" s="11" t="n">
        <v>45839</v>
      </c>
      <c r="BP7" s="6" t="n">
        <v>-437.15</v>
      </c>
      <c r="BQ7" s="0" t="s">
        <v>669</v>
      </c>
      <c r="BR7" s="11" t="n">
        <v>44588</v>
      </c>
      <c r="BS7" s="6" t="n">
        <v>956.07</v>
      </c>
      <c r="BT7" s="0" t="s">
        <v>724</v>
      </c>
      <c r="BU7" s="11" t="n">
        <v>44441</v>
      </c>
      <c r="BV7" s="6" t="n">
        <v>-13.91</v>
      </c>
      <c r="BW7" s="0" t="s">
        <v>345</v>
      </c>
      <c r="BX7" s="0"/>
      <c r="BY7" s="10" t="s">
        <f>=XIRR(BY2:BY6,BX2:BX6)</f>
      </c>
      <c r="BZ7" s="0"/>
      <c r="CA7" s="11" t="n">
        <v>44385</v>
      </c>
      <c r="CB7" s="6" t="n">
        <v>-69.61</v>
      </c>
      <c r="CC7" s="0" t="s">
        <v>332</v>
      </c>
      <c r="CD7" s="11" t="n">
        <v>44364</v>
      </c>
      <c r="CE7" s="6" t="n">
        <v>-46.85</v>
      </c>
      <c r="CF7" s="0" t="s">
        <v>326</v>
      </c>
      <c r="CG7" s="11" t="n">
        <v>45960</v>
      </c>
      <c r="CH7" s="8" t="s">
        <f>=-Портфель!K30</f>
      </c>
      <c r="CI7" s="0" t="s">
        <v>726</v>
      </c>
      <c r="CJ7" s="11" t="n">
        <v>44837</v>
      </c>
      <c r="CK7" s="6" t="n">
        <v>556.88</v>
      </c>
      <c r="CL7" s="0" t="s">
        <v>724</v>
      </c>
      <c r="CM7" s="0"/>
      <c r="CN7" s="0"/>
      <c r="CO7" s="0"/>
      <c r="CP7" s="11" t="n">
        <v>45482</v>
      </c>
      <c r="CQ7" s="6" t="n">
        <v>-216.8</v>
      </c>
      <c r="CR7" s="0" t="s">
        <v>562</v>
      </c>
      <c r="CS7" s="11" t="n">
        <v>44580</v>
      </c>
      <c r="CT7" s="6" t="n">
        <v>3180.21</v>
      </c>
      <c r="CU7" s="0" t="s">
        <v>724</v>
      </c>
      <c r="CV7" s="0"/>
      <c r="CW7" s="10" t="s">
        <f>=XIRR(CW2:CW6,CV2:CV6)</f>
      </c>
      <c r="CX7" s="0"/>
      <c r="CY7" s="11" t="n">
        <v>45406</v>
      </c>
      <c r="CZ7" s="6" t="n">
        <v>-82.66</v>
      </c>
      <c r="DA7" s="0" t="s">
        <v>534</v>
      </c>
      <c r="DB7" s="11" t="n">
        <v>44588</v>
      </c>
      <c r="DC7" s="6" t="n">
        <v>-28.42</v>
      </c>
      <c r="DD7" s="0" t="s">
        <v>382</v>
      </c>
      <c r="DE7" s="11" t="n">
        <v>45852</v>
      </c>
      <c r="DF7" s="6" t="n">
        <v>-256.62</v>
      </c>
      <c r="DG7" s="0" t="s">
        <v>683</v>
      </c>
      <c r="DH7" s="11" t="n">
        <v>44406</v>
      </c>
      <c r="DI7" s="6" t="n">
        <v>-12</v>
      </c>
      <c r="DJ7" s="0" t="s">
        <v>340</v>
      </c>
      <c r="DK7" s="11" t="n">
        <v>44425</v>
      </c>
      <c r="DL7" s="6" t="n">
        <v>-15.41</v>
      </c>
      <c r="DM7" s="0" t="s">
        <v>341</v>
      </c>
      <c r="DN7" s="0"/>
      <c r="DO7" s="0"/>
      <c r="DP7" s="0"/>
      <c r="DQ7" s="11" t="n">
        <v>43924</v>
      </c>
      <c r="DR7" s="6" t="n">
        <v>850.39</v>
      </c>
      <c r="DS7" s="0" t="s">
        <v>724</v>
      </c>
      <c r="DT7" s="11" t="n">
        <v>44456</v>
      </c>
      <c r="DU7" s="6" t="n">
        <v>-9.42</v>
      </c>
      <c r="DV7" s="0" t="s">
        <v>347</v>
      </c>
      <c r="DW7" s="11" t="n">
        <v>45393</v>
      </c>
      <c r="DX7" s="6" t="n">
        <v>-90.42</v>
      </c>
      <c r="DY7" s="0" t="s">
        <v>532</v>
      </c>
      <c r="DZ7" s="0"/>
      <c r="EA7" s="10" t="s">
        <f>=XIRR(EA2:EA6,DZ2:DZ6)</f>
      </c>
      <c r="EB7" s="0"/>
      <c r="EC7" s="0"/>
      <c r="ED7" s="10" t="s">
        <f>=XIRR(ED2:ED6,EC2:EC6)</f>
      </c>
      <c r="EE7" s="0"/>
      <c r="EF7" s="0"/>
      <c r="EG7" s="10" t="s">
        <f>=XIRR(EG2:EG6,EF2:EF6)</f>
      </c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11" t="n">
        <v>45940</v>
      </c>
      <c r="EV7" s="6" t="n">
        <v>20.19</v>
      </c>
      <c r="EW7" s="0" t="s">
        <v>714</v>
      </c>
      <c r="EX7" s="11" t="n">
        <v>45960</v>
      </c>
      <c r="EY7" s="8" t="s">
        <f>=-Портфель!K53</f>
      </c>
      <c r="EZ7" s="0" t="s">
        <v>726</v>
      </c>
      <c r="FA7" s="0"/>
      <c r="FB7" s="8" t="s">
        <f>=-SUM(FB2:FB5)</f>
      </c>
      <c r="FC7" s="0" t="s">
        <v>728</v>
      </c>
      <c r="FD7" s="0"/>
      <c r="FE7" s="10" t="s">
        <f>=XIRR(FE2:FE6,FD2:FD6)</f>
      </c>
      <c r="FF7" s="0"/>
      <c r="FG7" s="11" t="n">
        <v>45785</v>
      </c>
      <c r="FH7" s="6" t="n">
        <v>133.76</v>
      </c>
      <c r="FI7" s="0" t="s">
        <v>724</v>
      </c>
      <c r="FJ7" s="11" t="n">
        <v>44470</v>
      </c>
      <c r="FK7" s="6" t="n">
        <v>13.89</v>
      </c>
      <c r="FL7" s="0" t="s">
        <v>724</v>
      </c>
      <c r="FM7" s="0"/>
      <c r="FN7" s="8" t="s">
        <f>=-SUM(FN2:FN5)</f>
      </c>
      <c r="FO7" s="0" t="s">
        <v>728</v>
      </c>
      <c r="FP7" s="0"/>
      <c r="FQ7" s="0"/>
      <c r="FR7" s="0"/>
      <c r="FS7" s="0"/>
      <c r="FT7" s="0"/>
      <c r="FU7" s="0"/>
      <c r="FV7" s="0"/>
      <c r="FW7" s="0"/>
      <c r="FX7" s="0"/>
      <c r="FY7" s="11" t="n">
        <v>45516</v>
      </c>
      <c r="FZ7" s="6" t="n">
        <v>-21.62</v>
      </c>
      <c r="GA7" s="0" t="s">
        <v>725</v>
      </c>
      <c r="GB7" s="11" t="n">
        <v>43973</v>
      </c>
      <c r="GC7" s="6" t="n">
        <v>-37.94</v>
      </c>
      <c r="GD7" s="0" t="s">
        <v>727</v>
      </c>
      <c r="GE7" s="0"/>
      <c r="GF7" s="8" t="s">
        <f>=-SUM(GF2:GF5)</f>
      </c>
      <c r="GG7" s="0" t="s">
        <v>728</v>
      </c>
      <c r="GH7" s="0"/>
      <c r="GI7" s="10" t="s">
        <f>=XIRR(GI2:GI6,GH2:GH6)</f>
      </c>
      <c r="GJ7" s="0"/>
      <c r="GK7" s="0"/>
      <c r="GL7" s="8" t="s">
        <f>=-SUM(GL2:GL5)</f>
      </c>
      <c r="GM7" s="0" t="s">
        <v>728</v>
      </c>
      <c r="GN7" s="0"/>
      <c r="GO7" s="0"/>
      <c r="GP7" s="0"/>
      <c r="GQ7" s="11" t="n">
        <v>45902</v>
      </c>
      <c r="GR7" s="6" t="s">
        <f>=1884.23</f>
      </c>
      <c r="GS7" s="0" t="s">
        <v>724</v>
      </c>
      <c r="GT7" s="11" t="n">
        <v>45924</v>
      </c>
      <c r="GU7" s="6" t="s">
        <f>=-102.68</f>
      </c>
      <c r="GV7" s="0" t="s">
        <v>701</v>
      </c>
      <c r="GW7" s="11" t="n">
        <v>45903</v>
      </c>
      <c r="GX7" s="6" t="s">
        <f>=-195.4</f>
      </c>
      <c r="GY7" s="0" t="s">
        <v>585</v>
      </c>
      <c r="GZ7" s="11" t="n">
        <v>45960</v>
      </c>
      <c r="HA7" s="8" t="s">
        <f>=-Портфель!K73</f>
      </c>
      <c r="HB7" s="0" t="s">
        <v>726</v>
      </c>
      <c r="HC7" s="0"/>
      <c r="HD7" s="10" t="s">
        <f>=XIRR(HD2:HD6,HC2:HC6)</f>
      </c>
      <c r="HE7" s="0"/>
      <c r="HF7" s="11" t="n">
        <v>45907</v>
      </c>
      <c r="HG7" s="6" t="s">
        <f>=-89.75</f>
      </c>
      <c r="HH7" s="0" t="s">
        <v>662</v>
      </c>
      <c r="HI7" s="11" t="n">
        <v>45749</v>
      </c>
      <c r="HJ7" s="6" t="s">
        <f>=-300.51</f>
      </c>
      <c r="HK7" s="0" t="s">
        <v>639</v>
      </c>
      <c r="HL7" s="11" t="n">
        <v>45716</v>
      </c>
      <c r="HM7" s="6" t="s">
        <f>=-154.65</f>
      </c>
      <c r="HN7" s="0" t="s">
        <v>545</v>
      </c>
      <c r="HO7" s="11" t="n">
        <v>45476</v>
      </c>
      <c r="HP7" s="6" t="s">
        <f>=-48.05</f>
      </c>
      <c r="HQ7" s="0" t="s">
        <v>530</v>
      </c>
      <c r="HR7" s="0"/>
      <c r="HS7" s="8" t="s">
        <f>=-SUM(HS2:HS5)</f>
      </c>
      <c r="HT7" s="0" t="s">
        <v>728</v>
      </c>
      <c r="HU7" s="11" t="n">
        <v>45155</v>
      </c>
      <c r="HV7" s="6" t="s">
        <f>=-28.9</f>
      </c>
      <c r="HW7" s="0" t="s">
        <v>466</v>
      </c>
      <c r="HX7" s="11" t="n">
        <v>44837</v>
      </c>
      <c r="HY7" s="6" t="s">
        <f>=-63.95</f>
      </c>
      <c r="HZ7" s="0" t="s">
        <v>424</v>
      </c>
      <c r="IA7" s="11" t="n">
        <v>45582</v>
      </c>
      <c r="IB7" s="6" t="s">
        <f>=-34.92</f>
      </c>
      <c r="IC7" s="0" t="s">
        <v>602</v>
      </c>
      <c r="ID7" s="0"/>
      <c r="IE7" s="10" t="s">
        <f>=XIRR(IE2:IE6,ID2:ID6)</f>
      </c>
      <c r="IF7" s="0"/>
    </row>
    <row collapsed="false" customFormat="false" customHeight="false" hidden="false" ht="12.1" outlineLevel="0" r="8">
      <c r="A8" s="11" t="n">
        <v>44328</v>
      </c>
      <c r="B8" s="6" t="n">
        <v>-163</v>
      </c>
      <c r="C8" s="0" t="s">
        <v>281</v>
      </c>
      <c r="D8" s="11" t="n">
        <v>45853</v>
      </c>
      <c r="E8" s="6" t="n">
        <v>5825.23</v>
      </c>
      <c r="F8" s="0" t="s">
        <v>724</v>
      </c>
      <c r="G8" s="11" t="n">
        <v>45475</v>
      </c>
      <c r="H8" s="6" t="n">
        <v>-580.36</v>
      </c>
      <c r="I8" s="0" t="s">
        <v>555</v>
      </c>
      <c r="J8" s="11" t="n">
        <v>45777</v>
      </c>
      <c r="K8" s="6" t="n">
        <v>1728.04</v>
      </c>
      <c r="L8" s="0" t="s">
        <v>724</v>
      </c>
      <c r="M8" s="11" t="n">
        <v>44760</v>
      </c>
      <c r="N8" s="6" t="n">
        <v>-990.16</v>
      </c>
      <c r="O8" s="0" t="s">
        <v>725</v>
      </c>
      <c r="P8" s="11" t="n">
        <v>44939</v>
      </c>
      <c r="Q8" s="6" t="n">
        <v>1043.63</v>
      </c>
      <c r="R8" s="0" t="s">
        <v>724</v>
      </c>
      <c r="S8" s="11" t="n">
        <v>45489</v>
      </c>
      <c r="T8" s="6" t="n">
        <v>-609</v>
      </c>
      <c r="U8" s="0" t="s">
        <v>571</v>
      </c>
      <c r="V8" s="11" t="n">
        <v>44348</v>
      </c>
      <c r="W8" s="6" t="n">
        <v>-31.27</v>
      </c>
      <c r="X8" s="0" t="s">
        <v>321</v>
      </c>
      <c r="Y8" s="11" t="n">
        <v>45595</v>
      </c>
      <c r="Z8" s="6" t="n">
        <v>3933.14</v>
      </c>
      <c r="AA8" s="0" t="s">
        <v>724</v>
      </c>
      <c r="AB8" s="11" t="n">
        <v>43924</v>
      </c>
      <c r="AC8" s="6" t="n">
        <v>1152.2</v>
      </c>
      <c r="AD8" s="0" t="s">
        <v>724</v>
      </c>
      <c r="AE8" s="0"/>
      <c r="AF8" s="10" t="s">
        <f>=XIRR(AF2:AF7,AE2:AE7)</f>
      </c>
      <c r="AG8" s="0"/>
      <c r="AH8" s="11" t="n">
        <v>45034</v>
      </c>
      <c r="AI8" s="6" t="n">
        <v>-132.55</v>
      </c>
      <c r="AJ8" s="0" t="s">
        <v>456</v>
      </c>
      <c r="AK8" s="11" t="n">
        <v>44740</v>
      </c>
      <c r="AL8" s="6" t="n">
        <v>-147.06</v>
      </c>
      <c r="AM8" s="0" t="s">
        <v>408</v>
      </c>
      <c r="AN8" s="11" t="n">
        <v>45484</v>
      </c>
      <c r="AO8" s="6" t="n">
        <v>-256</v>
      </c>
      <c r="AP8" s="0" t="s">
        <v>567</v>
      </c>
      <c r="AQ8" s="11" t="n">
        <v>45782</v>
      </c>
      <c r="AR8" s="6" t="n">
        <v>-517.4</v>
      </c>
      <c r="AS8" s="0" t="s">
        <v>649</v>
      </c>
      <c r="AT8" s="0"/>
      <c r="AU8" s="8" t="s">
        <f>=-SUM(AU2:AU6)</f>
      </c>
      <c r="AV8" s="0" t="s">
        <v>728</v>
      </c>
      <c r="AW8" s="11" t="n">
        <v>44939</v>
      </c>
      <c r="AX8" s="6" t="n">
        <v>600.56</v>
      </c>
      <c r="AY8" s="0" t="s">
        <v>724</v>
      </c>
      <c r="AZ8" s="11" t="n">
        <v>45643</v>
      </c>
      <c r="BA8" s="6" t="n">
        <v>-447</v>
      </c>
      <c r="BB8" s="0" t="s">
        <v>615</v>
      </c>
      <c r="BC8" s="11" t="n">
        <v>44609</v>
      </c>
      <c r="BD8" s="6" t="n">
        <v>411.95</v>
      </c>
      <c r="BE8" s="0" t="s">
        <v>724</v>
      </c>
      <c r="BF8" s="11" t="n">
        <v>44370</v>
      </c>
      <c r="BG8" s="6" t="n">
        <v>-67.1</v>
      </c>
      <c r="BH8" s="0" t="s">
        <v>327</v>
      </c>
      <c r="BI8" s="11" t="n">
        <v>45481</v>
      </c>
      <c r="BJ8" s="6" t="n">
        <v>-135.92</v>
      </c>
      <c r="BK8" s="0" t="s">
        <v>558</v>
      </c>
      <c r="BL8" s="11" t="n">
        <v>44603</v>
      </c>
      <c r="BM8" s="6" t="n">
        <v>1155</v>
      </c>
      <c r="BN8" s="0" t="s">
        <v>724</v>
      </c>
      <c r="BO8" s="11" t="n">
        <v>45960</v>
      </c>
      <c r="BP8" s="8" t="s">
        <f>=-Портфель!K24</f>
      </c>
      <c r="BQ8" s="0" t="s">
        <v>726</v>
      </c>
      <c r="BR8" s="11" t="n">
        <v>44616</v>
      </c>
      <c r="BS8" s="6" t="n">
        <v>680.08</v>
      </c>
      <c r="BT8" s="0" t="s">
        <v>724</v>
      </c>
      <c r="BU8" s="11" t="n">
        <v>44531</v>
      </c>
      <c r="BV8" s="6" t="n">
        <v>-14.23</v>
      </c>
      <c r="BW8" s="0" t="s">
        <v>367</v>
      </c>
      <c r="BX8" s="0"/>
      <c r="BY8" s="8" t="s">
        <f>=-SUM(BY2:BY6)</f>
      </c>
      <c r="BZ8" s="0" t="s">
        <v>728</v>
      </c>
      <c r="CA8" s="11" t="n">
        <v>44477</v>
      </c>
      <c r="CB8" s="6" t="n">
        <v>-67.95</v>
      </c>
      <c r="CC8" s="0" t="s">
        <v>354</v>
      </c>
      <c r="CD8" s="11" t="n">
        <v>44379</v>
      </c>
      <c r="CE8" s="6" t="n">
        <v>595.51</v>
      </c>
      <c r="CF8" s="0" t="s">
        <v>724</v>
      </c>
      <c r="CG8" s="0"/>
      <c r="CH8" s="10" t="s">
        <f>=XIRR(CH2:CH7,CG2:CG7)</f>
      </c>
      <c r="CI8" s="0"/>
      <c r="CJ8" s="11" t="n">
        <v>44939</v>
      </c>
      <c r="CK8" s="6" t="n">
        <v>547.33</v>
      </c>
      <c r="CL8" s="0" t="s">
        <v>724</v>
      </c>
      <c r="CM8" s="0"/>
      <c r="CN8" s="0"/>
      <c r="CO8" s="0"/>
      <c r="CP8" s="11" t="n">
        <v>45848</v>
      </c>
      <c r="CQ8" s="6" t="n">
        <v>-144</v>
      </c>
      <c r="CR8" s="0" t="s">
        <v>678</v>
      </c>
      <c r="CS8" s="11" t="n">
        <v>44706</v>
      </c>
      <c r="CT8" s="6" t="n">
        <v>2668.55</v>
      </c>
      <c r="CU8" s="0" t="s">
        <v>724</v>
      </c>
      <c r="CV8" s="0"/>
      <c r="CW8" s="8" t="s">
        <f>=-SUM(CW2:CW6)</f>
      </c>
      <c r="CX8" s="0" t="s">
        <v>728</v>
      </c>
      <c r="CY8" s="11" t="n">
        <v>45436</v>
      </c>
      <c r="CZ8" s="6" t="n">
        <v>-8.12</v>
      </c>
      <c r="DA8" s="0" t="s">
        <v>542</v>
      </c>
      <c r="DB8" s="11" t="n">
        <v>44693</v>
      </c>
      <c r="DC8" s="6" t="n">
        <v>-24.78</v>
      </c>
      <c r="DD8" s="0" t="s">
        <v>399</v>
      </c>
      <c r="DE8" s="11" t="n">
        <v>45960</v>
      </c>
      <c r="DF8" s="8" t="s">
        <f>=-Портфель!K38</f>
      </c>
      <c r="DG8" s="0" t="s">
        <v>726</v>
      </c>
      <c r="DH8" s="11" t="n">
        <v>44501</v>
      </c>
      <c r="DI8" s="6" t="n">
        <v>-11.46</v>
      </c>
      <c r="DJ8" s="0" t="s">
        <v>360</v>
      </c>
      <c r="DK8" s="11" t="n">
        <v>44426</v>
      </c>
      <c r="DL8" s="6" t="n">
        <v>-15.43</v>
      </c>
      <c r="DM8" s="0" t="s">
        <v>342</v>
      </c>
      <c r="DN8" s="0"/>
      <c r="DO8" s="0"/>
      <c r="DP8" s="0"/>
      <c r="DQ8" s="11" t="n">
        <v>44022</v>
      </c>
      <c r="DR8" s="6" t="n">
        <v>-78.7</v>
      </c>
      <c r="DS8" s="0" t="s">
        <v>270</v>
      </c>
      <c r="DT8" s="11" t="n">
        <v>44546</v>
      </c>
      <c r="DU8" s="6" t="n">
        <v>-9.97</v>
      </c>
      <c r="DV8" s="0" t="s">
        <v>374</v>
      </c>
      <c r="DW8" s="11" t="n">
        <v>45758</v>
      </c>
      <c r="DX8" s="6" t="n">
        <v>-45.91</v>
      </c>
      <c r="DY8" s="0" t="s">
        <v>644</v>
      </c>
      <c r="DZ8" s="0"/>
      <c r="EA8" s="8" t="s">
        <f>=-SUM(EA2:EA6)</f>
      </c>
      <c r="EB8" s="0" t="s">
        <v>728</v>
      </c>
      <c r="EC8" s="0"/>
      <c r="ED8" s="8" t="s">
        <f>=-SUM(ED2:ED6)</f>
      </c>
      <c r="EE8" s="0" t="s">
        <v>728</v>
      </c>
      <c r="EF8" s="0"/>
      <c r="EG8" s="8" t="s">
        <f>=-SUM(EG2:EG6)</f>
      </c>
      <c r="EH8" s="0" t="s">
        <v>728</v>
      </c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11" t="n">
        <v>45960</v>
      </c>
      <c r="EV8" s="8" t="s">
        <f>=-Портфель!K52</f>
      </c>
      <c r="EW8" s="0" t="s">
        <v>726</v>
      </c>
      <c r="EX8" s="0"/>
      <c r="EY8" s="10" t="s">
        <f>=XIRR(EY2:EY7,EX2:EX7)</f>
      </c>
      <c r="EZ8" s="0"/>
      <c r="FA8" s="0"/>
      <c r="FB8" s="0"/>
      <c r="FC8" s="0"/>
      <c r="FD8" s="0"/>
      <c r="FE8" s="8" t="s">
        <f>=-SUM(FE2:FE6)</f>
      </c>
      <c r="FF8" s="0" t="s">
        <v>728</v>
      </c>
      <c r="FG8" s="11" t="n">
        <v>45785</v>
      </c>
      <c r="FH8" s="6" t="n">
        <v>36.47</v>
      </c>
      <c r="FI8" s="0" t="s">
        <v>724</v>
      </c>
      <c r="FJ8" s="11" t="n">
        <v>44470</v>
      </c>
      <c r="FK8" s="6" t="n">
        <v>59.75</v>
      </c>
      <c r="FL8" s="0" t="s">
        <v>724</v>
      </c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11" t="n">
        <v>45960</v>
      </c>
      <c r="FZ8" s="8" t="s">
        <f>=-Портфель!K63</f>
      </c>
      <c r="GA8" s="0" t="s">
        <v>726</v>
      </c>
      <c r="GB8" s="11" t="n">
        <v>44175</v>
      </c>
      <c r="GC8" s="6" t="n">
        <v>44.52</v>
      </c>
      <c r="GD8" s="0" t="s">
        <v>724</v>
      </c>
      <c r="GE8" s="0"/>
      <c r="GF8" s="0"/>
      <c r="GG8" s="0"/>
      <c r="GH8" s="0"/>
      <c r="GI8" s="8" t="s">
        <f>=-SUM(GI2:GI6)</f>
      </c>
      <c r="GJ8" s="0" t="s">
        <v>728</v>
      </c>
      <c r="GK8" s="0"/>
      <c r="GL8" s="0"/>
      <c r="GM8" s="0"/>
      <c r="GN8" s="0"/>
      <c r="GO8" s="0"/>
      <c r="GP8" s="0"/>
      <c r="GQ8" s="11" t="n">
        <v>45922</v>
      </c>
      <c r="GR8" s="6" t="s">
        <f>=1843.71</f>
      </c>
      <c r="GS8" s="0" t="s">
        <v>724</v>
      </c>
      <c r="GT8" s="11" t="n">
        <v>45954</v>
      </c>
      <c r="GU8" s="6" t="s">
        <f>=-102.68</f>
      </c>
      <c r="GV8" s="0" t="s">
        <v>701</v>
      </c>
      <c r="GW8" s="11" t="n">
        <v>45960</v>
      </c>
      <c r="GX8" s="8" t="s">
        <f>=-Портфель!K72</f>
      </c>
      <c r="GY8" s="0" t="s">
        <v>726</v>
      </c>
      <c r="GZ8" s="0"/>
      <c r="HA8" s="10" t="s">
        <f>=XIRR(HA2:HA7,GZ2:GZ7)</f>
      </c>
      <c r="HB8" s="0"/>
      <c r="HC8" s="0"/>
      <c r="HD8" s="8" t="s">
        <f>=-SUM(HD2:HD6)</f>
      </c>
      <c r="HE8" s="0" t="s">
        <v>728</v>
      </c>
      <c r="HF8" s="11" t="n">
        <v>45937</v>
      </c>
      <c r="HG8" s="6" t="s">
        <f>=-89.75</f>
      </c>
      <c r="HH8" s="0" t="s">
        <v>662</v>
      </c>
      <c r="HI8" s="11" t="n">
        <v>45931</v>
      </c>
      <c r="HJ8" s="6" t="s">
        <f>=-300.51</f>
      </c>
      <c r="HK8" s="0" t="s">
        <v>639</v>
      </c>
      <c r="HL8" s="11" t="n">
        <v>45807</v>
      </c>
      <c r="HM8" s="6" t="s">
        <f>=-154.65</f>
      </c>
      <c r="HN8" s="0" t="s">
        <v>545</v>
      </c>
      <c r="HO8" s="11" t="n">
        <v>45506</v>
      </c>
      <c r="HP8" s="6" t="s">
        <f>=-48.05</f>
      </c>
      <c r="HQ8" s="0" t="s">
        <v>530</v>
      </c>
      <c r="HR8" s="0"/>
      <c r="HS8" s="0"/>
      <c r="HT8" s="0"/>
      <c r="HU8" s="11" t="n">
        <v>45246</v>
      </c>
      <c r="HV8" s="6" t="s">
        <f>=-28.9</f>
      </c>
      <c r="HW8" s="0" t="s">
        <v>466</v>
      </c>
      <c r="HX8" s="11" t="n">
        <v>45019</v>
      </c>
      <c r="HY8" s="6" t="s">
        <f>=-50.94</f>
      </c>
      <c r="HZ8" s="0" t="s">
        <v>452</v>
      </c>
      <c r="IA8" s="11" t="n">
        <v>45672</v>
      </c>
      <c r="IB8" s="6" t="s">
        <f>=-250</f>
      </c>
      <c r="IC8" s="0" t="s">
        <v>572</v>
      </c>
      <c r="ID8" s="0"/>
      <c r="IE8" s="8" t="s">
        <f>=-SUM(IE2:IE6)</f>
      </c>
      <c r="IF8" s="0" t="s">
        <v>728</v>
      </c>
    </row>
    <row collapsed="false" customFormat="false" customHeight="false" hidden="false" ht="12.1" outlineLevel="0" r="9">
      <c r="A9" s="11" t="n">
        <v>44509</v>
      </c>
      <c r="B9" s="6" t="n">
        <v>3268.86</v>
      </c>
      <c r="C9" s="0" t="s">
        <v>724</v>
      </c>
      <c r="D9" s="11" t="n">
        <v>45867</v>
      </c>
      <c r="E9" s="6" t="n">
        <v>2940.14</v>
      </c>
      <c r="F9" s="0" t="s">
        <v>724</v>
      </c>
      <c r="G9" s="11" t="n">
        <v>45476</v>
      </c>
      <c r="H9" s="6" t="n">
        <v>2119.41</v>
      </c>
      <c r="I9" s="0" t="s">
        <v>724</v>
      </c>
      <c r="J9" s="11" t="n">
        <v>45779</v>
      </c>
      <c r="K9" s="6" t="n">
        <v>1710.14</v>
      </c>
      <c r="L9" s="0" t="s">
        <v>724</v>
      </c>
      <c r="M9" s="11" t="n">
        <v>44760</v>
      </c>
      <c r="N9" s="6" t="n">
        <v>-660</v>
      </c>
      <c r="O9" s="0" t="s">
        <v>725</v>
      </c>
      <c r="P9" s="11" t="n">
        <v>45049</v>
      </c>
      <c r="Q9" s="6" t="n">
        <v>-210.32</v>
      </c>
      <c r="R9" s="0" t="s">
        <v>458</v>
      </c>
      <c r="S9" s="11" t="n">
        <v>45489</v>
      </c>
      <c r="T9" s="6" t="n">
        <v>2210.49</v>
      </c>
      <c r="U9" s="0" t="s">
        <v>724</v>
      </c>
      <c r="V9" s="11" t="n">
        <v>44431</v>
      </c>
      <c r="W9" s="6" t="n">
        <v>1682.37</v>
      </c>
      <c r="X9" s="0" t="s">
        <v>724</v>
      </c>
      <c r="Y9" s="11" t="n">
        <v>45623</v>
      </c>
      <c r="Z9" s="6" t="n">
        <v>1843.76</v>
      </c>
      <c r="AA9" s="0" t="s">
        <v>724</v>
      </c>
      <c r="AB9" s="11" t="n">
        <v>44012</v>
      </c>
      <c r="AC9" s="6" t="n">
        <v>-2</v>
      </c>
      <c r="AD9" s="0" t="s">
        <v>268</v>
      </c>
      <c r="AE9" s="0"/>
      <c r="AF9" s="8" t="s">
        <f>=-SUM(AF2:AF7)</f>
      </c>
      <c r="AG9" s="0" t="s">
        <v>728</v>
      </c>
      <c r="AH9" s="11" t="n">
        <v>45040</v>
      </c>
      <c r="AI9" s="6" t="n">
        <v>791.06</v>
      </c>
      <c r="AJ9" s="0" t="s">
        <v>724</v>
      </c>
      <c r="AK9" s="11" t="n">
        <v>44914</v>
      </c>
      <c r="AL9" s="6" t="n">
        <v>288.17</v>
      </c>
      <c r="AM9" s="0" t="s">
        <v>724</v>
      </c>
      <c r="AN9" s="11" t="n">
        <v>45557</v>
      </c>
      <c r="AO9" s="6" t="n">
        <v>-102</v>
      </c>
      <c r="AP9" s="0" t="s">
        <v>590</v>
      </c>
      <c r="AQ9" s="11" t="n">
        <v>45936</v>
      </c>
      <c r="AR9" s="6" t="n">
        <v>-289.2</v>
      </c>
      <c r="AS9" s="0" t="s">
        <v>711</v>
      </c>
      <c r="AT9" s="0"/>
      <c r="AU9" s="0"/>
      <c r="AV9" s="0"/>
      <c r="AW9" s="11" t="n">
        <v>44959</v>
      </c>
      <c r="AX9" s="6" t="n">
        <v>617.17</v>
      </c>
      <c r="AY9" s="0" t="s">
        <v>724</v>
      </c>
      <c r="AZ9" s="11" t="n">
        <v>45811</v>
      </c>
      <c r="BA9" s="6" t="n">
        <v>-471</v>
      </c>
      <c r="BB9" s="0" t="s">
        <v>657</v>
      </c>
      <c r="BC9" s="11" t="n">
        <v>44614</v>
      </c>
      <c r="BD9" s="6" t="n">
        <v>663.6</v>
      </c>
      <c r="BE9" s="0" t="s">
        <v>724</v>
      </c>
      <c r="BF9" s="11" t="n">
        <v>44446</v>
      </c>
      <c r="BG9" s="6" t="n">
        <v>-118.2</v>
      </c>
      <c r="BH9" s="0" t="s">
        <v>346</v>
      </c>
      <c r="BI9" s="11" t="n">
        <v>45526</v>
      </c>
      <c r="BJ9" s="6" t="n">
        <v>651.28</v>
      </c>
      <c r="BK9" s="0" t="s">
        <v>724</v>
      </c>
      <c r="BL9" s="11" t="n">
        <v>44609</v>
      </c>
      <c r="BM9" s="6" t="n">
        <v>567.69</v>
      </c>
      <c r="BN9" s="0" t="s">
        <v>724</v>
      </c>
      <c r="BO9" s="0"/>
      <c r="BP9" s="10" t="s">
        <f>=XIRR(BP2:BP8,BO2:BO8)</f>
      </c>
      <c r="BQ9" s="0"/>
      <c r="BR9" s="11" t="n">
        <v>44659</v>
      </c>
      <c r="BS9" s="6" t="n">
        <v>739.51</v>
      </c>
      <c r="BT9" s="0" t="s">
        <v>724</v>
      </c>
      <c r="BU9" s="11" t="n">
        <v>44623</v>
      </c>
      <c r="BV9" s="6" t="n">
        <v>-19.62</v>
      </c>
      <c r="BW9" s="0" t="s">
        <v>385</v>
      </c>
      <c r="BX9" s="0"/>
      <c r="BY9" s="0"/>
      <c r="BZ9" s="0"/>
      <c r="CA9" s="11" t="n">
        <v>44568</v>
      </c>
      <c r="CB9" s="6" t="n">
        <v>-69.84</v>
      </c>
      <c r="CC9" s="0" t="s">
        <v>377</v>
      </c>
      <c r="CD9" s="11" t="n">
        <v>44466</v>
      </c>
      <c r="CE9" s="6" t="n">
        <v>-123.2</v>
      </c>
      <c r="CF9" s="0" t="s">
        <v>350</v>
      </c>
      <c r="CG9" s="0"/>
      <c r="CH9" s="8" t="s">
        <f>=-SUM(CH2:CH7)</f>
      </c>
      <c r="CI9" s="0" t="s">
        <v>728</v>
      </c>
      <c r="CJ9" s="11" t="n">
        <v>44959</v>
      </c>
      <c r="CK9" s="6" t="n">
        <v>566.51</v>
      </c>
      <c r="CL9" s="0" t="s">
        <v>724</v>
      </c>
      <c r="CM9" s="0"/>
      <c r="CN9" s="0"/>
      <c r="CO9" s="0"/>
      <c r="CP9" s="11" t="n">
        <v>45960</v>
      </c>
      <c r="CQ9" s="8" t="s">
        <f>=-Портфель!K33</f>
      </c>
      <c r="CR9" s="0" t="s">
        <v>726</v>
      </c>
      <c r="CS9" s="11" t="n">
        <v>44760</v>
      </c>
      <c r="CT9" s="6" t="n">
        <v>-3759.14</v>
      </c>
      <c r="CU9" s="0" t="s">
        <v>725</v>
      </c>
      <c r="CV9" s="0"/>
      <c r="CW9" s="0"/>
      <c r="CX9" s="0"/>
      <c r="CY9" s="11" t="n">
        <v>45436</v>
      </c>
      <c r="CZ9" s="6" t="n">
        <v>-82.66</v>
      </c>
      <c r="DA9" s="0" t="s">
        <v>534</v>
      </c>
      <c r="DB9" s="11" t="n">
        <v>44770</v>
      </c>
      <c r="DC9" s="6" t="n">
        <v>-21.68</v>
      </c>
      <c r="DD9" s="0" t="s">
        <v>419</v>
      </c>
      <c r="DE9" s="0"/>
      <c r="DF9" s="10" t="s">
        <f>=XIRR(DF2:DF8,DE2:DE8)</f>
      </c>
      <c r="DG9" s="0"/>
      <c r="DH9" s="11" t="n">
        <v>45960</v>
      </c>
      <c r="DI9" s="8" t="s">
        <f>=-Портфель!K39</f>
      </c>
      <c r="DJ9" s="0" t="s">
        <v>726</v>
      </c>
      <c r="DK9" s="11" t="n">
        <v>44505</v>
      </c>
      <c r="DL9" s="6" t="n">
        <v>-15.01</v>
      </c>
      <c r="DM9" s="0" t="s">
        <v>362</v>
      </c>
      <c r="DN9" s="0"/>
      <c r="DO9" s="0"/>
      <c r="DP9" s="0"/>
      <c r="DQ9" s="11" t="n">
        <v>44278</v>
      </c>
      <c r="DR9" s="6" t="n">
        <v>748.72</v>
      </c>
      <c r="DS9" s="0" t="s">
        <v>724</v>
      </c>
      <c r="DT9" s="11" t="n">
        <v>44638</v>
      </c>
      <c r="DU9" s="6" t="n">
        <v>-14.15</v>
      </c>
      <c r="DV9" s="0" t="s">
        <v>386</v>
      </c>
      <c r="DW9" s="11" t="n">
        <v>45960</v>
      </c>
      <c r="DX9" s="8" t="s">
        <f>=-Портфель!K44</f>
      </c>
      <c r="DY9" s="0" t="s">
        <v>726</v>
      </c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10" t="s">
        <f>=XIRR(EV2:EV8,EU2:EU8)</f>
      </c>
      <c r="EW9" s="0"/>
      <c r="EX9" s="0"/>
      <c r="EY9" s="8" t="s">
        <f>=-SUM(EY2:EY7)</f>
      </c>
      <c r="EZ9" s="0" t="s">
        <v>728</v>
      </c>
      <c r="FA9" s="0"/>
      <c r="FB9" s="0"/>
      <c r="FC9" s="0"/>
      <c r="FD9" s="0"/>
      <c r="FE9" s="0"/>
      <c r="FF9" s="0"/>
      <c r="FG9" s="11" t="n">
        <v>45960</v>
      </c>
      <c r="FH9" s="8" t="s">
        <f>=-Портфель!K57</f>
      </c>
      <c r="FI9" s="0" t="s">
        <v>726</v>
      </c>
      <c r="FJ9" s="11" t="n">
        <v>44470</v>
      </c>
      <c r="FK9" s="6" t="n">
        <v>17.09</v>
      </c>
      <c r="FL9" s="0" t="s">
        <v>724</v>
      </c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10" t="s">
        <f>=XIRR(FZ2:FZ8,FY2:FY8)</f>
      </c>
      <c r="GA9" s="0"/>
      <c r="GB9" s="11" t="n">
        <v>44175</v>
      </c>
      <c r="GC9" s="6" t="n">
        <v>-44.52</v>
      </c>
      <c r="GD9" s="0" t="s">
        <v>727</v>
      </c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11" t="n">
        <v>46046</v>
      </c>
      <c r="GR9" s="8" t="s">
        <f>=-Портфель!K70</f>
      </c>
      <c r="GS9" s="0" t="s">
        <v>726</v>
      </c>
      <c r="GT9" s="11" t="n">
        <v>46213</v>
      </c>
      <c r="GU9" s="8" t="s">
        <f>=-Портфель!K71</f>
      </c>
      <c r="GV9" s="0" t="s">
        <v>726</v>
      </c>
      <c r="GW9" s="0"/>
      <c r="GX9" s="10" t="s">
        <f>=XIRR(GX2:GX8,GW2:GW8)</f>
      </c>
      <c r="GY9" s="0"/>
      <c r="GZ9" s="0"/>
      <c r="HA9" s="8" t="s">
        <f>=-SUM(HA2:HA7)</f>
      </c>
      <c r="HB9" s="0" t="s">
        <v>728</v>
      </c>
      <c r="HC9" s="0"/>
      <c r="HD9" s="0"/>
      <c r="HE9" s="0"/>
      <c r="HF9" s="11" t="n">
        <v>46178</v>
      </c>
      <c r="HG9" s="8" t="s">
        <f>=-Портфель!K75</f>
      </c>
      <c r="HH9" s="0" t="s">
        <v>726</v>
      </c>
      <c r="HI9" s="11" t="n">
        <v>45960</v>
      </c>
      <c r="HJ9" s="8" t="s">
        <f>=-Портфель!K76</f>
      </c>
      <c r="HK9" s="0" t="s">
        <v>726</v>
      </c>
      <c r="HL9" s="11" t="n">
        <v>45898</v>
      </c>
      <c r="HM9" s="6" t="s">
        <f>=-154.65</f>
      </c>
      <c r="HN9" s="0" t="s">
        <v>545</v>
      </c>
      <c r="HO9" s="11" t="n">
        <v>45536</v>
      </c>
      <c r="HP9" s="6" t="s">
        <f>=-48.05</f>
      </c>
      <c r="HQ9" s="0" t="s">
        <v>530</v>
      </c>
      <c r="HR9" s="0"/>
      <c r="HS9" s="0"/>
      <c r="HT9" s="0"/>
      <c r="HU9" s="11" t="n">
        <v>45337</v>
      </c>
      <c r="HV9" s="6" t="s">
        <f>=-28.9</f>
      </c>
      <c r="HW9" s="0" t="s">
        <v>466</v>
      </c>
      <c r="HX9" s="11" t="n">
        <v>45201</v>
      </c>
      <c r="HY9" s="6" t="s">
        <f>=-51.09</f>
      </c>
      <c r="HZ9" s="0" t="s">
        <v>493</v>
      </c>
      <c r="IA9" s="11" t="n">
        <v>45673</v>
      </c>
      <c r="IB9" s="6" t="s">
        <f>=-30.22</f>
      </c>
      <c r="IC9" s="0" t="s">
        <v>625</v>
      </c>
    </row>
    <row collapsed="false" customFormat="false" customHeight="false" hidden="false" ht="12.1" outlineLevel="0" r="10">
      <c r="A10" s="11" t="n">
        <v>44573</v>
      </c>
      <c r="B10" s="6" t="n">
        <v>2764.16</v>
      </c>
      <c r="C10" s="0" t="s">
        <v>724</v>
      </c>
      <c r="D10" s="11" t="n">
        <v>45876</v>
      </c>
      <c r="E10" s="6" t="n">
        <v>3051.75</v>
      </c>
      <c r="F10" s="0" t="s">
        <v>724</v>
      </c>
      <c r="G10" s="11" t="n">
        <v>45530</v>
      </c>
      <c r="H10" s="6" t="n">
        <v>2017.21</v>
      </c>
      <c r="I10" s="0" t="s">
        <v>724</v>
      </c>
      <c r="J10" s="11" t="n">
        <v>45785</v>
      </c>
      <c r="K10" s="6" t="n">
        <v>1750.37</v>
      </c>
      <c r="L10" s="0" t="s">
        <v>724</v>
      </c>
      <c r="M10" s="11" t="n">
        <v>44762</v>
      </c>
      <c r="N10" s="6" t="n">
        <v>1618.91</v>
      </c>
      <c r="O10" s="0" t="s">
        <v>724</v>
      </c>
      <c r="P10" s="11" t="n">
        <v>45209</v>
      </c>
      <c r="Q10" s="6" t="n">
        <v>-120</v>
      </c>
      <c r="R10" s="0" t="s">
        <v>496</v>
      </c>
      <c r="S10" s="11" t="n">
        <v>45530</v>
      </c>
      <c r="T10" s="6" t="n">
        <v>2005.2</v>
      </c>
      <c r="U10" s="0" t="s">
        <v>724</v>
      </c>
      <c r="V10" s="11" t="n">
        <v>44441</v>
      </c>
      <c r="W10" s="6" t="n">
        <v>-146.9</v>
      </c>
      <c r="X10" s="0" t="s">
        <v>343</v>
      </c>
      <c r="Y10" s="11" t="n">
        <v>45848</v>
      </c>
      <c r="Z10" s="6" t="n">
        <v>-1135.5</v>
      </c>
      <c r="AA10" s="0" t="s">
        <v>675</v>
      </c>
      <c r="AB10" s="11" t="n">
        <v>44049</v>
      </c>
      <c r="AC10" s="6" t="n">
        <v>538.27</v>
      </c>
      <c r="AD10" s="0" t="s">
        <v>724</v>
      </c>
      <c r="AE10" s="0"/>
      <c r="AF10" s="0"/>
      <c r="AG10" s="0"/>
      <c r="AH10" s="11" t="n">
        <v>45054</v>
      </c>
      <c r="AI10" s="6" t="n">
        <v>688.49</v>
      </c>
      <c r="AJ10" s="0" t="s">
        <v>724</v>
      </c>
      <c r="AK10" s="11" t="n">
        <v>44934</v>
      </c>
      <c r="AL10" s="6" t="n">
        <v>-177</v>
      </c>
      <c r="AM10" s="0" t="s">
        <v>441</v>
      </c>
      <c r="AN10" s="11" t="n">
        <v>45648</v>
      </c>
      <c r="AO10" s="6" t="n">
        <v>-110</v>
      </c>
      <c r="AP10" s="0" t="s">
        <v>617</v>
      </c>
      <c r="AQ10" s="11" t="n">
        <v>45960</v>
      </c>
      <c r="AR10" s="8" t="s">
        <f>=-Портфель!K16</f>
      </c>
      <c r="AS10" s="0" t="s">
        <v>726</v>
      </c>
      <c r="AT10" s="0"/>
      <c r="AU10" s="0"/>
      <c r="AV10" s="0"/>
      <c r="AW10" s="11" t="n">
        <v>45015</v>
      </c>
      <c r="AX10" s="6" t="n">
        <v>1333</v>
      </c>
      <c r="AY10" s="0" t="s">
        <v>724</v>
      </c>
      <c r="AZ10" s="11" t="n">
        <v>45960</v>
      </c>
      <c r="BA10" s="8" t="s">
        <f>=-Портфель!K19</f>
      </c>
      <c r="BB10" s="0" t="s">
        <v>726</v>
      </c>
      <c r="BC10" s="11" t="n">
        <v>44760</v>
      </c>
      <c r="BD10" s="6" t="n">
        <v>-1981.01</v>
      </c>
      <c r="BE10" s="0" t="s">
        <v>725</v>
      </c>
      <c r="BF10" s="11" t="n">
        <v>44537</v>
      </c>
      <c r="BG10" s="6" t="n">
        <v>-116.3</v>
      </c>
      <c r="BH10" s="0" t="s">
        <v>369</v>
      </c>
      <c r="BI10" s="11" t="n">
        <v>45526</v>
      </c>
      <c r="BJ10" s="6" t="n">
        <v>651.09</v>
      </c>
      <c r="BK10" s="0" t="s">
        <v>724</v>
      </c>
      <c r="BL10" s="11" t="n">
        <v>44614</v>
      </c>
      <c r="BM10" s="6" t="n">
        <v>1586.59</v>
      </c>
      <c r="BN10" s="0" t="s">
        <v>724</v>
      </c>
      <c r="BO10" s="0"/>
      <c r="BP10" s="8" t="s">
        <f>=-SUM(BP2:BP8)</f>
      </c>
      <c r="BQ10" s="0" t="s">
        <v>728</v>
      </c>
      <c r="BR10" s="11" t="n">
        <v>44706</v>
      </c>
      <c r="BS10" s="6" t="n">
        <v>792.55</v>
      </c>
      <c r="BT10" s="0" t="s">
        <v>724</v>
      </c>
      <c r="BU10" s="11" t="n">
        <v>44714</v>
      </c>
      <c r="BV10" s="6" t="n">
        <v>-11.68</v>
      </c>
      <c r="BW10" s="0" t="s">
        <v>405</v>
      </c>
      <c r="BX10" s="0"/>
      <c r="BY10" s="0"/>
      <c r="BZ10" s="0"/>
      <c r="CA10" s="11" t="n">
        <v>44664</v>
      </c>
      <c r="CB10" s="6" t="n">
        <v>-39.42</v>
      </c>
      <c r="CC10" s="0" t="s">
        <v>392</v>
      </c>
      <c r="CD10" s="11" t="n">
        <v>44574</v>
      </c>
      <c r="CE10" s="6" t="n">
        <v>-92.52</v>
      </c>
      <c r="CF10" s="0" t="s">
        <v>381</v>
      </c>
      <c r="CG10" s="0"/>
      <c r="CH10" s="0"/>
      <c r="CI10" s="0"/>
      <c r="CJ10" s="11" t="n">
        <v>45261</v>
      </c>
      <c r="CK10" s="6" t="n">
        <v>-189.86</v>
      </c>
      <c r="CL10" s="0" t="s">
        <v>507</v>
      </c>
      <c r="CM10" s="0"/>
      <c r="CN10" s="0"/>
      <c r="CO10" s="0"/>
      <c r="CP10" s="0"/>
      <c r="CQ10" s="10" t="s">
        <f>=XIRR(CQ2:CQ9,CP2:CP9)</f>
      </c>
      <c r="CR10" s="0"/>
      <c r="CS10" s="11" t="n">
        <v>44762</v>
      </c>
      <c r="CT10" s="6" t="n">
        <v>3867.98</v>
      </c>
      <c r="CU10" s="0" t="s">
        <v>724</v>
      </c>
      <c r="CV10" s="0"/>
      <c r="CW10" s="0"/>
      <c r="CX10" s="0"/>
      <c r="CY10" s="11" t="n">
        <v>45960</v>
      </c>
      <c r="CZ10" s="8" t="s">
        <f>=-Портфель!K36</f>
      </c>
      <c r="DA10" s="0" t="s">
        <v>726</v>
      </c>
      <c r="DB10" s="11" t="n">
        <v>44868</v>
      </c>
      <c r="DC10" s="6" t="n">
        <v>-22.18</v>
      </c>
      <c r="DD10" s="0" t="s">
        <v>429</v>
      </c>
      <c r="DE10" s="0"/>
      <c r="DF10" s="8" t="s">
        <f>=-SUM(DF2:DF8)</f>
      </c>
      <c r="DG10" s="0" t="s">
        <v>728</v>
      </c>
      <c r="DH10" s="0"/>
      <c r="DI10" s="10" t="s">
        <f>=XIRR(DI2:DI9,DH2:DH9)</f>
      </c>
      <c r="DJ10" s="0"/>
      <c r="DK10" s="11" t="n">
        <v>44508</v>
      </c>
      <c r="DL10" s="6" t="n">
        <v>-15.01</v>
      </c>
      <c r="DM10" s="0" t="s">
        <v>362</v>
      </c>
      <c r="DN10" s="0"/>
      <c r="DO10" s="0"/>
      <c r="DP10" s="0"/>
      <c r="DQ10" s="11" t="n">
        <v>44313</v>
      </c>
      <c r="DR10" s="6" t="n">
        <v>-12.6</v>
      </c>
      <c r="DS10" s="0" t="s">
        <v>310</v>
      </c>
      <c r="DT10" s="11" t="n">
        <v>44820</v>
      </c>
      <c r="DU10" s="6" t="n">
        <v>-8.05</v>
      </c>
      <c r="DV10" s="0" t="s">
        <v>423</v>
      </c>
      <c r="DW10" s="0"/>
      <c r="DX10" s="10" t="s">
        <f>=XIRR(DX2:DX9,DW2:DW9)</f>
      </c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8" t="s">
        <f>=-SUM(EV2:EV8)</f>
      </c>
      <c r="EW10" s="0" t="s">
        <v>728</v>
      </c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10" t="s">
        <f>=XIRR(FH2:FH9,FG2:FG9)</f>
      </c>
      <c r="FI10" s="0"/>
      <c r="FJ10" s="11" t="n">
        <v>44470</v>
      </c>
      <c r="FK10" s="6" t="n">
        <v>61.88</v>
      </c>
      <c r="FL10" s="0" t="s">
        <v>724</v>
      </c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8" t="s">
        <f>=-SUM(FZ2:FZ8)</f>
      </c>
      <c r="GA10" s="0" t="s">
        <v>728</v>
      </c>
      <c r="GB10" s="11" t="n">
        <v>45516</v>
      </c>
      <c r="GC10" s="6" t="n">
        <v>-34.72</v>
      </c>
      <c r="GD10" s="0" t="s">
        <v>725</v>
      </c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10" t="s">
        <f>=XIRR(GR2:GR9,GQ2:GQ9)</f>
      </c>
      <c r="GS10" s="0"/>
      <c r="GT10" s="0"/>
      <c r="GU10" s="10" t="s">
        <f>=XIRR(GU2:GU9,GT2:GT9)</f>
      </c>
      <c r="GV10" s="0"/>
      <c r="GW10" s="0"/>
      <c r="GX10" s="8" t="s">
        <f>=-SUM(GX2:GX8)</f>
      </c>
      <c r="GY10" s="0" t="s">
        <v>728</v>
      </c>
      <c r="GZ10" s="0"/>
      <c r="HA10" s="0"/>
      <c r="HB10" s="0"/>
      <c r="HC10" s="0"/>
      <c r="HD10" s="0"/>
      <c r="HE10" s="0"/>
      <c r="HF10" s="0"/>
      <c r="HG10" s="10" t="s">
        <f>=XIRR(HG2:HG9,HF2:HF9)</f>
      </c>
      <c r="HH10" s="0"/>
      <c r="HI10" s="0"/>
      <c r="HJ10" s="10" t="s">
        <f>=XIRR(HJ2:HJ9,HI2:HI9)</f>
      </c>
      <c r="HK10" s="0"/>
      <c r="HL10" s="11" t="n">
        <v>45960</v>
      </c>
      <c r="HM10" s="8" t="s">
        <f>=-Портфель!K77</f>
      </c>
      <c r="HN10" s="0" t="s">
        <v>726</v>
      </c>
      <c r="HO10" s="11" t="n">
        <v>45566</v>
      </c>
      <c r="HP10" s="6" t="s">
        <f>=-48.05</f>
      </c>
      <c r="HQ10" s="0" t="s">
        <v>530</v>
      </c>
      <c r="HR10" s="0"/>
      <c r="HS10" s="0"/>
      <c r="HT10" s="0"/>
      <c r="HU10" s="11" t="n">
        <v>45428</v>
      </c>
      <c r="HV10" s="6" t="s">
        <f>=-28.9</f>
      </c>
      <c r="HW10" s="0" t="s">
        <v>466</v>
      </c>
      <c r="HX10" s="11" t="n">
        <v>45383</v>
      </c>
      <c r="HY10" s="6" t="s">
        <f>=-57.97</f>
      </c>
      <c r="HZ10" s="0" t="s">
        <v>529</v>
      </c>
      <c r="IA10" s="11" t="n">
        <v>45763</v>
      </c>
      <c r="IB10" s="6" t="s">
        <f>=-250</f>
      </c>
      <c r="IC10" s="0" t="s">
        <v>572</v>
      </c>
    </row>
    <row collapsed="false" customFormat="false" customHeight="false" hidden="false" ht="12.1" outlineLevel="0" r="11">
      <c r="A11" s="11" t="n">
        <v>44580</v>
      </c>
      <c r="B11" s="6" t="n">
        <v>2405.74</v>
      </c>
      <c r="C11" s="0" t="s">
        <v>724</v>
      </c>
      <c r="D11" s="11" t="n">
        <v>45884</v>
      </c>
      <c r="E11" s="6" t="n">
        <v>3031.73</v>
      </c>
      <c r="F11" s="0" t="s">
        <v>724</v>
      </c>
      <c r="G11" s="11" t="n">
        <v>45539</v>
      </c>
      <c r="H11" s="6" t="n">
        <v>1924.73</v>
      </c>
      <c r="I11" s="0" t="s">
        <v>724</v>
      </c>
      <c r="J11" s="11" t="n">
        <v>45813</v>
      </c>
      <c r="K11" s="6" t="n">
        <v>1807.49</v>
      </c>
      <c r="L11" s="0" t="s">
        <v>724</v>
      </c>
      <c r="M11" s="11" t="n">
        <v>44762</v>
      </c>
      <c r="N11" s="6" t="n">
        <v>651.77</v>
      </c>
      <c r="O11" s="0" t="s">
        <v>724</v>
      </c>
      <c r="P11" s="11" t="n">
        <v>45272</v>
      </c>
      <c r="Q11" s="6" t="n">
        <v>1498.75</v>
      </c>
      <c r="R11" s="0" t="s">
        <v>724</v>
      </c>
      <c r="S11" s="11" t="n">
        <v>45845</v>
      </c>
      <c r="T11" s="6" t="n">
        <v>-1218</v>
      </c>
      <c r="U11" s="0" t="s">
        <v>671</v>
      </c>
      <c r="V11" s="11" t="n">
        <v>44544</v>
      </c>
      <c r="W11" s="6" t="n">
        <v>-149.86</v>
      </c>
      <c r="X11" s="0" t="s">
        <v>372</v>
      </c>
      <c r="Y11" s="11" t="n">
        <v>45960</v>
      </c>
      <c r="Z11" s="8" t="s">
        <f>=-Портфель!K10</f>
      </c>
      <c r="AA11" s="0" t="s">
        <v>726</v>
      </c>
      <c r="AB11" s="11" t="n">
        <v>44090</v>
      </c>
      <c r="AC11" s="6" t="n">
        <v>509.36</v>
      </c>
      <c r="AD11" s="0" t="s">
        <v>724</v>
      </c>
      <c r="AE11" s="0"/>
      <c r="AF11" s="0"/>
      <c r="AG11" s="0"/>
      <c r="AH11" s="11" t="n">
        <v>45175</v>
      </c>
      <c r="AI11" s="6" t="n">
        <v>-3320.35</v>
      </c>
      <c r="AJ11" s="0" t="s">
        <v>725</v>
      </c>
      <c r="AK11" s="11" t="n">
        <v>44939</v>
      </c>
      <c r="AL11" s="6" t="n">
        <v>285.97</v>
      </c>
      <c r="AM11" s="0" t="s">
        <v>724</v>
      </c>
      <c r="AN11" s="11" t="n">
        <v>45817</v>
      </c>
      <c r="AO11" s="6" t="n">
        <v>-76</v>
      </c>
      <c r="AP11" s="0" t="s">
        <v>661</v>
      </c>
      <c r="AQ11" s="0"/>
      <c r="AR11" s="10" t="s">
        <f>=XIRR(AR2:AR10,AQ2:AQ10)</f>
      </c>
      <c r="AS11" s="0"/>
      <c r="AT11" s="0"/>
      <c r="AU11" s="0"/>
      <c r="AV11" s="0"/>
      <c r="AW11" s="11" t="n">
        <v>45217</v>
      </c>
      <c r="AX11" s="6" t="n">
        <v>-262.6</v>
      </c>
      <c r="AY11" s="0" t="s">
        <v>498</v>
      </c>
      <c r="AZ11" s="0"/>
      <c r="BA11" s="10" t="s">
        <f>=XIRR(BA2:BA10,AZ2:AZ10)</f>
      </c>
      <c r="BB11" s="0"/>
      <c r="BC11" s="11" t="n">
        <v>44762</v>
      </c>
      <c r="BD11" s="6" t="n">
        <v>556.55</v>
      </c>
      <c r="BE11" s="0" t="s">
        <v>724</v>
      </c>
      <c r="BF11" s="11" t="n">
        <v>44768</v>
      </c>
      <c r="BG11" s="6" t="n">
        <v>1205.23</v>
      </c>
      <c r="BH11" s="0" t="s">
        <v>724</v>
      </c>
      <c r="BI11" s="11" t="n">
        <v>45579</v>
      </c>
      <c r="BJ11" s="6" t="n">
        <v>-451.6</v>
      </c>
      <c r="BK11" s="0" t="s">
        <v>601</v>
      </c>
      <c r="BL11" s="11" t="n">
        <v>44616</v>
      </c>
      <c r="BM11" s="6" t="n">
        <v>317.32</v>
      </c>
      <c r="BN11" s="0" t="s">
        <v>724</v>
      </c>
      <c r="BO11" s="0"/>
      <c r="BP11" s="0"/>
      <c r="BQ11" s="0"/>
      <c r="BR11" s="11" t="n">
        <v>45960</v>
      </c>
      <c r="BS11" s="8" t="s">
        <f>=-Портфель!K25</f>
      </c>
      <c r="BT11" s="0" t="s">
        <v>726</v>
      </c>
      <c r="BU11" s="11" t="n">
        <v>44804</v>
      </c>
      <c r="BV11" s="6" t="n">
        <v>-12.07</v>
      </c>
      <c r="BW11" s="0" t="s">
        <v>422</v>
      </c>
      <c r="BX11" s="0"/>
      <c r="BY11" s="0"/>
      <c r="BZ11" s="0"/>
      <c r="CA11" s="11" t="n">
        <v>44750</v>
      </c>
      <c r="CB11" s="6" t="n">
        <v>-31.32</v>
      </c>
      <c r="CC11" s="0" t="s">
        <v>411</v>
      </c>
      <c r="CD11" s="11" t="n">
        <v>44747</v>
      </c>
      <c r="CE11" s="6" t="n">
        <v>314.73</v>
      </c>
      <c r="CF11" s="0" t="s">
        <v>724</v>
      </c>
      <c r="CG11" s="0"/>
      <c r="CH11" s="0"/>
      <c r="CI11" s="0"/>
      <c r="CJ11" s="11" t="n">
        <v>45562</v>
      </c>
      <c r="CK11" s="6" t="n">
        <v>-210.4</v>
      </c>
      <c r="CL11" s="0" t="s">
        <v>592</v>
      </c>
      <c r="CM11" s="0"/>
      <c r="CN11" s="0"/>
      <c r="CO11" s="0"/>
      <c r="CP11" s="0"/>
      <c r="CQ11" s="8" t="s">
        <f>=-SUM(CQ2:CQ9)</f>
      </c>
      <c r="CR11" s="0" t="s">
        <v>728</v>
      </c>
      <c r="CS11" s="11" t="n">
        <v>44841</v>
      </c>
      <c r="CT11" s="6" t="n">
        <v>-4081.17</v>
      </c>
      <c r="CU11" s="0" t="s">
        <v>725</v>
      </c>
      <c r="CV11" s="0"/>
      <c r="CW11" s="0"/>
      <c r="CX11" s="0"/>
      <c r="CY11" s="0"/>
      <c r="CZ11" s="10" t="s">
        <f>=XIRR(CZ2:CZ10,CY2:CY10)</f>
      </c>
      <c r="DA11" s="0"/>
      <c r="DB11" s="11" t="n">
        <v>44952</v>
      </c>
      <c r="DC11" s="6" t="n">
        <v>-25.51</v>
      </c>
      <c r="DD11" s="0" t="s">
        <v>447</v>
      </c>
      <c r="DE11" s="0"/>
      <c r="DF11" s="0"/>
      <c r="DG11" s="0"/>
      <c r="DH11" s="0"/>
      <c r="DI11" s="8" t="s">
        <f>=-SUM(DI2:DI9)</f>
      </c>
      <c r="DJ11" s="0" t="s">
        <v>728</v>
      </c>
      <c r="DK11" s="11" t="n">
        <v>44609</v>
      </c>
      <c r="DL11" s="6" t="n">
        <v>-15.75</v>
      </c>
      <c r="DM11" s="0" t="s">
        <v>384</v>
      </c>
      <c r="DN11" s="0"/>
      <c r="DO11" s="0"/>
      <c r="DP11" s="0"/>
      <c r="DQ11" s="11" t="n">
        <v>44459</v>
      </c>
      <c r="DR11" s="6" t="n">
        <v>-165.76</v>
      </c>
      <c r="DS11" s="0" t="s">
        <v>348</v>
      </c>
      <c r="DT11" s="11" t="n">
        <v>44911</v>
      </c>
      <c r="DU11" s="6" t="n">
        <v>-8.68</v>
      </c>
      <c r="DV11" s="0" t="s">
        <v>436</v>
      </c>
      <c r="DW11" s="0"/>
      <c r="DX11" s="8" t="s">
        <f>=-SUM(DX2:DX9)</f>
      </c>
      <c r="DY11" s="0" t="s">
        <v>728</v>
      </c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8" t="s">
        <f>=-SUM(FH2:FH9)</f>
      </c>
      <c r="FI11" s="0" t="s">
        <v>728</v>
      </c>
      <c r="FJ11" s="11" t="n">
        <v>44483</v>
      </c>
      <c r="FK11" s="6" t="n">
        <v>19.3</v>
      </c>
      <c r="FL11" s="0" t="s">
        <v>724</v>
      </c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11" t="n">
        <v>45960</v>
      </c>
      <c r="GC11" s="8" t="s">
        <f>=-Портфель!K64</f>
      </c>
      <c r="GD11" s="0" t="s">
        <v>726</v>
      </c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8" t="s">
        <f>=-SUM(GR2:GR9)</f>
      </c>
      <c r="GS11" s="0" t="s">
        <v>728</v>
      </c>
      <c r="GT11" s="0"/>
      <c r="GU11" s="8" t="s">
        <f>=-SUM(GU2:GU9)</f>
      </c>
      <c r="GV11" s="0" t="s">
        <v>728</v>
      </c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8" t="s">
        <f>=-SUM(HG2:HG9)</f>
      </c>
      <c r="HH11" s="0" t="s">
        <v>728</v>
      </c>
      <c r="HI11" s="0"/>
      <c r="HJ11" s="8" t="s">
        <f>=-SUM(HJ2:HJ9)</f>
      </c>
      <c r="HK11" s="0" t="s">
        <v>728</v>
      </c>
      <c r="HL11" s="0"/>
      <c r="HM11" s="10" t="s">
        <f>=XIRR(HM2:HM10,HL2:HL10)</f>
      </c>
      <c r="HN11" s="0"/>
      <c r="HO11" s="11" t="n">
        <v>45596</v>
      </c>
      <c r="HP11" s="6" t="s">
        <f>=-48.05</f>
      </c>
      <c r="HQ11" s="0" t="s">
        <v>530</v>
      </c>
      <c r="HR11" s="0"/>
      <c r="HS11" s="0"/>
      <c r="HT11" s="0"/>
      <c r="HU11" s="11" t="n">
        <v>45519</v>
      </c>
      <c r="HV11" s="6" t="s">
        <f>=-28.9</f>
      </c>
      <c r="HW11" s="0" t="s">
        <v>466</v>
      </c>
      <c r="HX11" s="11" t="n">
        <v>45565</v>
      </c>
      <c r="HY11" s="6" t="s">
        <f>=-63.25</f>
      </c>
      <c r="HZ11" s="0" t="s">
        <v>594</v>
      </c>
      <c r="IA11" s="11" t="n">
        <v>45764</v>
      </c>
      <c r="IB11" s="6" t="s">
        <f>=-24.52</f>
      </c>
      <c r="IC11" s="0" t="s">
        <v>645</v>
      </c>
    </row>
    <row collapsed="false" customFormat="false" customHeight="false" hidden="false" ht="12.1" outlineLevel="0" r="12">
      <c r="A12" s="11" t="n">
        <v>44760</v>
      </c>
      <c r="B12" s="6" t="n">
        <v>-3693.18</v>
      </c>
      <c r="C12" s="0" t="s">
        <v>725</v>
      </c>
      <c r="D12" s="11" t="n">
        <v>46032</v>
      </c>
      <c r="E12" s="8" t="s">
        <f>=-Портфель!K3</f>
      </c>
      <c r="F12" s="0" t="s">
        <v>726</v>
      </c>
      <c r="G12" s="11" t="n">
        <v>45594</v>
      </c>
      <c r="H12" s="6" t="n">
        <v>1903.21</v>
      </c>
      <c r="I12" s="0" t="s">
        <v>724</v>
      </c>
      <c r="J12" s="11" t="n">
        <v>45853</v>
      </c>
      <c r="K12" s="6" t="n">
        <v>1864.28</v>
      </c>
      <c r="L12" s="0" t="s">
        <v>724</v>
      </c>
      <c r="M12" s="11" t="n">
        <v>44826</v>
      </c>
      <c r="N12" s="6" t="n">
        <v>315.96</v>
      </c>
      <c r="O12" s="0" t="s">
        <v>724</v>
      </c>
      <c r="P12" s="11" t="n">
        <v>45357</v>
      </c>
      <c r="Q12" s="6" t="n">
        <v>1390.05</v>
      </c>
      <c r="R12" s="0" t="s">
        <v>724</v>
      </c>
      <c r="S12" s="11" t="n">
        <v>45845</v>
      </c>
      <c r="T12" s="6" t="n">
        <v>1944.67</v>
      </c>
      <c r="U12" s="0" t="s">
        <v>724</v>
      </c>
      <c r="V12" s="11" t="n">
        <v>44616</v>
      </c>
      <c r="W12" s="6" t="n">
        <v>1122.97</v>
      </c>
      <c r="X12" s="0" t="s">
        <v>724</v>
      </c>
      <c r="Y12" s="0"/>
      <c r="Z12" s="10" t="s">
        <f>=XIRR(Z2:Z11,Y2:Y11)</f>
      </c>
      <c r="AA12" s="0"/>
      <c r="AB12" s="11" t="n">
        <v>44098</v>
      </c>
      <c r="AC12" s="6" t="n">
        <v>448.11</v>
      </c>
      <c r="AD12" s="0" t="s">
        <v>724</v>
      </c>
      <c r="AE12" s="0"/>
      <c r="AF12" s="0"/>
      <c r="AG12" s="0"/>
      <c r="AH12" s="11" t="n">
        <v>45176</v>
      </c>
      <c r="AI12" s="6" t="n">
        <v>-4223.39</v>
      </c>
      <c r="AJ12" s="0" t="s">
        <v>725</v>
      </c>
      <c r="AK12" s="11" t="n">
        <v>44959</v>
      </c>
      <c r="AL12" s="6" t="n">
        <v>288.17</v>
      </c>
      <c r="AM12" s="0" t="s">
        <v>724</v>
      </c>
      <c r="AN12" s="11" t="n">
        <v>45931</v>
      </c>
      <c r="AO12" s="6" t="n">
        <v>-238</v>
      </c>
      <c r="AP12" s="0" t="s">
        <v>710</v>
      </c>
      <c r="AQ12" s="0"/>
      <c r="AR12" s="8" t="s">
        <f>=-SUM(AR2:AR10)</f>
      </c>
      <c r="AS12" s="0" t="s">
        <v>728</v>
      </c>
      <c r="AT12" s="0"/>
      <c r="AU12" s="0"/>
      <c r="AV12" s="0"/>
      <c r="AW12" s="11" t="n">
        <v>45443</v>
      </c>
      <c r="AX12" s="6" t="n">
        <v>-140.6</v>
      </c>
      <c r="AY12" s="0" t="s">
        <v>546</v>
      </c>
      <c r="AZ12" s="0"/>
      <c r="BA12" s="8" t="s">
        <f>=-SUM(BA2:BA10)</f>
      </c>
      <c r="BB12" s="0" t="s">
        <v>728</v>
      </c>
      <c r="BC12" s="11" t="n">
        <v>45447</v>
      </c>
      <c r="BD12" s="6" t="n">
        <v>1211.17</v>
      </c>
      <c r="BE12" s="0" t="s">
        <v>724</v>
      </c>
      <c r="BF12" s="11" t="n">
        <v>44788</v>
      </c>
      <c r="BG12" s="6" t="n">
        <v>1169.81</v>
      </c>
      <c r="BH12" s="0" t="s">
        <v>724</v>
      </c>
      <c r="BI12" s="11" t="n">
        <v>45846</v>
      </c>
      <c r="BJ12" s="6" t="n">
        <v>-237.1</v>
      </c>
      <c r="BK12" s="0" t="s">
        <v>673</v>
      </c>
      <c r="BL12" s="11" t="n">
        <v>44659</v>
      </c>
      <c r="BM12" s="6" t="n">
        <v>407.08</v>
      </c>
      <c r="BN12" s="0" t="s">
        <v>724</v>
      </c>
      <c r="BO12" s="0"/>
      <c r="BP12" s="0"/>
      <c r="BQ12" s="0"/>
      <c r="BR12" s="0"/>
      <c r="BS12" s="10" t="s">
        <f>=XIRR(BS2:BS11,BR2:BR11)</f>
      </c>
      <c r="BT12" s="0"/>
      <c r="BU12" s="11" t="n">
        <v>44895</v>
      </c>
      <c r="BV12" s="6" t="n">
        <v>-12.21</v>
      </c>
      <c r="BW12" s="0" t="s">
        <v>434</v>
      </c>
      <c r="BX12" s="0"/>
      <c r="BY12" s="0"/>
      <c r="BZ12" s="0"/>
      <c r="CA12" s="11" t="n">
        <v>44840</v>
      </c>
      <c r="CB12" s="6" t="n">
        <v>-29.46</v>
      </c>
      <c r="CC12" s="0" t="s">
        <v>425</v>
      </c>
      <c r="CD12" s="11" t="n">
        <v>44760</v>
      </c>
      <c r="CE12" s="6" t="n">
        <v>-1085.15</v>
      </c>
      <c r="CF12" s="0" t="s">
        <v>725</v>
      </c>
      <c r="CG12" s="0"/>
      <c r="CH12" s="0"/>
      <c r="CI12" s="0"/>
      <c r="CJ12" s="11" t="n">
        <v>45617</v>
      </c>
      <c r="CK12" s="6" t="n">
        <v>530.97</v>
      </c>
      <c r="CL12" s="0" t="s">
        <v>724</v>
      </c>
      <c r="CM12" s="0"/>
      <c r="CN12" s="0"/>
      <c r="CO12" s="0"/>
      <c r="CP12" s="0"/>
      <c r="CQ12" s="0"/>
      <c r="CR12" s="0"/>
      <c r="CS12" s="11" t="n">
        <v>44845</v>
      </c>
      <c r="CT12" s="6" t="n">
        <v>-444.3</v>
      </c>
      <c r="CU12" s="0" t="s">
        <v>428</v>
      </c>
      <c r="CV12" s="0"/>
      <c r="CW12" s="0"/>
      <c r="CX12" s="0"/>
      <c r="CY12" s="0"/>
      <c r="CZ12" s="8" t="s">
        <f>=-SUM(CZ2:CZ10)</f>
      </c>
      <c r="DA12" s="0" t="s">
        <v>728</v>
      </c>
      <c r="DB12" s="11" t="n">
        <v>45057</v>
      </c>
      <c r="DC12" s="6" t="n">
        <v>-28.38</v>
      </c>
      <c r="DD12" s="0" t="s">
        <v>464</v>
      </c>
      <c r="DE12" s="0"/>
      <c r="DF12" s="0"/>
      <c r="DG12" s="0"/>
      <c r="DH12" s="0"/>
      <c r="DI12" s="0"/>
      <c r="DJ12" s="0"/>
      <c r="DK12" s="11" t="n">
        <v>44700</v>
      </c>
      <c r="DL12" s="6" t="n">
        <v>-13.35</v>
      </c>
      <c r="DM12" s="0" t="s">
        <v>402</v>
      </c>
      <c r="DN12" s="0"/>
      <c r="DO12" s="0"/>
      <c r="DP12" s="0"/>
      <c r="DQ12" s="11" t="n">
        <v>44753</v>
      </c>
      <c r="DR12" s="6" t="n">
        <v>-12.88</v>
      </c>
      <c r="DS12" s="0" t="s">
        <v>415</v>
      </c>
      <c r="DT12" s="11" t="n">
        <v>44912</v>
      </c>
      <c r="DU12" s="6" t="n">
        <v>-8.72</v>
      </c>
      <c r="DV12" s="0" t="s">
        <v>437</v>
      </c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11" t="n">
        <v>44711</v>
      </c>
      <c r="FK12" s="6" t="n">
        <v>5.92</v>
      </c>
      <c r="FL12" s="0" t="s">
        <v>724</v>
      </c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10" t="s">
        <f>=XIRR(GC2:GC11,GB2:GB11)</f>
      </c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8" t="s">
        <f>=-SUM(HM2:HM10)</f>
      </c>
      <c r="HN12" s="0" t="s">
        <v>728</v>
      </c>
      <c r="HO12" s="11" t="n">
        <v>45626</v>
      </c>
      <c r="HP12" s="6" t="s">
        <f>=-48.05</f>
      </c>
      <c r="HQ12" s="0" t="s">
        <v>530</v>
      </c>
      <c r="HR12" s="0"/>
      <c r="HS12" s="0"/>
      <c r="HT12" s="0"/>
      <c r="HU12" s="11" t="n">
        <v>45610</v>
      </c>
      <c r="HV12" s="6" t="s">
        <f>=-28.9</f>
      </c>
      <c r="HW12" s="0" t="s">
        <v>466</v>
      </c>
      <c r="HX12" s="11" t="n">
        <v>45747</v>
      </c>
      <c r="HY12" s="6" t="s">
        <f>=-78.4</f>
      </c>
      <c r="HZ12" s="0" t="s">
        <v>638</v>
      </c>
      <c r="IA12" s="11" t="n">
        <v>45854</v>
      </c>
      <c r="IB12" s="6" t="s">
        <f>=-250</f>
      </c>
      <c r="IC12" s="0" t="s">
        <v>572</v>
      </c>
    </row>
    <row collapsed="false" customFormat="false" customHeight="false" hidden="false" ht="12.1" outlineLevel="0" r="13">
      <c r="A13" s="11" t="n">
        <v>44762</v>
      </c>
      <c r="B13" s="6" t="n">
        <v>3651.67</v>
      </c>
      <c r="C13" s="0" t="s">
        <v>724</v>
      </c>
      <c r="D13" s="0"/>
      <c r="E13" s="10" t="s">
        <f>=XIRR(E2:E12,D2:D12)</f>
      </c>
      <c r="F13" s="0"/>
      <c r="G13" s="11" t="n">
        <v>45623</v>
      </c>
      <c r="H13" s="6" t="n">
        <v>1852.61</v>
      </c>
      <c r="I13" s="0" t="s">
        <v>724</v>
      </c>
      <c r="J13" s="11" t="n">
        <v>45943</v>
      </c>
      <c r="K13" s="6" t="n">
        <v>-616.5</v>
      </c>
      <c r="L13" s="0" t="s">
        <v>716</v>
      </c>
      <c r="M13" s="11" t="n">
        <v>44837</v>
      </c>
      <c r="N13" s="6" t="n">
        <v>561.57</v>
      </c>
      <c r="O13" s="0" t="s">
        <v>724</v>
      </c>
      <c r="P13" s="11" t="n">
        <v>45377</v>
      </c>
      <c r="Q13" s="6" t="n">
        <v>-230.54</v>
      </c>
      <c r="R13" s="0" t="s">
        <v>528</v>
      </c>
      <c r="S13" s="11" t="n">
        <v>45960</v>
      </c>
      <c r="T13" s="8" t="s">
        <f>=-Портфель!K8</f>
      </c>
      <c r="U13" s="0" t="s">
        <v>726</v>
      </c>
      <c r="V13" s="11" t="n">
        <v>44706</v>
      </c>
      <c r="W13" s="6" t="n">
        <v>1019.7</v>
      </c>
      <c r="X13" s="0" t="s">
        <v>724</v>
      </c>
      <c r="Y13" s="0"/>
      <c r="Z13" s="8" t="s">
        <f>=-SUM(Z2:Z11)</f>
      </c>
      <c r="AA13" s="0" t="s">
        <v>728</v>
      </c>
      <c r="AB13" s="11" t="n">
        <v>44116</v>
      </c>
      <c r="AC13" s="6" t="n">
        <v>-43.7</v>
      </c>
      <c r="AD13" s="0" t="s">
        <v>284</v>
      </c>
      <c r="AE13" s="0"/>
      <c r="AF13" s="0"/>
      <c r="AG13" s="0"/>
      <c r="AH13" s="11" t="n">
        <v>45222</v>
      </c>
      <c r="AI13" s="6" t="n">
        <v>1199.96</v>
      </c>
      <c r="AJ13" s="0" t="s">
        <v>724</v>
      </c>
      <c r="AK13" s="11" t="n">
        <v>44986</v>
      </c>
      <c r="AL13" s="6" t="n">
        <v>272.24</v>
      </c>
      <c r="AM13" s="0" t="s">
        <v>724</v>
      </c>
      <c r="AN13" s="11" t="n">
        <v>45960</v>
      </c>
      <c r="AO13" s="8" t="s">
        <f>=-Портфель!K15</f>
      </c>
      <c r="AP13" s="0" t="s">
        <v>726</v>
      </c>
      <c r="AQ13" s="0"/>
      <c r="AR13" s="0"/>
      <c r="AS13" s="0"/>
      <c r="AT13" s="0"/>
      <c r="AU13" s="0"/>
      <c r="AV13" s="0"/>
      <c r="AW13" s="11" t="n">
        <v>45503</v>
      </c>
      <c r="AX13" s="6" t="n">
        <v>607.26</v>
      </c>
      <c r="AY13" s="0" t="s">
        <v>724</v>
      </c>
      <c r="AZ13" s="0"/>
      <c r="BA13" s="0"/>
      <c r="BB13" s="0"/>
      <c r="BC13" s="11" t="n">
        <v>45447</v>
      </c>
      <c r="BD13" s="6" t="n">
        <v>807.44</v>
      </c>
      <c r="BE13" s="0" t="s">
        <v>724</v>
      </c>
      <c r="BF13" s="11" t="n">
        <v>44844</v>
      </c>
      <c r="BG13" s="6" t="n">
        <v>768.13</v>
      </c>
      <c r="BH13" s="0" t="s">
        <v>724</v>
      </c>
      <c r="BI13" s="11" t="n">
        <v>45943</v>
      </c>
      <c r="BJ13" s="6" t="n">
        <v>-151</v>
      </c>
      <c r="BK13" s="0" t="s">
        <v>715</v>
      </c>
      <c r="BL13" s="11" t="n">
        <v>44753</v>
      </c>
      <c r="BM13" s="6" t="n">
        <v>-839.54</v>
      </c>
      <c r="BN13" s="0" t="s">
        <v>414</v>
      </c>
      <c r="BO13" s="0"/>
      <c r="BP13" s="0"/>
      <c r="BQ13" s="0"/>
      <c r="BR13" s="0"/>
      <c r="BS13" s="8" t="s">
        <f>=-SUM(BS2:BS11)</f>
      </c>
      <c r="BT13" s="0" t="s">
        <v>728</v>
      </c>
      <c r="BU13" s="11" t="n">
        <v>44896</v>
      </c>
      <c r="BV13" s="6" t="n">
        <v>-12.18</v>
      </c>
      <c r="BW13" s="0" t="s">
        <v>435</v>
      </c>
      <c r="BX13" s="0"/>
      <c r="BY13" s="0"/>
      <c r="BZ13" s="0"/>
      <c r="CA13" s="11" t="n">
        <v>44935</v>
      </c>
      <c r="CB13" s="6" t="n">
        <v>-34.89</v>
      </c>
      <c r="CC13" s="0" t="s">
        <v>444</v>
      </c>
      <c r="CD13" s="11" t="n">
        <v>44762</v>
      </c>
      <c r="CE13" s="6" t="n">
        <v>793.43</v>
      </c>
      <c r="CF13" s="0" t="s">
        <v>724</v>
      </c>
      <c r="CG13" s="0"/>
      <c r="CH13" s="0"/>
      <c r="CI13" s="0"/>
      <c r="CJ13" s="11" t="n">
        <v>45882</v>
      </c>
      <c r="CK13" s="6" t="n">
        <v>-271.5</v>
      </c>
      <c r="CL13" s="0" t="s">
        <v>699</v>
      </c>
      <c r="CM13" s="0"/>
      <c r="CN13" s="0"/>
      <c r="CO13" s="0"/>
      <c r="CP13" s="0"/>
      <c r="CQ13" s="0"/>
      <c r="CR13" s="0"/>
      <c r="CS13" s="11" t="n">
        <v>45007</v>
      </c>
      <c r="CT13" s="6" t="n">
        <v>1697.53</v>
      </c>
      <c r="CU13" s="0" t="s">
        <v>724</v>
      </c>
      <c r="CV13" s="0"/>
      <c r="CW13" s="0"/>
      <c r="CX13" s="0"/>
      <c r="CY13" s="0"/>
      <c r="CZ13" s="0"/>
      <c r="DA13" s="0"/>
      <c r="DB13" s="11" t="n">
        <v>45134</v>
      </c>
      <c r="DC13" s="6" t="n">
        <v>-33.32</v>
      </c>
      <c r="DD13" s="0" t="s">
        <v>488</v>
      </c>
      <c r="DE13" s="0"/>
      <c r="DF13" s="0"/>
      <c r="DG13" s="0"/>
      <c r="DH13" s="0"/>
      <c r="DI13" s="0"/>
      <c r="DJ13" s="0"/>
      <c r="DK13" s="11" t="n">
        <v>44791</v>
      </c>
      <c r="DL13" s="6" t="n">
        <v>-12.76</v>
      </c>
      <c r="DM13" s="0" t="s">
        <v>421</v>
      </c>
      <c r="DN13" s="0"/>
      <c r="DO13" s="0"/>
      <c r="DP13" s="0"/>
      <c r="DQ13" s="11" t="n">
        <v>45118</v>
      </c>
      <c r="DR13" s="6" t="n">
        <v>-25.8</v>
      </c>
      <c r="DS13" s="0" t="s">
        <v>487</v>
      </c>
      <c r="DT13" s="11" t="n">
        <v>45002</v>
      </c>
      <c r="DU13" s="6" t="n">
        <v>-10.32</v>
      </c>
      <c r="DV13" s="0" t="s">
        <v>451</v>
      </c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11" t="n">
        <v>44721</v>
      </c>
      <c r="FK13" s="6" t="n">
        <v>20.6</v>
      </c>
      <c r="FL13" s="0" t="s">
        <v>724</v>
      </c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8" t="s">
        <f>=-SUM(GC2:GC11)</f>
      </c>
      <c r="GD13" s="0" t="s">
        <v>728</v>
      </c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11" t="n">
        <v>45656</v>
      </c>
      <c r="HP13" s="6" t="s">
        <f>=-48.05</f>
      </c>
      <c r="HQ13" s="0" t="s">
        <v>530</v>
      </c>
      <c r="HR13" s="0"/>
      <c r="HS13" s="0"/>
      <c r="HT13" s="0"/>
      <c r="HU13" s="11" t="n">
        <v>45701</v>
      </c>
      <c r="HV13" s="6" t="s">
        <f>=-28.9</f>
      </c>
      <c r="HW13" s="0" t="s">
        <v>466</v>
      </c>
      <c r="HX13" s="11" t="n">
        <v>45929</v>
      </c>
      <c r="HY13" s="6" t="s">
        <f>=-71.72</f>
      </c>
      <c r="HZ13" s="0" t="s">
        <v>708</v>
      </c>
      <c r="IA13" s="11" t="n">
        <v>45855</v>
      </c>
      <c r="IB13" s="6" t="s">
        <f>=-19.82</f>
      </c>
      <c r="IC13" s="0" t="s">
        <v>686</v>
      </c>
    </row>
    <row collapsed="false" customFormat="false" customHeight="false" hidden="false" ht="12.1" outlineLevel="0" r="14">
      <c r="A14" s="11" t="n">
        <v>45057</v>
      </c>
      <c r="B14" s="6" t="n">
        <v>-652</v>
      </c>
      <c r="C14" s="0" t="s">
        <v>463</v>
      </c>
      <c r="D14" s="0"/>
      <c r="E14" s="8" t="s">
        <f>=-SUM(E2:E12)</f>
      </c>
      <c r="F14" s="0" t="s">
        <v>728</v>
      </c>
      <c r="G14" s="11" t="n">
        <v>45631</v>
      </c>
      <c r="H14" s="6" t="n">
        <v>1878.69</v>
      </c>
      <c r="I14" s="0" t="s">
        <v>724</v>
      </c>
      <c r="J14" s="11" t="n">
        <v>46108</v>
      </c>
      <c r="K14" s="8" t="s">
        <f>=-Портфель!K5</f>
      </c>
      <c r="L14" s="0" t="s">
        <v>726</v>
      </c>
      <c r="M14" s="11" t="n">
        <v>44938</v>
      </c>
      <c r="N14" s="6" t="n">
        <v>-231.07</v>
      </c>
      <c r="O14" s="0" t="s">
        <v>446</v>
      </c>
      <c r="P14" s="11" t="n">
        <v>45497</v>
      </c>
      <c r="Q14" s="6" t="n">
        <v>1106</v>
      </c>
      <c r="R14" s="0" t="s">
        <v>724</v>
      </c>
      <c r="S14" s="0"/>
      <c r="T14" s="10" t="s">
        <f>=XIRR(T2:T13,S2:S13)</f>
      </c>
      <c r="U14" s="0"/>
      <c r="V14" s="11" t="n">
        <v>44735</v>
      </c>
      <c r="W14" s="6" t="n">
        <v>805.55</v>
      </c>
      <c r="X14" s="0" t="s">
        <v>724</v>
      </c>
      <c r="Y14" s="0"/>
      <c r="Z14" s="0"/>
      <c r="AA14" s="0"/>
      <c r="AB14" s="11" t="n">
        <v>44125</v>
      </c>
      <c r="AC14" s="6" t="n">
        <v>810.56</v>
      </c>
      <c r="AD14" s="0" t="s">
        <v>724</v>
      </c>
      <c r="AE14" s="0"/>
      <c r="AF14" s="0"/>
      <c r="AG14" s="0"/>
      <c r="AH14" s="11" t="n">
        <v>45240</v>
      </c>
      <c r="AI14" s="6" t="n">
        <v>1188.94</v>
      </c>
      <c r="AJ14" s="0" t="s">
        <v>724</v>
      </c>
      <c r="AK14" s="11" t="n">
        <v>45007</v>
      </c>
      <c r="AL14" s="6" t="n">
        <v>283.77</v>
      </c>
      <c r="AM14" s="0" t="s">
        <v>724</v>
      </c>
      <c r="AN14" s="0"/>
      <c r="AO14" s="10" t="s">
        <f>=XIRR(AO2:AO13,AN2:AN13)</f>
      </c>
      <c r="AP14" s="0"/>
      <c r="AQ14" s="0"/>
      <c r="AR14" s="0"/>
      <c r="AS14" s="0"/>
      <c r="AT14" s="0"/>
      <c r="AU14" s="0"/>
      <c r="AV14" s="0"/>
      <c r="AW14" s="11" t="n">
        <v>45511</v>
      </c>
      <c r="AX14" s="6" t="n">
        <v>2441.39</v>
      </c>
      <c r="AY14" s="0" t="s">
        <v>724</v>
      </c>
      <c r="AZ14" s="0"/>
      <c r="BA14" s="0"/>
      <c r="BB14" s="0"/>
      <c r="BC14" s="11" t="n">
        <v>45849</v>
      </c>
      <c r="BD14" s="6" t="n">
        <v>-579.08</v>
      </c>
      <c r="BE14" s="0" t="s">
        <v>682</v>
      </c>
      <c r="BF14" s="11" t="n">
        <v>45439</v>
      </c>
      <c r="BG14" s="6" t="n">
        <v>-885.2</v>
      </c>
      <c r="BH14" s="0" t="s">
        <v>543</v>
      </c>
      <c r="BI14" s="11" t="n">
        <v>45960</v>
      </c>
      <c r="BJ14" s="8" t="s">
        <f>=-Портфель!K22</f>
      </c>
      <c r="BK14" s="0" t="s">
        <v>726</v>
      </c>
      <c r="BL14" s="11" t="n">
        <v>44757</v>
      </c>
      <c r="BM14" s="6" t="n">
        <v>504.35</v>
      </c>
      <c r="BN14" s="0" t="s">
        <v>724</v>
      </c>
      <c r="BO14" s="0"/>
      <c r="BP14" s="0"/>
      <c r="BQ14" s="0"/>
      <c r="BR14" s="0"/>
      <c r="BS14" s="0"/>
      <c r="BT14" s="0"/>
      <c r="BU14" s="11" t="n">
        <v>44987</v>
      </c>
      <c r="BV14" s="6" t="n">
        <v>-15.05</v>
      </c>
      <c r="BW14" s="0" t="s">
        <v>450</v>
      </c>
      <c r="BX14" s="0"/>
      <c r="BY14" s="0"/>
      <c r="BZ14" s="0"/>
      <c r="CA14" s="11" t="n">
        <v>45022</v>
      </c>
      <c r="CB14" s="6" t="n">
        <v>-39.43</v>
      </c>
      <c r="CC14" s="0" t="s">
        <v>454</v>
      </c>
      <c r="CD14" s="11" t="n">
        <v>44762</v>
      </c>
      <c r="CE14" s="6" t="n">
        <v>265.23</v>
      </c>
      <c r="CF14" s="0" t="s">
        <v>724</v>
      </c>
      <c r="CG14" s="0"/>
      <c r="CH14" s="0"/>
      <c r="CI14" s="0"/>
      <c r="CJ14" s="11" t="n">
        <v>45960</v>
      </c>
      <c r="CK14" s="8" t="s">
        <f>=-Портфель!K31</f>
      </c>
      <c r="CL14" s="0" t="s">
        <v>726</v>
      </c>
      <c r="CM14" s="0"/>
      <c r="CN14" s="0"/>
      <c r="CO14" s="0"/>
      <c r="CP14" s="0"/>
      <c r="CQ14" s="0"/>
      <c r="CR14" s="0"/>
      <c r="CS14" s="11" t="n">
        <v>45960</v>
      </c>
      <c r="CT14" s="8" t="s">
        <f>=-Портфель!K34</f>
      </c>
      <c r="CU14" s="0" t="s">
        <v>726</v>
      </c>
      <c r="CV14" s="0"/>
      <c r="CW14" s="0"/>
      <c r="CX14" s="0"/>
      <c r="CY14" s="0"/>
      <c r="CZ14" s="0"/>
      <c r="DA14" s="0"/>
      <c r="DB14" s="11" t="n">
        <v>45239</v>
      </c>
      <c r="DC14" s="6" t="n">
        <v>-34.11</v>
      </c>
      <c r="DD14" s="0" t="s">
        <v>504</v>
      </c>
      <c r="DE14" s="0"/>
      <c r="DF14" s="0"/>
      <c r="DG14" s="0"/>
      <c r="DH14" s="0"/>
      <c r="DI14" s="0"/>
      <c r="DJ14" s="0"/>
      <c r="DK14" s="11" t="n">
        <v>44873</v>
      </c>
      <c r="DL14" s="6" t="n">
        <v>-14.7</v>
      </c>
      <c r="DM14" s="0" t="s">
        <v>431</v>
      </c>
      <c r="DN14" s="0"/>
      <c r="DO14" s="0"/>
      <c r="DP14" s="0"/>
      <c r="DQ14" s="11" t="n">
        <v>45482</v>
      </c>
      <c r="DR14" s="6" t="n">
        <v>-50.8</v>
      </c>
      <c r="DS14" s="0" t="s">
        <v>563</v>
      </c>
      <c r="DT14" s="11" t="n">
        <v>45092</v>
      </c>
      <c r="DU14" s="6" t="n">
        <v>-11.38</v>
      </c>
      <c r="DV14" s="0" t="s">
        <v>472</v>
      </c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11" t="n">
        <v>44747</v>
      </c>
      <c r="FK14" s="6" t="n">
        <v>4.57</v>
      </c>
      <c r="FL14" s="0" t="s">
        <v>724</v>
      </c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11" t="n">
        <v>45686</v>
      </c>
      <c r="HP14" s="6" t="s">
        <f>=-48.05</f>
      </c>
      <c r="HQ14" s="0" t="s">
        <v>530</v>
      </c>
      <c r="HR14" s="0"/>
      <c r="HS14" s="0"/>
      <c r="HT14" s="0"/>
      <c r="HU14" s="11" t="n">
        <v>45792</v>
      </c>
      <c r="HV14" s="6" t="s">
        <f>=-28.9</f>
      </c>
      <c r="HW14" s="0" t="s">
        <v>466</v>
      </c>
      <c r="HX14" s="11" t="n">
        <v>45960</v>
      </c>
      <c r="HY14" s="8" t="s">
        <f>=-Портфель!K81</f>
      </c>
      <c r="HZ14" s="0" t="s">
        <v>726</v>
      </c>
      <c r="IA14" s="11" t="n">
        <v>45945</v>
      </c>
      <c r="IB14" s="6" t="s">
        <f>=-250</f>
      </c>
      <c r="IC14" s="0" t="s">
        <v>572</v>
      </c>
    </row>
    <row collapsed="false" customFormat="false" customHeight="false" hidden="false" ht="12.1" outlineLevel="0" r="15">
      <c r="A15" s="11" t="n">
        <v>45057</v>
      </c>
      <c r="B15" s="6" t="n">
        <v>-217</v>
      </c>
      <c r="C15" s="0" t="s">
        <v>462</v>
      </c>
      <c r="D15" s="0"/>
      <c r="E15" s="0"/>
      <c r="F15" s="0"/>
      <c r="G15" s="11" t="n">
        <v>45841</v>
      </c>
      <c r="H15" s="6" t="n">
        <v>-2031.71</v>
      </c>
      <c r="I15" s="0" t="s">
        <v>670</v>
      </c>
      <c r="J15" s="0"/>
      <c r="K15" s="10" t="s">
        <f>=XIRR(K2:K14,J2:J14)</f>
      </c>
      <c r="L15" s="0"/>
      <c r="M15" s="11" t="n">
        <v>45118</v>
      </c>
      <c r="N15" s="6" t="n">
        <v>-203.61</v>
      </c>
      <c r="O15" s="0" t="s">
        <v>486</v>
      </c>
      <c r="P15" s="11" t="n">
        <v>45576</v>
      </c>
      <c r="Q15" s="6" t="n">
        <v>-216.5</v>
      </c>
      <c r="R15" s="0" t="s">
        <v>600</v>
      </c>
      <c r="S15" s="0"/>
      <c r="T15" s="8" t="s">
        <f>=-SUM(T2:T13)</f>
      </c>
      <c r="U15" s="0" t="s">
        <v>728</v>
      </c>
      <c r="V15" s="11" t="n">
        <v>45461</v>
      </c>
      <c r="W15" s="6" t="n">
        <v>-833.55</v>
      </c>
      <c r="X15" s="0" t="s">
        <v>552</v>
      </c>
      <c r="Y15" s="0"/>
      <c r="Z15" s="0"/>
      <c r="AA15" s="0"/>
      <c r="AB15" s="11" t="n">
        <v>44175</v>
      </c>
      <c r="AC15" s="6" t="n">
        <v>471.83</v>
      </c>
      <c r="AD15" s="0" t="s">
        <v>724</v>
      </c>
      <c r="AE15" s="0"/>
      <c r="AF15" s="0"/>
      <c r="AG15" s="0"/>
      <c r="AH15" s="11" t="n">
        <v>45244</v>
      </c>
      <c r="AI15" s="6" t="n">
        <v>1113.89</v>
      </c>
      <c r="AJ15" s="0" t="s">
        <v>724</v>
      </c>
      <c r="AK15" s="11" t="n">
        <v>45100</v>
      </c>
      <c r="AL15" s="6" t="n">
        <v>-97.1</v>
      </c>
      <c r="AM15" s="0" t="s">
        <v>475</v>
      </c>
      <c r="AN15" s="0"/>
      <c r="AO15" s="8" t="s">
        <f>=-SUM(AO2:AO13)</f>
      </c>
      <c r="AP15" s="0" t="s">
        <v>728</v>
      </c>
      <c r="AQ15" s="0"/>
      <c r="AR15" s="0"/>
      <c r="AS15" s="0"/>
      <c r="AT15" s="0"/>
      <c r="AU15" s="0"/>
      <c r="AV15" s="0"/>
      <c r="AW15" s="11" t="n">
        <v>45513</v>
      </c>
      <c r="AX15" s="6" t="n">
        <v>607.66</v>
      </c>
      <c r="AY15" s="0" t="s">
        <v>724</v>
      </c>
      <c r="AZ15" s="0"/>
      <c r="BA15" s="0"/>
      <c r="BB15" s="0"/>
      <c r="BC15" s="11" t="n">
        <v>45896</v>
      </c>
      <c r="BD15" s="6" t="n">
        <v>3826.79</v>
      </c>
      <c r="BE15" s="0" t="s">
        <v>724</v>
      </c>
      <c r="BF15" s="11" t="n">
        <v>45777</v>
      </c>
      <c r="BG15" s="6" t="n">
        <v>1300.97</v>
      </c>
      <c r="BH15" s="0" t="s">
        <v>724</v>
      </c>
      <c r="BI15" s="0"/>
      <c r="BJ15" s="10" t="s">
        <f>=XIRR(BJ2:BJ14,BI2:BI14)</f>
      </c>
      <c r="BK15" s="0"/>
      <c r="BL15" s="11" t="n">
        <v>45117</v>
      </c>
      <c r="BM15" s="6" t="n">
        <v>-555.83</v>
      </c>
      <c r="BN15" s="0" t="s">
        <v>481</v>
      </c>
      <c r="BO15" s="0"/>
      <c r="BP15" s="0"/>
      <c r="BQ15" s="0"/>
      <c r="BR15" s="0"/>
      <c r="BS15" s="0"/>
      <c r="BT15" s="0"/>
      <c r="BU15" s="11" t="n">
        <v>45078</v>
      </c>
      <c r="BV15" s="6" t="n">
        <v>-16.2</v>
      </c>
      <c r="BW15" s="0" t="s">
        <v>469</v>
      </c>
      <c r="BX15" s="0"/>
      <c r="BY15" s="0"/>
      <c r="BZ15" s="0"/>
      <c r="CA15" s="11" t="n">
        <v>45114</v>
      </c>
      <c r="CB15" s="6" t="n">
        <v>-45.91</v>
      </c>
      <c r="CC15" s="0" t="s">
        <v>478</v>
      </c>
      <c r="CD15" s="11" t="n">
        <v>44768</v>
      </c>
      <c r="CE15" s="6" t="n">
        <v>548.45</v>
      </c>
      <c r="CF15" s="0" t="s">
        <v>724</v>
      </c>
      <c r="CG15" s="0"/>
      <c r="CH15" s="0"/>
      <c r="CI15" s="0"/>
      <c r="CJ15" s="0"/>
      <c r="CK15" s="10" t="s">
        <f>=XIRR(CK2:CK14,CJ2:CJ14)</f>
      </c>
      <c r="CL15" s="0"/>
      <c r="CM15" s="0"/>
      <c r="CN15" s="0"/>
      <c r="CO15" s="0"/>
      <c r="CP15" s="0"/>
      <c r="CQ15" s="0"/>
      <c r="CR15" s="0"/>
      <c r="CS15" s="0"/>
      <c r="CT15" s="10" t="s">
        <f>=XIRR(CT2:CT14,CS2:CS14)</f>
      </c>
      <c r="CU15" s="0"/>
      <c r="CV15" s="0"/>
      <c r="CW15" s="0"/>
      <c r="CX15" s="0"/>
      <c r="CY15" s="0"/>
      <c r="CZ15" s="0"/>
      <c r="DA15" s="0"/>
      <c r="DB15" s="11" t="n">
        <v>45316</v>
      </c>
      <c r="DC15" s="6" t="n">
        <v>-33.55</v>
      </c>
      <c r="DD15" s="0" t="s">
        <v>519</v>
      </c>
      <c r="DE15" s="0"/>
      <c r="DF15" s="0"/>
      <c r="DG15" s="0"/>
      <c r="DH15" s="0"/>
      <c r="DI15" s="0"/>
      <c r="DJ15" s="0"/>
      <c r="DK15" s="11" t="n">
        <v>44973</v>
      </c>
      <c r="DL15" s="6" t="n">
        <v>-17.81</v>
      </c>
      <c r="DM15" s="0" t="s">
        <v>449</v>
      </c>
      <c r="DN15" s="0"/>
      <c r="DO15" s="0"/>
      <c r="DP15" s="0"/>
      <c r="DQ15" s="11" t="n">
        <v>45839</v>
      </c>
      <c r="DR15" s="6" t="n">
        <v>-50.6</v>
      </c>
      <c r="DS15" s="0" t="s">
        <v>668</v>
      </c>
      <c r="DT15" s="11" t="n">
        <v>45184</v>
      </c>
      <c r="DU15" s="6" t="n">
        <v>-12.98</v>
      </c>
      <c r="DV15" s="0" t="s">
        <v>492</v>
      </c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11" t="n">
        <v>44826</v>
      </c>
      <c r="FK15" s="6" t="n">
        <v>1.69</v>
      </c>
      <c r="FL15" s="0" t="s">
        <v>724</v>
      </c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11" t="n">
        <v>45716</v>
      </c>
      <c r="HP15" s="6" t="s">
        <f>=-48.05</f>
      </c>
      <c r="HQ15" s="0" t="s">
        <v>530</v>
      </c>
      <c r="HR15" s="0"/>
      <c r="HS15" s="0"/>
      <c r="HT15" s="0"/>
      <c r="HU15" s="11" t="n">
        <v>45883</v>
      </c>
      <c r="HV15" s="6" t="s">
        <f>=-28.9</f>
      </c>
      <c r="HW15" s="0" t="s">
        <v>466</v>
      </c>
      <c r="HX15" s="0"/>
      <c r="HY15" s="10" t="s">
        <f>=XIRR(HY2:HY14,HX2:HX14)</f>
      </c>
      <c r="HZ15" s="0"/>
      <c r="IA15" s="11" t="n">
        <v>45946</v>
      </c>
      <c r="IB15" s="6" t="s">
        <f>=-15.1</f>
      </c>
      <c r="IC15" s="0" t="s">
        <v>718</v>
      </c>
    </row>
    <row collapsed="false" customFormat="false" customHeight="false" hidden="false" ht="12.1" outlineLevel="0" r="16">
      <c r="A16" s="11" t="n">
        <v>45134</v>
      </c>
      <c r="B16" s="6" t="n">
        <v>2476.53</v>
      </c>
      <c r="C16" s="0" t="s">
        <v>724</v>
      </c>
      <c r="D16" s="0"/>
      <c r="E16" s="0"/>
      <c r="F16" s="0"/>
      <c r="G16" s="11" t="n">
        <v>45845</v>
      </c>
      <c r="H16" s="6" t="n">
        <v>2141.6</v>
      </c>
      <c r="I16" s="0" t="s">
        <v>724</v>
      </c>
      <c r="J16" s="0"/>
      <c r="K16" s="8" t="s">
        <f>=-SUM(K2:K14)</f>
      </c>
      <c r="L16" s="0" t="s">
        <v>728</v>
      </c>
      <c r="M16" s="11" t="n">
        <v>45191</v>
      </c>
      <c r="N16" s="6" t="n">
        <v>515.32</v>
      </c>
      <c r="O16" s="0" t="s">
        <v>724</v>
      </c>
      <c r="P16" s="11" t="n">
        <v>45762</v>
      </c>
      <c r="Q16" s="6" t="n">
        <v>3365.62</v>
      </c>
      <c r="R16" s="0" t="s">
        <v>724</v>
      </c>
      <c r="S16" s="0"/>
      <c r="T16" s="0"/>
      <c r="U16" s="0"/>
      <c r="V16" s="11" t="n">
        <v>45461</v>
      </c>
      <c r="W16" s="6" t="n">
        <v>-166.5</v>
      </c>
      <c r="X16" s="0" t="s">
        <v>553</v>
      </c>
      <c r="Y16" s="0"/>
      <c r="Z16" s="0"/>
      <c r="AA16" s="0"/>
      <c r="AB16" s="11" t="n">
        <v>44320</v>
      </c>
      <c r="AC16" s="6" t="n">
        <v>947.86</v>
      </c>
      <c r="AD16" s="0" t="s">
        <v>724</v>
      </c>
      <c r="AE16" s="0"/>
      <c r="AF16" s="0"/>
      <c r="AG16" s="0"/>
      <c r="AH16" s="11" t="n">
        <v>45261</v>
      </c>
      <c r="AI16" s="6" t="n">
        <v>991.8</v>
      </c>
      <c r="AJ16" s="0" t="s">
        <v>724</v>
      </c>
      <c r="AK16" s="11" t="n">
        <v>45477</v>
      </c>
      <c r="AL16" s="6" t="n">
        <v>-576.1</v>
      </c>
      <c r="AM16" s="0" t="s">
        <v>556</v>
      </c>
      <c r="AN16" s="0"/>
      <c r="AO16" s="0"/>
      <c r="AP16" s="0"/>
      <c r="AQ16" s="0"/>
      <c r="AR16" s="0"/>
      <c r="AS16" s="0"/>
      <c r="AT16" s="0"/>
      <c r="AU16" s="0"/>
      <c r="AV16" s="0"/>
      <c r="AW16" s="11" t="n">
        <v>45513</v>
      </c>
      <c r="AX16" s="6" t="n">
        <v>608.95</v>
      </c>
      <c r="AY16" s="0" t="s">
        <v>724</v>
      </c>
      <c r="AZ16" s="0"/>
      <c r="BA16" s="0"/>
      <c r="BB16" s="0"/>
      <c r="BC16" s="11" t="n">
        <v>45960</v>
      </c>
      <c r="BD16" s="8" t="s">
        <f>=-Портфель!K20</f>
      </c>
      <c r="BE16" s="0" t="s">
        <v>726</v>
      </c>
      <c r="BF16" s="11" t="n">
        <v>45960</v>
      </c>
      <c r="BG16" s="8" t="s">
        <f>=-Портфель!K21</f>
      </c>
      <c r="BH16" s="0" t="s">
        <v>726</v>
      </c>
      <c r="BI16" s="0"/>
      <c r="BJ16" s="8" t="s">
        <f>=-SUM(BJ2:BJ14)</f>
      </c>
      <c r="BK16" s="0" t="s">
        <v>728</v>
      </c>
      <c r="BL16" s="11" t="n">
        <v>45960</v>
      </c>
      <c r="BM16" s="8" t="s">
        <f>=-Портфель!K23</f>
      </c>
      <c r="BN16" s="0" t="s">
        <v>726</v>
      </c>
      <c r="BO16" s="0"/>
      <c r="BP16" s="0"/>
      <c r="BQ16" s="0"/>
      <c r="BR16" s="0"/>
      <c r="BS16" s="0"/>
      <c r="BT16" s="0"/>
      <c r="BU16" s="11" t="n">
        <v>45169</v>
      </c>
      <c r="BV16" s="6" t="n">
        <v>-21.1</v>
      </c>
      <c r="BW16" s="0" t="s">
        <v>491</v>
      </c>
      <c r="BX16" s="0"/>
      <c r="BY16" s="0"/>
      <c r="BZ16" s="0"/>
      <c r="CA16" s="11" t="n">
        <v>45205</v>
      </c>
      <c r="CB16" s="6" t="n">
        <v>-49.44</v>
      </c>
      <c r="CC16" s="0" t="s">
        <v>494</v>
      </c>
      <c r="CD16" s="11" t="n">
        <v>44771</v>
      </c>
      <c r="CE16" s="6" t="n">
        <v>263.93</v>
      </c>
      <c r="CF16" s="0" t="s">
        <v>724</v>
      </c>
      <c r="CG16" s="0"/>
      <c r="CH16" s="0"/>
      <c r="CI16" s="0"/>
      <c r="CJ16" s="0"/>
      <c r="CK16" s="8" t="s">
        <f>=-SUM(CK2:CK14)</f>
      </c>
      <c r="CL16" s="0" t="s">
        <v>728</v>
      </c>
      <c r="CM16" s="0"/>
      <c r="CN16" s="0"/>
      <c r="CO16" s="0"/>
      <c r="CP16" s="0"/>
      <c r="CQ16" s="0"/>
      <c r="CR16" s="0"/>
      <c r="CS16" s="0"/>
      <c r="CT16" s="8" t="s">
        <f>=-SUM(CT2:CT14)</f>
      </c>
      <c r="CU16" s="0" t="s">
        <v>728</v>
      </c>
      <c r="CV16" s="0"/>
      <c r="CW16" s="0"/>
      <c r="CX16" s="0"/>
      <c r="CY16" s="0"/>
      <c r="CZ16" s="0"/>
      <c r="DA16" s="0"/>
      <c r="DB16" s="11" t="n">
        <v>45499</v>
      </c>
      <c r="DC16" s="6" t="n">
        <v>-32.46</v>
      </c>
      <c r="DD16" s="0" t="s">
        <v>576</v>
      </c>
      <c r="DE16" s="0"/>
      <c r="DF16" s="0"/>
      <c r="DG16" s="0"/>
      <c r="DH16" s="0"/>
      <c r="DI16" s="0"/>
      <c r="DJ16" s="0"/>
      <c r="DK16" s="11" t="n">
        <v>45064</v>
      </c>
      <c r="DL16" s="6" t="n">
        <v>-19.38</v>
      </c>
      <c r="DM16" s="0" t="s">
        <v>467</v>
      </c>
      <c r="DN16" s="0"/>
      <c r="DO16" s="0"/>
      <c r="DP16" s="0"/>
      <c r="DQ16" s="11" t="n">
        <v>45960</v>
      </c>
      <c r="DR16" s="8" t="s">
        <f>=-Портфель!K42</f>
      </c>
      <c r="DS16" s="0" t="s">
        <v>726</v>
      </c>
      <c r="DT16" s="11" t="n">
        <v>45275</v>
      </c>
      <c r="DU16" s="6" t="n">
        <v>-12.11</v>
      </c>
      <c r="DV16" s="0" t="s">
        <v>509</v>
      </c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11" t="n">
        <v>44826</v>
      </c>
      <c r="FK16" s="6" t="n">
        <v>1.69</v>
      </c>
      <c r="FL16" s="0" t="s">
        <v>724</v>
      </c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11" t="n">
        <v>45746</v>
      </c>
      <c r="HP16" s="6" t="s">
        <f>=-48.05</f>
      </c>
      <c r="HQ16" s="0" t="s">
        <v>530</v>
      </c>
      <c r="HR16" s="0"/>
      <c r="HS16" s="0"/>
      <c r="HT16" s="0"/>
      <c r="HU16" s="11" t="n">
        <v>45960</v>
      </c>
      <c r="HV16" s="8" t="s">
        <f>=-Портфель!K80</f>
      </c>
      <c r="HW16" s="0" t="s">
        <v>726</v>
      </c>
      <c r="HX16" s="0"/>
      <c r="HY16" s="8" t="s">
        <f>=-SUM(HY2:HY14)</f>
      </c>
      <c r="HZ16" s="0" t="s">
        <v>728</v>
      </c>
      <c r="IA16" s="11" t="n">
        <v>45960</v>
      </c>
      <c r="IB16" s="8" t="s">
        <f>=-Портфель!K82</f>
      </c>
      <c r="IC16" s="0" t="s">
        <v>726</v>
      </c>
    </row>
    <row collapsed="false" customFormat="false" customHeight="false" hidden="false" ht="12.1" outlineLevel="0" r="17">
      <c r="A17" s="11" t="n">
        <v>45191</v>
      </c>
      <c r="B17" s="6" t="n">
        <v>2529.67</v>
      </c>
      <c r="C17" s="0" t="s">
        <v>724</v>
      </c>
      <c r="D17" s="0"/>
      <c r="E17" s="0"/>
      <c r="F17" s="0"/>
      <c r="G17" s="11" t="n">
        <v>45960</v>
      </c>
      <c r="H17" s="8" t="s">
        <f>=-Портфель!K4</f>
      </c>
      <c r="I17" s="0" t="s">
        <v>726</v>
      </c>
      <c r="J17" s="0"/>
      <c r="K17" s="0"/>
      <c r="L17" s="0"/>
      <c r="M17" s="11" t="n">
        <v>45302</v>
      </c>
      <c r="N17" s="6" t="n">
        <v>-374.78</v>
      </c>
      <c r="O17" s="0" t="s">
        <v>515</v>
      </c>
      <c r="P17" s="11" t="n">
        <v>45775</v>
      </c>
      <c r="Q17" s="6" t="n">
        <v>-405.5</v>
      </c>
      <c r="R17" s="0" t="s">
        <v>647</v>
      </c>
      <c r="S17" s="0"/>
      <c r="T17" s="0"/>
      <c r="U17" s="0"/>
      <c r="V17" s="11" t="n">
        <v>45545</v>
      </c>
      <c r="W17" s="6" t="n">
        <v>-135.3</v>
      </c>
      <c r="X17" s="0" t="s">
        <v>587</v>
      </c>
      <c r="Y17" s="0"/>
      <c r="Z17" s="0"/>
      <c r="AA17" s="0"/>
      <c r="AB17" s="11" t="n">
        <v>44386</v>
      </c>
      <c r="AC17" s="6" t="n">
        <v>-107</v>
      </c>
      <c r="AD17" s="0" t="s">
        <v>334</v>
      </c>
      <c r="AE17" s="0"/>
      <c r="AF17" s="0"/>
      <c r="AG17" s="0"/>
      <c r="AH17" s="11" t="n">
        <v>45264</v>
      </c>
      <c r="AI17" s="6" t="n">
        <v>953.26</v>
      </c>
      <c r="AJ17" s="0" t="s">
        <v>724</v>
      </c>
      <c r="AK17" s="11" t="n">
        <v>45833</v>
      </c>
      <c r="AL17" s="6" t="n">
        <v>-588.38</v>
      </c>
      <c r="AM17" s="0" t="s">
        <v>667</v>
      </c>
      <c r="AN17" s="0"/>
      <c r="AO17" s="0"/>
      <c r="AP17" s="0"/>
      <c r="AQ17" s="0"/>
      <c r="AR17" s="0"/>
      <c r="AS17" s="0"/>
      <c r="AT17" s="0"/>
      <c r="AU17" s="0"/>
      <c r="AV17" s="0"/>
      <c r="AW17" s="11" t="n">
        <v>45584</v>
      </c>
      <c r="AX17" s="6" t="n">
        <v>-324.5</v>
      </c>
      <c r="AY17" s="0" t="s">
        <v>604</v>
      </c>
      <c r="AZ17" s="0"/>
      <c r="BA17" s="0"/>
      <c r="BB17" s="0"/>
      <c r="BC17" s="0"/>
      <c r="BD17" s="10" t="s">
        <f>=XIRR(BD2:BD16,BC2:BC16)</f>
      </c>
      <c r="BE17" s="0"/>
      <c r="BF17" s="0"/>
      <c r="BG17" s="10" t="s">
        <f>=XIRR(BG2:BG16,BF2:BF16)</f>
      </c>
      <c r="BH17" s="0"/>
      <c r="BI17" s="0"/>
      <c r="BJ17" s="0"/>
      <c r="BK17" s="0"/>
      <c r="BL17" s="0"/>
      <c r="BM17" s="10" t="s">
        <f>=XIRR(BM2:BM16,BL2:BL16)</f>
      </c>
      <c r="BN17" s="0"/>
      <c r="BO17" s="0"/>
      <c r="BP17" s="0"/>
      <c r="BQ17" s="0"/>
      <c r="BR17" s="0"/>
      <c r="BS17" s="0"/>
      <c r="BT17" s="0"/>
      <c r="BU17" s="11" t="n">
        <v>45260</v>
      </c>
      <c r="BV17" s="6" t="n">
        <v>-19.55</v>
      </c>
      <c r="BW17" s="0" t="s">
        <v>506</v>
      </c>
      <c r="BX17" s="0"/>
      <c r="BY17" s="0"/>
      <c r="BZ17" s="0"/>
      <c r="CA17" s="11" t="n">
        <v>45300</v>
      </c>
      <c r="CB17" s="6" t="n">
        <v>-44.49</v>
      </c>
      <c r="CC17" s="0" t="s">
        <v>514</v>
      </c>
      <c r="CD17" s="11" t="n">
        <v>44788</v>
      </c>
      <c r="CE17" s="6" t="n">
        <v>1083.94</v>
      </c>
      <c r="CF17" s="0" t="s">
        <v>724</v>
      </c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11" t="n">
        <v>45604</v>
      </c>
      <c r="DC17" s="6" t="n">
        <v>-37.27</v>
      </c>
      <c r="DD17" s="0" t="s">
        <v>607</v>
      </c>
      <c r="DE17" s="0"/>
      <c r="DF17" s="0"/>
      <c r="DG17" s="0"/>
      <c r="DH17" s="0"/>
      <c r="DI17" s="0"/>
      <c r="DJ17" s="0"/>
      <c r="DK17" s="11" t="n">
        <v>45155</v>
      </c>
      <c r="DL17" s="6" t="n">
        <v>-23.21</v>
      </c>
      <c r="DM17" s="0" t="s">
        <v>490</v>
      </c>
      <c r="DN17" s="0"/>
      <c r="DO17" s="0"/>
      <c r="DP17" s="0"/>
      <c r="DQ17" s="0"/>
      <c r="DR17" s="10" t="s">
        <f>=XIRR(DR2:DR16,DQ2:DQ16)</f>
      </c>
      <c r="DS17" s="0"/>
      <c r="DT17" s="11" t="n">
        <v>45366</v>
      </c>
      <c r="DU17" s="6" t="n">
        <v>-12.37</v>
      </c>
      <c r="DV17" s="0" t="s">
        <v>527</v>
      </c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11" t="n">
        <v>44826</v>
      </c>
      <c r="FK17" s="6" t="n">
        <v>1.69</v>
      </c>
      <c r="FL17" s="0" t="s">
        <v>724</v>
      </c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11" t="n">
        <v>45776</v>
      </c>
      <c r="HP17" s="6" t="s">
        <f>=-48.05</f>
      </c>
      <c r="HQ17" s="0" t="s">
        <v>530</v>
      </c>
      <c r="HR17" s="0"/>
      <c r="HS17" s="0"/>
      <c r="HT17" s="0"/>
      <c r="HU17" s="0"/>
      <c r="HV17" s="10" t="s">
        <f>=XIRR(HV2:HV16,HU2:HU16)</f>
      </c>
      <c r="HW17" s="0"/>
      <c r="HX17" s="0"/>
      <c r="HY17" s="0"/>
      <c r="HZ17" s="0"/>
      <c r="IA17" s="0"/>
      <c r="IB17" s="10" t="s">
        <f>=XIRR(IB2:IB16,IA2:IA16)</f>
      </c>
      <c r="IC17" s="0"/>
    </row>
    <row collapsed="false" customFormat="false" customHeight="false" hidden="false" ht="12.1" outlineLevel="0" r="18">
      <c r="A18" s="11" t="n">
        <v>45222</v>
      </c>
      <c r="B18" s="6" t="n">
        <v>2726.75</v>
      </c>
      <c r="C18" s="0" t="s">
        <v>724</v>
      </c>
      <c r="D18" s="0"/>
      <c r="E18" s="0"/>
      <c r="F18" s="0"/>
      <c r="G18" s="0"/>
      <c r="H18" s="10" t="s">
        <f>=XIRR(H2:H17,G2:G17)</f>
      </c>
      <c r="I18" s="0"/>
      <c r="J18" s="0"/>
      <c r="K18" s="0"/>
      <c r="L18" s="0"/>
      <c r="M18" s="11" t="n">
        <v>45313</v>
      </c>
      <c r="N18" s="6" t="n">
        <v>5791.71</v>
      </c>
      <c r="O18" s="0" t="s">
        <v>724</v>
      </c>
      <c r="P18" s="11" t="n">
        <v>45853</v>
      </c>
      <c r="Q18" s="6" t="n">
        <v>3146.23</v>
      </c>
      <c r="R18" s="0" t="s">
        <v>724</v>
      </c>
      <c r="S18" s="0"/>
      <c r="T18" s="0"/>
      <c r="U18" s="0"/>
      <c r="V18" s="11" t="n">
        <v>45617</v>
      </c>
      <c r="W18" s="6" t="n">
        <v>1109.2</v>
      </c>
      <c r="X18" s="0" t="s">
        <v>724</v>
      </c>
      <c r="Y18" s="0"/>
      <c r="Z18" s="0"/>
      <c r="AA18" s="0"/>
      <c r="AB18" s="11" t="n">
        <v>44481</v>
      </c>
      <c r="AC18" s="6" t="n">
        <v>-144.2</v>
      </c>
      <c r="AD18" s="0" t="s">
        <v>356</v>
      </c>
      <c r="AE18" s="0"/>
      <c r="AF18" s="0"/>
      <c r="AG18" s="0"/>
      <c r="AH18" s="11" t="n">
        <v>45265</v>
      </c>
      <c r="AI18" s="6" t="n">
        <v>916.74</v>
      </c>
      <c r="AJ18" s="0" t="s">
        <v>724</v>
      </c>
      <c r="AK18" s="11" t="n">
        <v>45960</v>
      </c>
      <c r="AL18" s="8" t="s">
        <f>=-Портфель!K14</f>
      </c>
      <c r="AM18" s="0" t="s">
        <v>726</v>
      </c>
      <c r="AN18" s="0"/>
      <c r="AO18" s="0"/>
      <c r="AP18" s="0"/>
      <c r="AQ18" s="0"/>
      <c r="AR18" s="0"/>
      <c r="AS18" s="0"/>
      <c r="AT18" s="0"/>
      <c r="AU18" s="0"/>
      <c r="AV18" s="0"/>
      <c r="AW18" s="11" t="n">
        <v>45960</v>
      </c>
      <c r="AX18" s="8" t="s">
        <f>=-Портфель!K18</f>
      </c>
      <c r="AY18" s="0" t="s">
        <v>726</v>
      </c>
      <c r="AZ18" s="0"/>
      <c r="BA18" s="0"/>
      <c r="BB18" s="0"/>
      <c r="BC18" s="0"/>
      <c r="BD18" s="8" t="s">
        <f>=-SUM(BD2:BD16)</f>
      </c>
      <c r="BE18" s="0" t="s">
        <v>728</v>
      </c>
      <c r="BF18" s="0"/>
      <c r="BG18" s="8" t="s">
        <f>=-SUM(BG2:BG16)</f>
      </c>
      <c r="BH18" s="0" t="s">
        <v>728</v>
      </c>
      <c r="BI18" s="0"/>
      <c r="BJ18" s="0"/>
      <c r="BK18" s="0"/>
      <c r="BL18" s="0"/>
      <c r="BM18" s="8" t="s">
        <f>=-SUM(BM2:BM16)</f>
      </c>
      <c r="BN18" s="0" t="s">
        <v>728</v>
      </c>
      <c r="BO18" s="0"/>
      <c r="BP18" s="0"/>
      <c r="BQ18" s="0"/>
      <c r="BR18" s="0"/>
      <c r="BS18" s="0"/>
      <c r="BT18" s="0"/>
      <c r="BU18" s="11" t="n">
        <v>45351</v>
      </c>
      <c r="BV18" s="6" t="n">
        <v>-20.21</v>
      </c>
      <c r="BW18" s="0" t="s">
        <v>526</v>
      </c>
      <c r="BX18" s="0"/>
      <c r="BY18" s="0"/>
      <c r="BZ18" s="0"/>
      <c r="CA18" s="11" t="n">
        <v>45391</v>
      </c>
      <c r="CB18" s="6" t="n">
        <v>-45.92</v>
      </c>
      <c r="CC18" s="0" t="s">
        <v>531</v>
      </c>
      <c r="CD18" s="11" t="n">
        <v>45453</v>
      </c>
      <c r="CE18" s="6" t="n">
        <v>-287.24</v>
      </c>
      <c r="CF18" s="0" t="s">
        <v>548</v>
      </c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11" t="n">
        <v>45681</v>
      </c>
      <c r="DC18" s="6" t="n">
        <v>-38.65</v>
      </c>
      <c r="DD18" s="0" t="s">
        <v>628</v>
      </c>
      <c r="DE18" s="0"/>
      <c r="DF18" s="0"/>
      <c r="DG18" s="0"/>
      <c r="DH18" s="0"/>
      <c r="DI18" s="0"/>
      <c r="DJ18" s="0"/>
      <c r="DK18" s="11" t="n">
        <v>45238</v>
      </c>
      <c r="DL18" s="6" t="n">
        <v>-22.18</v>
      </c>
      <c r="DM18" s="0" t="s">
        <v>502</v>
      </c>
      <c r="DN18" s="0"/>
      <c r="DO18" s="0"/>
      <c r="DP18" s="0"/>
      <c r="DQ18" s="0"/>
      <c r="DR18" s="8" t="s">
        <f>=-SUM(DR2:DR16)</f>
      </c>
      <c r="DS18" s="0" t="s">
        <v>728</v>
      </c>
      <c r="DT18" s="11" t="n">
        <v>45460</v>
      </c>
      <c r="DU18" s="6" t="n">
        <v>-12.02</v>
      </c>
      <c r="DV18" s="0" t="s">
        <v>551</v>
      </c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11" t="n">
        <v>44826</v>
      </c>
      <c r="FK18" s="6" t="n">
        <v>1.69</v>
      </c>
      <c r="FL18" s="0" t="s">
        <v>724</v>
      </c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11" t="n">
        <v>45806</v>
      </c>
      <c r="HP18" s="6" t="s">
        <f>=-48.05</f>
      </c>
      <c r="HQ18" s="0" t="s">
        <v>530</v>
      </c>
      <c r="HR18" s="0"/>
      <c r="HS18" s="0"/>
      <c r="HT18" s="0"/>
      <c r="HU18" s="0"/>
      <c r="HV18" s="8" t="s">
        <f>=-SUM(HV2:HV16)</f>
      </c>
      <c r="HW18" s="0" t="s">
        <v>728</v>
      </c>
      <c r="HX18" s="0"/>
      <c r="HY18" s="0"/>
      <c r="HZ18" s="0"/>
      <c r="IA18" s="0"/>
      <c r="IB18" s="8" t="s">
        <f>=-SUM(IB2:IB16)</f>
      </c>
      <c r="IC18" s="0" t="s">
        <v>728</v>
      </c>
    </row>
    <row collapsed="false" customFormat="false" customHeight="false" hidden="false" ht="12.1" outlineLevel="0" r="19">
      <c r="A19" s="11" t="n">
        <v>45238</v>
      </c>
      <c r="B19" s="6" t="n">
        <v>2764.69</v>
      </c>
      <c r="C19" s="0" t="s">
        <v>724</v>
      </c>
      <c r="D19" s="0"/>
      <c r="E19" s="0"/>
      <c r="F19" s="0"/>
      <c r="G19" s="0"/>
      <c r="H19" s="8" t="s">
        <f>=-SUM(H2:H17)</f>
      </c>
      <c r="I19" s="0" t="s">
        <v>728</v>
      </c>
      <c r="J19" s="0"/>
      <c r="K19" s="0"/>
      <c r="L19" s="0"/>
      <c r="M19" s="11" t="n">
        <v>45482</v>
      </c>
      <c r="N19" s="6" t="n">
        <v>-252.1</v>
      </c>
      <c r="O19" s="0" t="s">
        <v>560</v>
      </c>
      <c r="P19" s="11" t="n">
        <v>45936</v>
      </c>
      <c r="Q19" s="6" t="n">
        <v>-401.5</v>
      </c>
      <c r="R19" s="0" t="s">
        <v>712</v>
      </c>
      <c r="S19" s="0"/>
      <c r="T19" s="0"/>
      <c r="U19" s="0"/>
      <c r="V19" s="11" t="n">
        <v>45623</v>
      </c>
      <c r="W19" s="6" t="n">
        <v>1064.56</v>
      </c>
      <c r="X19" s="0" t="s">
        <v>724</v>
      </c>
      <c r="Y19" s="0"/>
      <c r="Z19" s="0"/>
      <c r="AA19" s="0"/>
      <c r="AB19" s="11" t="n">
        <v>44571</v>
      </c>
      <c r="AC19" s="6" t="n">
        <v>-86.8</v>
      </c>
      <c r="AD19" s="0" t="s">
        <v>378</v>
      </c>
      <c r="AE19" s="0"/>
      <c r="AF19" s="0"/>
      <c r="AG19" s="0"/>
      <c r="AH19" s="11" t="n">
        <v>45268</v>
      </c>
      <c r="AI19" s="6" t="n">
        <v>857.69</v>
      </c>
      <c r="AJ19" s="0" t="s">
        <v>724</v>
      </c>
      <c r="AK19" s="0"/>
      <c r="AL19" s="10" t="s">
        <f>=XIRR(AL2:AL18,AK2:AK18)</f>
      </c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10" t="s">
        <f>=XIRR(AX2:AX18,AW2:AW18)</f>
      </c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11" t="n">
        <v>45450</v>
      </c>
      <c r="BV19" s="6" t="n">
        <v>-19.53</v>
      </c>
      <c r="BW19" s="0" t="s">
        <v>547</v>
      </c>
      <c r="BX19" s="0"/>
      <c r="BY19" s="0"/>
      <c r="BZ19" s="0"/>
      <c r="CA19" s="11" t="n">
        <v>45483</v>
      </c>
      <c r="CB19" s="6" t="n">
        <v>-43.65</v>
      </c>
      <c r="CC19" s="0" t="s">
        <v>565</v>
      </c>
      <c r="CD19" s="11" t="n">
        <v>45582</v>
      </c>
      <c r="CE19" s="6" t="n">
        <v>-260.28</v>
      </c>
      <c r="CF19" s="0" t="s">
        <v>603</v>
      </c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11" t="n">
        <v>45786</v>
      </c>
      <c r="DC19" s="6" t="n">
        <v>-31.54</v>
      </c>
      <c r="DD19" s="0" t="s">
        <v>652</v>
      </c>
      <c r="DE19" s="0"/>
      <c r="DF19" s="0"/>
      <c r="DG19" s="0"/>
      <c r="DH19" s="0"/>
      <c r="DI19" s="0"/>
      <c r="DJ19" s="0"/>
      <c r="DK19" s="11" t="n">
        <v>45337</v>
      </c>
      <c r="DL19" s="6" t="n">
        <v>-21.94</v>
      </c>
      <c r="DM19" s="0" t="s">
        <v>522</v>
      </c>
      <c r="DN19" s="0"/>
      <c r="DO19" s="0"/>
      <c r="DP19" s="0"/>
      <c r="DQ19" s="0"/>
      <c r="DR19" s="0"/>
      <c r="DS19" s="0"/>
      <c r="DT19" s="11" t="n">
        <v>45552</v>
      </c>
      <c r="DU19" s="6" t="n">
        <v>-12.3</v>
      </c>
      <c r="DV19" s="0" t="s">
        <v>588</v>
      </c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11" t="n">
        <v>44826</v>
      </c>
      <c r="FK19" s="6" t="n">
        <v>1.69</v>
      </c>
      <c r="FL19" s="0" t="s">
        <v>724</v>
      </c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0"/>
      <c r="GL19" s="0"/>
      <c r="GM19" s="0"/>
      <c r="GN19" s="0"/>
      <c r="GO19" s="0"/>
      <c r="GP19" s="0"/>
      <c r="GQ19" s="0"/>
      <c r="GR19" s="0"/>
      <c r="GS19" s="0"/>
      <c r="GT19" s="0"/>
      <c r="GU19" s="0"/>
      <c r="GV19" s="0"/>
      <c r="GW19" s="0"/>
      <c r="GX19" s="0"/>
      <c r="GY19" s="0"/>
      <c r="GZ19" s="0"/>
      <c r="HA19" s="0"/>
      <c r="HB19" s="0"/>
      <c r="HC19" s="0"/>
      <c r="HD19" s="0"/>
      <c r="HE19" s="0"/>
      <c r="HF19" s="0"/>
      <c r="HG19" s="0"/>
      <c r="HH19" s="0"/>
      <c r="HI19" s="0"/>
      <c r="HJ19" s="0"/>
      <c r="HK19" s="0"/>
      <c r="HL19" s="0"/>
      <c r="HM19" s="0"/>
      <c r="HN19" s="0"/>
      <c r="HO19" s="11" t="n">
        <v>45836</v>
      </c>
      <c r="HP19" s="6" t="s">
        <f>=-48.05</f>
      </c>
      <c r="HQ19" s="0" t="s">
        <v>530</v>
      </c>
    </row>
    <row collapsed="false" customFormat="false" customHeight="false" hidden="false" ht="12.1" outlineLevel="0" r="20">
      <c r="A20" s="11" t="n">
        <v>45484</v>
      </c>
      <c r="B20" s="6" t="n">
        <v>-1449</v>
      </c>
      <c r="C20" s="0" t="s">
        <v>568</v>
      </c>
      <c r="D20" s="0"/>
      <c r="E20" s="0"/>
      <c r="F20" s="0"/>
      <c r="G20" s="0"/>
      <c r="H20" s="0"/>
      <c r="I20" s="0"/>
      <c r="J20" s="0"/>
      <c r="K20" s="0"/>
      <c r="L20" s="0"/>
      <c r="M20" s="11" t="n">
        <v>45482</v>
      </c>
      <c r="N20" s="6" t="n">
        <v>-353.14</v>
      </c>
      <c r="O20" s="0" t="s">
        <v>559</v>
      </c>
      <c r="P20" s="11" t="n">
        <v>45960</v>
      </c>
      <c r="Q20" s="8" t="s">
        <f>=-Портфель!K7</f>
      </c>
      <c r="R20" s="0" t="s">
        <v>726</v>
      </c>
      <c r="S20" s="0"/>
      <c r="T20" s="0"/>
      <c r="U20" s="0"/>
      <c r="V20" s="11" t="n">
        <v>45631</v>
      </c>
      <c r="W20" s="6" t="n">
        <v>1054.14</v>
      </c>
      <c r="X20" s="0" t="s">
        <v>724</v>
      </c>
      <c r="Y20" s="0"/>
      <c r="Z20" s="0"/>
      <c r="AA20" s="0"/>
      <c r="AB20" s="11" t="n">
        <v>44750</v>
      </c>
      <c r="AC20" s="6" t="n">
        <v>-140.4</v>
      </c>
      <c r="AD20" s="0" t="s">
        <v>410</v>
      </c>
      <c r="AE20" s="0"/>
      <c r="AF20" s="0"/>
      <c r="AG20" s="0"/>
      <c r="AH20" s="11" t="n">
        <v>45439</v>
      </c>
      <c r="AI20" s="6" t="n">
        <v>-298.09</v>
      </c>
      <c r="AJ20" s="0" t="s">
        <v>544</v>
      </c>
      <c r="AK20" s="0"/>
      <c r="AL20" s="8" t="s">
        <f>=-SUM(AL2:AL18)</f>
      </c>
      <c r="AM20" s="0" t="s">
        <v>728</v>
      </c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8" t="s">
        <f>=-SUM(AX2:AX18)</f>
      </c>
      <c r="AY20" s="0" t="s">
        <v>728</v>
      </c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11" t="n">
        <v>45541</v>
      </c>
      <c r="BV20" s="6" t="n">
        <v>-20.63</v>
      </c>
      <c r="BW20" s="0" t="s">
        <v>586</v>
      </c>
      <c r="BX20" s="0"/>
      <c r="BY20" s="0"/>
      <c r="BZ20" s="0"/>
      <c r="CA20" s="11" t="n">
        <v>45575</v>
      </c>
      <c r="CB20" s="6" t="n">
        <v>-48.09</v>
      </c>
      <c r="CC20" s="0" t="s">
        <v>599</v>
      </c>
      <c r="CD20" s="11" t="n">
        <v>45960</v>
      </c>
      <c r="CE20" s="8" t="s">
        <f>=-Портфель!K29</f>
      </c>
      <c r="CF20" s="0" t="s">
        <v>726</v>
      </c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11" t="n">
        <v>45863</v>
      </c>
      <c r="DC20" s="6" t="n">
        <v>-30.76</v>
      </c>
      <c r="DD20" s="0" t="s">
        <v>695</v>
      </c>
      <c r="DE20" s="0"/>
      <c r="DF20" s="0"/>
      <c r="DG20" s="0"/>
      <c r="DH20" s="0"/>
      <c r="DI20" s="0"/>
      <c r="DJ20" s="0"/>
      <c r="DK20" s="11" t="n">
        <v>45429</v>
      </c>
      <c r="DL20" s="6" t="n">
        <v>-21.82</v>
      </c>
      <c r="DM20" s="0" t="s">
        <v>540</v>
      </c>
      <c r="DN20" s="0"/>
      <c r="DO20" s="0"/>
      <c r="DP20" s="0"/>
      <c r="DQ20" s="0"/>
      <c r="DR20" s="0"/>
      <c r="DS20" s="0"/>
      <c r="DT20" s="11" t="n">
        <v>45644</v>
      </c>
      <c r="DU20" s="6" t="n">
        <v>-13.9</v>
      </c>
      <c r="DV20" s="0" t="s">
        <v>616</v>
      </c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11" t="n">
        <v>44826</v>
      </c>
      <c r="FK20" s="6" t="n">
        <v>1.69</v>
      </c>
      <c r="FL20" s="0" t="s">
        <v>724</v>
      </c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  <c r="GM20" s="0"/>
      <c r="GN20" s="0"/>
      <c r="GO20" s="0"/>
      <c r="GP20" s="0"/>
      <c r="GQ20" s="0"/>
      <c r="GR20" s="0"/>
      <c r="GS20" s="0"/>
      <c r="GT20" s="0"/>
      <c r="GU20" s="0"/>
      <c r="GV20" s="0"/>
      <c r="GW20" s="0"/>
      <c r="GX20" s="0"/>
      <c r="GY20" s="0"/>
      <c r="GZ20" s="0"/>
      <c r="HA20" s="0"/>
      <c r="HB20" s="0"/>
      <c r="HC20" s="0"/>
      <c r="HD20" s="0"/>
      <c r="HE20" s="0"/>
      <c r="HF20" s="0"/>
      <c r="HG20" s="0"/>
      <c r="HH20" s="0"/>
      <c r="HI20" s="0"/>
      <c r="HJ20" s="0"/>
      <c r="HK20" s="0"/>
      <c r="HL20" s="0"/>
      <c r="HM20" s="0"/>
      <c r="HN20" s="0"/>
      <c r="HO20" s="11" t="n">
        <v>45866</v>
      </c>
      <c r="HP20" s="6" t="s">
        <f>=-48.05</f>
      </c>
      <c r="HQ20" s="0" t="s">
        <v>530</v>
      </c>
    </row>
    <row collapsed="false" customFormat="false" customHeight="false" hidden="false" ht="12.1" outlineLevel="0" r="21">
      <c r="A21" s="11" t="n">
        <v>45484</v>
      </c>
      <c r="B21" s="6" t="n">
        <v>-869</v>
      </c>
      <c r="C21" s="0" t="s">
        <v>569</v>
      </c>
      <c r="D21" s="0"/>
      <c r="E21" s="0"/>
      <c r="F21" s="0"/>
      <c r="G21" s="0"/>
      <c r="H21" s="0"/>
      <c r="I21" s="0"/>
      <c r="J21" s="0"/>
      <c r="K21" s="0"/>
      <c r="L21" s="0"/>
      <c r="M21" s="11" t="n">
        <v>45526</v>
      </c>
      <c r="N21" s="6" t="n">
        <v>2390.43</v>
      </c>
      <c r="O21" s="0" t="s">
        <v>724</v>
      </c>
      <c r="P21" s="0"/>
      <c r="Q21" s="10" t="s">
        <f>=XIRR(Q2:Q20,P2:P20)</f>
      </c>
      <c r="R21" s="0"/>
      <c r="S21" s="0"/>
      <c r="T21" s="0"/>
      <c r="U21" s="0"/>
      <c r="V21" s="11" t="n">
        <v>45642</v>
      </c>
      <c r="W21" s="6" t="n">
        <v>1068.96</v>
      </c>
      <c r="X21" s="0" t="s">
        <v>724</v>
      </c>
      <c r="Y21" s="0"/>
      <c r="Z21" s="0"/>
      <c r="AA21" s="0"/>
      <c r="AB21" s="11" t="n">
        <v>44845</v>
      </c>
      <c r="AC21" s="6" t="n">
        <v>-284.1</v>
      </c>
      <c r="AD21" s="0" t="s">
        <v>427</v>
      </c>
      <c r="AE21" s="0"/>
      <c r="AF21" s="0"/>
      <c r="AG21" s="0"/>
      <c r="AH21" s="11" t="n">
        <v>45447</v>
      </c>
      <c r="AI21" s="6" t="n">
        <v>898.71</v>
      </c>
      <c r="AJ21" s="0" t="s">
        <v>724</v>
      </c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11" t="n">
        <v>45632</v>
      </c>
      <c r="BV21" s="6" t="n">
        <v>-23.78</v>
      </c>
      <c r="BW21" s="0" t="s">
        <v>610</v>
      </c>
      <c r="BX21" s="0"/>
      <c r="BY21" s="0"/>
      <c r="BZ21" s="0"/>
      <c r="CA21" s="11" t="n">
        <v>45667</v>
      </c>
      <c r="CB21" s="6" t="n">
        <v>-50.74</v>
      </c>
      <c r="CC21" s="0" t="s">
        <v>621</v>
      </c>
      <c r="CD21" s="0"/>
      <c r="CE21" s="10" t="s">
        <f>=XIRR(CE2:CE20,CD2:CD20)</f>
      </c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11" t="n">
        <v>45960</v>
      </c>
      <c r="DC21" s="8" t="s">
        <f>=-Портфель!K37</f>
      </c>
      <c r="DD21" s="0" t="s">
        <v>726</v>
      </c>
      <c r="DE21" s="0"/>
      <c r="DF21" s="0"/>
      <c r="DG21" s="0"/>
      <c r="DH21" s="0"/>
      <c r="DI21" s="0"/>
      <c r="DJ21" s="0"/>
      <c r="DK21" s="11" t="n">
        <v>45516</v>
      </c>
      <c r="DL21" s="6" t="n">
        <v>-1563.15</v>
      </c>
      <c r="DM21" s="0" t="s">
        <v>725</v>
      </c>
      <c r="DN21" s="0"/>
      <c r="DO21" s="0"/>
      <c r="DP21" s="0"/>
      <c r="DQ21" s="0"/>
      <c r="DR21" s="0"/>
      <c r="DS21" s="0"/>
      <c r="DT21" s="11" t="n">
        <v>45734</v>
      </c>
      <c r="DU21" s="6" t="n">
        <v>-11.38</v>
      </c>
      <c r="DV21" s="0" t="s">
        <v>637</v>
      </c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11" t="n">
        <v>44826</v>
      </c>
      <c r="FK21" s="6" t="n">
        <v>1.69</v>
      </c>
      <c r="FL21" s="0" t="s">
        <v>724</v>
      </c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  <c r="GK21" s="0"/>
      <c r="GL21" s="0"/>
      <c r="GM21" s="0"/>
      <c r="GN21" s="0"/>
      <c r="GO21" s="0"/>
      <c r="GP21" s="0"/>
      <c r="GQ21" s="0"/>
      <c r="GR21" s="0"/>
      <c r="GS21" s="0"/>
      <c r="GT21" s="0"/>
      <c r="GU21" s="0"/>
      <c r="GV21" s="0"/>
      <c r="GW21" s="0"/>
      <c r="GX21" s="0"/>
      <c r="GY21" s="0"/>
      <c r="GZ21" s="0"/>
      <c r="HA21" s="0"/>
      <c r="HB21" s="0"/>
      <c r="HC21" s="0"/>
      <c r="HD21" s="0"/>
      <c r="HE21" s="0"/>
      <c r="HF21" s="0"/>
      <c r="HG21" s="0"/>
      <c r="HH21" s="0"/>
      <c r="HI21" s="0"/>
      <c r="HJ21" s="0"/>
      <c r="HK21" s="0"/>
      <c r="HL21" s="0"/>
      <c r="HM21" s="0"/>
      <c r="HN21" s="0"/>
      <c r="HO21" s="11" t="n">
        <v>45896</v>
      </c>
      <c r="HP21" s="6" t="s">
        <f>=-48.05</f>
      </c>
      <c r="HQ21" s="0" t="s">
        <v>530</v>
      </c>
    </row>
    <row collapsed="false" customFormat="false" customHeight="false" hidden="false" ht="12.1" outlineLevel="0" r="22">
      <c r="A22" s="11" t="n">
        <v>45513</v>
      </c>
      <c r="B22" s="6" t="n">
        <v>2803.52</v>
      </c>
      <c r="C22" s="0" t="s">
        <v>724</v>
      </c>
      <c r="D22" s="0"/>
      <c r="E22" s="0"/>
      <c r="F22" s="0"/>
      <c r="G22" s="0"/>
      <c r="H22" s="0"/>
      <c r="I22" s="0"/>
      <c r="J22" s="0"/>
      <c r="K22" s="0"/>
      <c r="L22" s="0"/>
      <c r="M22" s="11" t="n">
        <v>45575</v>
      </c>
      <c r="N22" s="6" t="n">
        <v>497.75</v>
      </c>
      <c r="O22" s="0" t="s">
        <v>724</v>
      </c>
      <c r="P22" s="0"/>
      <c r="Q22" s="8" t="s">
        <f>=-SUM(Q2:Q20)</f>
      </c>
      <c r="R22" s="0" t="s">
        <v>728</v>
      </c>
      <c r="S22" s="0"/>
      <c r="T22" s="0"/>
      <c r="U22" s="0"/>
      <c r="V22" s="11" t="n">
        <v>45643</v>
      </c>
      <c r="W22" s="6" t="n">
        <v>-384.54</v>
      </c>
      <c r="X22" s="0" t="s">
        <v>614</v>
      </c>
      <c r="Y22" s="0"/>
      <c r="Z22" s="0"/>
      <c r="AA22" s="0"/>
      <c r="AB22" s="11" t="n">
        <v>44936</v>
      </c>
      <c r="AC22" s="6" t="n">
        <v>-59.6</v>
      </c>
      <c r="AD22" s="0" t="s">
        <v>445</v>
      </c>
      <c r="AE22" s="0"/>
      <c r="AF22" s="0"/>
      <c r="AG22" s="0"/>
      <c r="AH22" s="11" t="n">
        <v>45447</v>
      </c>
      <c r="AI22" s="6" t="n">
        <v>1796.9</v>
      </c>
      <c r="AJ22" s="0" t="s">
        <v>724</v>
      </c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11" t="n">
        <v>45723</v>
      </c>
      <c r="BV22" s="6" t="n">
        <v>-20.6</v>
      </c>
      <c r="BW22" s="0" t="s">
        <v>635</v>
      </c>
      <c r="BX22" s="0"/>
      <c r="BY22" s="0"/>
      <c r="BZ22" s="0"/>
      <c r="CA22" s="11" t="n">
        <v>45757</v>
      </c>
      <c r="CB22" s="6" t="n">
        <v>-42.7</v>
      </c>
      <c r="CC22" s="0" t="s">
        <v>642</v>
      </c>
      <c r="CD22" s="0"/>
      <c r="CE22" s="8" t="s">
        <f>=-SUM(CE2:CE20)</f>
      </c>
      <c r="CF22" s="0" t="s">
        <v>728</v>
      </c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10" t="s">
        <f>=XIRR(DC2:DC21,DB2:DB21)</f>
      </c>
      <c r="DD22" s="0"/>
      <c r="DE22" s="0"/>
      <c r="DF22" s="0"/>
      <c r="DG22" s="0"/>
      <c r="DH22" s="0"/>
      <c r="DI22" s="0"/>
      <c r="DJ22" s="0"/>
      <c r="DK22" s="11" t="n">
        <v>45523</v>
      </c>
      <c r="DL22" s="6" t="n">
        <v>-10.67</v>
      </c>
      <c r="DM22" s="0" t="s">
        <v>583</v>
      </c>
      <c r="DN22" s="0"/>
      <c r="DO22" s="0"/>
      <c r="DP22" s="0"/>
      <c r="DQ22" s="0"/>
      <c r="DR22" s="0"/>
      <c r="DS22" s="0"/>
      <c r="DT22" s="11" t="n">
        <v>45825</v>
      </c>
      <c r="DU22" s="6" t="n">
        <v>-10.6</v>
      </c>
      <c r="DV22" s="0" t="s">
        <v>666</v>
      </c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11" t="n">
        <v>44826</v>
      </c>
      <c r="FK22" s="6" t="n">
        <v>1.69</v>
      </c>
      <c r="FL22" s="0" t="s">
        <v>724</v>
      </c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  <c r="GK22" s="0"/>
      <c r="GL22" s="0"/>
      <c r="GM22" s="0"/>
      <c r="GN22" s="0"/>
      <c r="GO22" s="0"/>
      <c r="GP22" s="0"/>
      <c r="GQ22" s="0"/>
      <c r="GR22" s="0"/>
      <c r="GS22" s="0"/>
      <c r="GT22" s="0"/>
      <c r="GU22" s="0"/>
      <c r="GV22" s="0"/>
      <c r="GW22" s="0"/>
      <c r="GX22" s="0"/>
      <c r="GY22" s="0"/>
      <c r="GZ22" s="0"/>
      <c r="HA22" s="0"/>
      <c r="HB22" s="0"/>
      <c r="HC22" s="0"/>
      <c r="HD22" s="0"/>
      <c r="HE22" s="0"/>
      <c r="HF22" s="0"/>
      <c r="HG22" s="0"/>
      <c r="HH22" s="0"/>
      <c r="HI22" s="0"/>
      <c r="HJ22" s="0"/>
      <c r="HK22" s="0"/>
      <c r="HL22" s="0"/>
      <c r="HM22" s="0"/>
      <c r="HN22" s="0"/>
      <c r="HO22" s="11" t="n">
        <v>45926</v>
      </c>
      <c r="HP22" s="6" t="s">
        <f>=-48.05</f>
      </c>
      <c r="HQ22" s="0" t="s">
        <v>530</v>
      </c>
    </row>
    <row collapsed="false" customFormat="false" customHeight="false" hidden="false" ht="12.1" outlineLevel="0" r="23">
      <c r="A23" s="11" t="n">
        <v>45530</v>
      </c>
      <c r="B23" s="6" t="n">
        <v>2643.69</v>
      </c>
      <c r="C23" s="0" t="s">
        <v>724</v>
      </c>
      <c r="D23" s="0"/>
      <c r="E23" s="0"/>
      <c r="F23" s="0"/>
      <c r="G23" s="0"/>
      <c r="H23" s="0"/>
      <c r="I23" s="0"/>
      <c r="J23" s="0"/>
      <c r="K23" s="0"/>
      <c r="L23" s="0"/>
      <c r="M23" s="11" t="n">
        <v>45594</v>
      </c>
      <c r="N23" s="6" t="n">
        <v>2224.99</v>
      </c>
      <c r="O23" s="0" t="s">
        <v>724</v>
      </c>
      <c r="P23" s="0"/>
      <c r="Q23" s="0"/>
      <c r="R23" s="0"/>
      <c r="S23" s="0"/>
      <c r="T23" s="0"/>
      <c r="U23" s="0"/>
      <c r="V23" s="11" t="n">
        <v>45643</v>
      </c>
      <c r="W23" s="6" t="n">
        <v>1013.91</v>
      </c>
      <c r="X23" s="0" t="s">
        <v>724</v>
      </c>
      <c r="Y23" s="0"/>
      <c r="Z23" s="0"/>
      <c r="AA23" s="0"/>
      <c r="AB23" s="11" t="n">
        <v>45015</v>
      </c>
      <c r="AC23" s="6" t="n">
        <v>372.43</v>
      </c>
      <c r="AD23" s="0" t="s">
        <v>724</v>
      </c>
      <c r="AE23" s="0"/>
      <c r="AF23" s="0"/>
      <c r="AG23" s="0"/>
      <c r="AH23" s="11" t="n">
        <v>45477</v>
      </c>
      <c r="AI23" s="6" t="n">
        <v>875.7</v>
      </c>
      <c r="AJ23" s="0" t="s">
        <v>724</v>
      </c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11" t="n">
        <v>45814</v>
      </c>
      <c r="BV23" s="6" t="n">
        <v>-18.2</v>
      </c>
      <c r="BW23" s="0" t="s">
        <v>660</v>
      </c>
      <c r="BX23" s="0"/>
      <c r="BY23" s="0"/>
      <c r="BZ23" s="0"/>
      <c r="CA23" s="11" t="n">
        <v>45848</v>
      </c>
      <c r="CB23" s="6" t="n">
        <v>-38.77</v>
      </c>
      <c r="CC23" s="0" t="s">
        <v>679</v>
      </c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8" t="s">
        <f>=-SUM(DC2:DC21)</f>
      </c>
      <c r="DD23" s="0" t="s">
        <v>728</v>
      </c>
      <c r="DE23" s="0"/>
      <c r="DF23" s="0"/>
      <c r="DG23" s="0"/>
      <c r="DH23" s="0"/>
      <c r="DI23" s="0"/>
      <c r="DJ23" s="0"/>
      <c r="DK23" s="11" t="n">
        <v>45608</v>
      </c>
      <c r="DL23" s="6" t="n">
        <v>-11.75</v>
      </c>
      <c r="DM23" s="0" t="s">
        <v>608</v>
      </c>
      <c r="DN23" s="0"/>
      <c r="DO23" s="0"/>
      <c r="DP23" s="0"/>
      <c r="DQ23" s="0"/>
      <c r="DR23" s="0"/>
      <c r="DS23" s="0"/>
      <c r="DT23" s="11" t="n">
        <v>45917</v>
      </c>
      <c r="DU23" s="6" t="n">
        <v>-11.18</v>
      </c>
      <c r="DV23" s="0" t="s">
        <v>705</v>
      </c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11" t="n">
        <v>44826</v>
      </c>
      <c r="FK23" s="6" t="n">
        <v>1.69</v>
      </c>
      <c r="FL23" s="0" t="s">
        <v>724</v>
      </c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  <c r="GK23" s="0"/>
      <c r="GL23" s="0"/>
      <c r="GM23" s="0"/>
      <c r="GN23" s="0"/>
      <c r="GO23" s="0"/>
      <c r="GP23" s="0"/>
      <c r="GQ23" s="0"/>
      <c r="GR23" s="0"/>
      <c r="GS23" s="0"/>
      <c r="GT23" s="0"/>
      <c r="GU23" s="0"/>
      <c r="GV23" s="0"/>
      <c r="GW23" s="0"/>
      <c r="GX23" s="0"/>
      <c r="GY23" s="0"/>
      <c r="GZ23" s="0"/>
      <c r="HA23" s="0"/>
      <c r="HB23" s="0"/>
      <c r="HC23" s="0"/>
      <c r="HD23" s="0"/>
      <c r="HE23" s="0"/>
      <c r="HF23" s="0"/>
      <c r="HG23" s="0"/>
      <c r="HH23" s="0"/>
      <c r="HI23" s="0"/>
      <c r="HJ23" s="0"/>
      <c r="HK23" s="0"/>
      <c r="HL23" s="0"/>
      <c r="HM23" s="0"/>
      <c r="HN23" s="0"/>
      <c r="HO23" s="11" t="n">
        <v>45956</v>
      </c>
      <c r="HP23" s="6" t="s">
        <f>=-48.05</f>
      </c>
      <c r="HQ23" s="0" t="s">
        <v>530</v>
      </c>
    </row>
    <row collapsed="false" customFormat="false" customHeight="false" hidden="false" ht="12.1" outlineLevel="0" r="24">
      <c r="A24" s="11" t="n">
        <v>45539</v>
      </c>
      <c r="B24" s="6" t="n">
        <v>2487.44</v>
      </c>
      <c r="C24" s="0" t="s">
        <v>724</v>
      </c>
      <c r="D24" s="0"/>
      <c r="E24" s="0"/>
      <c r="F24" s="0"/>
      <c r="G24" s="0"/>
      <c r="H24" s="0"/>
      <c r="I24" s="0"/>
      <c r="J24" s="0"/>
      <c r="K24" s="0"/>
      <c r="L24" s="0"/>
      <c r="M24" s="11" t="n">
        <v>45617</v>
      </c>
      <c r="N24" s="6" t="n">
        <v>451.96</v>
      </c>
      <c r="O24" s="0" t="s">
        <v>724</v>
      </c>
      <c r="P24" s="0"/>
      <c r="Q24" s="0"/>
      <c r="R24" s="0"/>
      <c r="S24" s="0"/>
      <c r="T24" s="0"/>
      <c r="U24" s="0"/>
      <c r="V24" s="11" t="n">
        <v>45960</v>
      </c>
      <c r="W24" s="8" t="s">
        <f>=-Портфель!K9</f>
      </c>
      <c r="X24" s="0" t="s">
        <v>726</v>
      </c>
      <c r="Y24" s="0"/>
      <c r="Z24" s="0"/>
      <c r="AA24" s="0"/>
      <c r="AB24" s="11" t="n">
        <v>45015</v>
      </c>
      <c r="AC24" s="6" t="n">
        <v>372.53</v>
      </c>
      <c r="AD24" s="0" t="s">
        <v>724</v>
      </c>
      <c r="AE24" s="0"/>
      <c r="AF24" s="0"/>
      <c r="AG24" s="0"/>
      <c r="AH24" s="11" t="n">
        <v>45513</v>
      </c>
      <c r="AI24" s="6" t="n">
        <v>780.12</v>
      </c>
      <c r="AJ24" s="0" t="s">
        <v>724</v>
      </c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11" t="n">
        <v>45905</v>
      </c>
      <c r="BV24" s="6" t="n">
        <v>-20.32</v>
      </c>
      <c r="BW24" s="0" t="s">
        <v>703</v>
      </c>
      <c r="BX24" s="0"/>
      <c r="BY24" s="0"/>
      <c r="BZ24" s="0"/>
      <c r="CA24" s="11" t="n">
        <v>45940</v>
      </c>
      <c r="CB24" s="6" t="n">
        <v>-40.38</v>
      </c>
      <c r="CC24" s="0" t="s">
        <v>713</v>
      </c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11" t="n">
        <v>45720</v>
      </c>
      <c r="DL24" s="6" t="n">
        <v>-10.71</v>
      </c>
      <c r="DM24" s="0" t="s">
        <v>634</v>
      </c>
      <c r="DN24" s="0"/>
      <c r="DO24" s="0"/>
      <c r="DP24" s="0"/>
      <c r="DQ24" s="0"/>
      <c r="DR24" s="0"/>
      <c r="DS24" s="0"/>
      <c r="DT24" s="11" t="n">
        <v>45960</v>
      </c>
      <c r="DU24" s="8" t="s">
        <f>=-Портфель!K43</f>
      </c>
      <c r="DV24" s="0" t="s">
        <v>726</v>
      </c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11" t="n">
        <v>44826</v>
      </c>
      <c r="FK24" s="6" t="n">
        <v>1.69</v>
      </c>
      <c r="FL24" s="0" t="s">
        <v>724</v>
      </c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  <c r="GK24" s="0"/>
      <c r="GL24" s="0"/>
      <c r="GM24" s="0"/>
      <c r="GN24" s="0"/>
      <c r="GO24" s="0"/>
      <c r="GP24" s="0"/>
      <c r="GQ24" s="0"/>
      <c r="GR24" s="0"/>
      <c r="GS24" s="0"/>
      <c r="GT24" s="0"/>
      <c r="GU24" s="0"/>
      <c r="GV24" s="0"/>
      <c r="GW24" s="0"/>
      <c r="GX24" s="0"/>
      <c r="GY24" s="0"/>
      <c r="GZ24" s="0"/>
      <c r="HA24" s="0"/>
      <c r="HB24" s="0"/>
      <c r="HC24" s="0"/>
      <c r="HD24" s="0"/>
      <c r="HE24" s="0"/>
      <c r="HF24" s="0"/>
      <c r="HG24" s="0"/>
      <c r="HH24" s="0"/>
      <c r="HI24" s="0"/>
      <c r="HJ24" s="0"/>
      <c r="HK24" s="0"/>
      <c r="HL24" s="0"/>
      <c r="HM24" s="0"/>
      <c r="HN24" s="0"/>
      <c r="HO24" s="11" t="n">
        <v>45960</v>
      </c>
      <c r="HP24" s="8" t="s">
        <f>=-Портфель!K78</f>
      </c>
      <c r="HQ24" s="0" t="s">
        <v>726</v>
      </c>
    </row>
    <row collapsed="false" customFormat="false" customHeight="false" hidden="false" ht="12.1" outlineLevel="0" r="25">
      <c r="A25" s="11" t="n">
        <v>45856</v>
      </c>
      <c r="B25" s="6" t="n">
        <v>-2425.2</v>
      </c>
      <c r="C25" s="0" t="s">
        <v>687</v>
      </c>
      <c r="D25" s="0"/>
      <c r="E25" s="0"/>
      <c r="F25" s="0"/>
      <c r="G25" s="0"/>
      <c r="H25" s="0"/>
      <c r="I25" s="0"/>
      <c r="J25" s="0"/>
      <c r="K25" s="0"/>
      <c r="L25" s="0"/>
      <c r="M25" s="11" t="n">
        <v>45667</v>
      </c>
      <c r="N25" s="6" t="n">
        <v>-665.87</v>
      </c>
      <c r="O25" s="0" t="s">
        <v>620</v>
      </c>
      <c r="P25" s="0"/>
      <c r="Q25" s="0"/>
      <c r="R25" s="0"/>
      <c r="S25" s="0"/>
      <c r="T25" s="0"/>
      <c r="U25" s="0"/>
      <c r="V25" s="0"/>
      <c r="W25" s="10" t="s">
        <f>=XIRR(W2:W24,V2:V24)</f>
      </c>
      <c r="X25" s="0"/>
      <c r="Y25" s="0"/>
      <c r="Z25" s="0"/>
      <c r="AA25" s="0"/>
      <c r="AB25" s="11" t="n">
        <v>45118</v>
      </c>
      <c r="AC25" s="6" t="n">
        <v>-289.52</v>
      </c>
      <c r="AD25" s="0" t="s">
        <v>484</v>
      </c>
      <c r="AE25" s="0"/>
      <c r="AF25" s="0"/>
      <c r="AG25" s="0"/>
      <c r="AH25" s="11" t="n">
        <v>45530</v>
      </c>
      <c r="AI25" s="6" t="n">
        <v>782.62</v>
      </c>
      <c r="AJ25" s="0" t="s">
        <v>724</v>
      </c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11" t="n">
        <v>45960</v>
      </c>
      <c r="BV25" s="8" t="s">
        <f>=-Портфель!K26</f>
      </c>
      <c r="BW25" s="0" t="s">
        <v>726</v>
      </c>
      <c r="BX25" s="0"/>
      <c r="BY25" s="0"/>
      <c r="BZ25" s="0"/>
      <c r="CA25" s="11" t="n">
        <v>45960</v>
      </c>
      <c r="CB25" s="8" t="s">
        <f>=-Портфель!K28</f>
      </c>
      <c r="CC25" s="0" t="s">
        <v>726</v>
      </c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11" t="n">
        <v>45811</v>
      </c>
      <c r="DL25" s="6" t="n">
        <v>-9.5</v>
      </c>
      <c r="DM25" s="0" t="s">
        <v>658</v>
      </c>
      <c r="DN25" s="0"/>
      <c r="DO25" s="0"/>
      <c r="DP25" s="0"/>
      <c r="DQ25" s="0"/>
      <c r="DR25" s="0"/>
      <c r="DS25" s="0"/>
      <c r="DT25" s="0"/>
      <c r="DU25" s="10" t="s">
        <f>=XIRR(DU2:DU24,DT2:DT24)</f>
      </c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11" t="n">
        <v>44826</v>
      </c>
      <c r="FK25" s="6" t="n">
        <v>1.69</v>
      </c>
      <c r="FL25" s="0" t="s">
        <v>724</v>
      </c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10" t="s">
        <f>=XIRR(HP2:HP24,HO2:HO24)</f>
      </c>
      <c r="HQ25" s="0"/>
    </row>
    <row collapsed="false" customFormat="false" customHeight="false" hidden="false" ht="12.1" outlineLevel="0" r="26">
      <c r="A26" s="11" t="n">
        <v>45856</v>
      </c>
      <c r="B26" s="6" t="n">
        <v>-909.2</v>
      </c>
      <c r="C26" s="0" t="s">
        <v>688</v>
      </c>
      <c r="D26" s="0"/>
      <c r="E26" s="0"/>
      <c r="F26" s="0"/>
      <c r="G26" s="0"/>
      <c r="H26" s="0"/>
      <c r="I26" s="0"/>
      <c r="J26" s="0"/>
      <c r="K26" s="0"/>
      <c r="L26" s="0"/>
      <c r="M26" s="11" t="n">
        <v>45667</v>
      </c>
      <c r="N26" s="6" t="n">
        <v>-444.58</v>
      </c>
      <c r="O26" s="0" t="s">
        <v>619</v>
      </c>
      <c r="P26" s="0"/>
      <c r="Q26" s="0"/>
      <c r="R26" s="0"/>
      <c r="S26" s="0"/>
      <c r="T26" s="0"/>
      <c r="U26" s="0"/>
      <c r="V26" s="0"/>
      <c r="W26" s="8" t="s">
        <f>=-SUM(W2:W24)</f>
      </c>
      <c r="X26" s="0" t="s">
        <v>728</v>
      </c>
      <c r="Y26" s="0"/>
      <c r="Z26" s="0"/>
      <c r="AA26" s="0"/>
      <c r="AB26" s="11" t="n">
        <v>45210</v>
      </c>
      <c r="AC26" s="6" t="n">
        <v>-287.48</v>
      </c>
      <c r="AD26" s="0" t="s">
        <v>497</v>
      </c>
      <c r="AE26" s="0"/>
      <c r="AF26" s="0"/>
      <c r="AG26" s="0"/>
      <c r="AH26" s="11" t="n">
        <v>45789</v>
      </c>
      <c r="AI26" s="6" t="n">
        <v>-426.75</v>
      </c>
      <c r="AJ26" s="0" t="s">
        <v>654</v>
      </c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10" t="s">
        <f>=XIRR(BV2:BV25,BU2:BU25)</f>
      </c>
      <c r="BW26" s="0"/>
      <c r="BX26" s="0"/>
      <c r="BY26" s="0"/>
      <c r="BZ26" s="0"/>
      <c r="CA26" s="0"/>
      <c r="CB26" s="10" t="s">
        <f>=XIRR(CB2:CB25,CA2:CA25)</f>
      </c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11" t="n">
        <v>45909</v>
      </c>
      <c r="DL26" s="6" t="n">
        <v>-9.88</v>
      </c>
      <c r="DM26" s="0" t="s">
        <v>704</v>
      </c>
      <c r="DN26" s="0"/>
      <c r="DO26" s="0"/>
      <c r="DP26" s="0"/>
      <c r="DQ26" s="0"/>
      <c r="DR26" s="0"/>
      <c r="DS26" s="0"/>
      <c r="DT26" s="0"/>
      <c r="DU26" s="8" t="s">
        <f>=-SUM(DU2:DU24)</f>
      </c>
      <c r="DV26" s="0" t="s">
        <v>728</v>
      </c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11" t="n">
        <v>44826</v>
      </c>
      <c r="FK26" s="6" t="n">
        <v>1.69</v>
      </c>
      <c r="FL26" s="0" t="s">
        <v>724</v>
      </c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8" t="s">
        <f>=-SUM(HP2:HP24)</f>
      </c>
      <c r="HQ26" s="0" t="s">
        <v>728</v>
      </c>
    </row>
    <row collapsed="false" customFormat="false" customHeight="false" hidden="false" ht="12.1" outlineLevel="0" r="27">
      <c r="A27" s="11" t="n">
        <v>45960</v>
      </c>
      <c r="B27" s="8" t="s">
        <f>=-Портфель!K2</f>
      </c>
      <c r="C27" s="0" t="s">
        <v>726</v>
      </c>
      <c r="D27" s="0"/>
      <c r="E27" s="0"/>
      <c r="F27" s="0"/>
      <c r="G27" s="0"/>
      <c r="H27" s="0"/>
      <c r="I27" s="0"/>
      <c r="J27" s="0"/>
      <c r="K27" s="0"/>
      <c r="L27" s="0"/>
      <c r="M27" s="11" t="n">
        <v>45667</v>
      </c>
      <c r="N27" s="6" t="n">
        <v>-31.47</v>
      </c>
      <c r="O27" s="0" t="s">
        <v>622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1" t="n">
        <v>45300</v>
      </c>
      <c r="AC27" s="6" t="n">
        <v>-367.04</v>
      </c>
      <c r="AD27" s="0" t="s">
        <v>513</v>
      </c>
      <c r="AE27" s="0"/>
      <c r="AF27" s="0"/>
      <c r="AG27" s="0"/>
      <c r="AH27" s="11" t="n">
        <v>45960</v>
      </c>
      <c r="AI27" s="8" t="s">
        <f>=-Портфель!K13</f>
      </c>
      <c r="AJ27" s="0" t="s">
        <v>726</v>
      </c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8" t="s">
        <f>=-SUM(BV2:BV25)</f>
      </c>
      <c r="BW27" s="0" t="s">
        <v>728</v>
      </c>
      <c r="BX27" s="0"/>
      <c r="BY27" s="0"/>
      <c r="BZ27" s="0"/>
      <c r="CA27" s="0"/>
      <c r="CB27" s="8" t="s">
        <f>=-SUM(CB2:CB25)</f>
      </c>
      <c r="CC27" s="0" t="s">
        <v>728</v>
      </c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11" t="n">
        <v>45960</v>
      </c>
      <c r="DL27" s="8" t="s">
        <f>=-Портфель!K40</f>
      </c>
      <c r="DM27" s="0" t="s">
        <v>726</v>
      </c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11" t="n">
        <v>44826</v>
      </c>
      <c r="FK27" s="6" t="n">
        <v>1.69</v>
      </c>
      <c r="FL27" s="0" t="s">
        <v>724</v>
      </c>
    </row>
    <row collapsed="false" customFormat="false" customHeight="false" hidden="false" ht="12.1" outlineLevel="0" r="28">
      <c r="A28" s="0"/>
      <c r="B28" s="10" t="s">
        <f>=XIRR(B2:B27,A2:A27)</f>
      </c>
      <c r="C28" s="0"/>
      <c r="D28" s="0"/>
      <c r="E28" s="0"/>
      <c r="F28" s="0"/>
      <c r="G28" s="0"/>
      <c r="H28" s="0"/>
      <c r="I28" s="0"/>
      <c r="J28" s="0"/>
      <c r="K28" s="0"/>
      <c r="L28" s="0"/>
      <c r="M28" s="11" t="n">
        <v>45858</v>
      </c>
      <c r="N28" s="6" t="n">
        <v>-268.28</v>
      </c>
      <c r="O28" s="0" t="s">
        <v>689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1" t="n">
        <v>45482</v>
      </c>
      <c r="AC28" s="6" t="n">
        <v>-263.04</v>
      </c>
      <c r="AD28" s="0" t="s">
        <v>564</v>
      </c>
      <c r="AE28" s="0"/>
      <c r="AF28" s="0"/>
      <c r="AG28" s="0"/>
      <c r="AH28" s="0"/>
      <c r="AI28" s="10" t="s">
        <f>=XIRR(AI2:AI27,AH2:AH27)</f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10" t="s">
        <f>=XIRR(DL2:DL27,DK2:DK27)</f>
      </c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11" t="n">
        <v>44826</v>
      </c>
      <c r="FK28" s="6" t="n">
        <v>1.69</v>
      </c>
      <c r="FL28" s="0" t="s">
        <v>724</v>
      </c>
    </row>
    <row collapsed="false" customFormat="false" customHeight="false" hidden="false" ht="12.1" outlineLevel="0" r="29">
      <c r="A29" s="0"/>
      <c r="B29" s="8" t="s">
        <f>=-SUM(B2:B27)</f>
      </c>
      <c r="C29" s="0" t="s">
        <v>728</v>
      </c>
      <c r="D29" s="0"/>
      <c r="E29" s="0"/>
      <c r="F29" s="0"/>
      <c r="G29" s="0"/>
      <c r="H29" s="0"/>
      <c r="I29" s="0"/>
      <c r="J29" s="0"/>
      <c r="K29" s="0"/>
      <c r="L29" s="0"/>
      <c r="M29" s="11" t="n">
        <v>45858</v>
      </c>
      <c r="N29" s="6" t="n">
        <v>-178.52</v>
      </c>
      <c r="O29" s="0" t="s">
        <v>690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1" t="n">
        <v>45573</v>
      </c>
      <c r="AC29" s="6" t="n">
        <v>-398.4</v>
      </c>
      <c r="AD29" s="0" t="s">
        <v>597</v>
      </c>
      <c r="AE29" s="0"/>
      <c r="AF29" s="0"/>
      <c r="AG29" s="0"/>
      <c r="AH29" s="0"/>
      <c r="AI29" s="8" t="s">
        <f>=-SUM(AI2:AI27)</f>
      </c>
      <c r="AJ29" s="0" t="s">
        <v>728</v>
      </c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8" t="s">
        <f>=-SUM(DL2:DL27)</f>
      </c>
      <c r="DM29" s="0" t="s">
        <v>728</v>
      </c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11" t="n">
        <v>44826</v>
      </c>
      <c r="FK29" s="6" t="n">
        <v>1.69</v>
      </c>
      <c r="FL29" s="0" t="s">
        <v>724</v>
      </c>
    </row>
    <row collapsed="false" customFormat="false" customHeight="false" hidden="false" ht="12.1" outlineLevel="0" r="30">
      <c r="A30" s="0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11" t="n">
        <v>45858</v>
      </c>
      <c r="N30" s="6" t="n">
        <v>-12.68</v>
      </c>
      <c r="O30" s="0" t="s">
        <v>691</v>
      </c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1" t="n">
        <v>45623</v>
      </c>
      <c r="AC30" s="6" t="n">
        <v>1540.82</v>
      </c>
      <c r="AD30" s="0" t="s">
        <v>724</v>
      </c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11" t="n">
        <v>44826</v>
      </c>
      <c r="FK30" s="6" t="n">
        <v>1.69</v>
      </c>
      <c r="FL30" s="0" t="s">
        <v>724</v>
      </c>
    </row>
    <row collapsed="false" customFormat="false" customHeight="false" hidden="false" ht="12.1" outlineLevel="0" r="31">
      <c r="A31" s="0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11" t="n">
        <v>45960</v>
      </c>
      <c r="N31" s="8" t="s">
        <f>=-Портфель!K6</f>
      </c>
      <c r="O31" s="0" t="s">
        <v>726</v>
      </c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1" t="n">
        <v>45665</v>
      </c>
      <c r="AC31" s="6" t="n">
        <v>-226.85</v>
      </c>
      <c r="AD31" s="0" t="s">
        <v>618</v>
      </c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11" t="n">
        <v>44837</v>
      </c>
      <c r="FK31" s="6" t="n">
        <v>29.19</v>
      </c>
      <c r="FL31" s="0" t="s">
        <v>724</v>
      </c>
    </row>
    <row collapsed="false" customFormat="false" customHeight="false" hidden="false" ht="12.1" outlineLevel="0" r="32">
      <c r="A32" s="0"/>
      <c r="B32" s="0"/>
      <c r="C32" s="0"/>
      <c r="D32" s="0"/>
      <c r="E32" s="0"/>
      <c r="F32" s="0"/>
      <c r="G32" s="0"/>
      <c r="H32" s="0"/>
      <c r="I32" s="0"/>
      <c r="J32" s="0"/>
      <c r="K32" s="0"/>
      <c r="L32" s="0"/>
      <c r="M32" s="0"/>
      <c r="N32" s="10" t="s">
        <f>=XIRR(N2:N31,M2:M31)</f>
      </c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1" t="n">
        <v>45810</v>
      </c>
      <c r="AC32" s="6" t="n">
        <v>-562.65</v>
      </c>
      <c r="AD32" s="0" t="s">
        <v>656</v>
      </c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11" t="n">
        <v>44848</v>
      </c>
      <c r="FK32" s="6" t="n">
        <v>24</v>
      </c>
      <c r="FL32" s="0" t="s">
        <v>724</v>
      </c>
    </row>
    <row collapsed="false" customFormat="false" customHeight="false" hidden="false" ht="12.1" outlineLevel="0" r="33">
      <c r="A33" s="0"/>
      <c r="B33" s="0"/>
      <c r="C33" s="0"/>
      <c r="D33" s="0"/>
      <c r="E33" s="0"/>
      <c r="F33" s="0"/>
      <c r="G33" s="0"/>
      <c r="H33" s="0"/>
      <c r="I33" s="0"/>
      <c r="J33" s="0"/>
      <c r="K33" s="0"/>
      <c r="L33" s="0"/>
      <c r="M33" s="0"/>
      <c r="N33" s="8" t="s">
        <f>=-SUM(N2:N31)</f>
      </c>
      <c r="O33" s="0" t="s">
        <v>728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1" t="n">
        <v>45944</v>
      </c>
      <c r="AC33" s="6" t="n">
        <v>-187.25</v>
      </c>
      <c r="AD33" s="0" t="s">
        <v>717</v>
      </c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11" t="n">
        <v>45040</v>
      </c>
      <c r="FK33" s="6" t="n">
        <v>13.3</v>
      </c>
      <c r="FL33" s="0" t="s">
        <v>724</v>
      </c>
    </row>
    <row collapsed="false" customFormat="false" customHeight="false" hidden="false" ht="12.1" outlineLevel="0" r="34">
      <c r="A34" s="0"/>
      <c r="B34" s="0"/>
      <c r="C34" s="0"/>
      <c r="D34" s="0"/>
      <c r="E34" s="0"/>
      <c r="F34" s="0"/>
      <c r="G34" s="0"/>
      <c r="H34" s="0"/>
      <c r="I34" s="0"/>
      <c r="J34" s="0"/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1" t="n">
        <v>45960</v>
      </c>
      <c r="AC34" s="8" t="s">
        <f>=-Портфель!K11</f>
      </c>
      <c r="AD34" s="0" t="s">
        <v>726</v>
      </c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11" t="n">
        <v>45127</v>
      </c>
      <c r="FK34" s="6" t="n">
        <v>39.67</v>
      </c>
      <c r="FL34" s="0" t="s">
        <v>724</v>
      </c>
    </row>
    <row collapsed="false" customFormat="false" customHeight="false" hidden="false" ht="12.1" outlineLevel="0" r="35">
      <c r="A35" s="0"/>
      <c r="B35" s="0"/>
      <c r="C35" s="0"/>
      <c r="D35" s="0"/>
      <c r="E35" s="0"/>
      <c r="F35" s="0"/>
      <c r="G35" s="0"/>
      <c r="H35" s="0"/>
      <c r="I35" s="0"/>
      <c r="J35" s="0"/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10" t="s">
        <f>=XIRR(AC2:AC34,AB2:AB34)</f>
      </c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11" t="n">
        <v>45960</v>
      </c>
      <c r="FK35" s="8" t="s">
        <f>=-Портфель!K58</f>
      </c>
      <c r="FL35" s="0" t="s">
        <v>726</v>
      </c>
    </row>
    <row collapsed="false" customFormat="false" customHeight="false" hidden="false" ht="12.1" outlineLevel="0" r="36">
      <c r="A36" s="0"/>
      <c r="B36" s="0"/>
      <c r="C36" s="0"/>
      <c r="D36" s="0"/>
      <c r="E36" s="0"/>
      <c r="F36" s="0"/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8" t="s">
        <f>=-SUM(AC2:AC34)</f>
      </c>
      <c r="AD36" s="0" t="s">
        <v>728</v>
      </c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10" t="s">
        <f>=XIRR(FK2:FK35,FJ2:FJ35)</f>
      </c>
      <c r="FL36" s="0"/>
    </row>
    <row collapsed="false" customFormat="false" customHeight="false" hidden="false" ht="12.1" outlineLevel="0" r="37">
      <c r="A37" s="0"/>
      <c r="B37" s="0"/>
      <c r="C37" s="0"/>
      <c r="D37" s="0"/>
      <c r="E37" s="0"/>
      <c r="F37" s="0"/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8" t="s">
        <f>=-SUM(FK2:FK35)</f>
      </c>
      <c r="FL37" s="0" t="s">
        <v>728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Z1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729</v>
      </c>
      <c r="C1" s="0"/>
      <c r="D1" s="0"/>
      <c r="E1" s="4" t="s">
        <v>730</v>
      </c>
      <c r="F1" s="0"/>
      <c r="G1" s="0"/>
      <c r="H1" s="4" t="s">
        <v>731</v>
      </c>
      <c r="I1" s="0"/>
      <c r="J1" s="0"/>
      <c r="K1" s="4" t="s">
        <v>732</v>
      </c>
      <c r="L1" s="0"/>
      <c r="M1" s="0"/>
      <c r="N1" s="4" t="s">
        <v>733</v>
      </c>
      <c r="O1" s="0"/>
      <c r="P1" s="0"/>
      <c r="Q1" s="4" t="s">
        <v>734</v>
      </c>
      <c r="R1" s="0"/>
      <c r="S1" s="0"/>
      <c r="T1" s="4" t="s">
        <v>735</v>
      </c>
      <c r="U1" s="0"/>
      <c r="V1" s="0"/>
      <c r="W1" s="4" t="s">
        <v>736</v>
      </c>
      <c r="X1" s="0"/>
      <c r="Y1" s="0"/>
      <c r="Z1" s="4" t="s">
        <v>737</v>
      </c>
      <c r="AA1" s="0"/>
      <c r="AB1" s="0"/>
      <c r="AC1" s="4" t="s">
        <v>738</v>
      </c>
      <c r="AD1" s="0"/>
      <c r="AE1" s="0"/>
      <c r="AF1" s="4" t="s">
        <v>739</v>
      </c>
      <c r="AG1" s="0"/>
      <c r="AH1" s="0"/>
      <c r="AI1" s="4" t="s">
        <v>740</v>
      </c>
      <c r="AJ1" s="0"/>
      <c r="AK1" s="0"/>
      <c r="AL1" s="4" t="s">
        <v>741</v>
      </c>
      <c r="AM1" s="0"/>
      <c r="AN1" s="0"/>
      <c r="AO1" s="4" t="s">
        <v>742</v>
      </c>
      <c r="AP1" s="0"/>
      <c r="AQ1" s="0"/>
      <c r="AR1" s="4" t="s">
        <v>743</v>
      </c>
      <c r="AS1" s="0"/>
      <c r="AT1" s="0"/>
      <c r="AU1" s="4" t="s">
        <v>744</v>
      </c>
      <c r="AV1" s="0"/>
      <c r="AW1" s="0"/>
      <c r="AX1" s="4" t="s">
        <v>745</v>
      </c>
      <c r="AY1" s="0"/>
      <c r="AZ1" s="0"/>
      <c r="BA1" s="4" t="s">
        <v>746</v>
      </c>
      <c r="BB1" s="0"/>
      <c r="BC1" s="0"/>
      <c r="BD1" s="4" t="s">
        <v>747</v>
      </c>
      <c r="BE1" s="0"/>
      <c r="BF1" s="0"/>
      <c r="BG1" s="4" t="s">
        <v>748</v>
      </c>
      <c r="BH1" s="0"/>
      <c r="BI1" s="0"/>
      <c r="BJ1" s="4" t="s">
        <v>749</v>
      </c>
      <c r="BK1" s="0"/>
      <c r="BL1" s="0"/>
      <c r="BM1" s="4" t="s">
        <v>750</v>
      </c>
      <c r="BN1" s="0"/>
      <c r="BO1" s="0"/>
      <c r="BP1" s="4" t="s">
        <v>751</v>
      </c>
      <c r="BQ1" s="0"/>
      <c r="BR1" s="0"/>
      <c r="BS1" s="4" t="s">
        <v>752</v>
      </c>
      <c r="BT1" s="0"/>
      <c r="BU1" s="0"/>
      <c r="BV1" s="4" t="s">
        <v>753</v>
      </c>
      <c r="BW1" s="0"/>
      <c r="BX1" s="0"/>
      <c r="BY1" s="4" t="s">
        <v>754</v>
      </c>
      <c r="BZ1" s="0"/>
    </row>
    <row collapsed="false" customFormat="false" customHeight="false" hidden="false" ht="12.1" outlineLevel="0" r="2">
      <c r="A2" s="11" t="n">
        <v>43908</v>
      </c>
      <c r="B2" s="6" t="n">
        <v>792.55</v>
      </c>
      <c r="C2" s="0" t="s">
        <v>724</v>
      </c>
      <c r="D2" s="11" t="n">
        <v>43915</v>
      </c>
      <c r="E2" s="6" t="n">
        <v>205.34</v>
      </c>
      <c r="F2" s="0" t="s">
        <v>724</v>
      </c>
      <c r="G2" s="11" t="n">
        <v>43917</v>
      </c>
      <c r="H2" s="6" t="n">
        <v>805.35</v>
      </c>
      <c r="I2" s="0" t="s">
        <v>724</v>
      </c>
      <c r="J2" s="11" t="n">
        <v>43917</v>
      </c>
      <c r="K2" s="6" t="n">
        <v>883.01</v>
      </c>
      <c r="L2" s="0" t="s">
        <v>724</v>
      </c>
      <c r="M2" s="11" t="n">
        <v>43920</v>
      </c>
      <c r="N2" s="6" t="n">
        <v>686.08</v>
      </c>
      <c r="O2" s="0" t="s">
        <v>724</v>
      </c>
      <c r="P2" s="11" t="n">
        <v>43993</v>
      </c>
      <c r="Q2" s="6" t="n">
        <v>251.142978</v>
      </c>
      <c r="R2" s="0" t="s">
        <v>724</v>
      </c>
      <c r="S2" s="11" t="n">
        <v>44054</v>
      </c>
      <c r="T2" s="6" t="n">
        <v>1022.91</v>
      </c>
      <c r="U2" s="0" t="s">
        <v>724</v>
      </c>
      <c r="V2" s="11" t="n">
        <v>44175</v>
      </c>
      <c r="W2" s="6" t="n">
        <v>76.970985</v>
      </c>
      <c r="X2" s="0" t="s">
        <v>724</v>
      </c>
      <c r="Y2" s="11" t="n">
        <v>44295</v>
      </c>
      <c r="Z2" s="6" t="n">
        <v>717.83</v>
      </c>
      <c r="AA2" s="0" t="s">
        <v>724</v>
      </c>
      <c r="AB2" s="11" t="n">
        <v>44411</v>
      </c>
      <c r="AC2" s="6" t="n">
        <v>1359.94</v>
      </c>
      <c r="AD2" s="0" t="s">
        <v>724</v>
      </c>
      <c r="AE2" s="11" t="n">
        <v>44470</v>
      </c>
      <c r="AF2" s="6" t="n">
        <v>824.5</v>
      </c>
      <c r="AG2" s="0" t="s">
        <v>724</v>
      </c>
      <c r="AH2" s="11" t="n">
        <v>44483</v>
      </c>
      <c r="AI2" s="6" t="n">
        <v>1086.488424</v>
      </c>
      <c r="AJ2" s="0" t="s">
        <v>724</v>
      </c>
      <c r="AK2" s="11" t="n">
        <v>44533</v>
      </c>
      <c r="AL2" s="6" t="n">
        <v>73.24</v>
      </c>
      <c r="AM2" s="0" t="s">
        <v>724</v>
      </c>
      <c r="AN2" s="11" t="n">
        <v>44915</v>
      </c>
      <c r="AO2" s="6" t="n">
        <v>4315.88</v>
      </c>
      <c r="AP2" s="0" t="s">
        <v>724</v>
      </c>
      <c r="AQ2" s="11" t="n">
        <v>44986</v>
      </c>
      <c r="AR2" s="6" t="n">
        <v>1005.39</v>
      </c>
      <c r="AS2" s="0" t="s">
        <v>724</v>
      </c>
      <c r="AT2" s="11" t="n">
        <v>45169</v>
      </c>
      <c r="AU2" s="6" t="n">
        <v>884.3</v>
      </c>
      <c r="AV2" s="0" t="s">
        <v>724</v>
      </c>
      <c r="AW2" s="11" t="n">
        <v>45169</v>
      </c>
      <c r="AX2" s="6" t="n">
        <v>853.13</v>
      </c>
      <c r="AY2" s="0" t="s">
        <v>724</v>
      </c>
      <c r="AZ2" s="11" t="n">
        <v>45181</v>
      </c>
      <c r="BA2" s="6" t="n">
        <v>2552.1</v>
      </c>
      <c r="BB2" s="0" t="s">
        <v>724</v>
      </c>
      <c r="BC2" s="11" t="n">
        <v>45191</v>
      </c>
      <c r="BD2" s="6" t="n">
        <v>983.24</v>
      </c>
      <c r="BE2" s="0" t="s">
        <v>724</v>
      </c>
      <c r="BF2" s="11" t="n">
        <v>45225</v>
      </c>
      <c r="BG2" s="6" t="n">
        <v>1002.07</v>
      </c>
      <c r="BH2" s="0" t="s">
        <v>724</v>
      </c>
      <c r="BI2" s="11" t="n">
        <v>45313</v>
      </c>
      <c r="BJ2" s="6" t="n">
        <v>2853.06</v>
      </c>
      <c r="BK2" s="0" t="s">
        <v>724</v>
      </c>
      <c r="BL2" s="11" t="n">
        <v>45322</v>
      </c>
      <c r="BM2" s="6" t="n">
        <v>1774.94</v>
      </c>
      <c r="BN2" s="0" t="s">
        <v>724</v>
      </c>
      <c r="BO2" s="11" t="n">
        <v>45322</v>
      </c>
      <c r="BP2" s="6" t="n">
        <v>953.07</v>
      </c>
      <c r="BQ2" s="0" t="s">
        <v>724</v>
      </c>
      <c r="BR2" s="11" t="n">
        <v>45323</v>
      </c>
      <c r="BS2" s="6" t="n">
        <v>2802.52</v>
      </c>
      <c r="BT2" s="0" t="s">
        <v>724</v>
      </c>
      <c r="BU2" s="11" t="n">
        <v>45351</v>
      </c>
      <c r="BV2" s="6" t="n">
        <v>2011.13</v>
      </c>
      <c r="BW2" s="0" t="s">
        <v>724</v>
      </c>
      <c r="BX2" s="11" t="n">
        <v>45741</v>
      </c>
      <c r="BY2" s="6" t="n">
        <v>-1036.02</v>
      </c>
      <c r="BZ2" s="0" t="s">
        <v>725</v>
      </c>
    </row>
    <row collapsed="false" customFormat="false" customHeight="false" hidden="false" ht="12.1" outlineLevel="0" r="3">
      <c r="A3" s="11" t="n">
        <v>43910</v>
      </c>
      <c r="B3" s="6" t="n">
        <v>-812.84</v>
      </c>
      <c r="C3" s="0" t="s">
        <v>725</v>
      </c>
      <c r="D3" s="11" t="n">
        <v>43929</v>
      </c>
      <c r="E3" s="6" t="n">
        <v>-5.44</v>
      </c>
      <c r="F3" s="0" t="s">
        <v>261</v>
      </c>
      <c r="G3" s="11" t="n">
        <v>43930</v>
      </c>
      <c r="H3" s="6" t="n">
        <v>-759.57</v>
      </c>
      <c r="I3" s="0" t="s">
        <v>725</v>
      </c>
      <c r="J3" s="11" t="n">
        <v>43917</v>
      </c>
      <c r="K3" s="6" t="n">
        <v>-883.01</v>
      </c>
      <c r="L3" s="0" t="s">
        <v>727</v>
      </c>
      <c r="M3" s="11" t="n">
        <v>43920</v>
      </c>
      <c r="N3" s="6" t="n">
        <v>-688.52</v>
      </c>
      <c r="O3" s="0" t="s">
        <v>725</v>
      </c>
      <c r="P3" s="11" t="n">
        <v>43993</v>
      </c>
      <c r="Q3" s="6" t="n">
        <v>-244.281148</v>
      </c>
      <c r="R3" s="0" t="s">
        <v>725</v>
      </c>
      <c r="S3" s="11" t="n">
        <v>44140</v>
      </c>
      <c r="T3" s="6" t="n">
        <v>-42.38</v>
      </c>
      <c r="U3" s="0" t="s">
        <v>287</v>
      </c>
      <c r="V3" s="11" t="n">
        <v>44260</v>
      </c>
      <c r="W3" s="6" t="n">
        <v>78.76</v>
      </c>
      <c r="X3" s="0" t="s">
        <v>724</v>
      </c>
      <c r="Y3" s="11" t="n">
        <v>44463</v>
      </c>
      <c r="Z3" s="6" t="n">
        <v>-10.5</v>
      </c>
      <c r="AA3" s="0" t="s">
        <v>349</v>
      </c>
      <c r="AB3" s="11" t="n">
        <v>44556</v>
      </c>
      <c r="AC3" s="6" t="n">
        <v>-45</v>
      </c>
      <c r="AD3" s="0" t="s">
        <v>376</v>
      </c>
      <c r="AE3" s="11" t="n">
        <v>44573</v>
      </c>
      <c r="AF3" s="6" t="n">
        <v>-966.42</v>
      </c>
      <c r="AG3" s="0" t="s">
        <v>725</v>
      </c>
      <c r="AH3" s="11" t="n">
        <v>44516</v>
      </c>
      <c r="AI3" s="6" t="n">
        <v>-15.18</v>
      </c>
      <c r="AJ3" s="0" t="s">
        <v>365</v>
      </c>
      <c r="AK3" s="11" t="n">
        <v>45516</v>
      </c>
      <c r="AL3" s="6" t="n">
        <v>-76.55</v>
      </c>
      <c r="AM3" s="0" t="s">
        <v>725</v>
      </c>
      <c r="AN3" s="11" t="n">
        <v>45302</v>
      </c>
      <c r="AO3" s="6" t="n">
        <v>-358.13</v>
      </c>
      <c r="AP3" s="0" t="s">
        <v>516</v>
      </c>
      <c r="AQ3" s="11" t="n">
        <v>45051</v>
      </c>
      <c r="AR3" s="6" t="n">
        <v>-17.69</v>
      </c>
      <c r="AS3" s="0" t="s">
        <v>460</v>
      </c>
      <c r="AT3" s="11" t="n">
        <v>45238</v>
      </c>
      <c r="AU3" s="6" t="n">
        <v>-17.19</v>
      </c>
      <c r="AV3" s="0" t="s">
        <v>503</v>
      </c>
      <c r="AW3" s="11" t="n">
        <v>45223</v>
      </c>
      <c r="AX3" s="6" t="n">
        <v>-26.79</v>
      </c>
      <c r="AY3" s="0" t="s">
        <v>499</v>
      </c>
      <c r="AZ3" s="11" t="n">
        <v>45317</v>
      </c>
      <c r="BA3" s="6" t="n">
        <v>-2834.45</v>
      </c>
      <c r="BB3" s="0" t="s">
        <v>725</v>
      </c>
      <c r="BC3" s="11" t="n">
        <v>45350</v>
      </c>
      <c r="BD3" s="6" t="n">
        <v>-28.41</v>
      </c>
      <c r="BE3" s="0" t="s">
        <v>524</v>
      </c>
      <c r="BF3" s="11" t="n">
        <v>45303</v>
      </c>
      <c r="BG3" s="6" t="n">
        <v>-29.03</v>
      </c>
      <c r="BH3" s="0" t="s">
        <v>517</v>
      </c>
      <c r="BI3" s="11" t="n">
        <v>45317</v>
      </c>
      <c r="BJ3" s="6" t="n">
        <v>2823.04</v>
      </c>
      <c r="BK3" s="0" t="s">
        <v>724</v>
      </c>
      <c r="BL3" s="11" t="n">
        <v>45351</v>
      </c>
      <c r="BM3" s="6" t="n">
        <v>894.03</v>
      </c>
      <c r="BN3" s="0" t="s">
        <v>724</v>
      </c>
      <c r="BO3" s="11" t="n">
        <v>45323</v>
      </c>
      <c r="BP3" s="6" t="n">
        <v>958.44</v>
      </c>
      <c r="BQ3" s="0" t="s">
        <v>724</v>
      </c>
      <c r="BR3" s="11" t="n">
        <v>45478</v>
      </c>
      <c r="BS3" s="6" t="n">
        <v>-248.64</v>
      </c>
      <c r="BT3" s="0" t="s">
        <v>557</v>
      </c>
      <c r="BU3" s="11" t="n">
        <v>45357</v>
      </c>
      <c r="BV3" s="6" t="n">
        <v>3022.38</v>
      </c>
      <c r="BW3" s="0" t="s">
        <v>724</v>
      </c>
      <c r="BX3" s="11" t="n">
        <v>45741</v>
      </c>
      <c r="BY3" s="6" t="n">
        <v>1036</v>
      </c>
      <c r="BZ3" s="0" t="s">
        <v>724</v>
      </c>
    </row>
    <row collapsed="false" customFormat="false" customHeight="false" hidden="false" ht="12.1" outlineLevel="0" r="4">
      <c r="A4" s="11" t="n">
        <v>43910</v>
      </c>
      <c r="B4" s="6" t="n">
        <v>807.55</v>
      </c>
      <c r="C4" s="0" t="s">
        <v>724</v>
      </c>
      <c r="D4" s="11" t="n">
        <v>43928</v>
      </c>
      <c r="E4" s="6" t="n">
        <v>-200</v>
      </c>
      <c r="F4" s="0" t="s">
        <v>260</v>
      </c>
      <c r="G4" s="0"/>
      <c r="H4" s="10" t="s">
        <f>=XIRR(H2:H3,G2:G3)</f>
      </c>
      <c r="I4" s="0"/>
      <c r="J4" s="0"/>
      <c r="K4" s="10" t="s">
        <f>=XIRR(K2:K3,J2:J3)</f>
      </c>
      <c r="L4" s="0"/>
      <c r="M4" s="11" t="n">
        <v>43921</v>
      </c>
      <c r="N4" s="6" t="n">
        <v>2183.12</v>
      </c>
      <c r="O4" s="0" t="s">
        <v>724</v>
      </c>
      <c r="P4" s="0"/>
      <c r="Q4" s="10" t="s">
        <f>=XIRR(Q2:Q3,P2:P3)</f>
      </c>
      <c r="R4" s="0"/>
      <c r="S4" s="11" t="n">
        <v>44322</v>
      </c>
      <c r="T4" s="6" t="n">
        <v>-36.38</v>
      </c>
      <c r="U4" s="0" t="s">
        <v>312</v>
      </c>
      <c r="V4" s="11" t="n">
        <v>44260</v>
      </c>
      <c r="W4" s="6" t="n">
        <v>235.378616</v>
      </c>
      <c r="X4" s="0" t="s">
        <v>724</v>
      </c>
      <c r="Y4" s="11" t="n">
        <v>44708</v>
      </c>
      <c r="Z4" s="6" t="n">
        <v>-5.8</v>
      </c>
      <c r="AA4" s="0" t="s">
        <v>403</v>
      </c>
      <c r="AB4" s="11" t="n">
        <v>44890</v>
      </c>
      <c r="AC4" s="6" t="n">
        <v>-705.98</v>
      </c>
      <c r="AD4" s="0" t="s">
        <v>725</v>
      </c>
      <c r="AE4" s="0"/>
      <c r="AF4" s="10" t="s">
        <f>=XIRR(AF2:AF3,AE2:AE3)</f>
      </c>
      <c r="AG4" s="0"/>
      <c r="AH4" s="11" t="n">
        <v>44602</v>
      </c>
      <c r="AI4" s="6" t="n">
        <v>-15.71</v>
      </c>
      <c r="AJ4" s="0" t="s">
        <v>383</v>
      </c>
      <c r="AK4" s="0"/>
      <c r="AL4" s="10" t="s">
        <f>=XIRR(AL2:AL3,AK2:AK3)</f>
      </c>
      <c r="AM4" s="0"/>
      <c r="AN4" s="11" t="n">
        <v>45488</v>
      </c>
      <c r="AO4" s="6" t="n">
        <v>-358.13</v>
      </c>
      <c r="AP4" s="0" t="s">
        <v>516</v>
      </c>
      <c r="AQ4" s="11" t="n">
        <v>45142</v>
      </c>
      <c r="AR4" s="6" t="n">
        <v>-17.69</v>
      </c>
      <c r="AS4" s="0" t="s">
        <v>460</v>
      </c>
      <c r="AT4" s="11" t="n">
        <v>45329</v>
      </c>
      <c r="AU4" s="6" t="n">
        <v>-17.19</v>
      </c>
      <c r="AV4" s="0" t="s">
        <v>503</v>
      </c>
      <c r="AW4" s="11" t="n">
        <v>45223</v>
      </c>
      <c r="AX4" s="6" t="n">
        <v>879.74</v>
      </c>
      <c r="AY4" s="0" t="s">
        <v>724</v>
      </c>
      <c r="AZ4" s="0"/>
      <c r="BA4" s="10" t="s">
        <f>=XIRR(BA2:BA3,AZ2:AZ3)</f>
      </c>
      <c r="BB4" s="0"/>
      <c r="BC4" s="11" t="n">
        <v>45349</v>
      </c>
      <c r="BD4" s="6" t="n">
        <v>-1000</v>
      </c>
      <c r="BE4" s="0" t="s">
        <v>523</v>
      </c>
      <c r="BF4" s="11" t="n">
        <v>45394</v>
      </c>
      <c r="BG4" s="6" t="n">
        <v>-29.03</v>
      </c>
      <c r="BH4" s="0" t="s">
        <v>517</v>
      </c>
      <c r="BI4" s="11" t="n">
        <v>45341</v>
      </c>
      <c r="BJ4" s="6" t="n">
        <v>-6260.36</v>
      </c>
      <c r="BK4" s="0" t="s">
        <v>725</v>
      </c>
      <c r="BL4" s="11" t="n">
        <v>45490</v>
      </c>
      <c r="BM4" s="6" t="n">
        <v>-58.32</v>
      </c>
      <c r="BN4" s="0" t="s">
        <v>573</v>
      </c>
      <c r="BO4" s="11" t="n">
        <v>45491</v>
      </c>
      <c r="BP4" s="6" t="n">
        <v>-68.28</v>
      </c>
      <c r="BQ4" s="0" t="s">
        <v>574</v>
      </c>
      <c r="BR4" s="11" t="n">
        <v>45846</v>
      </c>
      <c r="BS4" s="6" t="n">
        <v>-262.08</v>
      </c>
      <c r="BT4" s="0" t="s">
        <v>672</v>
      </c>
      <c r="BU4" s="11" t="n">
        <v>45435</v>
      </c>
      <c r="BV4" s="6" t="n">
        <v>-166.95</v>
      </c>
      <c r="BW4" s="0" t="s">
        <v>541</v>
      </c>
      <c r="BX4" s="0"/>
      <c r="BY4" s="10" t="s">
        <f>=XIRR(BY2:BY3,BX2:BX3)</f>
      </c>
      <c r="BZ4" s="0"/>
    </row>
    <row collapsed="false" customFormat="false" customHeight="false" hidden="false" ht="12.1" outlineLevel="0" r="5">
      <c r="A5" s="11" t="n">
        <v>43910</v>
      </c>
      <c r="B5" s="6" t="n">
        <v>-807.55</v>
      </c>
      <c r="C5" s="0" t="s">
        <v>727</v>
      </c>
      <c r="D5" s="0"/>
      <c r="E5" s="10" t="s">
        <f>=XIRR(E2:E4,D2:D4)</f>
      </c>
      <c r="F5" s="0"/>
      <c r="G5" s="0"/>
      <c r="H5" s="8" t="s">
        <f>=-SUM(H2:H3)</f>
      </c>
      <c r="I5" s="0" t="s">
        <v>728</v>
      </c>
      <c r="J5" s="0"/>
      <c r="K5" s="8" t="s">
        <f>=-SUM(K2:K3)</f>
      </c>
      <c r="L5" s="0" t="s">
        <v>728</v>
      </c>
      <c r="M5" s="11" t="n">
        <v>43921</v>
      </c>
      <c r="N5" s="6" t="n">
        <v>-2197.47</v>
      </c>
      <c r="O5" s="0" t="s">
        <v>725</v>
      </c>
      <c r="P5" s="0"/>
      <c r="Q5" s="8" t="s">
        <f>=-SUM(Q2:Q3)</f>
      </c>
      <c r="R5" s="0" t="s">
        <v>728</v>
      </c>
      <c r="S5" s="11" t="n">
        <v>44504</v>
      </c>
      <c r="T5" s="6" t="n">
        <v>-36.38</v>
      </c>
      <c r="U5" s="0" t="s">
        <v>312</v>
      </c>
      <c r="V5" s="11" t="n">
        <v>44260</v>
      </c>
      <c r="W5" s="6" t="n">
        <v>236.11648</v>
      </c>
      <c r="X5" s="0" t="s">
        <v>724</v>
      </c>
      <c r="Y5" s="11" t="n">
        <v>45317</v>
      </c>
      <c r="Z5" s="6" t="n">
        <v>-8.84</v>
      </c>
      <c r="AA5" s="0" t="s">
        <v>520</v>
      </c>
      <c r="AB5" s="0"/>
      <c r="AC5" s="10" t="s">
        <f>=XIRR(AC2:AC4,AB2:AB4)</f>
      </c>
      <c r="AD5" s="0"/>
      <c r="AE5" s="0"/>
      <c r="AF5" s="8" t="s">
        <f>=-SUM(AF2:AF3)</f>
      </c>
      <c r="AG5" s="0" t="s">
        <v>728</v>
      </c>
      <c r="AH5" s="11" t="n">
        <v>44694</v>
      </c>
      <c r="AI5" s="6" t="n">
        <v>-13.82</v>
      </c>
      <c r="AJ5" s="0" t="s">
        <v>400</v>
      </c>
      <c r="AK5" s="0"/>
      <c r="AL5" s="8" t="s">
        <f>=-SUM(AL2:AL3)</f>
      </c>
      <c r="AM5" s="0" t="s">
        <v>728</v>
      </c>
      <c r="AN5" s="11" t="n">
        <v>45776</v>
      </c>
      <c r="AO5" s="6" t="n">
        <v>-4561.39</v>
      </c>
      <c r="AP5" s="0" t="s">
        <v>725</v>
      </c>
      <c r="AQ5" s="11" t="n">
        <v>45233</v>
      </c>
      <c r="AR5" s="6" t="n">
        <v>-17.69</v>
      </c>
      <c r="AS5" s="0" t="s">
        <v>460</v>
      </c>
      <c r="AT5" s="11" t="n">
        <v>45420</v>
      </c>
      <c r="AU5" s="6" t="n">
        <v>-17.19</v>
      </c>
      <c r="AV5" s="0" t="s">
        <v>503</v>
      </c>
      <c r="AW5" s="11" t="n">
        <v>45314</v>
      </c>
      <c r="AX5" s="6" t="n">
        <v>-53.58</v>
      </c>
      <c r="AY5" s="0" t="s">
        <v>518</v>
      </c>
      <c r="AZ5" s="0"/>
      <c r="BA5" s="8" t="s">
        <f>=-SUM(BA2:BA3)</f>
      </c>
      <c r="BB5" s="0" t="s">
        <v>728</v>
      </c>
      <c r="BC5" s="0"/>
      <c r="BD5" s="10" t="s">
        <f>=XIRR(BD2:BD4,BC2:BC4)</f>
      </c>
      <c r="BE5" s="0"/>
      <c r="BF5" s="11" t="n">
        <v>45485</v>
      </c>
      <c r="BG5" s="6" t="n">
        <v>-29.03</v>
      </c>
      <c r="BH5" s="0" t="s">
        <v>517</v>
      </c>
      <c r="BI5" s="0"/>
      <c r="BJ5" s="10" t="s">
        <f>=XIRR(BJ2:BJ4,BI2:BI4)</f>
      </c>
      <c r="BK5" s="0"/>
      <c r="BL5" s="11" t="n">
        <v>45672</v>
      </c>
      <c r="BM5" s="6" t="n">
        <v>-58.32</v>
      </c>
      <c r="BN5" s="0" t="s">
        <v>573</v>
      </c>
      <c r="BO5" s="11" t="n">
        <v>45673</v>
      </c>
      <c r="BP5" s="6" t="n">
        <v>-68.28</v>
      </c>
      <c r="BQ5" s="0" t="s">
        <v>574</v>
      </c>
      <c r="BR5" s="11" t="n">
        <v>45876</v>
      </c>
      <c r="BS5" s="6" t="n">
        <v>-3051.25</v>
      </c>
      <c r="BT5" s="0" t="s">
        <v>725</v>
      </c>
      <c r="BU5" s="11" t="n">
        <v>45526</v>
      </c>
      <c r="BV5" s="6" t="n">
        <v>-166.95</v>
      </c>
      <c r="BW5" s="0" t="s">
        <v>541</v>
      </c>
      <c r="BX5" s="0"/>
      <c r="BY5" s="8" t="s">
        <f>=-SUM(BY2:BY3)</f>
      </c>
      <c r="BZ5" s="0" t="s">
        <v>728</v>
      </c>
    </row>
    <row collapsed="false" customFormat="false" customHeight="false" hidden="false" ht="12.1" outlineLevel="0" r="6">
      <c r="A6" s="0"/>
      <c r="B6" s="10" t="s">
        <f>=XIRR(B2:B5,A2:A5)</f>
      </c>
      <c r="C6" s="0"/>
      <c r="D6" s="0"/>
      <c r="E6" s="8" t="s">
        <f>=-SUM(E2:E4)</f>
      </c>
      <c r="F6" s="0" t="s">
        <v>728</v>
      </c>
      <c r="G6" s="0"/>
      <c r="H6" s="0"/>
      <c r="I6" s="0"/>
      <c r="J6" s="0"/>
      <c r="K6" s="0"/>
      <c r="L6" s="0"/>
      <c r="M6" s="0"/>
      <c r="N6" s="10" t="s">
        <f>=XIRR(N2:N5,M2:M5)</f>
      </c>
      <c r="O6" s="0"/>
      <c r="P6" s="0"/>
      <c r="Q6" s="0"/>
      <c r="R6" s="0"/>
      <c r="S6" s="11" t="n">
        <v>44686</v>
      </c>
      <c r="T6" s="6" t="n">
        <v>-36.38</v>
      </c>
      <c r="U6" s="0" t="s">
        <v>312</v>
      </c>
      <c r="V6" s="11" t="n">
        <v>45516</v>
      </c>
      <c r="W6" s="6" t="n">
        <v>-1192.88</v>
      </c>
      <c r="X6" s="0" t="s">
        <v>725</v>
      </c>
      <c r="Y6" s="11" t="n">
        <v>45639</v>
      </c>
      <c r="Z6" s="6" t="n">
        <v>-30.31</v>
      </c>
      <c r="AA6" s="0" t="s">
        <v>613</v>
      </c>
      <c r="AB6" s="0"/>
      <c r="AC6" s="8" t="s">
        <f>=-SUM(AC2:AC4)</f>
      </c>
      <c r="AD6" s="0" t="s">
        <v>728</v>
      </c>
      <c r="AE6" s="0"/>
      <c r="AF6" s="0"/>
      <c r="AG6" s="0"/>
      <c r="AH6" s="11" t="n">
        <v>44789</v>
      </c>
      <c r="AI6" s="6" t="n">
        <v>-12.89</v>
      </c>
      <c r="AJ6" s="0" t="s">
        <v>420</v>
      </c>
      <c r="AK6" s="0"/>
      <c r="AL6" s="0"/>
      <c r="AM6" s="0"/>
      <c r="AN6" s="0"/>
      <c r="AO6" s="10" t="s">
        <f>=XIRR(AO2:AO5,AN2:AN5)</f>
      </c>
      <c r="AP6" s="0"/>
      <c r="AQ6" s="11" t="n">
        <v>45324</v>
      </c>
      <c r="AR6" s="6" t="n">
        <v>-17.69</v>
      </c>
      <c r="AS6" s="0" t="s">
        <v>460</v>
      </c>
      <c r="AT6" s="11" t="n">
        <v>45511</v>
      </c>
      <c r="AU6" s="6" t="n">
        <v>-17.19</v>
      </c>
      <c r="AV6" s="0" t="s">
        <v>503</v>
      </c>
      <c r="AW6" s="11" t="n">
        <v>45405</v>
      </c>
      <c r="AX6" s="6" t="n">
        <v>-53.58</v>
      </c>
      <c r="AY6" s="0" t="s">
        <v>518</v>
      </c>
      <c r="AZ6" s="0"/>
      <c r="BA6" s="0"/>
      <c r="BB6" s="0"/>
      <c r="BC6" s="0"/>
      <c r="BD6" s="8" t="s">
        <f>=-SUM(BD2:BD4)</f>
      </c>
      <c r="BE6" s="0" t="s">
        <v>728</v>
      </c>
      <c r="BF6" s="11" t="n">
        <v>45576</v>
      </c>
      <c r="BG6" s="6" t="n">
        <v>-29.03</v>
      </c>
      <c r="BH6" s="0" t="s">
        <v>517</v>
      </c>
      <c r="BI6" s="0"/>
      <c r="BJ6" s="8" t="s">
        <f>=-SUM(BJ2:BJ4)</f>
      </c>
      <c r="BK6" s="0" t="s">
        <v>728</v>
      </c>
      <c r="BL6" s="11" t="n">
        <v>45854</v>
      </c>
      <c r="BM6" s="6" t="n">
        <v>-58.32</v>
      </c>
      <c r="BN6" s="0" t="s">
        <v>573</v>
      </c>
      <c r="BO6" s="11" t="n">
        <v>45672</v>
      </c>
      <c r="BP6" s="6" t="n">
        <v>-2000</v>
      </c>
      <c r="BQ6" s="0" t="s">
        <v>624</v>
      </c>
      <c r="BR6" s="0"/>
      <c r="BS6" s="10" t="s">
        <f>=XIRR(BS2:BS5,BR2:BR5)</f>
      </c>
      <c r="BT6" s="0"/>
      <c r="BU6" s="11" t="n">
        <v>45525</v>
      </c>
      <c r="BV6" s="6" t="n">
        <v>-5000</v>
      </c>
      <c r="BW6" s="0" t="s">
        <v>584</v>
      </c>
    </row>
    <row collapsed="false" customFormat="false" customHeight="false" hidden="false" ht="12.1" outlineLevel="0" r="7">
      <c r="A7" s="0"/>
      <c r="B7" s="8" t="s">
        <f>=-SUM(B2:B5)</f>
      </c>
      <c r="C7" s="0" t="s">
        <v>728</v>
      </c>
      <c r="D7" s="0"/>
      <c r="E7" s="0"/>
      <c r="F7" s="0"/>
      <c r="G7" s="0"/>
      <c r="H7" s="0"/>
      <c r="I7" s="0"/>
      <c r="J7" s="0"/>
      <c r="K7" s="0"/>
      <c r="L7" s="0"/>
      <c r="M7" s="0"/>
      <c r="N7" s="8" t="s">
        <f>=-SUM(N2:N5)</f>
      </c>
      <c r="O7" s="0" t="s">
        <v>728</v>
      </c>
      <c r="P7" s="0"/>
      <c r="Q7" s="0"/>
      <c r="R7" s="0"/>
      <c r="S7" s="11" t="n">
        <v>44868</v>
      </c>
      <c r="T7" s="6" t="n">
        <v>-36.38</v>
      </c>
      <c r="U7" s="0" t="s">
        <v>312</v>
      </c>
      <c r="V7" s="0"/>
      <c r="W7" s="10" t="s">
        <f>=XIRR(W2:W6,V2:V6)</f>
      </c>
      <c r="X7" s="0"/>
      <c r="Y7" s="11" t="n">
        <v>45835</v>
      </c>
      <c r="Z7" s="6" t="n">
        <v>2</v>
      </c>
      <c r="AA7" s="0" t="s">
        <v>724</v>
      </c>
      <c r="AB7" s="0"/>
      <c r="AC7" s="0"/>
      <c r="AD7" s="0"/>
      <c r="AE7" s="0"/>
      <c r="AF7" s="0"/>
      <c r="AG7" s="0"/>
      <c r="AH7" s="11" t="n">
        <v>44881</v>
      </c>
      <c r="AI7" s="6" t="n">
        <v>-12.67</v>
      </c>
      <c r="AJ7" s="0" t="s">
        <v>432</v>
      </c>
      <c r="AK7" s="0"/>
      <c r="AL7" s="0"/>
      <c r="AM7" s="0"/>
      <c r="AN7" s="0"/>
      <c r="AO7" s="8" t="s">
        <f>=-SUM(AO2:AO5)</f>
      </c>
      <c r="AP7" s="0" t="s">
        <v>728</v>
      </c>
      <c r="AQ7" s="11" t="n">
        <v>45415</v>
      </c>
      <c r="AR7" s="6" t="n">
        <v>-17.69</v>
      </c>
      <c r="AS7" s="0" t="s">
        <v>460</v>
      </c>
      <c r="AT7" s="11" t="n">
        <v>45510</v>
      </c>
      <c r="AU7" s="6" t="n">
        <v>-1000</v>
      </c>
      <c r="AV7" s="0" t="s">
        <v>578</v>
      </c>
      <c r="AW7" s="11" t="n">
        <v>45496</v>
      </c>
      <c r="AX7" s="6" t="n">
        <v>-53.58</v>
      </c>
      <c r="AY7" s="0" t="s">
        <v>518</v>
      </c>
      <c r="AZ7" s="0"/>
      <c r="BA7" s="0"/>
      <c r="BB7" s="0"/>
      <c r="BC7" s="0"/>
      <c r="BD7" s="0"/>
      <c r="BE7" s="0"/>
      <c r="BF7" s="11" t="n">
        <v>45667</v>
      </c>
      <c r="BG7" s="6" t="n">
        <v>-29.03</v>
      </c>
      <c r="BH7" s="0" t="s">
        <v>517</v>
      </c>
      <c r="BI7" s="0"/>
      <c r="BJ7" s="0"/>
      <c r="BK7" s="0"/>
      <c r="BL7" s="11" t="n">
        <v>45853</v>
      </c>
      <c r="BM7" s="6" t="n">
        <v>-3000</v>
      </c>
      <c r="BN7" s="0" t="s">
        <v>684</v>
      </c>
      <c r="BO7" s="0"/>
      <c r="BP7" s="10" t="s">
        <f>=XIRR(BP2:BP6,BO2:BO6)</f>
      </c>
      <c r="BQ7" s="0"/>
      <c r="BR7" s="0"/>
      <c r="BS7" s="8" t="s">
        <f>=-SUM(BS2:BS5)</f>
      </c>
      <c r="BT7" s="0" t="s">
        <v>728</v>
      </c>
      <c r="BU7" s="0"/>
      <c r="BV7" s="10" t="s">
        <f>=XIRR(BV2:BV6,BU2:BU6)</f>
      </c>
      <c r="BW7" s="0"/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  <c r="S8" s="11" t="n">
        <v>45050</v>
      </c>
      <c r="T8" s="6" t="n">
        <v>-36.38</v>
      </c>
      <c r="U8" s="0" t="s">
        <v>312</v>
      </c>
      <c r="V8" s="0"/>
      <c r="W8" s="8" t="s">
        <f>=-SUM(W2:W6)</f>
      </c>
      <c r="X8" s="0" t="s">
        <v>728</v>
      </c>
      <c r="Y8" s="11" t="n">
        <v>45847</v>
      </c>
      <c r="Z8" s="6" t="n">
        <v>-150.81</v>
      </c>
      <c r="AA8" s="0" t="s">
        <v>725</v>
      </c>
      <c r="AB8" s="0"/>
      <c r="AC8" s="0"/>
      <c r="AD8" s="0"/>
      <c r="AE8" s="0"/>
      <c r="AF8" s="0"/>
      <c r="AG8" s="0"/>
      <c r="AH8" s="11" t="n">
        <v>44967</v>
      </c>
      <c r="AI8" s="6" t="n">
        <v>-15.31</v>
      </c>
      <c r="AJ8" s="0" t="s">
        <v>448</v>
      </c>
      <c r="AK8" s="0"/>
      <c r="AL8" s="0"/>
      <c r="AM8" s="0"/>
      <c r="AN8" s="0"/>
      <c r="AO8" s="0"/>
      <c r="AP8" s="0"/>
      <c r="AQ8" s="11" t="n">
        <v>45506</v>
      </c>
      <c r="AR8" s="6" t="n">
        <v>-17.69</v>
      </c>
      <c r="AS8" s="0" t="s">
        <v>460</v>
      </c>
      <c r="AT8" s="0"/>
      <c r="AU8" s="10" t="s">
        <f>=XIRR(AU2:AU7,AT2:AT7)</f>
      </c>
      <c r="AV8" s="0"/>
      <c r="AW8" s="11" t="n">
        <v>45587</v>
      </c>
      <c r="AX8" s="6" t="n">
        <v>-53.58</v>
      </c>
      <c r="AY8" s="0" t="s">
        <v>518</v>
      </c>
      <c r="AZ8" s="0"/>
      <c r="BA8" s="0"/>
      <c r="BB8" s="0"/>
      <c r="BC8" s="0"/>
      <c r="BD8" s="0"/>
      <c r="BE8" s="0"/>
      <c r="BF8" s="11" t="n">
        <v>45758</v>
      </c>
      <c r="BG8" s="6" t="n">
        <v>-29.03</v>
      </c>
      <c r="BH8" s="0" t="s">
        <v>517</v>
      </c>
      <c r="BI8" s="0"/>
      <c r="BJ8" s="0"/>
      <c r="BK8" s="0"/>
      <c r="BL8" s="0"/>
      <c r="BM8" s="10" t="s">
        <f>=XIRR(BM2:BM7,BL2:BL7)</f>
      </c>
      <c r="BN8" s="0"/>
      <c r="BO8" s="0"/>
      <c r="BP8" s="8" t="s">
        <f>=-SUM(BP2:BP6)</f>
      </c>
      <c r="BQ8" s="0" t="s">
        <v>728</v>
      </c>
      <c r="BR8" s="0"/>
      <c r="BS8" s="0"/>
      <c r="BT8" s="0"/>
      <c r="BU8" s="0"/>
      <c r="BV8" s="8" t="s">
        <f>=-SUM(BV2:BV6)</f>
      </c>
      <c r="BW8" s="0" t="s">
        <v>728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0"/>
      <c r="Q9" s="0"/>
      <c r="R9" s="0"/>
      <c r="S9" s="11" t="n">
        <v>45232</v>
      </c>
      <c r="T9" s="6" t="n">
        <v>-36.38</v>
      </c>
      <c r="U9" s="0" t="s">
        <v>312</v>
      </c>
      <c r="V9" s="0"/>
      <c r="W9" s="0"/>
      <c r="X9" s="0"/>
      <c r="Y9" s="0"/>
      <c r="Z9" s="10" t="s">
        <f>=XIRR(Z2:Z8,Y2:Y8)</f>
      </c>
      <c r="AA9" s="0"/>
      <c r="AB9" s="0"/>
      <c r="AC9" s="0"/>
      <c r="AD9" s="0"/>
      <c r="AE9" s="0"/>
      <c r="AF9" s="0"/>
      <c r="AG9" s="0"/>
      <c r="AH9" s="11" t="n">
        <v>45061</v>
      </c>
      <c r="AI9" s="6" t="n">
        <v>-16.21</v>
      </c>
      <c r="AJ9" s="0" t="s">
        <v>465</v>
      </c>
      <c r="AK9" s="0"/>
      <c r="AL9" s="0"/>
      <c r="AM9" s="0"/>
      <c r="AN9" s="0"/>
      <c r="AO9" s="0"/>
      <c r="AP9" s="0"/>
      <c r="AQ9" s="11" t="n">
        <v>45505</v>
      </c>
      <c r="AR9" s="6" t="n">
        <v>-1000</v>
      </c>
      <c r="AS9" s="0" t="s">
        <v>577</v>
      </c>
      <c r="AT9" s="0"/>
      <c r="AU9" s="8" t="s">
        <f>=-SUM(AU2:AU7)</f>
      </c>
      <c r="AV9" s="0" t="s">
        <v>728</v>
      </c>
      <c r="AW9" s="11" t="n">
        <v>45678</v>
      </c>
      <c r="AX9" s="6" t="n">
        <v>-53.58</v>
      </c>
      <c r="AY9" s="0" t="s">
        <v>518</v>
      </c>
      <c r="AZ9" s="0"/>
      <c r="BA9" s="0"/>
      <c r="BB9" s="0"/>
      <c r="BC9" s="0"/>
      <c r="BD9" s="0"/>
      <c r="BE9" s="0"/>
      <c r="BF9" s="11" t="n">
        <v>45849</v>
      </c>
      <c r="BG9" s="6" t="n">
        <v>-29.03</v>
      </c>
      <c r="BH9" s="0" t="s">
        <v>517</v>
      </c>
      <c r="BI9" s="0"/>
      <c r="BJ9" s="0"/>
      <c r="BK9" s="0"/>
      <c r="BL9" s="0"/>
      <c r="BM9" s="8" t="s">
        <f>=-SUM(BM2:BM7)</f>
      </c>
      <c r="BN9" s="0" t="s">
        <v>728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0"/>
      <c r="K10" s="0"/>
      <c r="L10" s="0"/>
      <c r="M10" s="0"/>
      <c r="N10" s="0"/>
      <c r="O10" s="0"/>
      <c r="P10" s="0"/>
      <c r="Q10" s="0"/>
      <c r="R10" s="0"/>
      <c r="S10" s="11" t="n">
        <v>45414</v>
      </c>
      <c r="T10" s="6" t="n">
        <v>-36.38</v>
      </c>
      <c r="U10" s="0" t="s">
        <v>312</v>
      </c>
      <c r="V10" s="0"/>
      <c r="W10" s="0"/>
      <c r="X10" s="0"/>
      <c r="Y10" s="0"/>
      <c r="Z10" s="8" t="s">
        <f>=-SUM(Z2:Z8)</f>
      </c>
      <c r="AA10" s="0" t="s">
        <v>728</v>
      </c>
      <c r="AB10" s="0"/>
      <c r="AC10" s="0"/>
      <c r="AD10" s="0"/>
      <c r="AE10" s="0"/>
      <c r="AF10" s="0"/>
      <c r="AG10" s="0"/>
      <c r="AH10" s="11" t="n">
        <v>45154</v>
      </c>
      <c r="AI10" s="6" t="n">
        <v>-20.46</v>
      </c>
      <c r="AJ10" s="0" t="s">
        <v>489</v>
      </c>
      <c r="AK10" s="0"/>
      <c r="AL10" s="0"/>
      <c r="AM10" s="0"/>
      <c r="AN10" s="0"/>
      <c r="AO10" s="0"/>
      <c r="AP10" s="0"/>
      <c r="AQ10" s="0"/>
      <c r="AR10" s="10" t="s">
        <f>=XIRR(AR2:AR9,AQ2:AQ9)</f>
      </c>
      <c r="AS10" s="0"/>
      <c r="AT10" s="0"/>
      <c r="AU10" s="0"/>
      <c r="AV10" s="0"/>
      <c r="AW10" s="11" t="n">
        <v>45769</v>
      </c>
      <c r="AX10" s="6" t="n">
        <v>-53.58</v>
      </c>
      <c r="AY10" s="0" t="s">
        <v>518</v>
      </c>
      <c r="AZ10" s="0"/>
      <c r="BA10" s="0"/>
      <c r="BB10" s="0"/>
      <c r="BC10" s="0"/>
      <c r="BD10" s="0"/>
      <c r="BE10" s="0"/>
      <c r="BF10" s="11" t="n">
        <v>45848</v>
      </c>
      <c r="BG10" s="6" t="n">
        <v>-1000</v>
      </c>
      <c r="BH10" s="0" t="s">
        <v>677</v>
      </c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  <c r="S11" s="11" t="n">
        <v>45596</v>
      </c>
      <c r="T11" s="6" t="n">
        <v>-36.38</v>
      </c>
      <c r="U11" s="0" t="s">
        <v>312</v>
      </c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11" t="n">
        <v>45246</v>
      </c>
      <c r="AI11" s="6" t="n">
        <v>-18.79</v>
      </c>
      <c r="AJ11" s="0" t="s">
        <v>505</v>
      </c>
      <c r="AK11" s="0"/>
      <c r="AL11" s="0"/>
      <c r="AM11" s="0"/>
      <c r="AN11" s="0"/>
      <c r="AO11" s="0"/>
      <c r="AP11" s="0"/>
      <c r="AQ11" s="0"/>
      <c r="AR11" s="8" t="s">
        <f>=-SUM(AR2:AR9)</f>
      </c>
      <c r="AS11" s="0" t="s">
        <v>728</v>
      </c>
      <c r="AT11" s="0"/>
      <c r="AU11" s="0"/>
      <c r="AV11" s="0"/>
      <c r="AW11" s="11" t="n">
        <v>45860</v>
      </c>
      <c r="AX11" s="6" t="n">
        <v>-53.58</v>
      </c>
      <c r="AY11" s="0" t="s">
        <v>518</v>
      </c>
      <c r="AZ11" s="0"/>
      <c r="BA11" s="0"/>
      <c r="BB11" s="0"/>
      <c r="BC11" s="0"/>
      <c r="BD11" s="0"/>
      <c r="BE11" s="0"/>
      <c r="BF11" s="0"/>
      <c r="BG11" s="10" t="s">
        <f>=XIRR(BG2:BG10,BF2:BF10)</f>
      </c>
      <c r="BH11" s="0"/>
    </row>
    <row collapsed="false" customFormat="false" customHeight="false" hidden="false" ht="12.1" outlineLevel="0" r="12">
      <c r="A12" s="0"/>
      <c r="B12" s="0"/>
      <c r="C12" s="0"/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  <c r="S12" s="11" t="n">
        <v>45778</v>
      </c>
      <c r="T12" s="6" t="n">
        <v>-36.38</v>
      </c>
      <c r="U12" s="0" t="s">
        <v>312</v>
      </c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11" t="n">
        <v>45334</v>
      </c>
      <c r="AI12" s="6" t="n">
        <v>-19.09</v>
      </c>
      <c r="AJ12" s="0" t="s">
        <v>521</v>
      </c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11" t="n">
        <v>45859</v>
      </c>
      <c r="AX12" s="6" t="n">
        <v>-2000</v>
      </c>
      <c r="AY12" s="0" t="s">
        <v>692</v>
      </c>
      <c r="AZ12" s="0"/>
      <c r="BA12" s="0"/>
      <c r="BB12" s="0"/>
      <c r="BC12" s="0"/>
      <c r="BD12" s="0"/>
      <c r="BE12" s="0"/>
      <c r="BF12" s="0"/>
      <c r="BG12" s="8" t="s">
        <f>=-SUM(BG2:BG10)</f>
      </c>
      <c r="BH12" s="0" t="s">
        <v>728</v>
      </c>
    </row>
    <row collapsed="false" customFormat="false" customHeight="false" hidden="false" ht="12.1" outlineLevel="0" r="13">
      <c r="A13" s="0"/>
      <c r="B13" s="0"/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11" t="n">
        <v>45777</v>
      </c>
      <c r="T13" s="6" t="n">
        <v>-1000</v>
      </c>
      <c r="U13" s="0" t="s">
        <v>648</v>
      </c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11" t="n">
        <v>45429</v>
      </c>
      <c r="AI13" s="6" t="n">
        <v>-19.09</v>
      </c>
      <c r="AJ13" s="0" t="s">
        <v>539</v>
      </c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10" t="s">
        <f>=XIRR(AX2:AX12,AW2:AW12)</f>
      </c>
      <c r="AY13" s="0"/>
    </row>
    <row collapsed="false" customFormat="false" customHeight="false" hidden="false" ht="12.1" outlineLevel="0" r="14">
      <c r="A14" s="0"/>
      <c r="B14" s="0"/>
      <c r="C14" s="0"/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10" t="s">
        <f>=XIRR(T2:T13,S2:S13)</f>
      </c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11" t="n">
        <v>45516</v>
      </c>
      <c r="AI14" s="6" t="n">
        <v>-1313.04</v>
      </c>
      <c r="AJ14" s="0" t="s">
        <v>725</v>
      </c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8" t="s">
        <f>=-SUM(AX2:AX12)</f>
      </c>
      <c r="AY14" s="0" t="s">
        <v>728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8" t="s">
        <f>=-SUM(T2:T13)</f>
      </c>
      <c r="U15" s="0" t="s">
        <v>728</v>
      </c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10" t="s">
        <f>=XIRR(AI2:AI14,AH2:AH14)</f>
      </c>
      <c r="AJ15" s="0"/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8" t="s">
        <f>=-SUM(AI2:AI14)</f>
      </c>
      <c r="AJ16" s="0" t="s">
        <v>728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F3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755</v>
      </c>
      <c r="C1" s="0"/>
      <c r="D1" s="0"/>
      <c r="E1" s="3" t="s">
        <v>756</v>
      </c>
      <c r="F1" s="0"/>
      <c r="G1" s="0"/>
      <c r="H1" s="3" t="s">
        <v>757</v>
      </c>
      <c r="I1" s="0"/>
      <c r="J1" s="0"/>
      <c r="K1" s="3" t="s">
        <v>758</v>
      </c>
      <c r="L1" s="0"/>
      <c r="M1" s="0"/>
      <c r="N1" s="3" t="s">
        <v>759</v>
      </c>
      <c r="O1" s="0"/>
      <c r="P1" s="0"/>
      <c r="Q1" s="3" t="s">
        <v>760</v>
      </c>
      <c r="R1" s="0"/>
      <c r="S1" s="0"/>
      <c r="T1" s="3" t="s">
        <v>761</v>
      </c>
      <c r="U1" s="0"/>
      <c r="V1" s="0"/>
      <c r="W1" s="3" t="s">
        <v>762</v>
      </c>
      <c r="X1" s="0"/>
      <c r="Y1" s="0"/>
      <c r="Z1" s="3" t="s">
        <v>763</v>
      </c>
      <c r="AA1" s="0"/>
      <c r="AB1" s="0"/>
      <c r="AC1" s="3" t="s">
        <v>764</v>
      </c>
      <c r="AD1" s="0"/>
      <c r="AE1" s="0"/>
      <c r="AF1" s="3" t="s">
        <v>765</v>
      </c>
      <c r="AG1" s="0"/>
      <c r="AH1" s="0"/>
      <c r="AI1" s="3" t="s">
        <v>766</v>
      </c>
      <c r="AJ1" s="0"/>
      <c r="AK1" s="0"/>
      <c r="AL1" s="3" t="s">
        <v>767</v>
      </c>
      <c r="AM1" s="0"/>
      <c r="AN1" s="0"/>
      <c r="AO1" s="3" t="s">
        <v>768</v>
      </c>
      <c r="AP1" s="0"/>
      <c r="AQ1" s="0"/>
      <c r="AR1" s="3" t="s">
        <v>769</v>
      </c>
      <c r="AS1" s="0"/>
      <c r="AT1" s="0"/>
      <c r="AU1" s="3" t="s">
        <v>770</v>
      </c>
      <c r="AV1" s="0"/>
      <c r="AW1" s="0"/>
      <c r="AX1" s="3" t="s">
        <v>771</v>
      </c>
      <c r="AY1" s="0"/>
      <c r="AZ1" s="0"/>
      <c r="BA1" s="3" t="s">
        <v>772</v>
      </c>
      <c r="BB1" s="0"/>
      <c r="BC1" s="0"/>
      <c r="BD1" s="3" t="s">
        <v>773</v>
      </c>
      <c r="BE1" s="0"/>
      <c r="BF1" s="0"/>
      <c r="BG1" s="3" t="s">
        <v>774</v>
      </c>
      <c r="BH1" s="0"/>
      <c r="BI1" s="0"/>
      <c r="BJ1" s="3" t="s">
        <v>775</v>
      </c>
      <c r="BK1" s="0"/>
      <c r="BL1" s="0"/>
      <c r="BM1" s="3" t="s">
        <v>776</v>
      </c>
      <c r="BN1" s="0"/>
      <c r="BO1" s="0"/>
      <c r="BP1" s="3" t="s">
        <v>777</v>
      </c>
      <c r="BQ1" s="0"/>
      <c r="BR1" s="0"/>
      <c r="BS1" s="3" t="s">
        <v>778</v>
      </c>
      <c r="BT1" s="0"/>
      <c r="BU1" s="0"/>
      <c r="BV1" s="3" t="s">
        <v>779</v>
      </c>
      <c r="BW1" s="0"/>
      <c r="BX1" s="0"/>
      <c r="BY1" s="3" t="s">
        <v>780</v>
      </c>
      <c r="BZ1" s="0"/>
      <c r="CA1" s="0"/>
      <c r="CB1" s="3" t="s">
        <v>781</v>
      </c>
      <c r="CC1" s="0"/>
      <c r="CD1" s="0"/>
      <c r="CE1" s="3" t="s">
        <v>782</v>
      </c>
      <c r="CF1" s="0"/>
      <c r="CG1" s="0"/>
      <c r="CH1" s="3" t="s">
        <v>783</v>
      </c>
      <c r="CI1" s="0"/>
      <c r="CJ1" s="0"/>
      <c r="CK1" s="3" t="s">
        <v>784</v>
      </c>
      <c r="CL1" s="0"/>
      <c r="CM1" s="0"/>
      <c r="CN1" s="3" t="s">
        <v>785</v>
      </c>
      <c r="CO1" s="0"/>
      <c r="CP1" s="0"/>
      <c r="CQ1" s="3" t="s">
        <v>786</v>
      </c>
      <c r="CR1" s="0"/>
      <c r="CS1" s="0"/>
      <c r="CT1" s="3" t="s">
        <v>787</v>
      </c>
      <c r="CU1" s="0"/>
      <c r="CV1" s="0"/>
      <c r="CW1" s="3" t="s">
        <v>788</v>
      </c>
      <c r="CX1" s="0"/>
      <c r="CY1" s="0"/>
      <c r="CZ1" s="3" t="s">
        <v>789</v>
      </c>
      <c r="DA1" s="0"/>
      <c r="DB1" s="0"/>
      <c r="DC1" s="3" t="s">
        <v>790</v>
      </c>
      <c r="DD1" s="0"/>
      <c r="DE1" s="0"/>
      <c r="DF1" s="3" t="s">
        <v>791</v>
      </c>
      <c r="DG1" s="0"/>
      <c r="DH1" s="0"/>
      <c r="DI1" s="3" t="s">
        <v>792</v>
      </c>
      <c r="DJ1" s="0"/>
      <c r="DK1" s="0"/>
      <c r="DL1" s="3" t="s">
        <v>793</v>
      </c>
      <c r="DM1" s="0"/>
      <c r="DN1" s="0"/>
      <c r="DO1" s="3" t="s">
        <v>794</v>
      </c>
      <c r="DP1" s="0"/>
      <c r="DQ1" s="0"/>
      <c r="DR1" s="3" t="s">
        <v>795</v>
      </c>
      <c r="DS1" s="0"/>
      <c r="DT1" s="0"/>
      <c r="DU1" s="3" t="s">
        <v>796</v>
      </c>
      <c r="DV1" s="0"/>
      <c r="DW1" s="0"/>
      <c r="DX1" s="3" t="s">
        <v>797</v>
      </c>
      <c r="DY1" s="0"/>
      <c r="DZ1" s="0"/>
      <c r="EA1" s="3" t="s">
        <v>798</v>
      </c>
      <c r="EB1" s="0"/>
      <c r="EC1" s="0"/>
      <c r="ED1" s="3" t="s">
        <v>799</v>
      </c>
      <c r="EE1" s="0"/>
      <c r="EF1" s="0"/>
      <c r="EG1" s="3" t="s">
        <v>800</v>
      </c>
      <c r="EH1" s="0"/>
      <c r="EI1" s="0"/>
      <c r="EJ1" s="3" t="s">
        <v>801</v>
      </c>
      <c r="EK1" s="0"/>
      <c r="EL1" s="0"/>
      <c r="EM1" s="3" t="s">
        <v>802</v>
      </c>
      <c r="EN1" s="0"/>
      <c r="EO1" s="0"/>
      <c r="EP1" s="3" t="s">
        <v>803</v>
      </c>
      <c r="EQ1" s="0"/>
      <c r="ER1" s="0"/>
      <c r="ES1" s="3" t="s">
        <v>804</v>
      </c>
      <c r="ET1" s="0"/>
      <c r="EU1" s="0"/>
      <c r="EV1" s="3" t="s">
        <v>805</v>
      </c>
      <c r="EW1" s="0"/>
      <c r="EX1" s="0"/>
      <c r="EY1" s="3" t="s">
        <v>806</v>
      </c>
      <c r="EZ1" s="0"/>
      <c r="FA1" s="0"/>
      <c r="FB1" s="3" t="s">
        <v>807</v>
      </c>
      <c r="FC1" s="0"/>
      <c r="FD1" s="0"/>
      <c r="FE1" s="3" t="s">
        <v>808</v>
      </c>
      <c r="FF1" s="0"/>
      <c r="FG1" s="0"/>
      <c r="FH1" s="3" t="s">
        <v>809</v>
      </c>
      <c r="FI1" s="0"/>
      <c r="FJ1" s="0"/>
      <c r="FK1" s="3" t="s">
        <v>810</v>
      </c>
      <c r="FL1" s="0"/>
      <c r="FM1" s="0"/>
      <c r="FN1" s="3" t="s">
        <v>811</v>
      </c>
      <c r="FO1" s="0"/>
      <c r="FP1" s="0"/>
      <c r="FQ1" s="3" t="s">
        <v>812</v>
      </c>
      <c r="FR1" s="0"/>
      <c r="FS1" s="0"/>
      <c r="FT1" s="3" t="s">
        <v>813</v>
      </c>
      <c r="FU1" s="0"/>
      <c r="FV1" s="0"/>
      <c r="FW1" s="3" t="s">
        <v>814</v>
      </c>
      <c r="FX1" s="0"/>
      <c r="FY1" s="0"/>
      <c r="FZ1" s="3" t="s">
        <v>815</v>
      </c>
      <c r="GA1" s="0"/>
      <c r="GB1" s="0"/>
      <c r="GC1" s="3" t="s">
        <v>816</v>
      </c>
      <c r="GD1" s="0"/>
      <c r="GE1" s="0"/>
      <c r="GF1" s="3" t="s">
        <v>817</v>
      </c>
      <c r="GG1" s="0"/>
      <c r="GH1" s="0"/>
      <c r="GI1" s="3" t="s">
        <v>818</v>
      </c>
      <c r="GJ1" s="0"/>
      <c r="GK1" s="0"/>
      <c r="GL1" s="3" t="s">
        <v>819</v>
      </c>
      <c r="GM1" s="0"/>
      <c r="GN1" s="0"/>
      <c r="GO1" s="3" t="s">
        <v>820</v>
      </c>
      <c r="GP1" s="0"/>
      <c r="GQ1" s="0"/>
      <c r="GR1" s="3" t="s">
        <v>821</v>
      </c>
      <c r="GS1" s="0"/>
      <c r="GT1" s="0"/>
      <c r="GU1" s="3" t="s">
        <v>822</v>
      </c>
      <c r="GV1" s="0"/>
      <c r="GW1" s="0"/>
      <c r="GX1" s="3" t="s">
        <v>823</v>
      </c>
      <c r="GY1" s="0"/>
      <c r="GZ1" s="0"/>
      <c r="HA1" s="3" t="s">
        <v>824</v>
      </c>
      <c r="HB1" s="0"/>
      <c r="HC1" s="0"/>
      <c r="HD1" s="3" t="s">
        <v>825</v>
      </c>
      <c r="HE1" s="0"/>
      <c r="HF1" s="0"/>
      <c r="HG1" s="3" t="s">
        <v>826</v>
      </c>
      <c r="HH1" s="0"/>
      <c r="HI1" s="0"/>
      <c r="HJ1" s="3" t="s">
        <v>827</v>
      </c>
      <c r="HK1" s="0"/>
      <c r="HL1" s="0"/>
      <c r="HM1" s="3" t="s">
        <v>828</v>
      </c>
      <c r="HN1" s="0"/>
      <c r="HO1" s="0"/>
      <c r="HP1" s="3" t="s">
        <v>829</v>
      </c>
      <c r="HQ1" s="0"/>
      <c r="HR1" s="0"/>
      <c r="HS1" s="3" t="s">
        <v>830</v>
      </c>
      <c r="HT1" s="0"/>
      <c r="HU1" s="0"/>
      <c r="HV1" s="3" t="s">
        <v>831</v>
      </c>
      <c r="HW1" s="0"/>
      <c r="HX1" s="0"/>
      <c r="HY1" s="3" t="s">
        <v>832</v>
      </c>
      <c r="HZ1" s="0"/>
      <c r="IA1" s="0"/>
      <c r="IB1" s="3" t="s">
        <v>833</v>
      </c>
      <c r="IC1" s="0"/>
      <c r="ID1" s="0"/>
      <c r="IE1" s="3" t="s">
        <v>834</v>
      </c>
      <c r="IF1" s="0"/>
    </row>
    <row collapsed="false" customFormat="false" customHeight="false" hidden="false" ht="12.1" outlineLevel="0" r="2">
      <c r="A2" s="11" t="n">
        <v>43943</v>
      </c>
      <c r="B2" s="6" t="n">
        <v>10</v>
      </c>
      <c r="C2" s="6" t="n">
        <v>1710.99</v>
      </c>
      <c r="D2" s="11" t="n">
        <v>45667</v>
      </c>
      <c r="E2" s="6" t="n">
        <v>1</v>
      </c>
      <c r="F2" s="6" t="n">
        <v>2883.23</v>
      </c>
      <c r="G2" s="11" t="n">
        <v>44649</v>
      </c>
      <c r="H2" s="6" t="n">
        <v>10</v>
      </c>
      <c r="I2" s="6" t="n">
        <v>1119.27</v>
      </c>
      <c r="J2" s="11" t="n">
        <v>45743</v>
      </c>
      <c r="K2" s="6" t="n">
        <v>1</v>
      </c>
      <c r="L2" s="6" t="n">
        <v>1880.88</v>
      </c>
      <c r="M2" s="11" t="n">
        <v>45313</v>
      </c>
      <c r="N2" s="6" t="n">
        <v>10</v>
      </c>
      <c r="O2" s="6" t="n">
        <v>5791.71</v>
      </c>
      <c r="P2" s="11" t="n">
        <v>44460</v>
      </c>
      <c r="Q2" s="6" t="n">
        <v>1</v>
      </c>
      <c r="R2" s="6" t="n">
        <v>1850.68</v>
      </c>
      <c r="S2" s="11" t="n">
        <v>44232</v>
      </c>
      <c r="T2" s="6" t="n">
        <v>10</v>
      </c>
      <c r="U2" s="6" t="n">
        <v>3332.81</v>
      </c>
      <c r="V2" s="11" t="n">
        <v>43958</v>
      </c>
      <c r="W2" s="6" t="n">
        <v>1</v>
      </c>
      <c r="X2" s="6" t="n">
        <v>876.61</v>
      </c>
      <c r="Y2" s="11" t="n">
        <v>43924</v>
      </c>
      <c r="Z2" s="6" t="n">
        <v>10</v>
      </c>
      <c r="AA2" s="6" t="n">
        <v>998.09</v>
      </c>
      <c r="AB2" s="11" t="n">
        <v>43924</v>
      </c>
      <c r="AC2" s="6" t="n">
        <v>2</v>
      </c>
      <c r="AD2" s="6" t="n">
        <v>1152.2</v>
      </c>
      <c r="AE2" s="11" t="n">
        <v>45681</v>
      </c>
      <c r="AF2" s="6" t="n">
        <v>3</v>
      </c>
      <c r="AG2" s="6" t="n">
        <v>2924.63</v>
      </c>
      <c r="AH2" s="11" t="n">
        <v>45222</v>
      </c>
      <c r="AI2" s="6" t="n">
        <v>1000</v>
      </c>
      <c r="AJ2" s="6" t="n">
        <v>1199.96</v>
      </c>
      <c r="AK2" s="11" t="n">
        <v>44088</v>
      </c>
      <c r="AL2" s="6" t="n">
        <v>1000</v>
      </c>
      <c r="AM2" s="6" t="n">
        <v>296.41</v>
      </c>
      <c r="AN2" s="11" t="n">
        <v>44848</v>
      </c>
      <c r="AO2" s="6" t="n">
        <v>1</v>
      </c>
      <c r="AP2" s="6" t="n">
        <v>5732.86</v>
      </c>
      <c r="AQ2" s="11" t="n">
        <v>45029</v>
      </c>
      <c r="AR2" s="6" t="n">
        <v>10</v>
      </c>
      <c r="AS2" s="6" t="n">
        <v>1556.4</v>
      </c>
      <c r="AT2" s="11" t="n">
        <v>45817</v>
      </c>
      <c r="AU2" s="6" t="n">
        <v>10</v>
      </c>
      <c r="AV2" s="6" t="n">
        <v>1094.66</v>
      </c>
      <c r="AW2" s="11" t="n">
        <v>44298</v>
      </c>
      <c r="AX2" s="6" t="n">
        <v>10</v>
      </c>
      <c r="AY2" s="6" t="n">
        <v>1020</v>
      </c>
      <c r="AZ2" s="11" t="n">
        <v>44747</v>
      </c>
      <c r="BA2" s="6" t="n">
        <v>1</v>
      </c>
      <c r="BB2" s="6" t="n">
        <v>3979.9</v>
      </c>
      <c r="BC2" s="11" t="n">
        <v>45896</v>
      </c>
      <c r="BD2" s="6" t="n">
        <v>50</v>
      </c>
      <c r="BE2" s="6" t="n">
        <v>3826.79</v>
      </c>
      <c r="BF2" s="11" t="n">
        <v>43924</v>
      </c>
      <c r="BG2" s="6" t="n">
        <v>10</v>
      </c>
      <c r="BH2" s="6" t="n">
        <v>1241.26</v>
      </c>
      <c r="BI2" s="11" t="n">
        <v>44949</v>
      </c>
      <c r="BJ2" s="6" t="n">
        <v>2</v>
      </c>
      <c r="BK2" s="6" t="n">
        <v>890.59</v>
      </c>
      <c r="BL2" s="11" t="n">
        <v>43990</v>
      </c>
      <c r="BM2" s="6" t="n">
        <v>1000</v>
      </c>
      <c r="BN2" s="6" t="n">
        <v>708.19</v>
      </c>
      <c r="BO2" s="11" t="n">
        <v>44361</v>
      </c>
      <c r="BP2" s="6" t="n">
        <v>10000</v>
      </c>
      <c r="BQ2" s="6" t="n">
        <v>2666.85</v>
      </c>
      <c r="BR2" s="11" t="n">
        <v>43972</v>
      </c>
      <c r="BS2" s="6" t="n">
        <v>100000</v>
      </c>
      <c r="BT2" s="6" t="n">
        <v>1194.03</v>
      </c>
      <c r="BU2" s="11" t="n">
        <v>44070</v>
      </c>
      <c r="BV2" s="6" t="n">
        <v>1</v>
      </c>
      <c r="BW2" s="6" t="n">
        <v>1979.09298</v>
      </c>
      <c r="BX2" s="11" t="n">
        <v>45497</v>
      </c>
      <c r="BY2" s="6" t="n">
        <v>1</v>
      </c>
      <c r="BZ2" s="6" t="n">
        <v>4211.79</v>
      </c>
      <c r="CA2" s="11" t="n">
        <v>44049</v>
      </c>
      <c r="CB2" s="6" t="n">
        <v>1</v>
      </c>
      <c r="CC2" s="6" t="n">
        <v>2188.891522</v>
      </c>
      <c r="CD2" s="11" t="n">
        <v>44747</v>
      </c>
      <c r="CE2" s="6" t="n">
        <v>10</v>
      </c>
      <c r="CF2" s="6" t="n">
        <v>314.73</v>
      </c>
      <c r="CG2" s="11" t="n">
        <v>45446</v>
      </c>
      <c r="CH2" s="6" t="n">
        <v>5</v>
      </c>
      <c r="CI2" s="6" t="n">
        <v>2860.78</v>
      </c>
      <c r="CJ2" s="11" t="n">
        <v>44609</v>
      </c>
      <c r="CK2" s="6" t="n">
        <v>10</v>
      </c>
      <c r="CL2" s="6" t="n">
        <v>678.48</v>
      </c>
      <c r="CM2" s="11" t="n">
        <v>45737</v>
      </c>
      <c r="CN2" s="6" t="n">
        <v>1</v>
      </c>
      <c r="CO2" s="6" t="n">
        <v>3395.06</v>
      </c>
      <c r="CP2" s="11" t="n">
        <v>44762</v>
      </c>
      <c r="CQ2" s="6" t="n">
        <v>10</v>
      </c>
      <c r="CR2" s="6" t="n">
        <v>665.07</v>
      </c>
      <c r="CS2" s="11" t="n">
        <v>44706</v>
      </c>
      <c r="CT2" s="6" t="n">
        <v>10</v>
      </c>
      <c r="CU2" s="6" t="n">
        <v>2668.55</v>
      </c>
      <c r="CV2" s="11" t="n">
        <v>44915</v>
      </c>
      <c r="CW2" s="6" t="n">
        <v>3000</v>
      </c>
      <c r="CX2" s="6" t="n">
        <v>2179.96</v>
      </c>
      <c r="CY2" s="11" t="n">
        <v>45022</v>
      </c>
      <c r="CZ2" s="6" t="n">
        <v>1</v>
      </c>
      <c r="DA2" s="6" t="n">
        <v>1742.44</v>
      </c>
      <c r="DB2" s="11" t="n">
        <v>44153</v>
      </c>
      <c r="DC2" s="6" t="n">
        <v>1</v>
      </c>
      <c r="DD2" s="6" t="n">
        <v>2837.37413</v>
      </c>
      <c r="DE2" s="11" t="n">
        <v>45191</v>
      </c>
      <c r="DF2" s="6" t="n">
        <v>1</v>
      </c>
      <c r="DG2" s="6" t="n">
        <v>1412.27</v>
      </c>
      <c r="DH2" s="11" t="n">
        <v>43983</v>
      </c>
      <c r="DI2" s="6" t="n">
        <v>1</v>
      </c>
      <c r="DJ2" s="6" t="n">
        <v>834.16608</v>
      </c>
      <c r="DK2" s="11" t="n">
        <v>44112</v>
      </c>
      <c r="DL2" s="6" t="n">
        <v>1</v>
      </c>
      <c r="DM2" s="6" t="n">
        <v>598.966407</v>
      </c>
      <c r="DN2" s="11" t="n">
        <v>45184</v>
      </c>
      <c r="DO2" s="6" t="n">
        <v>5</v>
      </c>
      <c r="DP2" s="6" t="n">
        <v>3271.94</v>
      </c>
      <c r="DQ2" s="11" t="n">
        <v>43924</v>
      </c>
      <c r="DR2" s="6" t="n">
        <v>10</v>
      </c>
      <c r="DS2" s="6" t="n">
        <v>850.39</v>
      </c>
      <c r="DT2" s="11" t="n">
        <v>44000</v>
      </c>
      <c r="DU2" s="6" t="n">
        <v>1</v>
      </c>
      <c r="DV2" s="6" t="n">
        <v>702.465042</v>
      </c>
      <c r="DW2" s="11" t="n">
        <v>44112</v>
      </c>
      <c r="DX2" s="6" t="n">
        <v>1</v>
      </c>
      <c r="DY2" s="6" t="n">
        <v>1173.724263</v>
      </c>
      <c r="DZ2" s="11" t="n">
        <v>44336</v>
      </c>
      <c r="EA2" s="6" t="n">
        <v>1</v>
      </c>
      <c r="EB2" s="6" t="n">
        <v>751.32</v>
      </c>
      <c r="EC2" s="11" t="n">
        <v>44809</v>
      </c>
      <c r="ED2" s="6" t="n">
        <v>200</v>
      </c>
      <c r="EE2" s="6" t="n">
        <v>1450.52</v>
      </c>
      <c r="EF2" s="11" t="n">
        <v>44291</v>
      </c>
      <c r="EG2" s="6" t="n">
        <v>1</v>
      </c>
      <c r="EH2" s="6" t="n">
        <v>731.51</v>
      </c>
      <c r="EI2" s="11" t="n">
        <v>44519</v>
      </c>
      <c r="EJ2" s="6" t="n">
        <v>1</v>
      </c>
      <c r="EK2" s="6" t="n">
        <v>892.84</v>
      </c>
      <c r="EL2" s="11" t="n">
        <v>44320</v>
      </c>
      <c r="EM2" s="6" t="n">
        <v>1</v>
      </c>
      <c r="EN2" s="6" t="n">
        <v>462.542718</v>
      </c>
      <c r="EO2" s="11" t="n">
        <v>45847</v>
      </c>
      <c r="EP2" s="6" t="n">
        <v>158</v>
      </c>
      <c r="EQ2" s="6" t="n">
        <v>150.81</v>
      </c>
      <c r="ER2" s="0"/>
      <c r="ES2" s="5" t="s">
        <f>=SUM(ET2:ET1)/SUM(ES2:ES1)</f>
      </c>
      <c r="ET2" s="0" t="s">
        <v>12</v>
      </c>
      <c r="EU2" s="0"/>
      <c r="EV2" s="5" t="s">
        <f>=SUM(EW2:EW1)/SUM(EV2:EV1)</f>
      </c>
      <c r="EW2" s="0" t="s">
        <v>12</v>
      </c>
      <c r="EX2" s="0"/>
      <c r="EY2" s="5" t="s">
        <f>=SUM(EZ2:EZ1)/SUM(EY2:EY1)</f>
      </c>
      <c r="EZ2" s="0" t="s">
        <v>12</v>
      </c>
      <c r="FA2" s="11" t="n">
        <v>45855</v>
      </c>
      <c r="FB2" s="6" t="n">
        <v>1</v>
      </c>
      <c r="FC2" s="6" t="n">
        <v>1006.7</v>
      </c>
      <c r="FD2" s="11" t="n">
        <v>44711</v>
      </c>
      <c r="FE2" s="6" t="n">
        <v>1</v>
      </c>
      <c r="FF2" s="6" t="n">
        <v>93.32</v>
      </c>
      <c r="FG2" s="11" t="n">
        <v>44942</v>
      </c>
      <c r="FH2" s="6" t="n">
        <v>10</v>
      </c>
      <c r="FI2" s="6" t="n">
        <v>99.98</v>
      </c>
      <c r="FJ2" s="11" t="n">
        <v>44711</v>
      </c>
      <c r="FK2" s="6" t="n">
        <v>6</v>
      </c>
      <c r="FL2" s="6" t="n">
        <v>5.92</v>
      </c>
      <c r="FM2" s="11" t="n">
        <v>44537</v>
      </c>
      <c r="FN2" s="6" t="n">
        <v>2</v>
      </c>
      <c r="FO2" s="6" t="n">
        <v>780.89564</v>
      </c>
      <c r="FP2" s="11" t="n">
        <v>44533</v>
      </c>
      <c r="FQ2" s="6" t="n">
        <v>1</v>
      </c>
      <c r="FR2" s="6" t="n">
        <v>90.63</v>
      </c>
      <c r="FS2" s="11" t="n">
        <v>44533</v>
      </c>
      <c r="FT2" s="6" t="n">
        <v>3</v>
      </c>
      <c r="FU2" s="6" t="n">
        <v>21.21</v>
      </c>
      <c r="FV2" s="11" t="n">
        <v>44588</v>
      </c>
      <c r="FW2" s="6" t="n">
        <v>1</v>
      </c>
      <c r="FX2" s="6" t="n">
        <v>10.26</v>
      </c>
      <c r="FY2" s="0"/>
      <c r="FZ2" s="5" t="s">
        <f>=SUM(GA2:GA1)/SUM(FZ2:FZ1)</f>
      </c>
      <c r="GA2" s="0" t="s">
        <v>12</v>
      </c>
      <c r="GB2" s="0"/>
      <c r="GC2" s="5" t="s">
        <f>=SUM(GD2:GD1)/SUM(GC2:GC1)</f>
      </c>
      <c r="GD2" s="0" t="s">
        <v>12</v>
      </c>
      <c r="GE2" s="0"/>
      <c r="GF2" s="5" t="s">
        <f>=SUM(GG2:GG1)/SUM(GF2:GF1)</f>
      </c>
      <c r="GG2" s="0" t="s">
        <v>12</v>
      </c>
      <c r="GH2" s="0"/>
      <c r="GI2" s="5" t="s">
        <f>=SUM(GJ2:GJ1)/SUM(GI2:GI1)</f>
      </c>
      <c r="GJ2" s="0" t="s">
        <v>12</v>
      </c>
      <c r="GK2" s="0"/>
      <c r="GL2" s="5" t="s">
        <f>=SUM(GM2:GM1)/SUM(GL2:GL1)</f>
      </c>
      <c r="GM2" s="0" t="s">
        <v>12</v>
      </c>
      <c r="GN2" s="0"/>
      <c r="GO2" s="5" t="s">
        <f>=SUM(GP2:GP1)/SUM(GO2:GO1)</f>
      </c>
      <c r="GP2" s="0" t="s">
        <v>12</v>
      </c>
      <c r="GQ2" s="11" t="n">
        <v>45681</v>
      </c>
      <c r="GR2" s="6" t="n">
        <v>3</v>
      </c>
      <c r="GS2" s="6" t="n">
        <v>2362.25</v>
      </c>
      <c r="GT2" s="11" t="n">
        <v>45848</v>
      </c>
      <c r="GU2" s="6" t="n">
        <v>6</v>
      </c>
      <c r="GV2" s="6" t="n">
        <v>6828.91</v>
      </c>
      <c r="GW2" s="11" t="n">
        <v>45357</v>
      </c>
      <c r="GX2" s="6" t="n">
        <v>5</v>
      </c>
      <c r="GY2" s="6" t="n">
        <v>4361.77</v>
      </c>
      <c r="GZ2" s="11" t="n">
        <v>45387</v>
      </c>
      <c r="HA2" s="6" t="n">
        <v>5</v>
      </c>
      <c r="HB2" s="6" t="n">
        <v>4496.81</v>
      </c>
      <c r="HC2" s="11" t="n">
        <v>45617</v>
      </c>
      <c r="HD2" s="6" t="n">
        <v>5</v>
      </c>
      <c r="HE2" s="6" t="n">
        <v>2779.42</v>
      </c>
      <c r="HF2" s="11" t="n">
        <v>45813</v>
      </c>
      <c r="HG2" s="6" t="n">
        <v>1</v>
      </c>
      <c r="HH2" s="6" t="n">
        <v>1166.42</v>
      </c>
      <c r="HI2" s="11" t="n">
        <v>45511</v>
      </c>
      <c r="HJ2" s="6" t="n">
        <v>2</v>
      </c>
      <c r="HK2" s="6" t="n">
        <v>1206.39</v>
      </c>
      <c r="HL2" s="11" t="n">
        <v>45352</v>
      </c>
      <c r="HM2" s="6" t="n">
        <v>2</v>
      </c>
      <c r="HN2" s="6" t="n">
        <v>2001</v>
      </c>
      <c r="HO2" s="11" t="n">
        <v>45357</v>
      </c>
      <c r="HP2" s="6" t="n">
        <v>2</v>
      </c>
      <c r="HQ2" s="6" t="n">
        <v>1965.34</v>
      </c>
      <c r="HR2" s="11" t="n">
        <v>45448</v>
      </c>
      <c r="HS2" s="6" t="n">
        <v>6</v>
      </c>
      <c r="HT2" s="6" t="n">
        <v>3342.64</v>
      </c>
      <c r="HU2" s="11" t="n">
        <v>44826</v>
      </c>
      <c r="HV2" s="6" t="n">
        <v>1</v>
      </c>
      <c r="HW2" s="6" t="n">
        <v>898.86</v>
      </c>
      <c r="HX2" s="11" t="n">
        <v>44064</v>
      </c>
      <c r="HY2" s="6" t="n">
        <v>1</v>
      </c>
      <c r="HZ2" s="6" t="n">
        <v>1072.91</v>
      </c>
      <c r="IA2" s="11" t="n">
        <v>45322</v>
      </c>
      <c r="IB2" s="6" t="n">
        <v>2</v>
      </c>
      <c r="IC2" s="6" t="n">
        <v>1892.94</v>
      </c>
      <c r="ID2" s="0"/>
      <c r="IE2" s="5" t="s">
        <f>=SUM(IF2:IF1)/SUM(IE2:IE1)</f>
      </c>
      <c r="IF2" s="0" t="s">
        <v>12</v>
      </c>
    </row>
    <row collapsed="false" customFormat="false" customHeight="false" hidden="false" ht="12.1" outlineLevel="0" r="3">
      <c r="A3" s="11" t="n">
        <v>45134</v>
      </c>
      <c r="B3" s="6" t="n">
        <v>10</v>
      </c>
      <c r="C3" s="6" t="n">
        <v>2476.53</v>
      </c>
      <c r="D3" s="11" t="n">
        <v>45667</v>
      </c>
      <c r="E3" s="6" t="n">
        <v>1</v>
      </c>
      <c r="F3" s="6" t="n">
        <v>2881.73</v>
      </c>
      <c r="G3" s="11" t="n">
        <v>44735</v>
      </c>
      <c r="H3" s="6" t="n">
        <v>10</v>
      </c>
      <c r="I3" s="6" t="n">
        <v>1399.97</v>
      </c>
      <c r="J3" s="11" t="n">
        <v>45743</v>
      </c>
      <c r="K3" s="6" t="n">
        <v>1</v>
      </c>
      <c r="L3" s="6" t="n">
        <v>1851.67</v>
      </c>
      <c r="M3" s="11" t="n">
        <v>45526</v>
      </c>
      <c r="N3" s="6" t="n">
        <v>5</v>
      </c>
      <c r="O3" s="6" t="n">
        <v>2390.43</v>
      </c>
      <c r="P3" s="11" t="n">
        <v>44701</v>
      </c>
      <c r="Q3" s="6" t="n">
        <v>1</v>
      </c>
      <c r="R3" s="6" t="n">
        <v>991.48</v>
      </c>
      <c r="S3" s="11" t="n">
        <v>44890</v>
      </c>
      <c r="T3" s="6" t="n">
        <v>10</v>
      </c>
      <c r="U3" s="6" t="n">
        <v>2344.91</v>
      </c>
      <c r="V3" s="11" t="n">
        <v>44431</v>
      </c>
      <c r="W3" s="6" t="n">
        <v>1</v>
      </c>
      <c r="X3" s="6" t="n">
        <v>1682.37</v>
      </c>
      <c r="Y3" s="11" t="n">
        <v>44837</v>
      </c>
      <c r="Z3" s="6" t="n">
        <v>10</v>
      </c>
      <c r="AA3" s="6" t="n">
        <v>783.34</v>
      </c>
      <c r="AB3" s="11" t="n">
        <v>44049</v>
      </c>
      <c r="AC3" s="6" t="n">
        <v>1</v>
      </c>
      <c r="AD3" s="6" t="n">
        <v>538.27</v>
      </c>
      <c r="AE3" s="11" t="n">
        <v>45783</v>
      </c>
      <c r="AF3" s="6" t="n">
        <v>1</v>
      </c>
      <c r="AG3" s="6" t="n">
        <v>986.29</v>
      </c>
      <c r="AH3" s="11" t="n">
        <v>45240</v>
      </c>
      <c r="AI3" s="6" t="n">
        <v>1000</v>
      </c>
      <c r="AJ3" s="6" t="n">
        <v>1188.94</v>
      </c>
      <c r="AK3" s="11" t="n">
        <v>44103</v>
      </c>
      <c r="AL3" s="6" t="n">
        <v>1000</v>
      </c>
      <c r="AM3" s="6" t="n">
        <v>295.41</v>
      </c>
      <c r="AN3" s="0"/>
      <c r="AO3" s="5" t="s">
        <f>=SUM(AP2:AP2)/SUM(AO2:AO2)</f>
      </c>
      <c r="AP3" s="0" t="s">
        <v>12</v>
      </c>
      <c r="AQ3" s="11" t="n">
        <v>45029</v>
      </c>
      <c r="AR3" s="6" t="n">
        <v>10</v>
      </c>
      <c r="AS3" s="6" t="n">
        <v>1556.6</v>
      </c>
      <c r="AT3" s="11" t="n">
        <v>45853</v>
      </c>
      <c r="AU3" s="6" t="n">
        <v>20</v>
      </c>
      <c r="AV3" s="6" t="n">
        <v>2197.72</v>
      </c>
      <c r="AW3" s="11" t="n">
        <v>44649</v>
      </c>
      <c r="AX3" s="6" t="n">
        <v>10</v>
      </c>
      <c r="AY3" s="6" t="n">
        <v>871.9</v>
      </c>
      <c r="AZ3" s="0"/>
      <c r="BA3" s="5" t="s">
        <f>=SUM(BB2:BB2)/SUM(BA2:BA2)</f>
      </c>
      <c r="BB3" s="0" t="s">
        <v>12</v>
      </c>
      <c r="BC3" s="11" t="n">
        <v>44762</v>
      </c>
      <c r="BD3" s="6" t="n">
        <v>6</v>
      </c>
      <c r="BE3" s="6" t="n">
        <v>556.55</v>
      </c>
      <c r="BF3" s="11" t="n">
        <v>44768</v>
      </c>
      <c r="BG3" s="6" t="n">
        <v>10</v>
      </c>
      <c r="BH3" s="6" t="n">
        <v>1205.23</v>
      </c>
      <c r="BI3" s="11" t="n">
        <v>44978</v>
      </c>
      <c r="BJ3" s="6" t="n">
        <v>3</v>
      </c>
      <c r="BK3" s="6" t="n">
        <v>1264.21</v>
      </c>
      <c r="BL3" s="11" t="n">
        <v>43993</v>
      </c>
      <c r="BM3" s="6" t="n">
        <v>1000</v>
      </c>
      <c r="BN3" s="6" t="n">
        <v>699.29</v>
      </c>
      <c r="BO3" s="0"/>
      <c r="BP3" s="5" t="s">
        <f>=SUM(BQ2:BQ2)/SUM(BP2:BP2)</f>
      </c>
      <c r="BQ3" s="0" t="s">
        <v>12</v>
      </c>
      <c r="BR3" s="11" t="n">
        <v>44477</v>
      </c>
      <c r="BS3" s="6" t="n">
        <v>100000</v>
      </c>
      <c r="BT3" s="6" t="n">
        <v>1121.57</v>
      </c>
      <c r="BU3" s="0"/>
      <c r="BV3" s="5" t="s">
        <f>=SUM(BW2:BW2)/SUM(BV2:BV2)</f>
      </c>
      <c r="BW3" s="0" t="s">
        <v>12</v>
      </c>
      <c r="BX3" s="0"/>
      <c r="BY3" s="5" t="s">
        <f>=SUM(BZ2:BZ2)/SUM(BY2:BY2)</f>
      </c>
      <c r="BZ3" s="0" t="s">
        <v>12</v>
      </c>
      <c r="CA3" s="11" t="n">
        <v>44188</v>
      </c>
      <c r="CB3" s="6" t="n">
        <v>1</v>
      </c>
      <c r="CC3" s="6" t="n">
        <v>2165.553252</v>
      </c>
      <c r="CD3" s="11" t="n">
        <v>44762</v>
      </c>
      <c r="CE3" s="6" t="n">
        <v>30</v>
      </c>
      <c r="CF3" s="6" t="n">
        <v>793.43</v>
      </c>
      <c r="CG3" s="11" t="n">
        <v>45447</v>
      </c>
      <c r="CH3" s="6" t="n">
        <v>5</v>
      </c>
      <c r="CI3" s="6" t="n">
        <v>2986.24</v>
      </c>
      <c r="CJ3" s="11" t="n">
        <v>44837</v>
      </c>
      <c r="CK3" s="6" t="n">
        <v>10</v>
      </c>
      <c r="CL3" s="6" t="n">
        <v>556.88</v>
      </c>
      <c r="CM3" s="0"/>
      <c r="CN3" s="5" t="s">
        <f>=SUM(CO2:CO2)/SUM(CN2:CN2)</f>
      </c>
      <c r="CO3" s="0" t="s">
        <v>12</v>
      </c>
      <c r="CP3" s="11" t="n">
        <v>44978</v>
      </c>
      <c r="CQ3" s="6" t="n">
        <v>10</v>
      </c>
      <c r="CR3" s="6" t="n">
        <v>943.66</v>
      </c>
      <c r="CS3" s="11" t="n">
        <v>45007</v>
      </c>
      <c r="CT3" s="6" t="n">
        <v>10</v>
      </c>
      <c r="CU3" s="6" t="n">
        <v>1697.53</v>
      </c>
      <c r="CV3" s="11" t="n">
        <v>44986</v>
      </c>
      <c r="CW3" s="6" t="n">
        <v>1000</v>
      </c>
      <c r="CX3" s="6" t="n">
        <v>791.21</v>
      </c>
      <c r="CY3" s="11" t="n">
        <v>45029</v>
      </c>
      <c r="CZ3" s="6" t="n">
        <v>1</v>
      </c>
      <c r="DA3" s="6" t="n">
        <v>1713.55</v>
      </c>
      <c r="DB3" s="0"/>
      <c r="DC3" s="5" t="s">
        <f>=SUM(DD2:DD2)/SUM(DC2:DC2)</f>
      </c>
      <c r="DD3" s="0" t="s">
        <v>12</v>
      </c>
      <c r="DE3" s="11" t="n">
        <v>45268</v>
      </c>
      <c r="DF3" s="6" t="n">
        <v>1</v>
      </c>
      <c r="DG3" s="6" t="n">
        <v>1723.05</v>
      </c>
      <c r="DH3" s="0"/>
      <c r="DI3" s="5" t="s">
        <f>=SUM(DJ2:DJ2)/SUM(DI2:DI2)</f>
      </c>
      <c r="DJ3" s="0" t="s">
        <v>12</v>
      </c>
      <c r="DK3" s="0"/>
      <c r="DL3" s="5" t="s">
        <f>=SUM(DM2:DM2)/SUM(DL2:DL2)</f>
      </c>
      <c r="DM3" s="0" t="s">
        <v>12</v>
      </c>
      <c r="DN3" s="0"/>
      <c r="DO3" s="5" t="s">
        <f>=SUM(DP2:DP2)/SUM(DO2:DO2)</f>
      </c>
      <c r="DP3" s="0" t="s">
        <v>12</v>
      </c>
      <c r="DQ3" s="11" t="n">
        <v>44278</v>
      </c>
      <c r="DR3" s="6" t="n">
        <v>10</v>
      </c>
      <c r="DS3" s="6" t="n">
        <v>748.72</v>
      </c>
      <c r="DT3" s="0"/>
      <c r="DU3" s="5" t="s">
        <f>=SUM(DV2:DV2)/SUM(DU2:DU2)</f>
      </c>
      <c r="DV3" s="0" t="s">
        <v>12</v>
      </c>
      <c r="DW3" s="11" t="n">
        <v>44477</v>
      </c>
      <c r="DX3" s="6" t="n">
        <v>1</v>
      </c>
      <c r="DY3" s="6" t="n">
        <v>821.162144</v>
      </c>
      <c r="DZ3" s="0"/>
      <c r="EA3" s="5" t="s">
        <f>=SUM(EB2:EB2)/SUM(EA2:EA2)</f>
      </c>
      <c r="EB3" s="0" t="s">
        <v>12</v>
      </c>
      <c r="EC3" s="11" t="n">
        <v>44826</v>
      </c>
      <c r="ED3" s="6" t="n">
        <v>100</v>
      </c>
      <c r="EE3" s="6" t="n">
        <v>609.41</v>
      </c>
      <c r="EF3" s="11" t="n">
        <v>44375</v>
      </c>
      <c r="EG3" s="6" t="n">
        <v>3</v>
      </c>
      <c r="EH3" s="6" t="n">
        <v>1866.99</v>
      </c>
      <c r="EI3" s="0"/>
      <c r="EJ3" s="5" t="s">
        <f>=SUM(EK2:EK2)/SUM(EJ2:EJ2)</f>
      </c>
      <c r="EK3" s="0" t="s">
        <v>12</v>
      </c>
      <c r="EL3" s="0"/>
      <c r="EM3" s="5" t="s">
        <f>=SUM(EN2:EN2)/SUM(EM2:EM2)</f>
      </c>
      <c r="EN3" s="0" t="s">
        <v>12</v>
      </c>
      <c r="EO3" s="0"/>
      <c r="EP3" s="5" t="s">
        <f>=SUM(EQ2:EQ2)/SUM(EP2:EP2)</f>
      </c>
      <c r="EQ3" s="0" t="s">
        <v>12</v>
      </c>
      <c r="ER3" s="0"/>
      <c r="ES3" s="6" t="n">
        <v>651</v>
      </c>
      <c r="ET3" s="0" t="s">
        <v>835</v>
      </c>
      <c r="EU3" s="0"/>
      <c r="EV3" s="6" t="n">
        <v>1400</v>
      </c>
      <c r="EW3" s="0" t="s">
        <v>835</v>
      </c>
      <c r="EX3" s="0"/>
      <c r="EY3" s="6" t="n">
        <v>2939</v>
      </c>
      <c r="EZ3" s="0" t="s">
        <v>835</v>
      </c>
      <c r="FA3" s="0"/>
      <c r="FB3" s="5" t="s">
        <f>=SUM(FC2:FC2)/SUM(FB2:FB2)</f>
      </c>
      <c r="FC3" s="0" t="s">
        <v>12</v>
      </c>
      <c r="FD3" s="11" t="n">
        <v>44721</v>
      </c>
      <c r="FE3" s="6" t="n">
        <v>2</v>
      </c>
      <c r="FF3" s="6" t="n">
        <v>178.72</v>
      </c>
      <c r="FG3" s="11" t="n">
        <v>44959</v>
      </c>
      <c r="FH3" s="6" t="n">
        <v>10</v>
      </c>
      <c r="FI3" s="6" t="n">
        <v>104.87</v>
      </c>
      <c r="FJ3" s="11" t="n">
        <v>44721</v>
      </c>
      <c r="FK3" s="6" t="n">
        <v>22</v>
      </c>
      <c r="FL3" s="6" t="n">
        <v>20.6</v>
      </c>
      <c r="FM3" s="0"/>
      <c r="FN3" s="5" t="s">
        <f>=SUM(FO2:FO2)/SUM(FN2:FN2)</f>
      </c>
      <c r="FO3" s="0" t="s">
        <v>12</v>
      </c>
      <c r="FP3" s="0"/>
      <c r="FQ3" s="5" t="s">
        <f>=SUM(FR2:FR2)/SUM(FQ2:FQ2)</f>
      </c>
      <c r="FR3" s="0" t="s">
        <v>12</v>
      </c>
      <c r="FS3" s="0"/>
      <c r="FT3" s="5" t="s">
        <f>=SUM(FU2:FU2)/SUM(FT2:FT2)</f>
      </c>
      <c r="FU3" s="0" t="s">
        <v>12</v>
      </c>
      <c r="FV3" s="0"/>
      <c r="FW3" s="5" t="s">
        <f>=SUM(FX2:FX2)/SUM(FW2:FW2)</f>
      </c>
      <c r="FX3" s="0" t="s">
        <v>12</v>
      </c>
      <c r="FY3" s="0"/>
      <c r="FZ3" s="6" t="n">
        <v>1.069592</v>
      </c>
      <c r="GA3" s="0" t="s">
        <v>835</v>
      </c>
      <c r="GB3" s="0"/>
      <c r="GC3" s="6" t="n">
        <v>2.83045694</v>
      </c>
      <c r="GD3" s="0" t="s">
        <v>835</v>
      </c>
      <c r="GE3" s="0"/>
      <c r="GF3" s="6" t="n">
        <v>44.01435823</v>
      </c>
      <c r="GG3" s="0" t="s">
        <v>835</v>
      </c>
      <c r="GH3" s="0"/>
      <c r="GI3" s="6" t="n">
        <v>114.34947509</v>
      </c>
      <c r="GJ3" s="0" t="s">
        <v>835</v>
      </c>
      <c r="GK3" s="0"/>
      <c r="GL3" s="6" t="n">
        <v>100.00272361</v>
      </c>
      <c r="GM3" s="0" t="s">
        <v>835</v>
      </c>
      <c r="GN3" s="0"/>
      <c r="GO3" s="6" t="n">
        <v>132.26910627</v>
      </c>
      <c r="GP3" s="0" t="s">
        <v>835</v>
      </c>
      <c r="GQ3" s="11" t="n">
        <v>45812</v>
      </c>
      <c r="GR3" s="6" t="n">
        <v>1</v>
      </c>
      <c r="GS3" s="6" t="n">
        <v>879.88</v>
      </c>
      <c r="GT3" s="11" t="n">
        <v>45848</v>
      </c>
      <c r="GU3" s="6" t="n">
        <v>1</v>
      </c>
      <c r="GV3" s="6" t="n">
        <v>1138.15</v>
      </c>
      <c r="GW3" s="11" t="n">
        <v>45539</v>
      </c>
      <c r="GX3" s="6" t="n">
        <v>3</v>
      </c>
      <c r="GY3" s="6" t="n">
        <v>2620.94</v>
      </c>
      <c r="GZ3" s="11" t="n">
        <v>45560</v>
      </c>
      <c r="HA3" s="6" t="n">
        <v>5</v>
      </c>
      <c r="HB3" s="6" t="n">
        <v>4131.68</v>
      </c>
      <c r="HC3" s="11" t="n">
        <v>45700</v>
      </c>
      <c r="HD3" s="6" t="n">
        <v>5</v>
      </c>
      <c r="HE3" s="6" t="n">
        <v>2679.82</v>
      </c>
      <c r="HF3" s="11" t="n">
        <v>45813</v>
      </c>
      <c r="HG3" s="6" t="n">
        <v>4</v>
      </c>
      <c r="HH3" s="6" t="n">
        <v>4666.08</v>
      </c>
      <c r="HI3" s="11" t="n">
        <v>45512</v>
      </c>
      <c r="HJ3" s="6" t="n">
        <v>3</v>
      </c>
      <c r="HK3" s="6" t="n">
        <v>1853.14</v>
      </c>
      <c r="HL3" s="11" t="n">
        <v>45352</v>
      </c>
      <c r="HM3" s="6" t="n">
        <v>3</v>
      </c>
      <c r="HN3" s="6" t="n">
        <v>3011.76</v>
      </c>
      <c r="HO3" s="11" t="n">
        <v>45357</v>
      </c>
      <c r="HP3" s="6" t="n">
        <v>3</v>
      </c>
      <c r="HQ3" s="6" t="n">
        <v>2948</v>
      </c>
      <c r="HR3" s="0"/>
      <c r="HS3" s="5" t="s">
        <f>=SUM(HT2:HT2)/SUM(HS2:HS2)</f>
      </c>
      <c r="HT3" s="0" t="s">
        <v>12</v>
      </c>
      <c r="HU3" s="11" t="n">
        <v>44882</v>
      </c>
      <c r="HV3" s="6" t="n">
        <v>1</v>
      </c>
      <c r="HW3" s="6" t="n">
        <v>904.73</v>
      </c>
      <c r="HX3" s="0"/>
      <c r="HY3" s="5" t="s">
        <f>=SUM(HZ2:HZ2)/SUM(HY2:HY2)</f>
      </c>
      <c r="HZ3" s="0" t="s">
        <v>12</v>
      </c>
      <c r="IA3" s="0"/>
      <c r="IB3" s="5" t="s">
        <f>=SUM(IC2:IC2)/SUM(IB2:IB2)</f>
      </c>
      <c r="IC3" s="0" t="s">
        <v>12</v>
      </c>
      <c r="ID3" s="0"/>
      <c r="IE3" s="6" t="n">
        <v>99.99</v>
      </c>
      <c r="IF3" s="0" t="s">
        <v>835</v>
      </c>
    </row>
    <row collapsed="false" customFormat="false" customHeight="false" hidden="false" ht="12.1" outlineLevel="0" r="4">
      <c r="A4" s="11" t="n">
        <v>45191</v>
      </c>
      <c r="B4" s="6" t="n">
        <v>10</v>
      </c>
      <c r="C4" s="6" t="n">
        <v>2529.67</v>
      </c>
      <c r="D4" s="11" t="n">
        <v>45681</v>
      </c>
      <c r="E4" s="6" t="n">
        <v>1</v>
      </c>
      <c r="F4" s="6" t="n">
        <v>2911.24</v>
      </c>
      <c r="G4" s="11" t="n">
        <v>45118</v>
      </c>
      <c r="H4" s="6" t="n">
        <v>10</v>
      </c>
      <c r="I4" s="6" t="n">
        <v>2042.33</v>
      </c>
      <c r="J4" s="11" t="n">
        <v>45751</v>
      </c>
      <c r="K4" s="6" t="n">
        <v>1</v>
      </c>
      <c r="L4" s="6" t="n">
        <v>1762.58</v>
      </c>
      <c r="M4" s="11" t="n">
        <v>45594</v>
      </c>
      <c r="N4" s="6" t="n">
        <v>5</v>
      </c>
      <c r="O4" s="6" t="n">
        <v>2224.99</v>
      </c>
      <c r="P4" s="11" t="n">
        <v>44706</v>
      </c>
      <c r="Q4" s="6" t="n">
        <v>1</v>
      </c>
      <c r="R4" s="6" t="n">
        <v>937.05</v>
      </c>
      <c r="S4" s="11" t="n">
        <v>45489</v>
      </c>
      <c r="T4" s="6" t="n">
        <v>10</v>
      </c>
      <c r="U4" s="6" t="n">
        <v>2210.49</v>
      </c>
      <c r="V4" s="11" t="n">
        <v>44616</v>
      </c>
      <c r="W4" s="6" t="n">
        <v>1</v>
      </c>
      <c r="X4" s="6" t="n">
        <v>1122.97</v>
      </c>
      <c r="Y4" s="11" t="n">
        <v>45595</v>
      </c>
      <c r="Z4" s="6" t="n">
        <v>20</v>
      </c>
      <c r="AA4" s="6" t="n">
        <v>3933.14</v>
      </c>
      <c r="AB4" s="11" t="n">
        <v>44090</v>
      </c>
      <c r="AC4" s="6" t="n">
        <v>1</v>
      </c>
      <c r="AD4" s="6" t="n">
        <v>509.36</v>
      </c>
      <c r="AE4" s="11" t="n">
        <v>45785</v>
      </c>
      <c r="AF4" s="6" t="n">
        <v>1</v>
      </c>
      <c r="AG4" s="6" t="n">
        <v>1000.8</v>
      </c>
      <c r="AH4" s="11" t="n">
        <v>45244</v>
      </c>
      <c r="AI4" s="6" t="n">
        <v>1000</v>
      </c>
      <c r="AJ4" s="6" t="n">
        <v>1113.89</v>
      </c>
      <c r="AK4" s="11" t="n">
        <v>44208</v>
      </c>
      <c r="AL4" s="6" t="n">
        <v>1000</v>
      </c>
      <c r="AM4" s="6" t="n">
        <v>390.47</v>
      </c>
      <c r="AN4" s="0"/>
      <c r="AO4" s="6" t="n">
        <v>6800</v>
      </c>
      <c r="AP4" s="0" t="s">
        <v>835</v>
      </c>
      <c r="AQ4" s="0"/>
      <c r="AR4" s="5" t="s">
        <f>=SUM(AS2:AS3)/SUM(AR2:AR3)</f>
      </c>
      <c r="AS4" s="0" t="s">
        <v>12</v>
      </c>
      <c r="AT4" s="11" t="n">
        <v>45867</v>
      </c>
      <c r="AU4" s="6" t="n">
        <v>10</v>
      </c>
      <c r="AV4" s="6" t="n">
        <v>1229.14</v>
      </c>
      <c r="AW4" s="11" t="n">
        <v>44659</v>
      </c>
      <c r="AX4" s="6" t="n">
        <v>10</v>
      </c>
      <c r="AY4" s="6" t="n">
        <v>828.27</v>
      </c>
      <c r="AZ4" s="0"/>
      <c r="BA4" s="6" t="n">
        <v>5508</v>
      </c>
      <c r="BB4" s="0" t="s">
        <v>835</v>
      </c>
      <c r="BC4" s="11" t="n">
        <v>45447</v>
      </c>
      <c r="BD4" s="6" t="n">
        <v>12</v>
      </c>
      <c r="BE4" s="6" t="n">
        <v>1211.17</v>
      </c>
      <c r="BF4" s="11" t="n">
        <v>44788</v>
      </c>
      <c r="BG4" s="6" t="n">
        <v>10</v>
      </c>
      <c r="BH4" s="6" t="n">
        <v>1169.81</v>
      </c>
      <c r="BI4" s="11" t="n">
        <v>44986</v>
      </c>
      <c r="BJ4" s="6" t="n">
        <v>2</v>
      </c>
      <c r="BK4" s="6" t="n">
        <v>861.78</v>
      </c>
      <c r="BL4" s="11" t="n">
        <v>44603</v>
      </c>
      <c r="BM4" s="6" t="n">
        <v>2000</v>
      </c>
      <c r="BN4" s="6" t="n">
        <v>1155</v>
      </c>
      <c r="BO4" s="0"/>
      <c r="BP4" s="6" t="n">
        <v>0.4394</v>
      </c>
      <c r="BQ4" s="0" t="s">
        <v>835</v>
      </c>
      <c r="BR4" s="11" t="n">
        <v>44588</v>
      </c>
      <c r="BS4" s="6" t="n">
        <v>100000</v>
      </c>
      <c r="BT4" s="6" t="n">
        <v>954.66</v>
      </c>
      <c r="BU4" s="0"/>
      <c r="BV4" s="6" t="n">
        <v>51.52</v>
      </c>
      <c r="BW4" s="0" t="s">
        <v>835</v>
      </c>
      <c r="BX4" s="0"/>
      <c r="BY4" s="6" t="n">
        <v>4055.5</v>
      </c>
      <c r="BZ4" s="0" t="s">
        <v>835</v>
      </c>
      <c r="CA4" s="0"/>
      <c r="CB4" s="5" t="s">
        <f>=SUM(CC2:CC3)/SUM(CB2:CB3)</f>
      </c>
      <c r="CC4" s="0" t="s">
        <v>12</v>
      </c>
      <c r="CD4" s="11" t="n">
        <v>44762</v>
      </c>
      <c r="CE4" s="6" t="n">
        <v>10</v>
      </c>
      <c r="CF4" s="6" t="n">
        <v>265.23</v>
      </c>
      <c r="CG4" s="0"/>
      <c r="CH4" s="5" t="s">
        <f>=SUM(CI2:CI3)/SUM(CH2:CH3)</f>
      </c>
      <c r="CI4" s="0" t="s">
        <v>12</v>
      </c>
      <c r="CJ4" s="11" t="n">
        <v>44939</v>
      </c>
      <c r="CK4" s="6" t="n">
        <v>10</v>
      </c>
      <c r="CL4" s="6" t="n">
        <v>547.33</v>
      </c>
      <c r="CM4" s="0"/>
      <c r="CN4" s="6" t="n">
        <v>2882</v>
      </c>
      <c r="CO4" s="0" t="s">
        <v>835</v>
      </c>
      <c r="CP4" s="11" t="n">
        <v>45447</v>
      </c>
      <c r="CQ4" s="6" t="n">
        <v>10</v>
      </c>
      <c r="CR4" s="6" t="n">
        <v>1010.81</v>
      </c>
      <c r="CS4" s="0"/>
      <c r="CT4" s="5" t="s">
        <f>=SUM(CU2:CU3)/SUM(CT2:CT3)</f>
      </c>
      <c r="CU4" s="0" t="s">
        <v>12</v>
      </c>
      <c r="CV4" s="11" t="n">
        <v>45530</v>
      </c>
      <c r="CW4" s="6" t="n">
        <v>2000</v>
      </c>
      <c r="CX4" s="6" t="n">
        <v>1139.68</v>
      </c>
      <c r="CY4" s="0"/>
      <c r="CZ4" s="5" t="s">
        <f>=SUM(DA2:DA3)/SUM(CZ2:CZ3)</f>
      </c>
      <c r="DA4" s="0" t="s">
        <v>12</v>
      </c>
      <c r="DB4" s="0"/>
      <c r="DC4" s="6" t="n">
        <v>24.67</v>
      </c>
      <c r="DD4" s="0" t="s">
        <v>835</v>
      </c>
      <c r="DE4" s="0"/>
      <c r="DF4" s="5" t="s">
        <f>=SUM(DG2:DG3)/SUM(DF2:DF3)</f>
      </c>
      <c r="DG4" s="0" t="s">
        <v>12</v>
      </c>
      <c r="DH4" s="0"/>
      <c r="DI4" s="6" t="n">
        <v>19.41</v>
      </c>
      <c r="DJ4" s="0" t="s">
        <v>835</v>
      </c>
      <c r="DK4" s="0"/>
      <c r="DL4" s="6" t="n">
        <v>17.75</v>
      </c>
      <c r="DM4" s="0" t="s">
        <v>835</v>
      </c>
      <c r="DN4" s="0"/>
      <c r="DO4" s="6" t="n">
        <v>265.1</v>
      </c>
      <c r="DP4" s="0" t="s">
        <v>835</v>
      </c>
      <c r="DQ4" s="0"/>
      <c r="DR4" s="5" t="s">
        <f>=SUM(DS2:DS3)/SUM(DR2:DR3)</f>
      </c>
      <c r="DS4" s="0" t="s">
        <v>12</v>
      </c>
      <c r="DT4" s="0"/>
      <c r="DU4" s="6" t="n">
        <v>15.16</v>
      </c>
      <c r="DV4" s="0" t="s">
        <v>835</v>
      </c>
      <c r="DW4" s="0"/>
      <c r="DX4" s="5" t="s">
        <f>=SUM(DY2:DY3)/SUM(DX2:DX3)</f>
      </c>
      <c r="DY4" s="0" t="s">
        <v>12</v>
      </c>
      <c r="DZ4" s="0"/>
      <c r="EA4" s="6" t="n">
        <v>712</v>
      </c>
      <c r="EB4" s="0" t="s">
        <v>835</v>
      </c>
      <c r="EC4" s="11" t="n">
        <v>44914</v>
      </c>
      <c r="ED4" s="6" t="n">
        <v>100</v>
      </c>
      <c r="EE4" s="6" t="n">
        <v>447.48</v>
      </c>
      <c r="EF4" s="0"/>
      <c r="EG4" s="5" t="s">
        <f>=SUM(EH2:EH3)/SUM(EG2:EG3)</f>
      </c>
      <c r="EH4" s="0" t="s">
        <v>12</v>
      </c>
      <c r="EI4" s="0"/>
      <c r="EJ4" s="6" t="n">
        <v>229</v>
      </c>
      <c r="EK4" s="0" t="s">
        <v>835</v>
      </c>
      <c r="EL4" s="0"/>
      <c r="EM4" s="6" t="n">
        <v>2.51</v>
      </c>
      <c r="EN4" s="0" t="s">
        <v>835</v>
      </c>
      <c r="EO4" s="0"/>
      <c r="EP4" s="6" t="n">
        <v>0.6108</v>
      </c>
      <c r="EQ4" s="0" t="s">
        <v>835</v>
      </c>
      <c r="ER4" s="0"/>
      <c r="ES4" s="6" t="n">
        <v>-2</v>
      </c>
      <c r="ET4" s="0" t="s">
        <v>836</v>
      </c>
      <c r="EU4" s="0"/>
      <c r="EV4" s="6" t="n">
        <v>-1</v>
      </c>
      <c r="EW4" s="0" t="s">
        <v>836</v>
      </c>
      <c r="EX4" s="0"/>
      <c r="EY4" s="6" t="n">
        <v>-1</v>
      </c>
      <c r="EZ4" s="0" t="s">
        <v>836</v>
      </c>
      <c r="FA4" s="0"/>
      <c r="FB4" s="6" t="n">
        <v>1027.6</v>
      </c>
      <c r="FC4" s="0" t="s">
        <v>835</v>
      </c>
      <c r="FD4" s="11" t="n">
        <v>44747</v>
      </c>
      <c r="FE4" s="6" t="n">
        <v>1</v>
      </c>
      <c r="FF4" s="6" t="n">
        <v>86.77</v>
      </c>
      <c r="FG4" s="11" t="n">
        <v>44986</v>
      </c>
      <c r="FH4" s="6" t="n">
        <v>1</v>
      </c>
      <c r="FI4" s="6" t="n">
        <v>10.91</v>
      </c>
      <c r="FJ4" s="11" t="n">
        <v>44747</v>
      </c>
      <c r="FK4" s="6" t="n">
        <v>5</v>
      </c>
      <c r="FL4" s="6" t="n">
        <v>4.57</v>
      </c>
      <c r="FM4" s="0"/>
      <c r="FN4" s="6" t="n">
        <v>1.09</v>
      </c>
      <c r="FO4" s="0" t="s">
        <v>835</v>
      </c>
      <c r="FP4" s="0"/>
      <c r="FQ4" s="6" t="n">
        <v>93.7</v>
      </c>
      <c r="FR4" s="0" t="s">
        <v>835</v>
      </c>
      <c r="FS4" s="0"/>
      <c r="FT4" s="6" t="n">
        <v>6.16</v>
      </c>
      <c r="FU4" s="0" t="s">
        <v>835</v>
      </c>
      <c r="FV4" s="0"/>
      <c r="FW4" s="6" t="n">
        <v>17.0435</v>
      </c>
      <c r="FX4" s="0" t="s">
        <v>835</v>
      </c>
      <c r="FY4" s="0"/>
      <c r="FZ4" s="6" t="n">
        <v>-17</v>
      </c>
      <c r="GA4" s="0" t="s">
        <v>836</v>
      </c>
      <c r="GB4" s="0"/>
      <c r="GC4" s="6" t="n">
        <v>-14</v>
      </c>
      <c r="GD4" s="0" t="s">
        <v>836</v>
      </c>
      <c r="GE4" s="0"/>
      <c r="GF4" s="6" t="n">
        <v>-2</v>
      </c>
      <c r="GG4" s="0" t="s">
        <v>836</v>
      </c>
      <c r="GH4" s="0"/>
      <c r="GI4" s="6" t="n">
        <v>-1</v>
      </c>
      <c r="GJ4" s="0" t="s">
        <v>836</v>
      </c>
      <c r="GK4" s="0"/>
      <c r="GL4" s="6" t="n">
        <v>-1</v>
      </c>
      <c r="GM4" s="0" t="s">
        <v>836</v>
      </c>
      <c r="GN4" s="0"/>
      <c r="GO4" s="6" t="n">
        <v>-1</v>
      </c>
      <c r="GP4" s="0" t="s">
        <v>836</v>
      </c>
      <c r="GQ4" s="11" t="n">
        <v>45852</v>
      </c>
      <c r="GR4" s="6" t="n">
        <v>1</v>
      </c>
      <c r="GS4" s="6" t="n">
        <v>899.29</v>
      </c>
      <c r="GT4" s="11" t="n">
        <v>45864</v>
      </c>
      <c r="GU4" s="6" t="n">
        <v>1</v>
      </c>
      <c r="GV4" s="6" t="n">
        <v>1146.37</v>
      </c>
      <c r="GW4" s="11" t="n">
        <v>45721</v>
      </c>
      <c r="GX4" s="6" t="n">
        <v>2</v>
      </c>
      <c r="GY4" s="6" t="n">
        <v>1747.29</v>
      </c>
      <c r="GZ4" s="0"/>
      <c r="HA4" s="5" t="s">
        <f>=SUM(HB2:HB3)/SUM(HA2:HA3)</f>
      </c>
      <c r="HB4" s="0" t="s">
        <v>12</v>
      </c>
      <c r="HC4" s="0"/>
      <c r="HD4" s="5" t="s">
        <f>=SUM(HE2:HE3)/SUM(HD2:HD3)</f>
      </c>
      <c r="HE4" s="0" t="s">
        <v>12</v>
      </c>
      <c r="HF4" s="0"/>
      <c r="HG4" s="5" t="s">
        <f>=SUM(HH2:HH3)/SUM(HG2:HG3)</f>
      </c>
      <c r="HH4" s="0" t="s">
        <v>12</v>
      </c>
      <c r="HI4" s="11" t="n">
        <v>45567</v>
      </c>
      <c r="HJ4" s="6" t="n">
        <v>2</v>
      </c>
      <c r="HK4" s="6" t="n">
        <v>1125.27</v>
      </c>
      <c r="HL4" s="0"/>
      <c r="HM4" s="5" t="s">
        <f>=SUM(HN2:HN3)/SUM(HM2:HM3)</f>
      </c>
      <c r="HN4" s="0" t="s">
        <v>12</v>
      </c>
      <c r="HO4" s="0"/>
      <c r="HP4" s="5" t="s">
        <f>=SUM(HQ2:HQ3)/SUM(HP2:HP3)</f>
      </c>
      <c r="HQ4" s="0" t="s">
        <v>12</v>
      </c>
      <c r="HR4" s="0"/>
      <c r="HS4" s="6" t="n">
        <v>57.468</v>
      </c>
      <c r="HT4" s="0" t="s">
        <v>835</v>
      </c>
      <c r="HU4" s="0"/>
      <c r="HV4" s="5" t="s">
        <f>=SUM(HW2:HW3)/SUM(HV2:HV3)</f>
      </c>
      <c r="HW4" s="0" t="s">
        <v>12</v>
      </c>
      <c r="HX4" s="0"/>
      <c r="HY4" s="6" t="n">
        <v>86.03</v>
      </c>
      <c r="HZ4" s="0" t="s">
        <v>835</v>
      </c>
      <c r="IA4" s="0"/>
      <c r="IB4" s="6" t="n">
        <v>97.88</v>
      </c>
      <c r="IC4" s="0" t="s">
        <v>835</v>
      </c>
      <c r="ID4" s="0"/>
      <c r="IE4" s="6" t="n">
        <v>-5</v>
      </c>
      <c r="IF4" s="0" t="s">
        <v>836</v>
      </c>
    </row>
    <row collapsed="false" customFormat="false" customHeight="false" hidden="false" ht="12.1" outlineLevel="0" r="5">
      <c r="A5" s="11" t="n">
        <v>45222</v>
      </c>
      <c r="B5" s="6" t="n">
        <v>10</v>
      </c>
      <c r="C5" s="6" t="n">
        <v>2726.75</v>
      </c>
      <c r="D5" s="11" t="n">
        <v>45776</v>
      </c>
      <c r="E5" s="6" t="n">
        <v>1</v>
      </c>
      <c r="F5" s="6" t="n">
        <v>3363.03</v>
      </c>
      <c r="G5" s="11" t="n">
        <v>45476</v>
      </c>
      <c r="H5" s="6" t="n">
        <v>10</v>
      </c>
      <c r="I5" s="6" t="n">
        <v>2119.41</v>
      </c>
      <c r="J5" s="11" t="n">
        <v>45762</v>
      </c>
      <c r="K5" s="6" t="n">
        <v>1</v>
      </c>
      <c r="L5" s="6" t="n">
        <v>1902.54</v>
      </c>
      <c r="M5" s="11" t="n">
        <v>45617</v>
      </c>
      <c r="N5" s="6" t="n">
        <v>1</v>
      </c>
      <c r="O5" s="6" t="n">
        <v>451.96</v>
      </c>
      <c r="P5" s="11" t="n">
        <v>44939</v>
      </c>
      <c r="Q5" s="6" t="n">
        <v>1</v>
      </c>
      <c r="R5" s="6" t="n">
        <v>1043.63</v>
      </c>
      <c r="S5" s="11" t="n">
        <v>45530</v>
      </c>
      <c r="T5" s="6" t="n">
        <v>10</v>
      </c>
      <c r="U5" s="6" t="n">
        <v>2005.2</v>
      </c>
      <c r="V5" s="11" t="n">
        <v>44706</v>
      </c>
      <c r="W5" s="6" t="n">
        <v>1</v>
      </c>
      <c r="X5" s="6" t="n">
        <v>1019.7</v>
      </c>
      <c r="Y5" s="11" t="n">
        <v>45623</v>
      </c>
      <c r="Z5" s="6" t="n">
        <v>10</v>
      </c>
      <c r="AA5" s="6" t="n">
        <v>1843.76</v>
      </c>
      <c r="AB5" s="11" t="n">
        <v>44098</v>
      </c>
      <c r="AC5" s="6" t="n">
        <v>1</v>
      </c>
      <c r="AD5" s="6" t="n">
        <v>448.11</v>
      </c>
      <c r="AE5" s="11" t="n">
        <v>45853</v>
      </c>
      <c r="AF5" s="6" t="n">
        <v>1</v>
      </c>
      <c r="AG5" s="6" t="n">
        <v>1096.88</v>
      </c>
      <c r="AH5" s="11" t="n">
        <v>45261</v>
      </c>
      <c r="AI5" s="6" t="n">
        <v>1000</v>
      </c>
      <c r="AJ5" s="6" t="n">
        <v>991.8</v>
      </c>
      <c r="AK5" s="11" t="n">
        <v>44706</v>
      </c>
      <c r="AL5" s="6" t="n">
        <v>1000</v>
      </c>
      <c r="AM5" s="6" t="n">
        <v>281.8</v>
      </c>
      <c r="AN5" s="0"/>
      <c r="AO5" s="6" t="n">
        <v>1</v>
      </c>
      <c r="AP5" s="0" t="s">
        <v>836</v>
      </c>
      <c r="AQ5" s="0"/>
      <c r="AR5" s="6" t="n">
        <v>332.34</v>
      </c>
      <c r="AS5" s="0" t="s">
        <v>835</v>
      </c>
      <c r="AT5" s="11" t="n">
        <v>45867</v>
      </c>
      <c r="AU5" s="6" t="n">
        <v>10</v>
      </c>
      <c r="AV5" s="6" t="n">
        <v>1227.71</v>
      </c>
      <c r="AW5" s="11" t="n">
        <v>44706</v>
      </c>
      <c r="AX5" s="6" t="n">
        <v>10</v>
      </c>
      <c r="AY5" s="6" t="n">
        <v>704.79</v>
      </c>
      <c r="AZ5" s="0"/>
      <c r="BA5" s="6" t="n">
        <v>1</v>
      </c>
      <c r="BB5" s="0" t="s">
        <v>836</v>
      </c>
      <c r="BC5" s="11" t="n">
        <v>45447</v>
      </c>
      <c r="BD5" s="6" t="n">
        <v>8</v>
      </c>
      <c r="BE5" s="6" t="n">
        <v>807.44</v>
      </c>
      <c r="BF5" s="11" t="n">
        <v>44844</v>
      </c>
      <c r="BG5" s="6" t="n">
        <v>10</v>
      </c>
      <c r="BH5" s="6" t="n">
        <v>768.13</v>
      </c>
      <c r="BI5" s="11" t="n">
        <v>45181</v>
      </c>
      <c r="BJ5" s="6" t="n">
        <v>1</v>
      </c>
      <c r="BK5" s="6" t="n">
        <v>661.59</v>
      </c>
      <c r="BL5" s="11" t="n">
        <v>44609</v>
      </c>
      <c r="BM5" s="6" t="n">
        <v>1000</v>
      </c>
      <c r="BN5" s="6" t="n">
        <v>567.69</v>
      </c>
      <c r="BO5" s="0"/>
      <c r="BP5" s="6" t="n">
        <v>10000</v>
      </c>
      <c r="BQ5" s="0" t="s">
        <v>836</v>
      </c>
      <c r="BR5" s="11" t="n">
        <v>44588</v>
      </c>
      <c r="BS5" s="6" t="n">
        <v>100000</v>
      </c>
      <c r="BT5" s="6" t="n">
        <v>956.07</v>
      </c>
      <c r="BU5" s="0"/>
      <c r="BV5" s="6" t="n">
        <v>1</v>
      </c>
      <c r="BW5" s="0" t="s">
        <v>836</v>
      </c>
      <c r="BX5" s="0"/>
      <c r="BY5" s="6" t="n">
        <v>1</v>
      </c>
      <c r="BZ5" s="0" t="s">
        <v>836</v>
      </c>
      <c r="CA5" s="0"/>
      <c r="CB5" s="6" t="n">
        <v>25.53</v>
      </c>
      <c r="CC5" s="0" t="s">
        <v>835</v>
      </c>
      <c r="CD5" s="11" t="n">
        <v>44768</v>
      </c>
      <c r="CE5" s="6" t="n">
        <v>20</v>
      </c>
      <c r="CF5" s="6" t="n">
        <v>548.45</v>
      </c>
      <c r="CG5" s="0"/>
      <c r="CH5" s="6" t="n">
        <v>288.5</v>
      </c>
      <c r="CI5" s="0" t="s">
        <v>835</v>
      </c>
      <c r="CJ5" s="11" t="n">
        <v>44959</v>
      </c>
      <c r="CK5" s="6" t="n">
        <v>10</v>
      </c>
      <c r="CL5" s="6" t="n">
        <v>566.51</v>
      </c>
      <c r="CM5" s="0"/>
      <c r="CN5" s="6" t="n">
        <v>1</v>
      </c>
      <c r="CO5" s="0" t="s">
        <v>836</v>
      </c>
      <c r="CP5" s="11" t="n">
        <v>45447</v>
      </c>
      <c r="CQ5" s="6" t="n">
        <v>10</v>
      </c>
      <c r="CR5" s="6" t="n">
        <v>1010.81</v>
      </c>
      <c r="CS5" s="0"/>
      <c r="CT5" s="6" t="n">
        <v>117.25</v>
      </c>
      <c r="CU5" s="0" t="s">
        <v>835</v>
      </c>
      <c r="CV5" s="0"/>
      <c r="CW5" s="5" t="s">
        <f>=SUM(CX2:CX4)/SUM(CW2:CW4)</f>
      </c>
      <c r="CX5" s="0" t="s">
        <v>12</v>
      </c>
      <c r="CY5" s="0"/>
      <c r="CZ5" s="6" t="n">
        <v>1119.8</v>
      </c>
      <c r="DA5" s="0" t="s">
        <v>835</v>
      </c>
      <c r="DB5" s="0"/>
      <c r="DC5" s="6" t="n">
        <v>1</v>
      </c>
      <c r="DD5" s="0" t="s">
        <v>836</v>
      </c>
      <c r="DE5" s="0"/>
      <c r="DF5" s="6" t="n">
        <v>899</v>
      </c>
      <c r="DG5" s="0" t="s">
        <v>835</v>
      </c>
      <c r="DH5" s="0"/>
      <c r="DI5" s="6" t="n">
        <v>1</v>
      </c>
      <c r="DJ5" s="0" t="s">
        <v>836</v>
      </c>
      <c r="DK5" s="0"/>
      <c r="DL5" s="6" t="n">
        <v>1</v>
      </c>
      <c r="DM5" s="0" t="s">
        <v>836</v>
      </c>
      <c r="DN5" s="0"/>
      <c r="DO5" s="6" t="n">
        <v>5</v>
      </c>
      <c r="DP5" s="0" t="s">
        <v>836</v>
      </c>
      <c r="DQ5" s="0"/>
      <c r="DR5" s="6" t="n">
        <v>64.28</v>
      </c>
      <c r="DS5" s="0" t="s">
        <v>835</v>
      </c>
      <c r="DT5" s="0"/>
      <c r="DU5" s="6" t="n">
        <v>1</v>
      </c>
      <c r="DV5" s="0" t="s">
        <v>836</v>
      </c>
      <c r="DW5" s="0"/>
      <c r="DX5" s="6" t="n">
        <v>6.89</v>
      </c>
      <c r="DY5" s="0" t="s">
        <v>835</v>
      </c>
      <c r="DZ5" s="0"/>
      <c r="EA5" s="6" t="n">
        <v>1</v>
      </c>
      <c r="EB5" s="0" t="s">
        <v>836</v>
      </c>
      <c r="EC5" s="11" t="n">
        <v>44915</v>
      </c>
      <c r="ED5" s="6" t="n">
        <v>100</v>
      </c>
      <c r="EE5" s="6" t="n">
        <v>453.32</v>
      </c>
      <c r="EF5" s="0"/>
      <c r="EG5" s="6" t="n">
        <v>63.5</v>
      </c>
      <c r="EH5" s="0" t="s">
        <v>835</v>
      </c>
      <c r="EI5" s="0"/>
      <c r="EJ5" s="6" t="n">
        <v>1</v>
      </c>
      <c r="EK5" s="0" t="s">
        <v>836</v>
      </c>
      <c r="EL5" s="0"/>
      <c r="EM5" s="6" t="n">
        <v>1</v>
      </c>
      <c r="EN5" s="0" t="s">
        <v>836</v>
      </c>
      <c r="EO5" s="0"/>
      <c r="EP5" s="6" t="n">
        <v>158</v>
      </c>
      <c r="EQ5" s="0" t="s">
        <v>836</v>
      </c>
      <c r="ER5" s="0"/>
      <c r="ES5" s="5" t="s">
        <f>=ES4*(ABS(ES3)-ABS(ES2))</f>
      </c>
      <c r="ET5" s="0" t="s">
        <v>837</v>
      </c>
      <c r="EU5" s="0"/>
      <c r="EV5" s="5" t="s">
        <f>=EV4*(ABS(EV3)-ABS(EV2))</f>
      </c>
      <c r="EW5" s="0" t="s">
        <v>837</v>
      </c>
      <c r="EX5" s="0"/>
      <c r="EY5" s="5" t="s">
        <f>=EY4*(ABS(EY3)-ABS(EY2))</f>
      </c>
      <c r="EZ5" s="0" t="s">
        <v>837</v>
      </c>
      <c r="FA5" s="0"/>
      <c r="FB5" s="6" t="n">
        <v>1</v>
      </c>
      <c r="FC5" s="0" t="s">
        <v>836</v>
      </c>
      <c r="FD5" s="11" t="n">
        <v>44826</v>
      </c>
      <c r="FE5" s="6" t="n">
        <v>2</v>
      </c>
      <c r="FF5" s="6" t="n">
        <v>174.22</v>
      </c>
      <c r="FG5" s="11" t="n">
        <v>44986</v>
      </c>
      <c r="FH5" s="6" t="n">
        <v>1</v>
      </c>
      <c r="FI5" s="6" t="n">
        <v>10.91</v>
      </c>
      <c r="FJ5" s="11" t="n">
        <v>44826</v>
      </c>
      <c r="FK5" s="6" t="n">
        <v>2</v>
      </c>
      <c r="FL5" s="6" t="n">
        <v>1.69</v>
      </c>
      <c r="FM5" s="0"/>
      <c r="FN5" s="6" t="n">
        <v>2</v>
      </c>
      <c r="FO5" s="0" t="s">
        <v>836</v>
      </c>
      <c r="FP5" s="0"/>
      <c r="FQ5" s="6" t="n">
        <v>1</v>
      </c>
      <c r="FR5" s="0" t="s">
        <v>836</v>
      </c>
      <c r="FS5" s="0"/>
      <c r="FT5" s="6" t="n">
        <v>3</v>
      </c>
      <c r="FU5" s="0" t="s">
        <v>836</v>
      </c>
      <c r="FV5" s="0"/>
      <c r="FW5" s="6" t="n">
        <v>1</v>
      </c>
      <c r="FX5" s="0" t="s">
        <v>836</v>
      </c>
      <c r="FY5" s="0"/>
      <c r="FZ5" s="5" t="s">
        <f>=FZ4*(ABS(FZ3)-ABS(FZ2))</f>
      </c>
      <c r="GA5" s="0" t="s">
        <v>837</v>
      </c>
      <c r="GB5" s="0"/>
      <c r="GC5" s="5" t="s">
        <f>=GC4*(ABS(GC3)-ABS(GC2))</f>
      </c>
      <c r="GD5" s="0" t="s">
        <v>837</v>
      </c>
      <c r="GE5" s="0"/>
      <c r="GF5" s="5" t="s">
        <f>=GF4*(ABS(GF3)-ABS(GF2))</f>
      </c>
      <c r="GG5" s="0" t="s">
        <v>837</v>
      </c>
      <c r="GH5" s="0"/>
      <c r="GI5" s="5" t="s">
        <f>=GI4*(ABS(GI3)-ABS(GI2))</f>
      </c>
      <c r="GJ5" s="0" t="s">
        <v>837</v>
      </c>
      <c r="GK5" s="0"/>
      <c r="GL5" s="5" t="s">
        <f>=GL4*(ABS(GL3)-ABS(GL2))</f>
      </c>
      <c r="GM5" s="0" t="s">
        <v>837</v>
      </c>
      <c r="GN5" s="0"/>
      <c r="GO5" s="5" t="s">
        <f>=GO4*(ABS(GO3)-ABS(GO2))</f>
      </c>
      <c r="GP5" s="0" t="s">
        <v>837</v>
      </c>
      <c r="GQ5" s="11" t="n">
        <v>45853</v>
      </c>
      <c r="GR5" s="6" t="n">
        <v>5</v>
      </c>
      <c r="GS5" s="6" t="n">
        <v>4608.34</v>
      </c>
      <c r="GT5" s="0"/>
      <c r="GU5" s="5" t="s">
        <f>=SUM(GV2:GV4)/SUM(GU2:GU4)</f>
      </c>
      <c r="GV5" s="0" t="s">
        <v>12</v>
      </c>
      <c r="GW5" s="0"/>
      <c r="GX5" s="5" t="s">
        <f>=SUM(GY2:GY4)/SUM(GX2:GX4)</f>
      </c>
      <c r="GY5" s="0" t="s">
        <v>12</v>
      </c>
      <c r="GZ5" s="0"/>
      <c r="HA5" s="6" t="n">
        <v>85.097</v>
      </c>
      <c r="HB5" s="0" t="s">
        <v>835</v>
      </c>
      <c r="HC5" s="0"/>
      <c r="HD5" s="6" t="n">
        <v>60.486</v>
      </c>
      <c r="HE5" s="0" t="s">
        <v>835</v>
      </c>
      <c r="HF5" s="0"/>
      <c r="HG5" s="6" t="n">
        <v>119.43</v>
      </c>
      <c r="HH5" s="0" t="s">
        <v>835</v>
      </c>
      <c r="HI5" s="11" t="n">
        <v>45699</v>
      </c>
      <c r="HJ5" s="6" t="n">
        <v>2</v>
      </c>
      <c r="HK5" s="6" t="n">
        <v>1172.72</v>
      </c>
      <c r="HL5" s="0"/>
      <c r="HM5" s="6" t="n">
        <v>97.55</v>
      </c>
      <c r="HN5" s="0" t="s">
        <v>835</v>
      </c>
      <c r="HO5" s="0"/>
      <c r="HP5" s="6" t="n">
        <v>98.75</v>
      </c>
      <c r="HQ5" s="0" t="s">
        <v>835</v>
      </c>
      <c r="HR5" s="0"/>
      <c r="HS5" s="6" t="n">
        <v>6</v>
      </c>
      <c r="HT5" s="0" t="s">
        <v>836</v>
      </c>
      <c r="HU5" s="0"/>
      <c r="HV5" s="6" t="n">
        <v>90.5</v>
      </c>
      <c r="HW5" s="0" t="s">
        <v>835</v>
      </c>
      <c r="HX5" s="0"/>
      <c r="HY5" s="6" t="n">
        <v>1</v>
      </c>
      <c r="HZ5" s="0" t="s">
        <v>836</v>
      </c>
      <c r="IA5" s="0"/>
      <c r="IB5" s="6" t="n">
        <v>2</v>
      </c>
      <c r="IC5" s="0" t="s">
        <v>836</v>
      </c>
      <c r="ID5" s="0"/>
      <c r="IE5" s="6" t="s">
        <f>=Портфель!H83*Портфель!$R$13</f>
      </c>
      <c r="IF5" s="0" t="s">
        <v>7</v>
      </c>
    </row>
    <row collapsed="false" customFormat="false" customHeight="false" hidden="false" ht="12.1" outlineLevel="0" r="6">
      <c r="A6" s="11" t="n">
        <v>45238</v>
      </c>
      <c r="B6" s="6" t="n">
        <v>10</v>
      </c>
      <c r="C6" s="6" t="n">
        <v>2764.69</v>
      </c>
      <c r="D6" s="11" t="n">
        <v>45785</v>
      </c>
      <c r="E6" s="6" t="n">
        <v>1</v>
      </c>
      <c r="F6" s="6" t="n">
        <v>3221.9</v>
      </c>
      <c r="G6" s="11" t="n">
        <v>45530</v>
      </c>
      <c r="H6" s="6" t="n">
        <v>10</v>
      </c>
      <c r="I6" s="6" t="n">
        <v>2017.21</v>
      </c>
      <c r="J6" s="11" t="n">
        <v>45776</v>
      </c>
      <c r="K6" s="6" t="n">
        <v>1</v>
      </c>
      <c r="L6" s="6" t="n">
        <v>1780.86</v>
      </c>
      <c r="M6" s="11" t="n">
        <v>44747</v>
      </c>
      <c r="N6" s="6" t="n">
        <v>1</v>
      </c>
      <c r="O6" s="6" t="n">
        <v>368.09</v>
      </c>
      <c r="P6" s="11" t="n">
        <v>45272</v>
      </c>
      <c r="Q6" s="6" t="n">
        <v>1</v>
      </c>
      <c r="R6" s="6" t="n">
        <v>1498.75</v>
      </c>
      <c r="S6" s="11" t="n">
        <v>45845</v>
      </c>
      <c r="T6" s="6" t="n">
        <v>10</v>
      </c>
      <c r="U6" s="6" t="n">
        <v>1944.67</v>
      </c>
      <c r="V6" s="11" t="n">
        <v>44735</v>
      </c>
      <c r="W6" s="6" t="n">
        <v>1</v>
      </c>
      <c r="X6" s="6" t="n">
        <v>805.55</v>
      </c>
      <c r="Y6" s="0"/>
      <c r="Z6" s="5" t="s">
        <f>=SUM(AA2:AA5)/SUM(Z2:Z5)</f>
      </c>
      <c r="AA6" s="0" t="s">
        <v>12</v>
      </c>
      <c r="AB6" s="11" t="n">
        <v>44125</v>
      </c>
      <c r="AC6" s="6" t="n">
        <v>2</v>
      </c>
      <c r="AD6" s="6" t="n">
        <v>810.56</v>
      </c>
      <c r="AE6" s="0"/>
      <c r="AF6" s="5" t="s">
        <f>=SUM(AG2:AG5)/SUM(AF2:AF5)</f>
      </c>
      <c r="AG6" s="0" t="s">
        <v>12</v>
      </c>
      <c r="AH6" s="11" t="n">
        <v>45264</v>
      </c>
      <c r="AI6" s="6" t="n">
        <v>1000</v>
      </c>
      <c r="AJ6" s="6" t="n">
        <v>953.26</v>
      </c>
      <c r="AK6" s="11" t="n">
        <v>44706</v>
      </c>
      <c r="AL6" s="6" t="n">
        <v>1000</v>
      </c>
      <c r="AM6" s="6" t="n">
        <v>281.2</v>
      </c>
      <c r="AN6" s="0"/>
      <c r="AO6" s="5" t="s">
        <f>=AO5*(ABS(AO4)-ABS(AO3))</f>
      </c>
      <c r="AP6" s="0" t="s">
        <v>837</v>
      </c>
      <c r="AQ6" s="0"/>
      <c r="AR6" s="6" t="n">
        <v>20</v>
      </c>
      <c r="AS6" s="0" t="s">
        <v>836</v>
      </c>
      <c r="AT6" s="0"/>
      <c r="AU6" s="5" t="s">
        <f>=SUM(AV2:AV5)/SUM(AU2:AU5)</f>
      </c>
      <c r="AV6" s="0" t="s">
        <v>12</v>
      </c>
      <c r="AW6" s="11" t="n">
        <v>44939</v>
      </c>
      <c r="AX6" s="6" t="n">
        <v>10</v>
      </c>
      <c r="AY6" s="6" t="n">
        <v>600.56</v>
      </c>
      <c r="AZ6" s="0"/>
      <c r="BA6" s="5" t="s">
        <f>=BA5*(ABS(BA4)-ABS(BA3))</f>
      </c>
      <c r="BB6" s="0" t="s">
        <v>837</v>
      </c>
      <c r="BC6" s="0"/>
      <c r="BD6" s="5" t="s">
        <f>=SUM(BE2:BE5)/SUM(BD2:BD5)</f>
      </c>
      <c r="BE6" s="0" t="s">
        <v>12</v>
      </c>
      <c r="BF6" s="11" t="n">
        <v>45777</v>
      </c>
      <c r="BG6" s="6" t="n">
        <v>10</v>
      </c>
      <c r="BH6" s="6" t="n">
        <v>1300.97</v>
      </c>
      <c r="BI6" s="11" t="n">
        <v>45526</v>
      </c>
      <c r="BJ6" s="6" t="n">
        <v>1</v>
      </c>
      <c r="BK6" s="6" t="n">
        <v>651.28</v>
      </c>
      <c r="BL6" s="11" t="n">
        <v>44614</v>
      </c>
      <c r="BM6" s="6" t="n">
        <v>3000</v>
      </c>
      <c r="BN6" s="6" t="n">
        <v>1586.59</v>
      </c>
      <c r="BO6" s="0"/>
      <c r="BP6" s="5" t="s">
        <f>=BP5*(ABS(BP4)-ABS(BP3))</f>
      </c>
      <c r="BQ6" s="0" t="s">
        <v>837</v>
      </c>
      <c r="BR6" s="11" t="n">
        <v>44616</v>
      </c>
      <c r="BS6" s="6" t="n">
        <v>100000</v>
      </c>
      <c r="BT6" s="6" t="n">
        <v>680.08</v>
      </c>
      <c r="BU6" s="0"/>
      <c r="BV6" s="5" t="s">
        <f>=BV5*(ABS(BV4)-ABS(BV3))</f>
      </c>
      <c r="BW6" s="0" t="s">
        <v>837</v>
      </c>
      <c r="BX6" s="0"/>
      <c r="BY6" s="5" t="s">
        <f>=BY5*(ABS(BY4)-ABS(BY3))</f>
      </c>
      <c r="BZ6" s="0" t="s">
        <v>837</v>
      </c>
      <c r="CA6" s="0"/>
      <c r="CB6" s="6" t="n">
        <v>2</v>
      </c>
      <c r="CC6" s="0" t="s">
        <v>836</v>
      </c>
      <c r="CD6" s="11" t="n">
        <v>44771</v>
      </c>
      <c r="CE6" s="6" t="n">
        <v>10</v>
      </c>
      <c r="CF6" s="6" t="n">
        <v>263.93</v>
      </c>
      <c r="CG6" s="0"/>
      <c r="CH6" s="6" t="n">
        <v>10</v>
      </c>
      <c r="CI6" s="0" t="s">
        <v>836</v>
      </c>
      <c r="CJ6" s="11" t="n">
        <v>45617</v>
      </c>
      <c r="CK6" s="6" t="n">
        <v>10</v>
      </c>
      <c r="CL6" s="6" t="n">
        <v>530.97</v>
      </c>
      <c r="CM6" s="0"/>
      <c r="CN6" s="5" t="s">
        <f>=CN5*(ABS(CN4)-ABS(CN3))</f>
      </c>
      <c r="CO6" s="0" t="s">
        <v>837</v>
      </c>
      <c r="CP6" s="0"/>
      <c r="CQ6" s="5" t="s">
        <f>=SUM(CR2:CR5)/SUM(CQ2:CQ5)</f>
      </c>
      <c r="CR6" s="0" t="s">
        <v>12</v>
      </c>
      <c r="CS6" s="0"/>
      <c r="CT6" s="6" t="n">
        <v>20</v>
      </c>
      <c r="CU6" s="0" t="s">
        <v>836</v>
      </c>
      <c r="CV6" s="0"/>
      <c r="CW6" s="6" t="n">
        <v>0.3876</v>
      </c>
      <c r="CX6" s="0" t="s">
        <v>835</v>
      </c>
      <c r="CY6" s="0"/>
      <c r="CZ6" s="6" t="n">
        <v>2</v>
      </c>
      <c r="DA6" s="0" t="s">
        <v>836</v>
      </c>
      <c r="DB6" s="0"/>
      <c r="DC6" s="5" t="s">
        <f>=DC5*(ABS(DC4)-ABS(DC3))</f>
      </c>
      <c r="DD6" s="0" t="s">
        <v>837</v>
      </c>
      <c r="DE6" s="0"/>
      <c r="DF6" s="6" t="n">
        <v>2</v>
      </c>
      <c r="DG6" s="0" t="s">
        <v>836</v>
      </c>
      <c r="DH6" s="0"/>
      <c r="DI6" s="5" t="s">
        <f>=DI5*(ABS(DI4)-ABS(DI3))</f>
      </c>
      <c r="DJ6" s="0" t="s">
        <v>837</v>
      </c>
      <c r="DK6" s="0"/>
      <c r="DL6" s="5" t="s">
        <f>=DL5*(ABS(DL4)-ABS(DL3))</f>
      </c>
      <c r="DM6" s="0" t="s">
        <v>837</v>
      </c>
      <c r="DN6" s="0"/>
      <c r="DO6" s="5" t="s">
        <f>=DO5*(ABS(DO4)-ABS(DO3))</f>
      </c>
      <c r="DP6" s="0" t="s">
        <v>837</v>
      </c>
      <c r="DQ6" s="0"/>
      <c r="DR6" s="6" t="n">
        <v>20</v>
      </c>
      <c r="DS6" s="0" t="s">
        <v>836</v>
      </c>
      <c r="DT6" s="0"/>
      <c r="DU6" s="5" t="s">
        <f>=DU5*(ABS(DU4)-ABS(DU3))</f>
      </c>
      <c r="DV6" s="0" t="s">
        <v>837</v>
      </c>
      <c r="DW6" s="0"/>
      <c r="DX6" s="6" t="n">
        <v>2</v>
      </c>
      <c r="DY6" s="0" t="s">
        <v>836</v>
      </c>
      <c r="DZ6" s="0"/>
      <c r="EA6" s="5" t="s">
        <f>=EA5*(ABS(EA4)-ABS(EA3))</f>
      </c>
      <c r="EB6" s="0" t="s">
        <v>837</v>
      </c>
      <c r="EC6" s="0"/>
      <c r="ED6" s="5" t="s">
        <f>=SUM(EE2:EE5)/SUM(ED2:ED5)</f>
      </c>
      <c r="EE6" s="0" t="s">
        <v>12</v>
      </c>
      <c r="EF6" s="0"/>
      <c r="EG6" s="6" t="n">
        <v>4</v>
      </c>
      <c r="EH6" s="0" t="s">
        <v>836</v>
      </c>
      <c r="EI6" s="0"/>
      <c r="EJ6" s="5" t="s">
        <f>=EJ5*(ABS(EJ4)-ABS(EJ3))</f>
      </c>
      <c r="EK6" s="0" t="s">
        <v>837</v>
      </c>
      <c r="EL6" s="0"/>
      <c r="EM6" s="5" t="s">
        <f>=EM5*(ABS(EM4)-ABS(EM3))</f>
      </c>
      <c r="EN6" s="0" t="s">
        <v>837</v>
      </c>
      <c r="EO6" s="0"/>
      <c r="EP6" s="5" t="s">
        <f>=EP5*(ABS(EP4)-ABS(EP3))</f>
      </c>
      <c r="EQ6" s="0" t="s">
        <v>837</v>
      </c>
      <c r="ER6" s="0"/>
      <c r="ES6" s="0"/>
      <c r="ET6" s="0"/>
      <c r="EU6" s="0"/>
      <c r="EV6" s="0"/>
      <c r="EW6" s="0"/>
      <c r="EX6" s="0"/>
      <c r="EY6" s="0"/>
      <c r="EZ6" s="0"/>
      <c r="FA6" s="0"/>
      <c r="FB6" s="5" t="s">
        <f>=FB5*(ABS(FB4)-ABS(FB3))</f>
      </c>
      <c r="FC6" s="0" t="s">
        <v>837</v>
      </c>
      <c r="FD6" s="0"/>
      <c r="FE6" s="5" t="s">
        <f>=SUM(FF2:FF5)/SUM(FE2:FE5)</f>
      </c>
      <c r="FF6" s="0" t="s">
        <v>12</v>
      </c>
      <c r="FG6" s="11" t="n">
        <v>45181</v>
      </c>
      <c r="FH6" s="6" t="n">
        <v>10</v>
      </c>
      <c r="FI6" s="6" t="n">
        <v>130.04</v>
      </c>
      <c r="FJ6" s="11" t="n">
        <v>44826</v>
      </c>
      <c r="FK6" s="6" t="n">
        <v>2</v>
      </c>
      <c r="FL6" s="6" t="n">
        <v>1.69</v>
      </c>
      <c r="FM6" s="0"/>
      <c r="FN6" s="5" t="s">
        <f>=FN5*(ABS(FN4)-ABS(FN3))</f>
      </c>
      <c r="FO6" s="0" t="s">
        <v>837</v>
      </c>
      <c r="FP6" s="0"/>
      <c r="FQ6" s="5" t="s">
        <f>=FQ5*(ABS(FQ4)-ABS(FQ3))</f>
      </c>
      <c r="FR6" s="0" t="s">
        <v>837</v>
      </c>
      <c r="FS6" s="0"/>
      <c r="FT6" s="5" t="s">
        <f>=FT5*(ABS(FT4)-ABS(FT3))</f>
      </c>
      <c r="FU6" s="0" t="s">
        <v>837</v>
      </c>
      <c r="FV6" s="0"/>
      <c r="FW6" s="5" t="s">
        <f>=FW5*(ABS(FW4)-ABS(FW3))</f>
      </c>
      <c r="FX6" s="0" t="s">
        <v>837</v>
      </c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11" t="n">
        <v>45866</v>
      </c>
      <c r="GR6" s="6" t="n">
        <v>2</v>
      </c>
      <c r="GS6" s="6" t="n">
        <v>1884.23</v>
      </c>
      <c r="GT6" s="0"/>
      <c r="GU6" s="6" t="n">
        <v>112.09</v>
      </c>
      <c r="GV6" s="0" t="s">
        <v>835</v>
      </c>
      <c r="GW6" s="0"/>
      <c r="GX6" s="6" t="n">
        <v>85.102</v>
      </c>
      <c r="GY6" s="0" t="s">
        <v>835</v>
      </c>
      <c r="GZ6" s="0"/>
      <c r="HA6" s="6" t="n">
        <v>10</v>
      </c>
      <c r="HB6" s="0" t="s">
        <v>836</v>
      </c>
      <c r="HC6" s="0"/>
      <c r="HD6" s="6" t="n">
        <v>10</v>
      </c>
      <c r="HE6" s="0" t="s">
        <v>836</v>
      </c>
      <c r="HF6" s="0"/>
      <c r="HG6" s="6" t="n">
        <v>5</v>
      </c>
      <c r="HH6" s="0" t="s">
        <v>836</v>
      </c>
      <c r="HI6" s="0"/>
      <c r="HJ6" s="5" t="s">
        <f>=SUM(HK2:HK5)/SUM(HJ2:HJ5)</f>
      </c>
      <c r="HK6" s="0" t="s">
        <v>12</v>
      </c>
      <c r="HL6" s="0"/>
      <c r="HM6" s="6" t="n">
        <v>5</v>
      </c>
      <c r="HN6" s="0" t="s">
        <v>836</v>
      </c>
      <c r="HO6" s="0"/>
      <c r="HP6" s="6" t="n">
        <v>5</v>
      </c>
      <c r="HQ6" s="0" t="s">
        <v>836</v>
      </c>
      <c r="HR6" s="0"/>
      <c r="HS6" s="6" t="s">
        <f>=Портфель!H79*Портфель!$R$13</f>
      </c>
      <c r="HT6" s="0" t="s">
        <v>7</v>
      </c>
      <c r="HU6" s="0"/>
      <c r="HV6" s="6" t="n">
        <v>2</v>
      </c>
      <c r="HW6" s="0" t="s">
        <v>836</v>
      </c>
      <c r="HX6" s="0"/>
      <c r="HY6" s="6" t="s">
        <f>=Портфель!H81*Портфель!$R$13</f>
      </c>
      <c r="HZ6" s="0" t="s">
        <v>7</v>
      </c>
      <c r="IA6" s="0"/>
      <c r="IB6" s="6" t="s">
        <f>=Портфель!H82*Портфель!$R$13</f>
      </c>
      <c r="IC6" s="0" t="s">
        <v>7</v>
      </c>
      <c r="ID6" s="0"/>
      <c r="IE6" s="6" t="s">
        <f>=Портфель!I83*Портфель!$R$13</f>
      </c>
      <c r="IF6" s="0" t="s">
        <v>8</v>
      </c>
    </row>
    <row collapsed="false" customFormat="false" customHeight="false" hidden="false" ht="12.1" outlineLevel="0" r="7">
      <c r="A7" s="11" t="n">
        <v>45513</v>
      </c>
      <c r="B7" s="6" t="n">
        <v>10</v>
      </c>
      <c r="C7" s="6" t="n">
        <v>2803.52</v>
      </c>
      <c r="D7" s="11" t="n">
        <v>45853</v>
      </c>
      <c r="E7" s="6" t="n">
        <v>2</v>
      </c>
      <c r="F7" s="6" t="n">
        <v>5825.23</v>
      </c>
      <c r="G7" s="11" t="n">
        <v>45539</v>
      </c>
      <c r="H7" s="6" t="n">
        <v>10</v>
      </c>
      <c r="I7" s="6" t="n">
        <v>1924.73</v>
      </c>
      <c r="J7" s="11" t="n">
        <v>45777</v>
      </c>
      <c r="K7" s="6" t="n">
        <v>1</v>
      </c>
      <c r="L7" s="6" t="n">
        <v>1728.04</v>
      </c>
      <c r="M7" s="11" t="n">
        <v>44757</v>
      </c>
      <c r="N7" s="6" t="n">
        <v>2</v>
      </c>
      <c r="O7" s="6" t="n">
        <v>661.07</v>
      </c>
      <c r="P7" s="11" t="n">
        <v>45357</v>
      </c>
      <c r="Q7" s="6" t="n">
        <v>1</v>
      </c>
      <c r="R7" s="6" t="n">
        <v>1390.05</v>
      </c>
      <c r="S7" s="0"/>
      <c r="T7" s="5" t="s">
        <f>=SUM(U2:U6)/SUM(T2:T6)</f>
      </c>
      <c r="U7" s="0" t="s">
        <v>12</v>
      </c>
      <c r="V7" s="11" t="n">
        <v>45617</v>
      </c>
      <c r="W7" s="6" t="n">
        <v>1</v>
      </c>
      <c r="X7" s="6" t="n">
        <v>1109.2</v>
      </c>
      <c r="Y7" s="0"/>
      <c r="Z7" s="6" t="n">
        <v>163.35</v>
      </c>
      <c r="AA7" s="0" t="s">
        <v>835</v>
      </c>
      <c r="AB7" s="11" t="n">
        <v>44175</v>
      </c>
      <c r="AC7" s="6" t="n">
        <v>1</v>
      </c>
      <c r="AD7" s="6" t="n">
        <v>471.83</v>
      </c>
      <c r="AE7" s="0"/>
      <c r="AF7" s="6" t="n">
        <v>1237</v>
      </c>
      <c r="AG7" s="0" t="s">
        <v>835</v>
      </c>
      <c r="AH7" s="11" t="n">
        <v>45265</v>
      </c>
      <c r="AI7" s="6" t="n">
        <v>1000</v>
      </c>
      <c r="AJ7" s="6" t="n">
        <v>916.74</v>
      </c>
      <c r="AK7" s="11" t="n">
        <v>44914</v>
      </c>
      <c r="AL7" s="6" t="n">
        <v>1000</v>
      </c>
      <c r="AM7" s="6" t="n">
        <v>288.17</v>
      </c>
      <c r="AN7" s="0"/>
      <c r="AO7" s="0"/>
      <c r="AP7" s="0"/>
      <c r="AQ7" s="0"/>
      <c r="AR7" s="5" t="s">
        <f>=AR6*(ABS(AR5)-ABS(AR4))</f>
      </c>
      <c r="AS7" s="0" t="s">
        <v>837</v>
      </c>
      <c r="AT7" s="0"/>
      <c r="AU7" s="6" t="n">
        <v>126.7</v>
      </c>
      <c r="AV7" s="0" t="s">
        <v>835</v>
      </c>
      <c r="AW7" s="11" t="n">
        <v>44959</v>
      </c>
      <c r="AX7" s="6" t="n">
        <v>10</v>
      </c>
      <c r="AY7" s="6" t="n">
        <v>617.17</v>
      </c>
      <c r="AZ7" s="0"/>
      <c r="BA7" s="0"/>
      <c r="BB7" s="0"/>
      <c r="BC7" s="0"/>
      <c r="BD7" s="6" t="n">
        <v>68.82</v>
      </c>
      <c r="BE7" s="0" t="s">
        <v>835</v>
      </c>
      <c r="BF7" s="0"/>
      <c r="BG7" s="5" t="s">
        <f>=SUM(BH2:BH6)/SUM(BG2:BG6)</f>
      </c>
      <c r="BH7" s="0" t="s">
        <v>12</v>
      </c>
      <c r="BI7" s="11" t="n">
        <v>45526</v>
      </c>
      <c r="BJ7" s="6" t="n">
        <v>1</v>
      </c>
      <c r="BK7" s="6" t="n">
        <v>651.09</v>
      </c>
      <c r="BL7" s="11" t="n">
        <v>44616</v>
      </c>
      <c r="BM7" s="6" t="n">
        <v>1000</v>
      </c>
      <c r="BN7" s="6" t="n">
        <v>317.32</v>
      </c>
      <c r="BO7" s="0"/>
      <c r="BP7" s="0"/>
      <c r="BQ7" s="0"/>
      <c r="BR7" s="11" t="n">
        <v>44659</v>
      </c>
      <c r="BS7" s="6" t="n">
        <v>100000</v>
      </c>
      <c r="BT7" s="6" t="n">
        <v>739.51</v>
      </c>
      <c r="BU7" s="0"/>
      <c r="BV7" s="0"/>
      <c r="BW7" s="0"/>
      <c r="BX7" s="0"/>
      <c r="BY7" s="0"/>
      <c r="BZ7" s="0"/>
      <c r="CA7" s="0"/>
      <c r="CB7" s="5" t="s">
        <f>=CB6*(ABS(CB5)-ABS(CB4))</f>
      </c>
      <c r="CC7" s="0" t="s">
        <v>837</v>
      </c>
      <c r="CD7" s="11" t="n">
        <v>44788</v>
      </c>
      <c r="CE7" s="6" t="n">
        <v>40</v>
      </c>
      <c r="CF7" s="6" t="n">
        <v>1083.94</v>
      </c>
      <c r="CG7" s="0"/>
      <c r="CH7" s="5" t="s">
        <f>=CH6*(ABS(CH5)-ABS(CH4))</f>
      </c>
      <c r="CI7" s="0" t="s">
        <v>837</v>
      </c>
      <c r="CJ7" s="0"/>
      <c r="CK7" s="5" t="s">
        <f>=SUM(CL2:CL6)/SUM(CK2:CK6)</f>
      </c>
      <c r="CL7" s="0" t="s">
        <v>12</v>
      </c>
      <c r="CM7" s="0"/>
      <c r="CN7" s="0"/>
      <c r="CO7" s="0"/>
      <c r="CP7" s="0"/>
      <c r="CQ7" s="6" t="n">
        <v>65.6</v>
      </c>
      <c r="CR7" s="0" t="s">
        <v>835</v>
      </c>
      <c r="CS7" s="0"/>
      <c r="CT7" s="5" t="s">
        <f>=CT6*(ABS(CT5)-ABS(CT4))</f>
      </c>
      <c r="CU7" s="0" t="s">
        <v>837</v>
      </c>
      <c r="CV7" s="0"/>
      <c r="CW7" s="6" t="n">
        <v>6000</v>
      </c>
      <c r="CX7" s="0" t="s">
        <v>836</v>
      </c>
      <c r="CY7" s="0"/>
      <c r="CZ7" s="5" t="s">
        <f>=CZ6*(ABS(CZ5)-ABS(CZ4))</f>
      </c>
      <c r="DA7" s="0" t="s">
        <v>837</v>
      </c>
      <c r="DB7" s="0"/>
      <c r="DC7" s="0"/>
      <c r="DD7" s="0"/>
      <c r="DE7" s="0"/>
      <c r="DF7" s="5" t="s">
        <f>=DF6*(ABS(DF5)-ABS(DF4))</f>
      </c>
      <c r="DG7" s="0" t="s">
        <v>837</v>
      </c>
      <c r="DH7" s="0"/>
      <c r="DI7" s="0"/>
      <c r="DJ7" s="0"/>
      <c r="DK7" s="0"/>
      <c r="DL7" s="0"/>
      <c r="DM7" s="0"/>
      <c r="DN7" s="0"/>
      <c r="DO7" s="0"/>
      <c r="DP7" s="0"/>
      <c r="DQ7" s="0"/>
      <c r="DR7" s="5" t="s">
        <f>=DR6*(ABS(DR5)-ABS(DR4))</f>
      </c>
      <c r="DS7" s="0" t="s">
        <v>837</v>
      </c>
      <c r="DT7" s="0"/>
      <c r="DU7" s="0"/>
      <c r="DV7" s="0"/>
      <c r="DW7" s="0"/>
      <c r="DX7" s="5" t="s">
        <f>=DX6*(ABS(DX5)-ABS(DX4))</f>
      </c>
      <c r="DY7" s="0" t="s">
        <v>837</v>
      </c>
      <c r="DZ7" s="0"/>
      <c r="EA7" s="0"/>
      <c r="EB7" s="0"/>
      <c r="EC7" s="0"/>
      <c r="ED7" s="6" t="n">
        <v>1.17</v>
      </c>
      <c r="EE7" s="0" t="s">
        <v>835</v>
      </c>
      <c r="EF7" s="0"/>
      <c r="EG7" s="5" t="s">
        <f>=EG6*(ABS(EG5)-ABS(EG4))</f>
      </c>
      <c r="EH7" s="0" t="s">
        <v>837</v>
      </c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6" t="n">
        <v>130.7</v>
      </c>
      <c r="FF7" s="0" t="s">
        <v>835</v>
      </c>
      <c r="FG7" s="11" t="n">
        <v>45785</v>
      </c>
      <c r="FH7" s="6" t="n">
        <v>11</v>
      </c>
      <c r="FI7" s="6" t="n">
        <v>133.76</v>
      </c>
      <c r="FJ7" s="11" t="n">
        <v>44826</v>
      </c>
      <c r="FK7" s="6" t="n">
        <v>2</v>
      </c>
      <c r="FL7" s="6" t="n">
        <v>1.69</v>
      </c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11" t="n">
        <v>45902</v>
      </c>
      <c r="GR7" s="6" t="n">
        <v>2</v>
      </c>
      <c r="GS7" s="6" t="n">
        <v>1843.71</v>
      </c>
      <c r="GT7" s="0"/>
      <c r="GU7" s="6" t="n">
        <v>8</v>
      </c>
      <c r="GV7" s="0" t="s">
        <v>836</v>
      </c>
      <c r="GW7" s="0"/>
      <c r="GX7" s="6" t="n">
        <v>10</v>
      </c>
      <c r="GY7" s="0" t="s">
        <v>836</v>
      </c>
      <c r="GZ7" s="0"/>
      <c r="HA7" s="6" t="s">
        <f>=Портфель!H73*Портфель!$R$13</f>
      </c>
      <c r="HB7" s="0" t="s">
        <v>7</v>
      </c>
      <c r="HC7" s="0"/>
      <c r="HD7" s="6" t="s">
        <f>=Портфель!H74*Портфель!$R$13</f>
      </c>
      <c r="HE7" s="0" t="s">
        <v>7</v>
      </c>
      <c r="HF7" s="0"/>
      <c r="HG7" s="6" t="s">
        <f>=Портфель!H75*Портфель!$R$13</f>
      </c>
      <c r="HH7" s="0" t="s">
        <v>7</v>
      </c>
      <c r="HI7" s="0"/>
      <c r="HJ7" s="6" t="n">
        <v>61.358</v>
      </c>
      <c r="HK7" s="0" t="s">
        <v>835</v>
      </c>
      <c r="HL7" s="0"/>
      <c r="HM7" s="6" t="s">
        <f>=Портфель!H77*Портфель!$R$13</f>
      </c>
      <c r="HN7" s="0" t="s">
        <v>7</v>
      </c>
      <c r="HO7" s="0"/>
      <c r="HP7" s="6" t="s">
        <f>=Портфель!H78*Портфель!$R$13</f>
      </c>
      <c r="HQ7" s="0" t="s">
        <v>7</v>
      </c>
      <c r="HR7" s="0"/>
      <c r="HS7" s="6" t="s">
        <f>=Портфель!I79*Портфель!$R$13</f>
      </c>
      <c r="HT7" s="0" t="s">
        <v>8</v>
      </c>
      <c r="HU7" s="0"/>
      <c r="HV7" s="6" t="s">
        <f>=Портфель!H80*Портфель!$R$13</f>
      </c>
      <c r="HW7" s="0" t="s">
        <v>7</v>
      </c>
      <c r="HX7" s="0"/>
      <c r="HY7" s="6" t="s">
        <f>=Портфель!I81*Портфель!$R$13</f>
      </c>
      <c r="HZ7" s="0" t="s">
        <v>8</v>
      </c>
      <c r="IA7" s="0"/>
      <c r="IB7" s="6" t="s">
        <f>=Портфель!I82*Портфель!$R$13</f>
      </c>
      <c r="IC7" s="0" t="s">
        <v>8</v>
      </c>
      <c r="ID7" s="0"/>
      <c r="IE7" s="5" t="s">
        <f>=IE4*(IE5*IE3/100-IE2+IE6)</f>
      </c>
      <c r="IF7" s="0" t="s">
        <v>837</v>
      </c>
    </row>
    <row collapsed="false" customFormat="false" customHeight="false" hidden="false" ht="12.1" outlineLevel="0" r="8">
      <c r="A8" s="11" t="n">
        <v>45530</v>
      </c>
      <c r="B8" s="6" t="n">
        <v>10</v>
      </c>
      <c r="C8" s="6" t="n">
        <v>2643.69</v>
      </c>
      <c r="D8" s="11" t="n">
        <v>45867</v>
      </c>
      <c r="E8" s="6" t="n">
        <v>1</v>
      </c>
      <c r="F8" s="6" t="n">
        <v>2940.14</v>
      </c>
      <c r="G8" s="11" t="n">
        <v>45594</v>
      </c>
      <c r="H8" s="6" t="n">
        <v>10</v>
      </c>
      <c r="I8" s="6" t="n">
        <v>1903.21</v>
      </c>
      <c r="J8" s="11" t="n">
        <v>45779</v>
      </c>
      <c r="K8" s="6" t="n">
        <v>1</v>
      </c>
      <c r="L8" s="6" t="n">
        <v>1710.14</v>
      </c>
      <c r="M8" s="11" t="n">
        <v>44762</v>
      </c>
      <c r="N8" s="6" t="n">
        <v>5</v>
      </c>
      <c r="O8" s="6" t="n">
        <v>1618.91</v>
      </c>
      <c r="P8" s="11" t="n">
        <v>45497</v>
      </c>
      <c r="Q8" s="6" t="n">
        <v>1</v>
      </c>
      <c r="R8" s="6" t="n">
        <v>1106</v>
      </c>
      <c r="S8" s="0"/>
      <c r="T8" s="6" t="n">
        <v>204.6</v>
      </c>
      <c r="U8" s="0" t="s">
        <v>835</v>
      </c>
      <c r="V8" s="11" t="n">
        <v>45623</v>
      </c>
      <c r="W8" s="6" t="n">
        <v>1</v>
      </c>
      <c r="X8" s="6" t="n">
        <v>1064.56</v>
      </c>
      <c r="Y8" s="0"/>
      <c r="Z8" s="6" t="n">
        <v>50</v>
      </c>
      <c r="AA8" s="0" t="s">
        <v>836</v>
      </c>
      <c r="AB8" s="11" t="n">
        <v>44320</v>
      </c>
      <c r="AC8" s="6" t="n">
        <v>2</v>
      </c>
      <c r="AD8" s="6" t="n">
        <v>947.86</v>
      </c>
      <c r="AE8" s="0"/>
      <c r="AF8" s="6" t="n">
        <v>6</v>
      </c>
      <c r="AG8" s="0" t="s">
        <v>836</v>
      </c>
      <c r="AH8" s="11" t="n">
        <v>45268</v>
      </c>
      <c r="AI8" s="6" t="n">
        <v>1000</v>
      </c>
      <c r="AJ8" s="6" t="n">
        <v>857.69</v>
      </c>
      <c r="AK8" s="11" t="n">
        <v>44939</v>
      </c>
      <c r="AL8" s="6" t="n">
        <v>1000</v>
      </c>
      <c r="AM8" s="6" t="n">
        <v>285.97</v>
      </c>
      <c r="AN8" s="0"/>
      <c r="AO8" s="0"/>
      <c r="AP8" s="0"/>
      <c r="AQ8" s="0"/>
      <c r="AR8" s="0"/>
      <c r="AS8" s="0"/>
      <c r="AT8" s="0"/>
      <c r="AU8" s="6" t="n">
        <v>50</v>
      </c>
      <c r="AV8" s="0" t="s">
        <v>836</v>
      </c>
      <c r="AW8" s="11" t="n">
        <v>45015</v>
      </c>
      <c r="AX8" s="6" t="n">
        <v>20</v>
      </c>
      <c r="AY8" s="6" t="n">
        <v>1333</v>
      </c>
      <c r="AZ8" s="0"/>
      <c r="BA8" s="0"/>
      <c r="BB8" s="0"/>
      <c r="BC8" s="0"/>
      <c r="BD8" s="6" t="n">
        <v>76</v>
      </c>
      <c r="BE8" s="0" t="s">
        <v>836</v>
      </c>
      <c r="BF8" s="0"/>
      <c r="BG8" s="6" t="n">
        <v>99.54</v>
      </c>
      <c r="BH8" s="0" t="s">
        <v>835</v>
      </c>
      <c r="BI8" s="0"/>
      <c r="BJ8" s="5" t="s">
        <f>=SUM(BK2:BK7)/SUM(BJ2:BJ7)</f>
      </c>
      <c r="BK8" s="0" t="s">
        <v>12</v>
      </c>
      <c r="BL8" s="11" t="n">
        <v>44659</v>
      </c>
      <c r="BM8" s="6" t="n">
        <v>1000</v>
      </c>
      <c r="BN8" s="6" t="n">
        <v>407.08</v>
      </c>
      <c r="BO8" s="0"/>
      <c r="BP8" s="0"/>
      <c r="BQ8" s="0"/>
      <c r="BR8" s="11" t="n">
        <v>44706</v>
      </c>
      <c r="BS8" s="6" t="n">
        <v>100000</v>
      </c>
      <c r="BT8" s="6" t="n">
        <v>792.55</v>
      </c>
      <c r="BU8" s="0"/>
      <c r="BV8" s="0"/>
      <c r="BW8" s="0"/>
      <c r="BX8" s="0"/>
      <c r="BY8" s="0"/>
      <c r="BZ8" s="0"/>
      <c r="CA8" s="0"/>
      <c r="CB8" s="0"/>
      <c r="CC8" s="0"/>
      <c r="CD8" s="0"/>
      <c r="CE8" s="5" t="s">
        <f>=SUM(CF2:CF7)/SUM(CE2:CE7)</f>
      </c>
      <c r="CF8" s="0" t="s">
        <v>12</v>
      </c>
      <c r="CG8" s="0"/>
      <c r="CH8" s="0"/>
      <c r="CI8" s="0"/>
      <c r="CJ8" s="0"/>
      <c r="CK8" s="6" t="n">
        <v>57.8</v>
      </c>
      <c r="CL8" s="0" t="s">
        <v>835</v>
      </c>
      <c r="CM8" s="0"/>
      <c r="CN8" s="0"/>
      <c r="CO8" s="0"/>
      <c r="CP8" s="0"/>
      <c r="CQ8" s="6" t="n">
        <v>40</v>
      </c>
      <c r="CR8" s="0" t="s">
        <v>836</v>
      </c>
      <c r="CS8" s="0"/>
      <c r="CT8" s="0"/>
      <c r="CU8" s="0"/>
      <c r="CV8" s="0"/>
      <c r="CW8" s="5" t="s">
        <f>=CW7*(ABS(CW6)-ABS(CW5))</f>
      </c>
      <c r="CX8" s="0" t="s">
        <v>837</v>
      </c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6" t="n">
        <v>500</v>
      </c>
      <c r="EE8" s="0" t="s">
        <v>836</v>
      </c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6" t="n">
        <v>6</v>
      </c>
      <c r="FF8" s="0" t="s">
        <v>836</v>
      </c>
      <c r="FG8" s="11" t="n">
        <v>45785</v>
      </c>
      <c r="FH8" s="6" t="n">
        <v>3</v>
      </c>
      <c r="FI8" s="6" t="n">
        <v>36.47</v>
      </c>
      <c r="FJ8" s="11" t="n">
        <v>44826</v>
      </c>
      <c r="FK8" s="6" t="n">
        <v>2</v>
      </c>
      <c r="FL8" s="6" t="n">
        <v>1.69</v>
      </c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5" t="s">
        <f>=SUM(GS2:GS7)/SUM(GR2:GR7)</f>
      </c>
      <c r="GS8" s="0" t="s">
        <v>12</v>
      </c>
      <c r="GT8" s="0"/>
      <c r="GU8" s="6" t="s">
        <f>=Портфель!H71*Портфель!$R$13</f>
      </c>
      <c r="GV8" s="0" t="s">
        <v>7</v>
      </c>
      <c r="GW8" s="0"/>
      <c r="GX8" s="6" t="s">
        <f>=Портфель!H72*Портфель!$R$13</f>
      </c>
      <c r="GY8" s="0" t="s">
        <v>7</v>
      </c>
      <c r="GZ8" s="0"/>
      <c r="HA8" s="6" t="s">
        <f>=Портфель!I73*Портфель!$R$13</f>
      </c>
      <c r="HB8" s="0" t="s">
        <v>8</v>
      </c>
      <c r="HC8" s="0"/>
      <c r="HD8" s="6" t="s">
        <f>=Портфель!I74*Портфель!$R$13</f>
      </c>
      <c r="HE8" s="0" t="s">
        <v>8</v>
      </c>
      <c r="HF8" s="0"/>
      <c r="HG8" s="6" t="s">
        <f>=Портфель!I75*Портфель!$R$13</f>
      </c>
      <c r="HH8" s="0" t="s">
        <v>8</v>
      </c>
      <c r="HI8" s="0"/>
      <c r="HJ8" s="6" t="n">
        <v>9</v>
      </c>
      <c r="HK8" s="0" t="s">
        <v>836</v>
      </c>
      <c r="HL8" s="0"/>
      <c r="HM8" s="6" t="s">
        <f>=Портфель!I77*Портфель!$R$13</f>
      </c>
      <c r="HN8" s="0" t="s">
        <v>8</v>
      </c>
      <c r="HO8" s="0"/>
      <c r="HP8" s="6" t="s">
        <f>=Портфель!I78*Портфель!$R$13</f>
      </c>
      <c r="HQ8" s="0" t="s">
        <v>8</v>
      </c>
      <c r="HR8" s="0"/>
      <c r="HS8" s="5" t="s">
        <f>=HS5*(HS6*HS4/100-HS3+HS7)</f>
      </c>
      <c r="HT8" s="0" t="s">
        <v>837</v>
      </c>
      <c r="HU8" s="0"/>
      <c r="HV8" s="6" t="s">
        <f>=Портфель!I80*Портфель!$R$13</f>
      </c>
      <c r="HW8" s="0" t="s">
        <v>8</v>
      </c>
      <c r="HX8" s="0"/>
      <c r="HY8" s="5" t="s">
        <f>=HY5*(HY6*HY4/100-HY3+HY7)</f>
      </c>
      <c r="HZ8" s="0" t="s">
        <v>837</v>
      </c>
      <c r="IA8" s="0"/>
      <c r="IB8" s="5" t="s">
        <f>=IB5*(IB6*IB4/100-IB3+IB7)</f>
      </c>
      <c r="IC8" s="0" t="s">
        <v>837</v>
      </c>
    </row>
    <row collapsed="false" customFormat="false" customHeight="false" hidden="false" ht="12.1" outlineLevel="0" r="9">
      <c r="A9" s="11" t="n">
        <v>45539</v>
      </c>
      <c r="B9" s="6" t="n">
        <v>10</v>
      </c>
      <c r="C9" s="6" t="n">
        <v>2487.44</v>
      </c>
      <c r="D9" s="11" t="n">
        <v>45876</v>
      </c>
      <c r="E9" s="6" t="n">
        <v>1</v>
      </c>
      <c r="F9" s="6" t="n">
        <v>3051.75</v>
      </c>
      <c r="G9" s="11" t="n">
        <v>45623</v>
      </c>
      <c r="H9" s="6" t="n">
        <v>10</v>
      </c>
      <c r="I9" s="6" t="n">
        <v>1852.61</v>
      </c>
      <c r="J9" s="11" t="n">
        <v>45785</v>
      </c>
      <c r="K9" s="6" t="n">
        <v>1</v>
      </c>
      <c r="L9" s="6" t="n">
        <v>1750.37</v>
      </c>
      <c r="M9" s="11" t="n">
        <v>44762</v>
      </c>
      <c r="N9" s="6" t="n">
        <v>2</v>
      </c>
      <c r="O9" s="6" t="n">
        <v>651.77</v>
      </c>
      <c r="P9" s="11" t="n">
        <v>45762</v>
      </c>
      <c r="Q9" s="6" t="n">
        <v>3</v>
      </c>
      <c r="R9" s="6" t="n">
        <v>3365.62</v>
      </c>
      <c r="S9" s="0"/>
      <c r="T9" s="6" t="n">
        <v>50</v>
      </c>
      <c r="U9" s="0" t="s">
        <v>836</v>
      </c>
      <c r="V9" s="11" t="n">
        <v>45631</v>
      </c>
      <c r="W9" s="6" t="n">
        <v>1</v>
      </c>
      <c r="X9" s="6" t="n">
        <v>1054.14</v>
      </c>
      <c r="Y9" s="0"/>
      <c r="Z9" s="5" t="s">
        <f>=Z8*(ABS(Z7)-ABS(Z6))</f>
      </c>
      <c r="AA9" s="0" t="s">
        <v>837</v>
      </c>
      <c r="AB9" s="11" t="n">
        <v>45015</v>
      </c>
      <c r="AC9" s="6" t="n">
        <v>1</v>
      </c>
      <c r="AD9" s="6" t="n">
        <v>372.43</v>
      </c>
      <c r="AE9" s="0"/>
      <c r="AF9" s="5" t="s">
        <f>=AF8*(ABS(AF7)-ABS(AF6))</f>
      </c>
      <c r="AG9" s="0" t="s">
        <v>837</v>
      </c>
      <c r="AH9" s="11" t="n">
        <v>45447</v>
      </c>
      <c r="AI9" s="6" t="n">
        <v>1000</v>
      </c>
      <c r="AJ9" s="6" t="n">
        <v>898.71</v>
      </c>
      <c r="AK9" s="11" t="n">
        <v>44959</v>
      </c>
      <c r="AL9" s="6" t="n">
        <v>1000</v>
      </c>
      <c r="AM9" s="6" t="n">
        <v>288.17</v>
      </c>
      <c r="AN9" s="0"/>
      <c r="AO9" s="0"/>
      <c r="AP9" s="0"/>
      <c r="AQ9" s="0"/>
      <c r="AR9" s="0"/>
      <c r="AS9" s="0"/>
      <c r="AT9" s="0"/>
      <c r="AU9" s="5" t="s">
        <f>=AU8*(ABS(AU7)-ABS(AU6))</f>
      </c>
      <c r="AV9" s="0" t="s">
        <v>837</v>
      </c>
      <c r="AW9" s="11" t="n">
        <v>45503</v>
      </c>
      <c r="AX9" s="6" t="n">
        <v>10</v>
      </c>
      <c r="AY9" s="6" t="n">
        <v>607.26</v>
      </c>
      <c r="AZ9" s="0"/>
      <c r="BA9" s="0"/>
      <c r="BB9" s="0"/>
      <c r="BC9" s="0"/>
      <c r="BD9" s="5" t="s">
        <f>=BD8*(ABS(BD7)-ABS(BD6))</f>
      </c>
      <c r="BE9" s="0" t="s">
        <v>837</v>
      </c>
      <c r="BF9" s="0"/>
      <c r="BG9" s="6" t="n">
        <v>50</v>
      </c>
      <c r="BH9" s="0" t="s">
        <v>836</v>
      </c>
      <c r="BI9" s="0"/>
      <c r="BJ9" s="6" t="n">
        <v>471.55</v>
      </c>
      <c r="BK9" s="0" t="s">
        <v>835</v>
      </c>
      <c r="BL9" s="11" t="n">
        <v>44757</v>
      </c>
      <c r="BM9" s="6" t="n">
        <v>1000</v>
      </c>
      <c r="BN9" s="6" t="n">
        <v>504.35</v>
      </c>
      <c r="BO9" s="0"/>
      <c r="BP9" s="0"/>
      <c r="BQ9" s="0"/>
      <c r="BR9" s="0"/>
      <c r="BS9" s="5" t="s">
        <f>=SUM(BT2:BT8)/SUM(BS2:BS8)</f>
      </c>
      <c r="BT9" s="0" t="s">
        <v>12</v>
      </c>
      <c r="BU9" s="0"/>
      <c r="BV9" s="0"/>
      <c r="BW9" s="0"/>
      <c r="BX9" s="0"/>
      <c r="BY9" s="0"/>
      <c r="BZ9" s="0"/>
      <c r="CA9" s="0"/>
      <c r="CB9" s="0"/>
      <c r="CC9" s="0"/>
      <c r="CD9" s="0"/>
      <c r="CE9" s="6" t="n">
        <v>25.29</v>
      </c>
      <c r="CF9" s="0" t="s">
        <v>835</v>
      </c>
      <c r="CG9" s="0"/>
      <c r="CH9" s="0"/>
      <c r="CI9" s="0"/>
      <c r="CJ9" s="0"/>
      <c r="CK9" s="6" t="n">
        <v>50</v>
      </c>
      <c r="CL9" s="0" t="s">
        <v>836</v>
      </c>
      <c r="CM9" s="0"/>
      <c r="CN9" s="0"/>
      <c r="CO9" s="0"/>
      <c r="CP9" s="0"/>
      <c r="CQ9" s="5" t="s">
        <f>=CQ8*(ABS(CQ7)-ABS(CQ6))</f>
      </c>
      <c r="CR9" s="0" t="s">
        <v>837</v>
      </c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5" t="s">
        <f>=ED8*(ABS(ED7)-ABS(ED6))</f>
      </c>
      <c r="EE9" s="0" t="s">
        <v>837</v>
      </c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5" t="s">
        <f>=FE8*(ABS(FE7)-ABS(FE6))</f>
      </c>
      <c r="FF9" s="0" t="s">
        <v>837</v>
      </c>
      <c r="FG9" s="0"/>
      <c r="FH9" s="5" t="s">
        <f>=SUM(FI2:FI8)/SUM(FH2:FH8)</f>
      </c>
      <c r="FI9" s="0" t="s">
        <v>12</v>
      </c>
      <c r="FJ9" s="11" t="n">
        <v>44826</v>
      </c>
      <c r="FK9" s="6" t="n">
        <v>2</v>
      </c>
      <c r="FL9" s="6" t="n">
        <v>1.69</v>
      </c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6" t="n">
        <v>88.17</v>
      </c>
      <c r="GS9" s="0" t="s">
        <v>835</v>
      </c>
      <c r="GT9" s="0"/>
      <c r="GU9" s="6" t="s">
        <f>=Портфель!I71*Портфель!$R$13</f>
      </c>
      <c r="GV9" s="0" t="s">
        <v>8</v>
      </c>
      <c r="GW9" s="0"/>
      <c r="GX9" s="6" t="s">
        <f>=Портфель!I72*Портфель!$R$13</f>
      </c>
      <c r="GY9" s="0" t="s">
        <v>8</v>
      </c>
      <c r="GZ9" s="0"/>
      <c r="HA9" s="5" t="s">
        <f>=HA6*(HA7*HA5/100-HA4+HA8)</f>
      </c>
      <c r="HB9" s="0" t="s">
        <v>837</v>
      </c>
      <c r="HC9" s="0"/>
      <c r="HD9" s="5" t="s">
        <f>=HD6*(HD7*HD5/100-HD4+HD8)</f>
      </c>
      <c r="HE9" s="0" t="s">
        <v>837</v>
      </c>
      <c r="HF9" s="0"/>
      <c r="HG9" s="5" t="s">
        <f>=HG6*(HG7*HG5/100-HG4+HG8)</f>
      </c>
      <c r="HH9" s="0" t="s">
        <v>837</v>
      </c>
      <c r="HI9" s="0"/>
      <c r="HJ9" s="6" t="s">
        <f>=Портфель!H76*Портфель!$R$13</f>
      </c>
      <c r="HK9" s="0" t="s">
        <v>7</v>
      </c>
      <c r="HL9" s="0"/>
      <c r="HM9" s="5" t="s">
        <f>=HM6*(HM7*HM5/100-HM4+HM8)</f>
      </c>
      <c r="HN9" s="0" t="s">
        <v>837</v>
      </c>
      <c r="HO9" s="0"/>
      <c r="HP9" s="5" t="s">
        <f>=HP6*(HP7*HP5/100-HP4+HP8)</f>
      </c>
      <c r="HQ9" s="0" t="s">
        <v>837</v>
      </c>
      <c r="HR9" s="0"/>
      <c r="HS9" s="0"/>
      <c r="HT9" s="0"/>
      <c r="HU9" s="0"/>
      <c r="HV9" s="5" t="s">
        <f>=HV6*(HV7*HV5/100-HV4+HV8)</f>
      </c>
      <c r="HW9" s="0" t="s">
        <v>837</v>
      </c>
    </row>
    <row collapsed="false" customFormat="false" customHeight="false" hidden="false" ht="12.1" outlineLevel="0" r="10">
      <c r="A10" s="11" t="n">
        <v>44762</v>
      </c>
      <c r="B10" s="6" t="n">
        <v>30</v>
      </c>
      <c r="C10" s="6" t="n">
        <v>3651.67</v>
      </c>
      <c r="D10" s="11" t="n">
        <v>45884</v>
      </c>
      <c r="E10" s="6" t="n">
        <v>1</v>
      </c>
      <c r="F10" s="6" t="n">
        <v>3031.73</v>
      </c>
      <c r="G10" s="11" t="n">
        <v>45631</v>
      </c>
      <c r="H10" s="6" t="n">
        <v>10</v>
      </c>
      <c r="I10" s="6" t="n">
        <v>1878.69</v>
      </c>
      <c r="J10" s="11" t="n">
        <v>45813</v>
      </c>
      <c r="K10" s="6" t="n">
        <v>1</v>
      </c>
      <c r="L10" s="6" t="n">
        <v>1807.49</v>
      </c>
      <c r="M10" s="11" t="n">
        <v>44826</v>
      </c>
      <c r="N10" s="6" t="n">
        <v>1</v>
      </c>
      <c r="O10" s="6" t="n">
        <v>315.96</v>
      </c>
      <c r="P10" s="11" t="n">
        <v>45853</v>
      </c>
      <c r="Q10" s="6" t="n">
        <v>3</v>
      </c>
      <c r="R10" s="6" t="n">
        <v>3146.23</v>
      </c>
      <c r="S10" s="0"/>
      <c r="T10" s="5" t="s">
        <f>=T9*(ABS(T8)-ABS(T7))</f>
      </c>
      <c r="U10" s="0" t="s">
        <v>837</v>
      </c>
      <c r="V10" s="11" t="n">
        <v>45642</v>
      </c>
      <c r="W10" s="6" t="n">
        <v>1</v>
      </c>
      <c r="X10" s="6" t="n">
        <v>1068.96</v>
      </c>
      <c r="Y10" s="0"/>
      <c r="Z10" s="0"/>
      <c r="AA10" s="0"/>
      <c r="AB10" s="11" t="n">
        <v>45015</v>
      </c>
      <c r="AC10" s="6" t="n">
        <v>1</v>
      </c>
      <c r="AD10" s="6" t="n">
        <v>372.53</v>
      </c>
      <c r="AE10" s="0"/>
      <c r="AF10" s="0"/>
      <c r="AG10" s="0"/>
      <c r="AH10" s="11" t="n">
        <v>45447</v>
      </c>
      <c r="AI10" s="6" t="n">
        <v>2000</v>
      </c>
      <c r="AJ10" s="6" t="n">
        <v>1796.9</v>
      </c>
      <c r="AK10" s="11" t="n">
        <v>44986</v>
      </c>
      <c r="AL10" s="6" t="n">
        <v>1000</v>
      </c>
      <c r="AM10" s="6" t="n">
        <v>272.24</v>
      </c>
      <c r="AN10" s="0"/>
      <c r="AO10" s="0"/>
      <c r="AP10" s="0"/>
      <c r="AQ10" s="0"/>
      <c r="AR10" s="0"/>
      <c r="AS10" s="0"/>
      <c r="AT10" s="0"/>
      <c r="AU10" s="0"/>
      <c r="AV10" s="0"/>
      <c r="AW10" s="11" t="n">
        <v>45511</v>
      </c>
      <c r="AX10" s="6" t="n">
        <v>40</v>
      </c>
      <c r="AY10" s="6" t="n">
        <v>2441.39</v>
      </c>
      <c r="AZ10" s="0"/>
      <c r="BA10" s="0"/>
      <c r="BB10" s="0"/>
      <c r="BC10" s="0"/>
      <c r="BD10" s="0"/>
      <c r="BE10" s="0"/>
      <c r="BF10" s="0"/>
      <c r="BG10" s="5" t="s">
        <f>=BG9*(ABS(BG8)-ABS(BG7))</f>
      </c>
      <c r="BH10" s="0" t="s">
        <v>837</v>
      </c>
      <c r="BI10" s="0"/>
      <c r="BJ10" s="6" t="n">
        <v>10</v>
      </c>
      <c r="BK10" s="0" t="s">
        <v>836</v>
      </c>
      <c r="BL10" s="0"/>
      <c r="BM10" s="5" t="s">
        <f>=SUM(BN2:BN9)/SUM(BM2:BM9)</f>
      </c>
      <c r="BN10" s="0" t="s">
        <v>12</v>
      </c>
      <c r="BO10" s="0"/>
      <c r="BP10" s="0"/>
      <c r="BQ10" s="0"/>
      <c r="BR10" s="0"/>
      <c r="BS10" s="6" t="n">
        <v>0.005864</v>
      </c>
      <c r="BT10" s="0" t="s">
        <v>835</v>
      </c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6" t="n">
        <v>120</v>
      </c>
      <c r="CF10" s="0" t="s">
        <v>836</v>
      </c>
      <c r="CG10" s="0"/>
      <c r="CH10" s="0"/>
      <c r="CI10" s="0"/>
      <c r="CJ10" s="0"/>
      <c r="CK10" s="5" t="s">
        <f>=CK9*(ABS(CK8)-ABS(CK7))</f>
      </c>
      <c r="CL10" s="0" t="s">
        <v>837</v>
      </c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6" t="n">
        <v>11.998</v>
      </c>
      <c r="FI10" s="0" t="s">
        <v>835</v>
      </c>
      <c r="FJ10" s="11" t="n">
        <v>44826</v>
      </c>
      <c r="FK10" s="6" t="n">
        <v>2</v>
      </c>
      <c r="FL10" s="6" t="n">
        <v>1.69</v>
      </c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6" t="n">
        <v>14</v>
      </c>
      <c r="GS10" s="0" t="s">
        <v>836</v>
      </c>
      <c r="GT10" s="0"/>
      <c r="GU10" s="5" t="s">
        <f>=GU7*(GU8*GU6/100-GU5+GU9)</f>
      </c>
      <c r="GV10" s="0" t="s">
        <v>837</v>
      </c>
      <c r="GW10" s="0"/>
      <c r="GX10" s="5" t="s">
        <f>=GX7*(GX8*GX6/100-GX5+GX9)</f>
      </c>
      <c r="GY10" s="0" t="s">
        <v>837</v>
      </c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6" t="s">
        <f>=Портфель!I76*Портфель!$R$13</f>
      </c>
      <c r="HK10" s="0" t="s">
        <v>8</v>
      </c>
    </row>
    <row collapsed="false" customFormat="false" customHeight="false" hidden="false" ht="12.1" outlineLevel="0" r="11">
      <c r="A11" s="0"/>
      <c r="B11" s="5" t="s">
        <f>=SUM(C2:C10)/SUM(B2:B10)</f>
      </c>
      <c r="C11" s="0" t="s">
        <v>12</v>
      </c>
      <c r="D11" s="0"/>
      <c r="E11" s="5" t="s">
        <f>=SUM(F2:F10)/SUM(E2:E10)</f>
      </c>
      <c r="F11" s="0" t="s">
        <v>12</v>
      </c>
      <c r="G11" s="11" t="n">
        <v>45845</v>
      </c>
      <c r="H11" s="6" t="n">
        <v>10</v>
      </c>
      <c r="I11" s="6" t="n">
        <v>2141.6</v>
      </c>
      <c r="J11" s="11" t="n">
        <v>45853</v>
      </c>
      <c r="K11" s="6" t="n">
        <v>1</v>
      </c>
      <c r="L11" s="6" t="n">
        <v>1864.28</v>
      </c>
      <c r="M11" s="11" t="n">
        <v>44837</v>
      </c>
      <c r="N11" s="6" t="n">
        <v>2</v>
      </c>
      <c r="O11" s="6" t="n">
        <v>561.57</v>
      </c>
      <c r="P11" s="0"/>
      <c r="Q11" s="5" t="s">
        <f>=SUM(R2:R10)/SUM(Q2:Q10)</f>
      </c>
      <c r="R11" s="0" t="s">
        <v>12</v>
      </c>
      <c r="S11" s="0"/>
      <c r="T11" s="0"/>
      <c r="U11" s="0"/>
      <c r="V11" s="11" t="n">
        <v>45643</v>
      </c>
      <c r="W11" s="6" t="n">
        <v>1</v>
      </c>
      <c r="X11" s="6" t="n">
        <v>1013.91</v>
      </c>
      <c r="Y11" s="0"/>
      <c r="Z11" s="0"/>
      <c r="AA11" s="0"/>
      <c r="AB11" s="11" t="n">
        <v>45623</v>
      </c>
      <c r="AC11" s="6" t="n">
        <v>3</v>
      </c>
      <c r="AD11" s="6" t="n">
        <v>1540.82</v>
      </c>
      <c r="AE11" s="0"/>
      <c r="AF11" s="0"/>
      <c r="AG11" s="0"/>
      <c r="AH11" s="11" t="n">
        <v>45477</v>
      </c>
      <c r="AI11" s="6" t="n">
        <v>1000</v>
      </c>
      <c r="AJ11" s="6" t="n">
        <v>875.7</v>
      </c>
      <c r="AK11" s="11" t="n">
        <v>45007</v>
      </c>
      <c r="AL11" s="6" t="n">
        <v>1000</v>
      </c>
      <c r="AM11" s="6" t="n">
        <v>283.77</v>
      </c>
      <c r="AN11" s="0"/>
      <c r="AO11" s="0"/>
      <c r="AP11" s="0"/>
      <c r="AQ11" s="0"/>
      <c r="AR11" s="0"/>
      <c r="AS11" s="0"/>
      <c r="AT11" s="0"/>
      <c r="AU11" s="0"/>
      <c r="AV11" s="0"/>
      <c r="AW11" s="11" t="n">
        <v>45513</v>
      </c>
      <c r="AX11" s="6" t="n">
        <v>10</v>
      </c>
      <c r="AY11" s="6" t="n">
        <v>607.66</v>
      </c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5" t="s">
        <f>=BJ10*(ABS(BJ9)-ABS(BJ8))</f>
      </c>
      <c r="BK11" s="0" t="s">
        <v>837</v>
      </c>
      <c r="BL11" s="0"/>
      <c r="BM11" s="6" t="n">
        <v>0.418</v>
      </c>
      <c r="BN11" s="0" t="s">
        <v>835</v>
      </c>
      <c r="BO11" s="0"/>
      <c r="BP11" s="0"/>
      <c r="BQ11" s="0"/>
      <c r="BR11" s="0"/>
      <c r="BS11" s="6" t="n">
        <v>700000</v>
      </c>
      <c r="BT11" s="0" t="s">
        <v>836</v>
      </c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5" t="s">
        <f>=CE10*(ABS(CE9)-ABS(CE8))</f>
      </c>
      <c r="CF11" s="0" t="s">
        <v>837</v>
      </c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6" t="n">
        <v>46</v>
      </c>
      <c r="FI11" s="0" t="s">
        <v>836</v>
      </c>
      <c r="FJ11" s="11" t="n">
        <v>44826</v>
      </c>
      <c r="FK11" s="6" t="n">
        <v>2</v>
      </c>
      <c r="FL11" s="6" t="n">
        <v>1.69</v>
      </c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6" t="s">
        <f>=Портфель!H70*Портфель!$R$13</f>
      </c>
      <c r="GS11" s="0" t="s">
        <v>7</v>
      </c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5" t="s">
        <f>=HJ8*(HJ9*HJ7/100-HJ6+HJ10)</f>
      </c>
      <c r="HK11" s="0" t="s">
        <v>837</v>
      </c>
    </row>
    <row collapsed="false" customFormat="false" customHeight="false" hidden="false" ht="12.1" outlineLevel="0" r="12">
      <c r="A12" s="0"/>
      <c r="B12" s="6" t="n">
        <v>292.92</v>
      </c>
      <c r="C12" s="0" t="s">
        <v>835</v>
      </c>
      <c r="D12" s="0"/>
      <c r="E12" s="6" t="n">
        <v>2532</v>
      </c>
      <c r="F12" s="0" t="s">
        <v>835</v>
      </c>
      <c r="G12" s="0"/>
      <c r="H12" s="5" t="s">
        <f>=SUM(I2:I11)/SUM(H2:H11)</f>
      </c>
      <c r="I12" s="0" t="s">
        <v>12</v>
      </c>
      <c r="J12" s="0"/>
      <c r="K12" s="5" t="s">
        <f>=SUM(L2:L11)/SUM(K2:K11)</f>
      </c>
      <c r="L12" s="0" t="s">
        <v>12</v>
      </c>
      <c r="M12" s="11" t="n">
        <v>45191</v>
      </c>
      <c r="N12" s="6" t="n">
        <v>1</v>
      </c>
      <c r="O12" s="6" t="n">
        <v>515.32</v>
      </c>
      <c r="P12" s="0"/>
      <c r="Q12" s="6" t="n">
        <v>1067.2</v>
      </c>
      <c r="R12" s="0" t="s">
        <v>835</v>
      </c>
      <c r="S12" s="0"/>
      <c r="T12" s="0"/>
      <c r="U12" s="0"/>
      <c r="V12" s="0"/>
      <c r="W12" s="5" t="s">
        <f>=SUM(X2:X11)/SUM(W2:W11)</f>
      </c>
      <c r="X12" s="0" t="s">
        <v>12</v>
      </c>
      <c r="Y12" s="0"/>
      <c r="Z12" s="0"/>
      <c r="AA12" s="0"/>
      <c r="AB12" s="0"/>
      <c r="AC12" s="5" t="s">
        <f>=SUM(AD2:AD11)/SUM(AC2:AC11)</f>
      </c>
      <c r="AD12" s="0" t="s">
        <v>12</v>
      </c>
      <c r="AE12" s="0"/>
      <c r="AF12" s="0"/>
      <c r="AG12" s="0"/>
      <c r="AH12" s="11" t="n">
        <v>45513</v>
      </c>
      <c r="AI12" s="6" t="n">
        <v>1000</v>
      </c>
      <c r="AJ12" s="6" t="n">
        <v>780.12</v>
      </c>
      <c r="AK12" s="0"/>
      <c r="AL12" s="5" t="s">
        <f>=SUM(AM2:AM11)/SUM(AL2:AL11)</f>
      </c>
      <c r="AM12" s="0" t="s">
        <v>12</v>
      </c>
      <c r="AN12" s="0"/>
      <c r="AO12" s="0"/>
      <c r="AP12" s="0"/>
      <c r="AQ12" s="0"/>
      <c r="AR12" s="0"/>
      <c r="AS12" s="0"/>
      <c r="AT12" s="0"/>
      <c r="AU12" s="0"/>
      <c r="AV12" s="0"/>
      <c r="AW12" s="11" t="n">
        <v>45513</v>
      </c>
      <c r="AX12" s="6" t="n">
        <v>10</v>
      </c>
      <c r="AY12" s="6" t="n">
        <v>608.95</v>
      </c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6" t="n">
        <v>11000</v>
      </c>
      <c r="BN12" s="0" t="s">
        <v>836</v>
      </c>
      <c r="BO12" s="0"/>
      <c r="BP12" s="0"/>
      <c r="BQ12" s="0"/>
      <c r="BR12" s="0"/>
      <c r="BS12" s="5" t="s">
        <f>=BS11*(ABS(BS10)-ABS(BS9))</f>
      </c>
      <c r="BT12" s="0" t="s">
        <v>837</v>
      </c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5" t="s">
        <f>=FH11*(ABS(FH10)-ABS(FH9))</f>
      </c>
      <c r="FI12" s="0" t="s">
        <v>837</v>
      </c>
      <c r="FJ12" s="11" t="n">
        <v>44826</v>
      </c>
      <c r="FK12" s="6" t="n">
        <v>2</v>
      </c>
      <c r="FL12" s="6" t="n">
        <v>1.69</v>
      </c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6" t="s">
        <f>=Портфель!I70*Портфель!$R$13</f>
      </c>
      <c r="GS12" s="0" t="s">
        <v>8</v>
      </c>
    </row>
    <row collapsed="false" customFormat="false" customHeight="false" hidden="false" ht="12.1" outlineLevel="0" r="13">
      <c r="A13" s="0"/>
      <c r="B13" s="6" t="n">
        <v>110</v>
      </c>
      <c r="C13" s="0" t="s">
        <v>836</v>
      </c>
      <c r="D13" s="0"/>
      <c r="E13" s="6" t="n">
        <v>10</v>
      </c>
      <c r="F13" s="0" t="s">
        <v>836</v>
      </c>
      <c r="G13" s="0"/>
      <c r="H13" s="6" t="n">
        <v>250</v>
      </c>
      <c r="I13" s="0" t="s">
        <v>835</v>
      </c>
      <c r="J13" s="0"/>
      <c r="K13" s="6" t="n">
        <v>2094.6</v>
      </c>
      <c r="L13" s="0" t="s">
        <v>835</v>
      </c>
      <c r="M13" s="11" t="n">
        <v>45575</v>
      </c>
      <c r="N13" s="6" t="n">
        <v>1</v>
      </c>
      <c r="O13" s="6" t="n">
        <v>497.75</v>
      </c>
      <c r="P13" s="0"/>
      <c r="Q13" s="6" t="n">
        <v>13</v>
      </c>
      <c r="R13" s="0" t="s">
        <v>836</v>
      </c>
      <c r="S13" s="0"/>
      <c r="T13" s="0"/>
      <c r="U13" s="0"/>
      <c r="V13" s="0"/>
      <c r="W13" s="6" t="n">
        <v>878</v>
      </c>
      <c r="X13" s="0" t="s">
        <v>835</v>
      </c>
      <c r="Y13" s="0"/>
      <c r="Z13" s="0"/>
      <c r="AA13" s="0"/>
      <c r="AB13" s="0"/>
      <c r="AC13" s="6" t="n">
        <v>513.7</v>
      </c>
      <c r="AD13" s="0" t="s">
        <v>835</v>
      </c>
      <c r="AE13" s="0"/>
      <c r="AF13" s="0"/>
      <c r="AG13" s="0"/>
      <c r="AH13" s="11" t="n">
        <v>45530</v>
      </c>
      <c r="AI13" s="6" t="n">
        <v>1000</v>
      </c>
      <c r="AJ13" s="6" t="n">
        <v>782.62</v>
      </c>
      <c r="AK13" s="0"/>
      <c r="AL13" s="6" t="n">
        <v>0.69</v>
      </c>
      <c r="AM13" s="0" t="s">
        <v>835</v>
      </c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5" t="s">
        <f>=SUM(AY2:AY12)/SUM(AX2:AX12)</f>
      </c>
      <c r="AY13" s="0" t="s">
        <v>12</v>
      </c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5" t="s">
        <f>=BM12*(ABS(BM11)-ABS(BM10))</f>
      </c>
      <c r="BN13" s="0" t="s">
        <v>837</v>
      </c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11" t="n">
        <v>44826</v>
      </c>
      <c r="FK13" s="6" t="n">
        <v>2</v>
      </c>
      <c r="FL13" s="6" t="n">
        <v>1.69</v>
      </c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5" t="s">
        <f>=GR10*(GR11*GR9/100-GR8+GR12)</f>
      </c>
      <c r="GS13" s="0" t="s">
        <v>837</v>
      </c>
    </row>
    <row collapsed="false" customFormat="false" customHeight="false" hidden="false" ht="12.1" outlineLevel="0" r="14">
      <c r="A14" s="0"/>
      <c r="B14" s="5" t="s">
        <f>=B13*(ABS(B12)-ABS(B11))</f>
      </c>
      <c r="C14" s="0" t="s">
        <v>837</v>
      </c>
      <c r="D14" s="0"/>
      <c r="E14" s="5" t="s">
        <f>=E13*(ABS(E12)-ABS(E11))</f>
      </c>
      <c r="F14" s="0" t="s">
        <v>837</v>
      </c>
      <c r="G14" s="0"/>
      <c r="H14" s="6" t="n">
        <v>100</v>
      </c>
      <c r="I14" s="0" t="s">
        <v>836</v>
      </c>
      <c r="J14" s="0"/>
      <c r="K14" s="6" t="n">
        <v>10</v>
      </c>
      <c r="L14" s="0" t="s">
        <v>836</v>
      </c>
      <c r="M14" s="0"/>
      <c r="N14" s="5" t="s">
        <f>=SUM(O2:O13)/SUM(N2:N13)</f>
      </c>
      <c r="O14" s="0" t="s">
        <v>12</v>
      </c>
      <c r="P14" s="0"/>
      <c r="Q14" s="5" t="s">
        <f>=Q13*(ABS(Q12)-ABS(Q11))</f>
      </c>
      <c r="R14" s="0" t="s">
        <v>837</v>
      </c>
      <c r="S14" s="0"/>
      <c r="T14" s="0"/>
      <c r="U14" s="0"/>
      <c r="V14" s="0"/>
      <c r="W14" s="6" t="n">
        <v>10</v>
      </c>
      <c r="X14" s="0" t="s">
        <v>836</v>
      </c>
      <c r="Y14" s="0"/>
      <c r="Z14" s="0"/>
      <c r="AA14" s="0"/>
      <c r="AB14" s="0"/>
      <c r="AC14" s="6" t="n">
        <v>15</v>
      </c>
      <c r="AD14" s="0" t="s">
        <v>836</v>
      </c>
      <c r="AE14" s="0"/>
      <c r="AF14" s="0"/>
      <c r="AG14" s="0"/>
      <c r="AH14" s="0"/>
      <c r="AI14" s="5" t="s">
        <f>=SUM(AJ2:AJ13)/SUM(AI2:AI13)</f>
      </c>
      <c r="AJ14" s="0" t="s">
        <v>12</v>
      </c>
      <c r="AK14" s="0"/>
      <c r="AL14" s="6" t="n">
        <v>10000</v>
      </c>
      <c r="AM14" s="0" t="s">
        <v>836</v>
      </c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6" t="n">
        <v>39.71</v>
      </c>
      <c r="AY14" s="0" t="s">
        <v>835</v>
      </c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11" t="n">
        <v>44826</v>
      </c>
      <c r="FK14" s="6" t="n">
        <v>2</v>
      </c>
      <c r="FL14" s="6" t="n">
        <v>1.69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5" t="s">
        <f>=H14*(ABS(H13)-ABS(H12))</f>
      </c>
      <c r="I15" s="0" t="s">
        <v>837</v>
      </c>
      <c r="J15" s="0"/>
      <c r="K15" s="5" t="s">
        <f>=K14*(ABS(K13)-ABS(K12))</f>
      </c>
      <c r="L15" s="0" t="s">
        <v>837</v>
      </c>
      <c r="M15" s="0"/>
      <c r="N15" s="6" t="n">
        <v>387.5</v>
      </c>
      <c r="O15" s="0" t="s">
        <v>835</v>
      </c>
      <c r="P15" s="0"/>
      <c r="Q15" s="0"/>
      <c r="R15" s="0"/>
      <c r="S15" s="0"/>
      <c r="T15" s="0"/>
      <c r="U15" s="0"/>
      <c r="V15" s="0"/>
      <c r="W15" s="5" t="s">
        <f>=W14*(ABS(W13)-ABS(W12))</f>
      </c>
      <c r="X15" s="0" t="s">
        <v>837</v>
      </c>
      <c r="Y15" s="0"/>
      <c r="Z15" s="0"/>
      <c r="AA15" s="0"/>
      <c r="AB15" s="0"/>
      <c r="AC15" s="5" t="s">
        <f>=AC14*(ABS(AC13)-ABS(AC12))</f>
      </c>
      <c r="AD15" s="0" t="s">
        <v>837</v>
      </c>
      <c r="AE15" s="0"/>
      <c r="AF15" s="0"/>
      <c r="AG15" s="0"/>
      <c r="AH15" s="0"/>
      <c r="AI15" s="6" t="n">
        <v>0.571</v>
      </c>
      <c r="AJ15" s="0" t="s">
        <v>835</v>
      </c>
      <c r="AK15" s="0"/>
      <c r="AL15" s="5" t="s">
        <f>=AL14*(ABS(AL13)-ABS(AL12))</f>
      </c>
      <c r="AM15" s="0" t="s">
        <v>837</v>
      </c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6" t="n">
        <v>150</v>
      </c>
      <c r="AY15" s="0" t="s">
        <v>836</v>
      </c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11" t="n">
        <v>44826</v>
      </c>
      <c r="FK15" s="6" t="n">
        <v>2</v>
      </c>
      <c r="FL15" s="6" t="n">
        <v>1.69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6" t="n">
        <v>36</v>
      </c>
      <c r="O16" s="0" t="s">
        <v>836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6" t="n">
        <v>13000</v>
      </c>
      <c r="AJ16" s="0" t="s">
        <v>836</v>
      </c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5" t="s">
        <f>=AX15*(ABS(AX14)-ABS(AX13))</f>
      </c>
      <c r="AY16" s="0" t="s">
        <v>837</v>
      </c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11" t="n">
        <v>44826</v>
      </c>
      <c r="FK16" s="6" t="n">
        <v>2</v>
      </c>
      <c r="FL16" s="6" t="n">
        <v>1.69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5" t="s">
        <f>=N16*(ABS(N15)-ABS(N14))</f>
      </c>
      <c r="O17" s="0" t="s">
        <v>837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5" t="s">
        <f>=AI16*(ABS(AI15)-ABS(AI14))</f>
      </c>
      <c r="AJ17" s="0" t="s">
        <v>837</v>
      </c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11" t="n">
        <v>44826</v>
      </c>
      <c r="FK17" s="6" t="n">
        <v>2</v>
      </c>
      <c r="FL17" s="6" t="n">
        <v>1.69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11" t="n">
        <v>44826</v>
      </c>
      <c r="FK18" s="6" t="n">
        <v>2</v>
      </c>
      <c r="FL18" s="6" t="n">
        <v>1.69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0"/>
      <c r="FI19" s="0"/>
      <c r="FJ19" s="11" t="n">
        <v>44826</v>
      </c>
      <c r="FK19" s="6" t="n">
        <v>2</v>
      </c>
      <c r="FL19" s="6" t="n">
        <v>1.69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11" t="n">
        <v>44826</v>
      </c>
      <c r="FK20" s="6" t="n">
        <v>2</v>
      </c>
      <c r="FL20" s="6" t="n">
        <v>1.69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  <c r="AH21" s="0"/>
      <c r="AI21" s="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0"/>
      <c r="BC21" s="0"/>
      <c r="BD21" s="0"/>
      <c r="BE21" s="0"/>
      <c r="BF21" s="0"/>
      <c r="BG21" s="0"/>
      <c r="BH21" s="0"/>
      <c r="BI21" s="0"/>
      <c r="BJ21" s="0"/>
      <c r="BK21" s="0"/>
      <c r="BL21" s="0"/>
      <c r="BM21" s="0"/>
      <c r="BN21" s="0"/>
      <c r="BO21" s="0"/>
      <c r="BP21" s="0"/>
      <c r="BQ21" s="0"/>
      <c r="BR21" s="0"/>
      <c r="BS21" s="0"/>
      <c r="BT21" s="0"/>
      <c r="BU21" s="0"/>
      <c r="BV21" s="0"/>
      <c r="BW21" s="0"/>
      <c r="BX21" s="0"/>
      <c r="BY21" s="0"/>
      <c r="BZ21" s="0"/>
      <c r="CA21" s="0"/>
      <c r="CB21" s="0"/>
      <c r="CC21" s="0"/>
      <c r="CD21" s="0"/>
      <c r="CE21" s="0"/>
      <c r="CF21" s="0"/>
      <c r="CG21" s="0"/>
      <c r="CH21" s="0"/>
      <c r="CI21" s="0"/>
      <c r="CJ21" s="0"/>
      <c r="CK21" s="0"/>
      <c r="CL21" s="0"/>
      <c r="CM21" s="0"/>
      <c r="CN21" s="0"/>
      <c r="CO21" s="0"/>
      <c r="CP21" s="0"/>
      <c r="CQ21" s="0"/>
      <c r="CR21" s="0"/>
      <c r="CS21" s="0"/>
      <c r="CT21" s="0"/>
      <c r="CU21" s="0"/>
      <c r="CV21" s="0"/>
      <c r="CW21" s="0"/>
      <c r="CX21" s="0"/>
      <c r="CY21" s="0"/>
      <c r="CZ21" s="0"/>
      <c r="DA21" s="0"/>
      <c r="DB21" s="0"/>
      <c r="DC21" s="0"/>
      <c r="DD21" s="0"/>
      <c r="DE21" s="0"/>
      <c r="DF21" s="0"/>
      <c r="DG21" s="0"/>
      <c r="DH21" s="0"/>
      <c r="DI21" s="0"/>
      <c r="DJ21" s="0"/>
      <c r="DK21" s="0"/>
      <c r="DL21" s="0"/>
      <c r="DM21" s="0"/>
      <c r="DN21" s="0"/>
      <c r="DO21" s="0"/>
      <c r="DP21" s="0"/>
      <c r="DQ21" s="0"/>
      <c r="DR21" s="0"/>
      <c r="DS21" s="0"/>
      <c r="DT21" s="0"/>
      <c r="DU21" s="0"/>
      <c r="DV21" s="0"/>
      <c r="DW21" s="0"/>
      <c r="DX21" s="0"/>
      <c r="DY21" s="0"/>
      <c r="DZ21" s="0"/>
      <c r="EA21" s="0"/>
      <c r="EB21" s="0"/>
      <c r="EC21" s="0"/>
      <c r="ED21" s="0"/>
      <c r="EE21" s="0"/>
      <c r="EF21" s="0"/>
      <c r="EG21" s="0"/>
      <c r="EH21" s="0"/>
      <c r="EI21" s="0"/>
      <c r="EJ21" s="0"/>
      <c r="EK21" s="0"/>
      <c r="EL21" s="0"/>
      <c r="EM21" s="0"/>
      <c r="EN21" s="0"/>
      <c r="EO21" s="0"/>
      <c r="EP21" s="0"/>
      <c r="EQ21" s="0"/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  <c r="FH21" s="0"/>
      <c r="FI21" s="0"/>
      <c r="FJ21" s="11" t="n">
        <v>44837</v>
      </c>
      <c r="FK21" s="6" t="n">
        <v>35</v>
      </c>
      <c r="FL21" s="6" t="n">
        <v>29.19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  <c r="AH22" s="0"/>
      <c r="AI22" s="0"/>
      <c r="AJ22" s="0"/>
      <c r="AK22" s="0"/>
      <c r="AL22" s="0"/>
      <c r="AM22" s="0"/>
      <c r="AN22" s="0"/>
      <c r="AO22" s="0"/>
      <c r="AP22" s="0"/>
      <c r="AQ22" s="0"/>
      <c r="AR22" s="0"/>
      <c r="AS22" s="0"/>
      <c r="AT22" s="0"/>
      <c r="AU22" s="0"/>
      <c r="AV22" s="0"/>
      <c r="AW22" s="0"/>
      <c r="AX22" s="0"/>
      <c r="AY22" s="0"/>
      <c r="AZ22" s="0"/>
      <c r="BA22" s="0"/>
      <c r="BB22" s="0"/>
      <c r="BC22" s="0"/>
      <c r="BD22" s="0"/>
      <c r="BE22" s="0"/>
      <c r="BF22" s="0"/>
      <c r="BG22" s="0"/>
      <c r="BH22" s="0"/>
      <c r="BI22" s="0"/>
      <c r="BJ22" s="0"/>
      <c r="BK22" s="0"/>
      <c r="BL22" s="0"/>
      <c r="BM22" s="0"/>
      <c r="BN22" s="0"/>
      <c r="BO22" s="0"/>
      <c r="BP22" s="0"/>
      <c r="BQ22" s="0"/>
      <c r="BR22" s="0"/>
      <c r="BS22" s="0"/>
      <c r="BT22" s="0"/>
      <c r="BU22" s="0"/>
      <c r="BV22" s="0"/>
      <c r="BW22" s="0"/>
      <c r="BX22" s="0"/>
      <c r="BY22" s="0"/>
      <c r="BZ22" s="0"/>
      <c r="CA22" s="0"/>
      <c r="CB22" s="0"/>
      <c r="CC22" s="0"/>
      <c r="CD22" s="0"/>
      <c r="CE22" s="0"/>
      <c r="CF22" s="0"/>
      <c r="CG22" s="0"/>
      <c r="CH22" s="0"/>
      <c r="CI22" s="0"/>
      <c r="CJ22" s="0"/>
      <c r="CK22" s="0"/>
      <c r="CL22" s="0"/>
      <c r="CM22" s="0"/>
      <c r="CN22" s="0"/>
      <c r="CO22" s="0"/>
      <c r="CP22" s="0"/>
      <c r="CQ22" s="0"/>
      <c r="CR22" s="0"/>
      <c r="CS22" s="0"/>
      <c r="CT22" s="0"/>
      <c r="CU22" s="0"/>
      <c r="CV22" s="0"/>
      <c r="CW22" s="0"/>
      <c r="CX22" s="0"/>
      <c r="CY22" s="0"/>
      <c r="CZ22" s="0"/>
      <c r="DA22" s="0"/>
      <c r="DB22" s="0"/>
      <c r="DC22" s="0"/>
      <c r="DD22" s="0"/>
      <c r="DE22" s="0"/>
      <c r="DF22" s="0"/>
      <c r="DG22" s="0"/>
      <c r="DH22" s="0"/>
      <c r="DI22" s="0"/>
      <c r="DJ22" s="0"/>
      <c r="DK22" s="0"/>
      <c r="DL22" s="0"/>
      <c r="DM22" s="0"/>
      <c r="DN22" s="0"/>
      <c r="DO22" s="0"/>
      <c r="DP22" s="0"/>
      <c r="DQ22" s="0"/>
      <c r="DR22" s="0"/>
      <c r="DS22" s="0"/>
      <c r="DT22" s="0"/>
      <c r="DU22" s="0"/>
      <c r="DV22" s="0"/>
      <c r="DW22" s="0"/>
      <c r="DX22" s="0"/>
      <c r="DY22" s="0"/>
      <c r="DZ22" s="0"/>
      <c r="EA22" s="0"/>
      <c r="EB22" s="0"/>
      <c r="EC22" s="0"/>
      <c r="ED22" s="0"/>
      <c r="EE22" s="0"/>
      <c r="EF22" s="0"/>
      <c r="EG22" s="0"/>
      <c r="EH22" s="0"/>
      <c r="EI22" s="0"/>
      <c r="EJ22" s="0"/>
      <c r="EK22" s="0"/>
      <c r="EL22" s="0"/>
      <c r="EM22" s="0"/>
      <c r="EN22" s="0"/>
      <c r="EO22" s="0"/>
      <c r="EP22" s="0"/>
      <c r="EQ22" s="0"/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  <c r="FH22" s="0"/>
      <c r="FI22" s="0"/>
      <c r="FJ22" s="11" t="n">
        <v>44848</v>
      </c>
      <c r="FK22" s="6" t="n">
        <v>28</v>
      </c>
      <c r="FL22" s="6" t="n">
        <v>24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  <c r="AH23" s="0"/>
      <c r="AI23" s="0"/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0"/>
      <c r="BC23" s="0"/>
      <c r="BD23" s="0"/>
      <c r="BE23" s="0"/>
      <c r="BF23" s="0"/>
      <c r="BG23" s="0"/>
      <c r="BH23" s="0"/>
      <c r="BI23" s="0"/>
      <c r="BJ23" s="0"/>
      <c r="BK23" s="0"/>
      <c r="BL23" s="0"/>
      <c r="BM23" s="0"/>
      <c r="BN23" s="0"/>
      <c r="BO23" s="0"/>
      <c r="BP23" s="0"/>
      <c r="BQ23" s="0"/>
      <c r="BR23" s="0"/>
      <c r="BS23" s="0"/>
      <c r="BT23" s="0"/>
      <c r="BU23" s="0"/>
      <c r="BV23" s="0"/>
      <c r="BW23" s="0"/>
      <c r="BX23" s="0"/>
      <c r="BY23" s="0"/>
      <c r="BZ23" s="0"/>
      <c r="CA23" s="0"/>
      <c r="CB23" s="0"/>
      <c r="CC23" s="0"/>
      <c r="CD23" s="0"/>
      <c r="CE23" s="0"/>
      <c r="CF23" s="0"/>
      <c r="CG23" s="0"/>
      <c r="CH23" s="0"/>
      <c r="CI23" s="0"/>
      <c r="CJ23" s="0"/>
      <c r="CK23" s="0"/>
      <c r="CL23" s="0"/>
      <c r="CM23" s="0"/>
      <c r="CN23" s="0"/>
      <c r="CO23" s="0"/>
      <c r="CP23" s="0"/>
      <c r="CQ23" s="0"/>
      <c r="CR23" s="0"/>
      <c r="CS23" s="0"/>
      <c r="CT23" s="0"/>
      <c r="CU23" s="0"/>
      <c r="CV23" s="0"/>
      <c r="CW23" s="0"/>
      <c r="CX23" s="0"/>
      <c r="CY23" s="0"/>
      <c r="CZ23" s="0"/>
      <c r="DA23" s="0"/>
      <c r="DB23" s="0"/>
      <c r="DC23" s="0"/>
      <c r="DD23" s="0"/>
      <c r="DE23" s="0"/>
      <c r="DF23" s="0"/>
      <c r="DG23" s="0"/>
      <c r="DH23" s="0"/>
      <c r="DI23" s="0"/>
      <c r="DJ23" s="0"/>
      <c r="DK23" s="0"/>
      <c r="DL23" s="0"/>
      <c r="DM23" s="0"/>
      <c r="DN23" s="0"/>
      <c r="DO23" s="0"/>
      <c r="DP23" s="0"/>
      <c r="DQ23" s="0"/>
      <c r="DR23" s="0"/>
      <c r="DS23" s="0"/>
      <c r="DT23" s="0"/>
      <c r="DU23" s="0"/>
      <c r="DV23" s="0"/>
      <c r="DW23" s="0"/>
      <c r="DX23" s="0"/>
      <c r="DY23" s="0"/>
      <c r="DZ23" s="0"/>
      <c r="EA23" s="0"/>
      <c r="EB23" s="0"/>
      <c r="EC23" s="0"/>
      <c r="ED23" s="0"/>
      <c r="EE23" s="0"/>
      <c r="EF23" s="0"/>
      <c r="EG23" s="0"/>
      <c r="EH23" s="0"/>
      <c r="EI23" s="0"/>
      <c r="EJ23" s="0"/>
      <c r="EK23" s="0"/>
      <c r="EL23" s="0"/>
      <c r="EM23" s="0"/>
      <c r="EN23" s="0"/>
      <c r="EO23" s="0"/>
      <c r="EP23" s="0"/>
      <c r="EQ23" s="0"/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  <c r="FH23" s="0"/>
      <c r="FI23" s="0"/>
      <c r="FJ23" s="11" t="n">
        <v>45040</v>
      </c>
      <c r="FK23" s="6" t="n">
        <v>10</v>
      </c>
      <c r="FL23" s="6" t="n">
        <v>13.3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  <c r="AH24" s="0"/>
      <c r="AI24" s="0"/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0"/>
      <c r="BC24" s="0"/>
      <c r="BD24" s="0"/>
      <c r="BE24" s="0"/>
      <c r="BF24" s="0"/>
      <c r="BG24" s="0"/>
      <c r="BH24" s="0"/>
      <c r="BI24" s="0"/>
      <c r="BJ24" s="0"/>
      <c r="BK24" s="0"/>
      <c r="BL24" s="0"/>
      <c r="BM24" s="0"/>
      <c r="BN24" s="0"/>
      <c r="BO24" s="0"/>
      <c r="BP24" s="0"/>
      <c r="BQ24" s="0"/>
      <c r="BR24" s="0"/>
      <c r="BS24" s="0"/>
      <c r="BT24" s="0"/>
      <c r="BU24" s="0"/>
      <c r="BV24" s="0"/>
      <c r="BW24" s="0"/>
      <c r="BX24" s="0"/>
      <c r="BY24" s="0"/>
      <c r="BZ24" s="0"/>
      <c r="CA24" s="0"/>
      <c r="CB24" s="0"/>
      <c r="CC24" s="0"/>
      <c r="CD24" s="0"/>
      <c r="CE24" s="0"/>
      <c r="CF24" s="0"/>
      <c r="CG24" s="0"/>
      <c r="CH24" s="0"/>
      <c r="CI24" s="0"/>
      <c r="CJ24" s="0"/>
      <c r="CK24" s="0"/>
      <c r="CL24" s="0"/>
      <c r="CM24" s="0"/>
      <c r="CN24" s="0"/>
      <c r="CO24" s="0"/>
      <c r="CP24" s="0"/>
      <c r="CQ24" s="0"/>
      <c r="CR24" s="0"/>
      <c r="CS24" s="0"/>
      <c r="CT24" s="0"/>
      <c r="CU24" s="0"/>
      <c r="CV24" s="0"/>
      <c r="CW24" s="0"/>
      <c r="CX24" s="0"/>
      <c r="CY24" s="0"/>
      <c r="CZ24" s="0"/>
      <c r="DA24" s="0"/>
      <c r="DB24" s="0"/>
      <c r="DC24" s="0"/>
      <c r="DD24" s="0"/>
      <c r="DE24" s="0"/>
      <c r="DF24" s="0"/>
      <c r="DG24" s="0"/>
      <c r="DH24" s="0"/>
      <c r="DI24" s="0"/>
      <c r="DJ24" s="0"/>
      <c r="DK24" s="0"/>
      <c r="DL24" s="0"/>
      <c r="DM24" s="0"/>
      <c r="DN24" s="0"/>
      <c r="DO24" s="0"/>
      <c r="DP24" s="0"/>
      <c r="DQ24" s="0"/>
      <c r="DR24" s="0"/>
      <c r="DS24" s="0"/>
      <c r="DT24" s="0"/>
      <c r="DU24" s="0"/>
      <c r="DV24" s="0"/>
      <c r="DW24" s="0"/>
      <c r="DX24" s="0"/>
      <c r="DY24" s="0"/>
      <c r="DZ24" s="0"/>
      <c r="EA24" s="0"/>
      <c r="EB24" s="0"/>
      <c r="EC24" s="0"/>
      <c r="ED24" s="0"/>
      <c r="EE24" s="0"/>
      <c r="EF24" s="0"/>
      <c r="EG24" s="0"/>
      <c r="EH24" s="0"/>
      <c r="EI24" s="0"/>
      <c r="EJ24" s="0"/>
      <c r="EK24" s="0"/>
      <c r="EL24" s="0"/>
      <c r="EM24" s="0"/>
      <c r="EN24" s="0"/>
      <c r="EO24" s="0"/>
      <c r="EP24" s="0"/>
      <c r="EQ24" s="0"/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  <c r="FH24" s="0"/>
      <c r="FI24" s="0"/>
      <c r="FJ24" s="11" t="n">
        <v>45127</v>
      </c>
      <c r="FK24" s="6" t="n">
        <v>27</v>
      </c>
      <c r="FL24" s="6" t="n">
        <v>39.67</v>
      </c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11" t="n">
        <v>44147</v>
      </c>
      <c r="FK25" s="6" t="n">
        <v>0.27</v>
      </c>
      <c r="FL25" s="6" t="n">
        <v>33.25</v>
      </c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11" t="n">
        <v>44175</v>
      </c>
      <c r="FK26" s="6" t="n">
        <v>0.23</v>
      </c>
      <c r="FL26" s="6" t="n">
        <v>26.32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11" t="n">
        <v>44175</v>
      </c>
      <c r="FK27" s="6" t="n">
        <v>1</v>
      </c>
      <c r="FL27" s="6" t="n">
        <v>115.823006</v>
      </c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0"/>
      <c r="I28" s="0"/>
      <c r="J28" s="0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11" t="n">
        <v>44260</v>
      </c>
      <c r="FK28" s="6" t="n">
        <v>0.04</v>
      </c>
      <c r="FL28" s="6" t="n">
        <v>4.25</v>
      </c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11" t="n">
        <v>44260</v>
      </c>
      <c r="FK29" s="6" t="n">
        <v>0.03</v>
      </c>
      <c r="FL29" s="6" t="n">
        <v>3.2</v>
      </c>
    </row>
    <row collapsed="false" customFormat="false" customHeight="false" hidden="false" ht="12.1" outlineLevel="0" r="30">
      <c r="A30" s="0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11" t="n">
        <v>44470</v>
      </c>
      <c r="FK30" s="6" t="n">
        <v>0.13</v>
      </c>
      <c r="FL30" s="6" t="n">
        <v>13.89</v>
      </c>
    </row>
    <row collapsed="false" customFormat="false" customHeight="false" hidden="false" ht="12.1" outlineLevel="0" r="31">
      <c r="A31" s="0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11" t="n">
        <v>44470</v>
      </c>
      <c r="FK31" s="6" t="n">
        <v>0.56</v>
      </c>
      <c r="FL31" s="6" t="n">
        <v>59.75</v>
      </c>
    </row>
    <row collapsed="false" customFormat="false" customHeight="false" hidden="false" ht="12.1" outlineLevel="0" r="32">
      <c r="A32" s="0"/>
      <c r="B32" s="0"/>
      <c r="C32" s="0"/>
      <c r="D32" s="0"/>
      <c r="E32" s="0"/>
      <c r="F32" s="0"/>
      <c r="G32" s="0"/>
      <c r="H32" s="0"/>
      <c r="I32" s="0"/>
      <c r="J32" s="0"/>
      <c r="K32" s="0"/>
      <c r="L32" s="0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11" t="n">
        <v>44470</v>
      </c>
      <c r="FK32" s="6" t="n">
        <v>0.16</v>
      </c>
      <c r="FL32" s="6" t="n">
        <v>17.09</v>
      </c>
    </row>
    <row collapsed="false" customFormat="false" customHeight="false" hidden="false" ht="12.1" outlineLevel="0" r="33">
      <c r="A33" s="0"/>
      <c r="B33" s="0"/>
      <c r="C33" s="0"/>
      <c r="D33" s="0"/>
      <c r="E33" s="0"/>
      <c r="F33" s="0"/>
      <c r="G33" s="0"/>
      <c r="H33" s="0"/>
      <c r="I33" s="0"/>
      <c r="J33" s="0"/>
      <c r="K33" s="0"/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11" t="n">
        <v>44470</v>
      </c>
      <c r="FK33" s="6" t="n">
        <v>0.58</v>
      </c>
      <c r="FL33" s="6" t="n">
        <v>61.88</v>
      </c>
    </row>
    <row collapsed="false" customFormat="false" customHeight="false" hidden="false" ht="12.1" outlineLevel="0" r="34">
      <c r="A34" s="0"/>
      <c r="B34" s="0"/>
      <c r="C34" s="0"/>
      <c r="D34" s="0"/>
      <c r="E34" s="0"/>
      <c r="F34" s="0"/>
      <c r="G34" s="0"/>
      <c r="H34" s="0"/>
      <c r="I34" s="0"/>
      <c r="J34" s="0"/>
      <c r="K34" s="0"/>
      <c r="L34" s="0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11" t="n">
        <v>44483</v>
      </c>
      <c r="FK34" s="6" t="n">
        <v>0.18</v>
      </c>
      <c r="FL34" s="6" t="n">
        <v>19.3</v>
      </c>
    </row>
    <row collapsed="false" customFormat="false" customHeight="false" hidden="false" ht="12.1" outlineLevel="0" r="35">
      <c r="A35" s="0"/>
      <c r="B35" s="0"/>
      <c r="C35" s="0"/>
      <c r="D35" s="0"/>
      <c r="E35" s="0"/>
      <c r="F35" s="0"/>
      <c r="G35" s="0"/>
      <c r="H35" s="0"/>
      <c r="I35" s="0"/>
      <c r="J35" s="0"/>
      <c r="K35" s="0"/>
      <c r="L35" s="0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5" t="s">
        <f>=SUM(FL2:FL34)/SUM(FK2:FK34)</f>
      </c>
      <c r="FL35" s="0" t="s">
        <v>12</v>
      </c>
    </row>
    <row collapsed="false" customFormat="false" customHeight="false" hidden="false" ht="12.1" outlineLevel="0" r="36">
      <c r="A36" s="0"/>
      <c r="B36" s="0"/>
      <c r="C36" s="0"/>
      <c r="D36" s="0"/>
      <c r="E36" s="0"/>
      <c r="F36" s="0"/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6" t="n">
        <v>2.6075</v>
      </c>
      <c r="FL36" s="0" t="s">
        <v>835</v>
      </c>
    </row>
    <row collapsed="false" customFormat="false" customHeight="false" hidden="false" ht="12.1" outlineLevel="0" r="37">
      <c r="A37" s="0"/>
      <c r="B37" s="0"/>
      <c r="C37" s="0"/>
      <c r="D37" s="0"/>
      <c r="E37" s="0"/>
      <c r="F37" s="0"/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6" t="n">
        <v>168.18</v>
      </c>
      <c r="FL37" s="0" t="s">
        <v>836</v>
      </c>
    </row>
    <row collapsed="false" customFormat="false" customHeight="false" hidden="false" ht="12.1" outlineLevel="0" r="38">
      <c r="A38" s="0"/>
      <c r="B38" s="0"/>
      <c r="C38" s="0"/>
      <c r="D38" s="0"/>
      <c r="E38" s="0"/>
      <c r="F38" s="0"/>
      <c r="G38" s="0"/>
      <c r="H38" s="0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5" t="s">
        <f>=FK37*(ABS(FK36)-ABS(FK35))</f>
      </c>
      <c r="FL38" s="0" t="s">
        <v>837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83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252</v>
      </c>
      <c r="B1" s="19" t="s">
        <v>0</v>
      </c>
      <c r="C1" s="19" t="s">
        <v>2</v>
      </c>
      <c r="D1" s="19" t="s">
        <v>838</v>
      </c>
      <c r="E1" s="19" t="s">
        <v>1</v>
      </c>
      <c r="F1" s="19" t="s">
        <v>3</v>
      </c>
      <c r="G1" s="19" t="s">
        <v>5</v>
      </c>
      <c r="H1" s="19" t="s">
        <v>6</v>
      </c>
      <c r="I1" s="19" t="s">
        <v>10</v>
      </c>
      <c r="J1" s="19" t="s">
        <v>8</v>
      </c>
      <c r="K1" s="19" t="s">
        <v>839</v>
      </c>
      <c r="L1" s="19" t="s">
        <v>840</v>
      </c>
      <c r="M1" s="19" t="s">
        <v>77</v>
      </c>
      <c r="N1" s="19" t="s">
        <v>20</v>
      </c>
      <c r="O1" s="19" t="s">
        <v>37</v>
      </c>
      <c r="P1" s="19" t="s">
        <v>841</v>
      </c>
      <c r="Q1" s="19" t="s">
        <v>842</v>
      </c>
    </row>
    <row collapsed="false" customFormat="false" customHeight="false" hidden="false" ht="12.1" outlineLevel="0" r="2">
      <c r="A2" s="22" t="n">
        <v>43907.166666667</v>
      </c>
      <c r="B2" s="23" t="s">
        <v>843</v>
      </c>
      <c r="C2" s="23" t="s">
        <v>259</v>
      </c>
      <c r="D2" s="23" t="s">
        <v>843</v>
      </c>
      <c r="E2" s="23" t="s">
        <v>843</v>
      </c>
      <c r="F2" s="23" t="s">
        <v>20</v>
      </c>
      <c r="G2" s="24" t="n">
        <v>1</v>
      </c>
      <c r="H2" s="25" t="n">
        <v>5030.04</v>
      </c>
      <c r="I2" s="25" t="n">
        <v>5030.04</v>
      </c>
      <c r="J2" s="25" t="n">
        <v>0</v>
      </c>
      <c r="K2" s="25" t="n">
        <v>0</v>
      </c>
      <c r="L2" s="25" t="n">
        <v>0</v>
      </c>
      <c r="M2" s="25"/>
      <c r="N2" s="6" t="s">
        <f>=I2+J2+K2+L2</f>
      </c>
      <c r="O2" s="25"/>
      <c r="P2" s="23"/>
      <c r="Q2" s="23" t="s">
        <v>844</v>
      </c>
    </row>
    <row collapsed="false" customFormat="false" customHeight="false" hidden="false" ht="12.1" outlineLevel="0" r="3">
      <c r="A3" s="21" t="n">
        <v>43908.592280093</v>
      </c>
      <c r="B3" s="17" t="s">
        <v>729</v>
      </c>
      <c r="C3" s="17" t="s">
        <v>845</v>
      </c>
      <c r="D3" s="17" t="s">
        <v>724</v>
      </c>
      <c r="E3" s="17" t="s">
        <v>168</v>
      </c>
      <c r="F3" s="17" t="s">
        <v>20</v>
      </c>
      <c r="G3" s="7" t="n">
        <v>1</v>
      </c>
      <c r="H3" s="6" t="n">
        <v>792</v>
      </c>
      <c r="I3" s="6" t="n">
        <v>-792</v>
      </c>
      <c r="J3" s="6" t="n">
        <v>0</v>
      </c>
      <c r="K3" s="6" t="n">
        <v>-0.48</v>
      </c>
      <c r="L3" s="6" t="n">
        <v>-0.07</v>
      </c>
      <c r="M3" s="6"/>
      <c r="N3" s="6" t="s">
        <f>=I3+J3+K3+L3</f>
      </c>
      <c r="O3" s="6"/>
      <c r="P3" s="17"/>
      <c r="Q3" s="17" t="s">
        <v>844</v>
      </c>
    </row>
    <row collapsed="false" customFormat="false" customHeight="false" hidden="false" ht="12.1" outlineLevel="0" r="4">
      <c r="A4" s="21" t="n">
        <v>43908.698414352</v>
      </c>
      <c r="B4" s="17" t="s">
        <v>120</v>
      </c>
      <c r="C4" s="17" t="s">
        <v>846</v>
      </c>
      <c r="D4" s="17" t="s">
        <v>724</v>
      </c>
      <c r="E4" s="17" t="s">
        <v>18</v>
      </c>
      <c r="F4" s="17" t="s">
        <v>20</v>
      </c>
      <c r="G4" s="7" t="n">
        <v>10</v>
      </c>
      <c r="H4" s="6" t="n">
        <v>165</v>
      </c>
      <c r="I4" s="6" t="n">
        <v>-1650</v>
      </c>
      <c r="J4" s="6" t="n">
        <v>0</v>
      </c>
      <c r="K4" s="6" t="n">
        <v>-0.99</v>
      </c>
      <c r="L4" s="6" t="n">
        <v>-0.16</v>
      </c>
      <c r="M4" s="6"/>
      <c r="N4" s="6" t="s">
        <f>=I4+J4+K4+L4</f>
      </c>
      <c r="O4" s="6"/>
      <c r="P4" s="17"/>
      <c r="Q4" s="17" t="s">
        <v>844</v>
      </c>
    </row>
    <row collapsed="false" customFormat="false" customHeight="false" hidden="false" ht="12.1" outlineLevel="0" r="5">
      <c r="A5" s="21" t="n">
        <v>43908.698900463</v>
      </c>
      <c r="B5" s="17" t="s">
        <v>17</v>
      </c>
      <c r="C5" s="17" t="s">
        <v>847</v>
      </c>
      <c r="D5" s="17" t="s">
        <v>724</v>
      </c>
      <c r="E5" s="17" t="s">
        <v>18</v>
      </c>
      <c r="F5" s="17" t="s">
        <v>20</v>
      </c>
      <c r="G5" s="7" t="n">
        <v>10</v>
      </c>
      <c r="H5" s="6" t="n">
        <v>165</v>
      </c>
      <c r="I5" s="6" t="n">
        <v>-1650</v>
      </c>
      <c r="J5" s="6" t="n">
        <v>0</v>
      </c>
      <c r="K5" s="6" t="n">
        <v>-0.99</v>
      </c>
      <c r="L5" s="6" t="n">
        <v>-0.16</v>
      </c>
      <c r="M5" s="6"/>
      <c r="N5" s="6" t="s">
        <f>=I5+J5+K5+L5</f>
      </c>
      <c r="O5" s="6"/>
      <c r="P5" s="17"/>
      <c r="Q5" s="17" t="s">
        <v>844</v>
      </c>
    </row>
    <row collapsed="false" customFormat="false" customHeight="false" hidden="false" ht="12.1" outlineLevel="0" r="6">
      <c r="A6" s="21" t="n">
        <v>43909.708634259</v>
      </c>
      <c r="B6" s="17" t="s">
        <v>52</v>
      </c>
      <c r="C6" s="17" t="s">
        <v>848</v>
      </c>
      <c r="D6" s="17" t="s">
        <v>724</v>
      </c>
      <c r="E6" s="17" t="s">
        <v>18</v>
      </c>
      <c r="F6" s="17" t="s">
        <v>20</v>
      </c>
      <c r="G6" s="7" t="n">
        <v>2</v>
      </c>
      <c r="H6" s="6" t="n">
        <v>395.2</v>
      </c>
      <c r="I6" s="6" t="n">
        <v>-790.4</v>
      </c>
      <c r="J6" s="6" t="n">
        <v>0</v>
      </c>
      <c r="K6" s="6" t="n">
        <v>-0.47</v>
      </c>
      <c r="L6" s="6" t="n">
        <v>-0.07</v>
      </c>
      <c r="M6" s="6"/>
      <c r="N6" s="6" t="s">
        <f>=I6+J6+K6+L6</f>
      </c>
      <c r="O6" s="6"/>
      <c r="P6" s="17"/>
      <c r="Q6" s="17" t="s">
        <v>844</v>
      </c>
    </row>
    <row collapsed="false" customFormat="false" customHeight="false" hidden="false" ht="12.1" outlineLevel="0" r="7">
      <c r="A7" s="26" t="n">
        <v>43910.835393519</v>
      </c>
      <c r="B7" s="27" t="s">
        <v>17</v>
      </c>
      <c r="C7" s="27" t="s">
        <v>847</v>
      </c>
      <c r="D7" s="27" t="s">
        <v>725</v>
      </c>
      <c r="E7" s="27" t="s">
        <v>18</v>
      </c>
      <c r="F7" s="27" t="s">
        <v>20</v>
      </c>
      <c r="G7" s="28" t="n">
        <v>-10</v>
      </c>
      <c r="H7" s="29" t="n">
        <v>179.35</v>
      </c>
      <c r="I7" s="29" t="n">
        <v>1793.5</v>
      </c>
      <c r="J7" s="29" t="n">
        <v>0</v>
      </c>
      <c r="K7" s="29" t="n">
        <v>-1.07</v>
      </c>
      <c r="L7" s="29" t="n">
        <v>-0.17</v>
      </c>
      <c r="M7" s="29"/>
      <c r="N7" s="6" t="s">
        <f>=I7+J7+K7+L7</f>
      </c>
      <c r="O7" s="29"/>
      <c r="P7" s="27"/>
      <c r="Q7" s="27" t="s">
        <v>844</v>
      </c>
    </row>
    <row collapsed="false" customFormat="false" customHeight="false" hidden="false" ht="12.1" outlineLevel="0" r="8">
      <c r="A8" s="26" t="n">
        <v>43910.838715278</v>
      </c>
      <c r="B8" s="27" t="s">
        <v>120</v>
      </c>
      <c r="C8" s="27" t="s">
        <v>846</v>
      </c>
      <c r="D8" s="27" t="s">
        <v>725</v>
      </c>
      <c r="E8" s="27" t="s">
        <v>18</v>
      </c>
      <c r="F8" s="27" t="s">
        <v>20</v>
      </c>
      <c r="G8" s="28" t="n">
        <v>-10</v>
      </c>
      <c r="H8" s="29" t="n">
        <v>181.55</v>
      </c>
      <c r="I8" s="29" t="n">
        <v>1815.5</v>
      </c>
      <c r="J8" s="29" t="n">
        <v>0</v>
      </c>
      <c r="K8" s="29" t="n">
        <v>-1.09</v>
      </c>
      <c r="L8" s="29" t="n">
        <v>-0.17</v>
      </c>
      <c r="M8" s="29"/>
      <c r="N8" s="6" t="s">
        <f>=I8+J8+K8+L8</f>
      </c>
      <c r="O8" s="29"/>
      <c r="P8" s="27"/>
      <c r="Q8" s="27" t="s">
        <v>844</v>
      </c>
    </row>
    <row collapsed="false" customFormat="false" customHeight="false" hidden="false" ht="12.1" outlineLevel="0" r="9">
      <c r="A9" s="26" t="n">
        <v>43910.842025463</v>
      </c>
      <c r="B9" s="27" t="s">
        <v>729</v>
      </c>
      <c r="C9" s="27" t="s">
        <v>845</v>
      </c>
      <c r="D9" s="27" t="s">
        <v>725</v>
      </c>
      <c r="E9" s="27" t="s">
        <v>168</v>
      </c>
      <c r="F9" s="27" t="s">
        <v>20</v>
      </c>
      <c r="G9" s="28" t="n">
        <v>-1</v>
      </c>
      <c r="H9" s="29" t="n">
        <v>813.4</v>
      </c>
      <c r="I9" s="29" t="n">
        <v>813.4</v>
      </c>
      <c r="J9" s="29" t="n">
        <v>0</v>
      </c>
      <c r="K9" s="29" t="n">
        <v>-0.49</v>
      </c>
      <c r="L9" s="29" t="n">
        <v>-0.07</v>
      </c>
      <c r="M9" s="29"/>
      <c r="N9" s="6" t="s">
        <f>=I9+J9+K9+L9</f>
      </c>
      <c r="O9" s="29"/>
      <c r="P9" s="27"/>
      <c r="Q9" s="27" t="s">
        <v>844</v>
      </c>
    </row>
    <row collapsed="false" customFormat="false" customHeight="false" hidden="false" ht="12.1" outlineLevel="0" r="10">
      <c r="A10" s="26" t="n">
        <v>43910.843252315</v>
      </c>
      <c r="B10" s="27" t="s">
        <v>52</v>
      </c>
      <c r="C10" s="27" t="s">
        <v>848</v>
      </c>
      <c r="D10" s="27" t="s">
        <v>725</v>
      </c>
      <c r="E10" s="27" t="s">
        <v>18</v>
      </c>
      <c r="F10" s="27" t="s">
        <v>20</v>
      </c>
      <c r="G10" s="28" t="n">
        <v>-2</v>
      </c>
      <c r="H10" s="29" t="n">
        <v>464.4</v>
      </c>
      <c r="I10" s="29" t="n">
        <v>928.8</v>
      </c>
      <c r="J10" s="29" t="n">
        <v>0</v>
      </c>
      <c r="K10" s="29" t="n">
        <v>-0.56</v>
      </c>
      <c r="L10" s="29" t="n">
        <v>-0.09</v>
      </c>
      <c r="M10" s="29"/>
      <c r="N10" s="6" t="s">
        <f>=I10+J10+K10+L10</f>
      </c>
      <c r="O10" s="29"/>
      <c r="P10" s="27"/>
      <c r="Q10" s="27" t="s">
        <v>844</v>
      </c>
    </row>
    <row collapsed="false" customFormat="false" customHeight="false" hidden="false" ht="12.1" outlineLevel="0" r="11">
      <c r="A11" s="21" t="n">
        <v>43910.893310185</v>
      </c>
      <c r="B11" s="17" t="s">
        <v>729</v>
      </c>
      <c r="C11" s="17" t="s">
        <v>845</v>
      </c>
      <c r="D11" s="17" t="s">
        <v>724</v>
      </c>
      <c r="E11" s="17" t="s">
        <v>168</v>
      </c>
      <c r="F11" s="17" t="s">
        <v>20</v>
      </c>
      <c r="G11" s="7" t="n">
        <v>1</v>
      </c>
      <c r="H11" s="6" t="n">
        <v>807</v>
      </c>
      <c r="I11" s="6" t="n">
        <v>-807</v>
      </c>
      <c r="J11" s="6" t="n">
        <v>0</v>
      </c>
      <c r="K11" s="6" t="n">
        <v>-0.48</v>
      </c>
      <c r="L11" s="6" t="n">
        <v>-0.07</v>
      </c>
      <c r="M11" s="6"/>
      <c r="N11" s="6" t="s">
        <f>=I11+J11+K11+L11</f>
      </c>
      <c r="O11" s="6"/>
      <c r="P11" s="17"/>
      <c r="Q11" s="17" t="s">
        <v>844</v>
      </c>
    </row>
    <row collapsed="false" customFormat="false" customHeight="false" hidden="false" ht="12.1" outlineLevel="0" r="12">
      <c r="A12" s="21" t="n">
        <v>43913.671701389</v>
      </c>
      <c r="B12" s="17" t="s">
        <v>52</v>
      </c>
      <c r="C12" s="17" t="s">
        <v>848</v>
      </c>
      <c r="D12" s="17" t="s">
        <v>724</v>
      </c>
      <c r="E12" s="17" t="s">
        <v>18</v>
      </c>
      <c r="F12" s="17" t="s">
        <v>20</v>
      </c>
      <c r="G12" s="7" t="n">
        <v>2</v>
      </c>
      <c r="H12" s="6" t="n">
        <v>464.6</v>
      </c>
      <c r="I12" s="6" t="n">
        <v>-929.2</v>
      </c>
      <c r="J12" s="6" t="n">
        <v>0</v>
      </c>
      <c r="K12" s="6" t="n">
        <v>-0.56</v>
      </c>
      <c r="L12" s="6" t="n">
        <v>-0.09</v>
      </c>
      <c r="M12" s="6"/>
      <c r="N12" s="6" t="s">
        <f>=I12+J12+K12+L12</f>
      </c>
      <c r="O12" s="6"/>
      <c r="P12" s="17"/>
      <c r="Q12" s="17" t="s">
        <v>844</v>
      </c>
    </row>
    <row collapsed="false" customFormat="false" customHeight="false" hidden="false" ht="12.1" outlineLevel="0" r="13">
      <c r="A13" s="21" t="n">
        <v>43913.843842593</v>
      </c>
      <c r="B13" s="17" t="s">
        <v>17</v>
      </c>
      <c r="C13" s="17" t="s">
        <v>847</v>
      </c>
      <c r="D13" s="17" t="s">
        <v>724</v>
      </c>
      <c r="E13" s="17" t="s">
        <v>18</v>
      </c>
      <c r="F13" s="17" t="s">
        <v>20</v>
      </c>
      <c r="G13" s="7" t="n">
        <v>10</v>
      </c>
      <c r="H13" s="6" t="n">
        <v>177.7</v>
      </c>
      <c r="I13" s="6" t="n">
        <v>-1777</v>
      </c>
      <c r="J13" s="6" t="n">
        <v>0</v>
      </c>
      <c r="K13" s="6" t="n">
        <v>-1.06</v>
      </c>
      <c r="L13" s="6" t="n">
        <v>-0.17</v>
      </c>
      <c r="M13" s="6"/>
      <c r="N13" s="6" t="s">
        <f>=I13+J13+K13+L13</f>
      </c>
      <c r="O13" s="6"/>
      <c r="P13" s="17"/>
      <c r="Q13" s="17" t="s">
        <v>844</v>
      </c>
    </row>
    <row collapsed="false" customFormat="false" customHeight="false" hidden="false" ht="12.1" outlineLevel="0" r="14">
      <c r="A14" s="21" t="n">
        <v>43914.674155093</v>
      </c>
      <c r="B14" s="17" t="s">
        <v>120</v>
      </c>
      <c r="C14" s="17" t="s">
        <v>846</v>
      </c>
      <c r="D14" s="17" t="s">
        <v>724</v>
      </c>
      <c r="E14" s="17" t="s">
        <v>18</v>
      </c>
      <c r="F14" s="17" t="s">
        <v>20</v>
      </c>
      <c r="G14" s="7" t="n">
        <v>10</v>
      </c>
      <c r="H14" s="6" t="n">
        <v>175.8</v>
      </c>
      <c r="I14" s="6" t="n">
        <v>-1758</v>
      </c>
      <c r="J14" s="6" t="n">
        <v>0</v>
      </c>
      <c r="K14" s="6" t="n">
        <v>-1.05</v>
      </c>
      <c r="L14" s="6" t="n">
        <v>-0.16</v>
      </c>
      <c r="M14" s="6"/>
      <c r="N14" s="6" t="s">
        <f>=I14+J14+K14+L14</f>
      </c>
      <c r="O14" s="6"/>
      <c r="P14" s="17"/>
      <c r="Q14" s="17" t="s">
        <v>844</v>
      </c>
    </row>
    <row collapsed="false" customFormat="false" customHeight="false" hidden="false" ht="12.1" outlineLevel="0" r="15">
      <c r="A15" s="26" t="n">
        <v>43914.800277778</v>
      </c>
      <c r="B15" s="27" t="s">
        <v>52</v>
      </c>
      <c r="C15" s="27" t="s">
        <v>848</v>
      </c>
      <c r="D15" s="27" t="s">
        <v>725</v>
      </c>
      <c r="E15" s="27" t="s">
        <v>18</v>
      </c>
      <c r="F15" s="27" t="s">
        <v>20</v>
      </c>
      <c r="G15" s="28" t="n">
        <v>-2</v>
      </c>
      <c r="H15" s="29" t="n">
        <v>513.9</v>
      </c>
      <c r="I15" s="29" t="n">
        <v>1027.8</v>
      </c>
      <c r="J15" s="29" t="n">
        <v>0</v>
      </c>
      <c r="K15" s="29" t="n">
        <v>-0.62</v>
      </c>
      <c r="L15" s="29" t="n">
        <v>-0.09</v>
      </c>
      <c r="M15" s="29"/>
      <c r="N15" s="6" t="s">
        <f>=I15+J15+K15+L15</f>
      </c>
      <c r="O15" s="29"/>
      <c r="P15" s="27"/>
      <c r="Q15" s="27" t="s">
        <v>844</v>
      </c>
    </row>
    <row collapsed="false" customFormat="false" customHeight="false" hidden="false" ht="12.1" outlineLevel="0" r="16">
      <c r="A16" s="21" t="n">
        <v>43914.805162037</v>
      </c>
      <c r="B16" s="17" t="s">
        <v>52</v>
      </c>
      <c r="C16" s="17" t="s">
        <v>848</v>
      </c>
      <c r="D16" s="17" t="s">
        <v>724</v>
      </c>
      <c r="E16" s="17" t="s">
        <v>18</v>
      </c>
      <c r="F16" s="17" t="s">
        <v>20</v>
      </c>
      <c r="G16" s="7" t="n">
        <v>2</v>
      </c>
      <c r="H16" s="6" t="n">
        <v>512.5</v>
      </c>
      <c r="I16" s="6" t="n">
        <v>-1025</v>
      </c>
      <c r="J16" s="6" t="n">
        <v>0</v>
      </c>
      <c r="K16" s="6" t="n">
        <v>-0.62</v>
      </c>
      <c r="L16" s="6" t="n">
        <v>-0.09</v>
      </c>
      <c r="M16" s="6"/>
      <c r="N16" s="6" t="s">
        <f>=I16+J16+K16+L16</f>
      </c>
      <c r="O16" s="6"/>
      <c r="P16" s="17"/>
      <c r="Q16" s="17" t="s">
        <v>844</v>
      </c>
    </row>
    <row collapsed="false" customFormat="false" customHeight="false" hidden="false" ht="12.1" outlineLevel="0" r="17">
      <c r="A17" s="21" t="n">
        <v>43915.58625</v>
      </c>
      <c r="B17" s="17" t="s">
        <v>730</v>
      </c>
      <c r="C17" s="17" t="s">
        <v>849</v>
      </c>
      <c r="D17" s="17" t="s">
        <v>724</v>
      </c>
      <c r="E17" s="17" t="s">
        <v>202</v>
      </c>
      <c r="F17" s="17" t="s">
        <v>20</v>
      </c>
      <c r="G17" s="7" t="n">
        <v>2</v>
      </c>
      <c r="H17" s="6" t="n">
        <v>100.35</v>
      </c>
      <c r="I17" s="6" t="n">
        <v>-200.7</v>
      </c>
      <c r="J17" s="6" t="n">
        <v>-4.5</v>
      </c>
      <c r="K17" s="6" t="n">
        <v>-0.12</v>
      </c>
      <c r="L17" s="6" t="n">
        <v>-0.02</v>
      </c>
      <c r="M17" s="6"/>
      <c r="N17" s="6" t="s">
        <f>=I17+J17+K17+L17</f>
      </c>
      <c r="O17" s="6"/>
      <c r="P17" s="17"/>
      <c r="Q17" s="17" t="s">
        <v>844</v>
      </c>
    </row>
    <row collapsed="false" customFormat="false" customHeight="false" hidden="false" ht="12.1" outlineLevel="0" r="18">
      <c r="A18" s="26" t="n">
        <v>43917.58869213</v>
      </c>
      <c r="B18" s="27" t="s">
        <v>17</v>
      </c>
      <c r="C18" s="27" t="s">
        <v>847</v>
      </c>
      <c r="D18" s="27" t="s">
        <v>725</v>
      </c>
      <c r="E18" s="27" t="s">
        <v>18</v>
      </c>
      <c r="F18" s="27" t="s">
        <v>20</v>
      </c>
      <c r="G18" s="28" t="n">
        <v>-10</v>
      </c>
      <c r="H18" s="29" t="n">
        <v>178</v>
      </c>
      <c r="I18" s="29" t="n">
        <v>1780</v>
      </c>
      <c r="J18" s="29" t="n">
        <v>0</v>
      </c>
      <c r="K18" s="29" t="n">
        <v>-1.07</v>
      </c>
      <c r="L18" s="29" t="n">
        <v>-0.17</v>
      </c>
      <c r="M18" s="29"/>
      <c r="N18" s="6" t="s">
        <f>=I18+J18+K18+L18</f>
      </c>
      <c r="O18" s="29"/>
      <c r="P18" s="27"/>
      <c r="Q18" s="27" t="s">
        <v>844</v>
      </c>
    </row>
    <row collapsed="false" customFormat="false" customHeight="false" hidden="false" ht="12.1" outlineLevel="0" r="19">
      <c r="A19" s="26" t="n">
        <v>43917.589131944</v>
      </c>
      <c r="B19" s="27" t="s">
        <v>52</v>
      </c>
      <c r="C19" s="27" t="s">
        <v>848</v>
      </c>
      <c r="D19" s="27" t="s">
        <v>725</v>
      </c>
      <c r="E19" s="27" t="s">
        <v>18</v>
      </c>
      <c r="F19" s="27" t="s">
        <v>20</v>
      </c>
      <c r="G19" s="28" t="n">
        <v>-2</v>
      </c>
      <c r="H19" s="29" t="n">
        <v>517.5</v>
      </c>
      <c r="I19" s="29" t="n">
        <v>1035</v>
      </c>
      <c r="J19" s="29" t="n">
        <v>0</v>
      </c>
      <c r="K19" s="29" t="n">
        <v>-0.62</v>
      </c>
      <c r="L19" s="29" t="n">
        <v>-0.1</v>
      </c>
      <c r="M19" s="29"/>
      <c r="N19" s="6" t="s">
        <f>=I19+J19+K19+L19</f>
      </c>
      <c r="O19" s="29"/>
      <c r="P19" s="27"/>
      <c r="Q19" s="27" t="s">
        <v>844</v>
      </c>
    </row>
    <row collapsed="false" customFormat="false" customHeight="false" hidden="false" ht="12.1" outlineLevel="0" r="20">
      <c r="A20" s="26" t="n">
        <v>43917.590856481</v>
      </c>
      <c r="B20" s="27" t="s">
        <v>120</v>
      </c>
      <c r="C20" s="27" t="s">
        <v>846</v>
      </c>
      <c r="D20" s="27" t="s">
        <v>725</v>
      </c>
      <c r="E20" s="27" t="s">
        <v>18</v>
      </c>
      <c r="F20" s="27" t="s">
        <v>20</v>
      </c>
      <c r="G20" s="28" t="n">
        <v>-10</v>
      </c>
      <c r="H20" s="29" t="n">
        <v>179.02</v>
      </c>
      <c r="I20" s="29" t="n">
        <v>1790.2</v>
      </c>
      <c r="J20" s="29" t="n">
        <v>0</v>
      </c>
      <c r="K20" s="29" t="n">
        <v>-1.07</v>
      </c>
      <c r="L20" s="29" t="n">
        <v>-0.17</v>
      </c>
      <c r="M20" s="29"/>
      <c r="N20" s="6" t="s">
        <f>=I20+J20+K20+L20</f>
      </c>
      <c r="O20" s="29"/>
      <c r="P20" s="27"/>
      <c r="Q20" s="27" t="s">
        <v>844</v>
      </c>
    </row>
    <row collapsed="false" customFormat="false" customHeight="false" hidden="false" ht="12.1" outlineLevel="0" r="21">
      <c r="A21" s="21" t="n">
        <v>43917.5953125</v>
      </c>
      <c r="B21" s="17" t="s">
        <v>139</v>
      </c>
      <c r="C21" s="17" t="s">
        <v>850</v>
      </c>
      <c r="D21" s="17" t="s">
        <v>724</v>
      </c>
      <c r="E21" s="17" t="s">
        <v>18</v>
      </c>
      <c r="F21" s="17" t="s">
        <v>20</v>
      </c>
      <c r="G21" s="7" t="n">
        <v>50</v>
      </c>
      <c r="H21" s="6" t="n">
        <v>81.18</v>
      </c>
      <c r="I21" s="6" t="n">
        <v>-4059</v>
      </c>
      <c r="J21" s="6" t="n">
        <v>0</v>
      </c>
      <c r="K21" s="6" t="n">
        <v>-2.44</v>
      </c>
      <c r="L21" s="6" t="n">
        <v>-0.38</v>
      </c>
      <c r="M21" s="6"/>
      <c r="N21" s="6" t="s">
        <f>=I21+J21+K21+L21</f>
      </c>
      <c r="O21" s="6"/>
      <c r="P21" s="17"/>
      <c r="Q21" s="17" t="s">
        <v>844</v>
      </c>
    </row>
    <row collapsed="false" customFormat="false" customHeight="false" hidden="false" ht="12.1" outlineLevel="0" r="22">
      <c r="A22" s="26" t="n">
        <v>43917.777546296</v>
      </c>
      <c r="B22" s="27" t="s">
        <v>139</v>
      </c>
      <c r="C22" s="27" t="s">
        <v>850</v>
      </c>
      <c r="D22" s="27" t="s">
        <v>725</v>
      </c>
      <c r="E22" s="27" t="s">
        <v>18</v>
      </c>
      <c r="F22" s="27" t="s">
        <v>20</v>
      </c>
      <c r="G22" s="28" t="n">
        <v>-50</v>
      </c>
      <c r="H22" s="29" t="n">
        <v>80.28</v>
      </c>
      <c r="I22" s="29" t="n">
        <v>4014</v>
      </c>
      <c r="J22" s="29" t="n">
        <v>0</v>
      </c>
      <c r="K22" s="29" t="n">
        <v>-2.41</v>
      </c>
      <c r="L22" s="29" t="n">
        <v>-0.37</v>
      </c>
      <c r="M22" s="29"/>
      <c r="N22" s="6" t="s">
        <f>=I22+J22+K22+L22</f>
      </c>
      <c r="O22" s="29"/>
      <c r="P22" s="27"/>
      <c r="Q22" s="27" t="s">
        <v>844</v>
      </c>
    </row>
    <row collapsed="false" customFormat="false" customHeight="false" hidden="false" ht="12.1" outlineLevel="0" r="23">
      <c r="A23" s="21" t="n">
        <v>43917.865138889</v>
      </c>
      <c r="B23" s="17" t="s">
        <v>731</v>
      </c>
      <c r="C23" s="17" t="s">
        <v>851</v>
      </c>
      <c r="D23" s="17" t="s">
        <v>724</v>
      </c>
      <c r="E23" s="17" t="s">
        <v>168</v>
      </c>
      <c r="F23" s="17" t="s">
        <v>20</v>
      </c>
      <c r="G23" s="7" t="n">
        <v>1</v>
      </c>
      <c r="H23" s="6" t="n">
        <v>804.8</v>
      </c>
      <c r="I23" s="6" t="n">
        <v>-804.8</v>
      </c>
      <c r="J23" s="6" t="n">
        <v>0</v>
      </c>
      <c r="K23" s="6" t="n">
        <v>-0.48</v>
      </c>
      <c r="L23" s="6" t="n">
        <v>-0.07</v>
      </c>
      <c r="M23" s="6"/>
      <c r="N23" s="6" t="s">
        <f>=I23+J23+K23+L23</f>
      </c>
      <c r="O23" s="6"/>
      <c r="P23" s="17"/>
      <c r="Q23" s="17" t="s">
        <v>844</v>
      </c>
    </row>
    <row collapsed="false" customFormat="false" customHeight="false" hidden="false" ht="12.1" outlineLevel="0" r="24">
      <c r="A24" s="21" t="n">
        <v>43917.867199074</v>
      </c>
      <c r="B24" s="17" t="s">
        <v>732</v>
      </c>
      <c r="C24" s="17" t="s">
        <v>852</v>
      </c>
      <c r="D24" s="17" t="s">
        <v>724</v>
      </c>
      <c r="E24" s="17" t="s">
        <v>168</v>
      </c>
      <c r="F24" s="17" t="s">
        <v>20</v>
      </c>
      <c r="G24" s="7" t="n">
        <v>1</v>
      </c>
      <c r="H24" s="6" t="n">
        <v>882.4</v>
      </c>
      <c r="I24" s="6" t="n">
        <v>-882.4</v>
      </c>
      <c r="J24" s="6" t="n">
        <v>0</v>
      </c>
      <c r="K24" s="6" t="n">
        <v>-0.53</v>
      </c>
      <c r="L24" s="6" t="n">
        <v>-0.08</v>
      </c>
      <c r="M24" s="6"/>
      <c r="N24" s="6" t="s">
        <f>=I24+J24+K24+L24</f>
      </c>
      <c r="O24" s="6"/>
      <c r="P24" s="17"/>
      <c r="Q24" s="17" t="s">
        <v>844</v>
      </c>
    </row>
    <row collapsed="false" customFormat="false" customHeight="false" hidden="false" ht="12.1" outlineLevel="0" r="25">
      <c r="A25" s="21" t="n">
        <v>43920.60494213</v>
      </c>
      <c r="B25" s="17" t="s">
        <v>733</v>
      </c>
      <c r="C25" s="17" t="s">
        <v>853</v>
      </c>
      <c r="D25" s="17" t="s">
        <v>724</v>
      </c>
      <c r="E25" s="17" t="s">
        <v>18</v>
      </c>
      <c r="F25" s="17" t="s">
        <v>20</v>
      </c>
      <c r="G25" s="7" t="n">
        <v>10</v>
      </c>
      <c r="H25" s="6" t="n">
        <v>68.56</v>
      </c>
      <c r="I25" s="6" t="n">
        <v>-685.6</v>
      </c>
      <c r="J25" s="6" t="n">
        <v>0</v>
      </c>
      <c r="K25" s="6" t="n">
        <v>-0.41</v>
      </c>
      <c r="L25" s="6" t="n">
        <v>-0.07</v>
      </c>
      <c r="M25" s="6"/>
      <c r="N25" s="6" t="s">
        <f>=I25+J25+K25+L25</f>
      </c>
      <c r="O25" s="6"/>
      <c r="P25" s="17"/>
      <c r="Q25" s="17" t="s">
        <v>844</v>
      </c>
    </row>
    <row collapsed="false" customFormat="false" customHeight="false" hidden="false" ht="12.1" outlineLevel="0" r="26">
      <c r="A26" s="26" t="n">
        <v>43920.618333333</v>
      </c>
      <c r="B26" s="27" t="s">
        <v>733</v>
      </c>
      <c r="C26" s="27" t="s">
        <v>853</v>
      </c>
      <c r="D26" s="27" t="s">
        <v>725</v>
      </c>
      <c r="E26" s="27" t="s">
        <v>18</v>
      </c>
      <c r="F26" s="27" t="s">
        <v>20</v>
      </c>
      <c r="G26" s="28" t="n">
        <v>-10</v>
      </c>
      <c r="H26" s="29" t="n">
        <v>68.9</v>
      </c>
      <c r="I26" s="29" t="n">
        <v>689</v>
      </c>
      <c r="J26" s="29" t="n">
        <v>0</v>
      </c>
      <c r="K26" s="29" t="n">
        <v>-0.41</v>
      </c>
      <c r="L26" s="29" t="n">
        <v>-0.07</v>
      </c>
      <c r="M26" s="29"/>
      <c r="N26" s="6" t="s">
        <f>=I26+J26+K26+L26</f>
      </c>
      <c r="O26" s="29"/>
      <c r="P26" s="27"/>
      <c r="Q26" s="27" t="s">
        <v>844</v>
      </c>
    </row>
    <row collapsed="false" customFormat="false" customHeight="false" hidden="false" ht="12.1" outlineLevel="0" r="27">
      <c r="A27" s="21" t="n">
        <v>43921.629247685</v>
      </c>
      <c r="B27" s="17" t="s">
        <v>733</v>
      </c>
      <c r="C27" s="17" t="s">
        <v>853</v>
      </c>
      <c r="D27" s="17" t="s">
        <v>724</v>
      </c>
      <c r="E27" s="17" t="s">
        <v>18</v>
      </c>
      <c r="F27" s="17" t="s">
        <v>20</v>
      </c>
      <c r="G27" s="7" t="n">
        <v>30</v>
      </c>
      <c r="H27" s="6" t="n">
        <v>72.72</v>
      </c>
      <c r="I27" s="6" t="n">
        <v>-2181.6</v>
      </c>
      <c r="J27" s="6" t="n">
        <v>0</v>
      </c>
      <c r="K27" s="6" t="n">
        <v>-1.31</v>
      </c>
      <c r="L27" s="6" t="n">
        <v>-0.21</v>
      </c>
      <c r="M27" s="6"/>
      <c r="N27" s="6" t="s">
        <f>=I27+J27+K27+L27</f>
      </c>
      <c r="O27" s="6"/>
      <c r="P27" s="17"/>
      <c r="Q27" s="17" t="s">
        <v>844</v>
      </c>
    </row>
    <row collapsed="false" customFormat="false" customHeight="false" hidden="false" ht="12.1" outlineLevel="0" r="28">
      <c r="A28" s="26" t="n">
        <v>43921.919872685</v>
      </c>
      <c r="B28" s="27" t="s">
        <v>733</v>
      </c>
      <c r="C28" s="27" t="s">
        <v>853</v>
      </c>
      <c r="D28" s="27" t="s">
        <v>725</v>
      </c>
      <c r="E28" s="27" t="s">
        <v>18</v>
      </c>
      <c r="F28" s="27" t="s">
        <v>20</v>
      </c>
      <c r="G28" s="28" t="n">
        <v>-30</v>
      </c>
      <c r="H28" s="29" t="n">
        <v>73.3</v>
      </c>
      <c r="I28" s="29" t="n">
        <v>2199</v>
      </c>
      <c r="J28" s="29" t="n">
        <v>0</v>
      </c>
      <c r="K28" s="29" t="n">
        <v>-1.32</v>
      </c>
      <c r="L28" s="29" t="n">
        <v>-0.21</v>
      </c>
      <c r="M28" s="29"/>
      <c r="N28" s="6" t="s">
        <f>=I28+J28+K28+L28</f>
      </c>
      <c r="O28" s="29"/>
      <c r="P28" s="27"/>
      <c r="Q28" s="27" t="s">
        <v>844</v>
      </c>
    </row>
    <row collapsed="false" customFormat="false" customHeight="false" hidden="false" ht="12.1" outlineLevel="0" r="29">
      <c r="A29" s="22" t="n">
        <v>43922.166666667</v>
      </c>
      <c r="B29" s="23" t="s">
        <v>843</v>
      </c>
      <c r="C29" s="23" t="s">
        <v>259</v>
      </c>
      <c r="D29" s="23" t="s">
        <v>843</v>
      </c>
      <c r="E29" s="23" t="s">
        <v>843</v>
      </c>
      <c r="F29" s="23" t="s">
        <v>20</v>
      </c>
      <c r="G29" s="24" t="n">
        <v>1</v>
      </c>
      <c r="H29" s="25" t="n">
        <v>1218.53</v>
      </c>
      <c r="I29" s="25" t="n">
        <v>1218.53</v>
      </c>
      <c r="J29" s="25" t="n">
        <v>0</v>
      </c>
      <c r="K29" s="25" t="n">
        <v>0</v>
      </c>
      <c r="L29" s="25" t="n">
        <v>0</v>
      </c>
      <c r="M29" s="25"/>
      <c r="N29" s="6" t="s">
        <f>=I29+J29+K29+L29</f>
      </c>
      <c r="O29" s="25"/>
      <c r="P29" s="23"/>
      <c r="Q29" s="23" t="s">
        <v>844</v>
      </c>
    </row>
    <row collapsed="false" customFormat="false" customHeight="false" hidden="false" ht="12.1" outlineLevel="0" r="30">
      <c r="A30" s="21" t="n">
        <v>43922.591643519</v>
      </c>
      <c r="B30" s="17" t="s">
        <v>139</v>
      </c>
      <c r="C30" s="17" t="s">
        <v>850</v>
      </c>
      <c r="D30" s="17" t="s">
        <v>724</v>
      </c>
      <c r="E30" s="17" t="s">
        <v>18</v>
      </c>
      <c r="F30" s="17" t="s">
        <v>20</v>
      </c>
      <c r="G30" s="7" t="n">
        <v>10</v>
      </c>
      <c r="H30" s="6" t="n">
        <v>81.28</v>
      </c>
      <c r="I30" s="6" t="n">
        <v>-812.8</v>
      </c>
      <c r="J30" s="6" t="n">
        <v>0</v>
      </c>
      <c r="K30" s="6" t="n">
        <v>-0.49</v>
      </c>
      <c r="L30" s="6" t="n">
        <v>-0.07</v>
      </c>
      <c r="M30" s="6"/>
      <c r="N30" s="6" t="s">
        <f>=I30+J30+K30+L30</f>
      </c>
      <c r="O30" s="6"/>
      <c r="P30" s="17"/>
      <c r="Q30" s="17" t="s">
        <v>844</v>
      </c>
    </row>
    <row collapsed="false" customFormat="false" customHeight="false" hidden="false" ht="12.1" outlineLevel="0" r="31">
      <c r="A31" s="21" t="n">
        <v>43923.680208333</v>
      </c>
      <c r="B31" s="17" t="s">
        <v>139</v>
      </c>
      <c r="C31" s="17" t="s">
        <v>850</v>
      </c>
      <c r="D31" s="17" t="s">
        <v>724</v>
      </c>
      <c r="E31" s="17" t="s">
        <v>18</v>
      </c>
      <c r="F31" s="17" t="s">
        <v>20</v>
      </c>
      <c r="G31" s="7" t="n">
        <v>30</v>
      </c>
      <c r="H31" s="6" t="n">
        <v>84.1</v>
      </c>
      <c r="I31" s="6" t="n">
        <v>-2523</v>
      </c>
      <c r="J31" s="6" t="n">
        <v>0</v>
      </c>
      <c r="K31" s="6" t="n">
        <v>-1.51</v>
      </c>
      <c r="L31" s="6" t="n">
        <v>-0.23</v>
      </c>
      <c r="M31" s="6"/>
      <c r="N31" s="6" t="s">
        <f>=I31+J31+K31+L31</f>
      </c>
      <c r="O31" s="6"/>
      <c r="P31" s="17"/>
      <c r="Q31" s="17" t="s">
        <v>844</v>
      </c>
    </row>
    <row collapsed="false" customFormat="false" customHeight="false" hidden="false" ht="12.1" outlineLevel="0" r="32">
      <c r="A32" s="22" t="n">
        <v>43924.166666667</v>
      </c>
      <c r="B32" s="23" t="s">
        <v>843</v>
      </c>
      <c r="C32" s="23" t="s">
        <v>259</v>
      </c>
      <c r="D32" s="23" t="s">
        <v>843</v>
      </c>
      <c r="E32" s="23" t="s">
        <v>843</v>
      </c>
      <c r="F32" s="23" t="s">
        <v>20</v>
      </c>
      <c r="G32" s="24" t="n">
        <v>1</v>
      </c>
      <c r="H32" s="25" t="n">
        <v>100</v>
      </c>
      <c r="I32" s="25" t="n">
        <v>100</v>
      </c>
      <c r="J32" s="25" t="n">
        <v>0</v>
      </c>
      <c r="K32" s="25" t="n">
        <v>0</v>
      </c>
      <c r="L32" s="25" t="n">
        <v>0</v>
      </c>
      <c r="M32" s="25"/>
      <c r="N32" s="6" t="s">
        <f>=I32+J32+K32+L32</f>
      </c>
      <c r="O32" s="25"/>
      <c r="P32" s="23"/>
      <c r="Q32" s="23" t="s">
        <v>844</v>
      </c>
    </row>
    <row collapsed="false" customFormat="false" customHeight="false" hidden="false" ht="12.1" outlineLevel="0" r="33">
      <c r="A33" s="26" t="n">
        <v>43924.608935185</v>
      </c>
      <c r="B33" s="27" t="s">
        <v>139</v>
      </c>
      <c r="C33" s="27" t="s">
        <v>850</v>
      </c>
      <c r="D33" s="27" t="s">
        <v>725</v>
      </c>
      <c r="E33" s="27" t="s">
        <v>18</v>
      </c>
      <c r="F33" s="27" t="s">
        <v>20</v>
      </c>
      <c r="G33" s="28" t="n">
        <v>-40</v>
      </c>
      <c r="H33" s="29" t="n">
        <v>84.82</v>
      </c>
      <c r="I33" s="29" t="n">
        <v>3392.8</v>
      </c>
      <c r="J33" s="29" t="n">
        <v>0</v>
      </c>
      <c r="K33" s="29" t="n">
        <v>-2.04</v>
      </c>
      <c r="L33" s="29" t="n">
        <v>-0.31</v>
      </c>
      <c r="M33" s="29"/>
      <c r="N33" s="6" t="s">
        <f>=I33+J33+K33+L33</f>
      </c>
      <c r="O33" s="29"/>
      <c r="P33" s="27"/>
      <c r="Q33" s="27" t="s">
        <v>844</v>
      </c>
    </row>
    <row collapsed="false" customFormat="false" customHeight="false" hidden="false" ht="12.1" outlineLevel="0" r="34">
      <c r="A34" s="21" t="n">
        <v>43924.642037037</v>
      </c>
      <c r="B34" s="17" t="s">
        <v>86</v>
      </c>
      <c r="C34" s="17" t="s">
        <v>854</v>
      </c>
      <c r="D34" s="17" t="s">
        <v>724</v>
      </c>
      <c r="E34" s="17" t="s">
        <v>18</v>
      </c>
      <c r="F34" s="17" t="s">
        <v>20</v>
      </c>
      <c r="G34" s="7" t="n">
        <v>10</v>
      </c>
      <c r="H34" s="6" t="n">
        <v>124.04</v>
      </c>
      <c r="I34" s="6" t="n">
        <v>-1240.4</v>
      </c>
      <c r="J34" s="6" t="n">
        <v>0</v>
      </c>
      <c r="K34" s="6" t="n">
        <v>-0.74</v>
      </c>
      <c r="L34" s="6" t="n">
        <v>-0.12</v>
      </c>
      <c r="M34" s="6"/>
      <c r="N34" s="6" t="s">
        <f>=I34+J34+K34+L34</f>
      </c>
      <c r="O34" s="6"/>
      <c r="P34" s="17"/>
      <c r="Q34" s="17" t="s">
        <v>844</v>
      </c>
    </row>
    <row collapsed="false" customFormat="false" customHeight="false" hidden="false" ht="12.1" outlineLevel="0" r="35">
      <c r="A35" s="21" t="n">
        <v>43924.645914352</v>
      </c>
      <c r="B35" s="17" t="s">
        <v>139</v>
      </c>
      <c r="C35" s="17" t="s">
        <v>850</v>
      </c>
      <c r="D35" s="17" t="s">
        <v>724</v>
      </c>
      <c r="E35" s="17" t="s">
        <v>18</v>
      </c>
      <c r="F35" s="17" t="s">
        <v>20</v>
      </c>
      <c r="G35" s="7" t="n">
        <v>10</v>
      </c>
      <c r="H35" s="6" t="n">
        <v>84.98</v>
      </c>
      <c r="I35" s="6" t="n">
        <v>-849.8</v>
      </c>
      <c r="J35" s="6" t="n">
        <v>0</v>
      </c>
      <c r="K35" s="6" t="n">
        <v>-0.51</v>
      </c>
      <c r="L35" s="6" t="n">
        <v>-0.08</v>
      </c>
      <c r="M35" s="6"/>
      <c r="N35" s="6" t="s">
        <f>=I35+J35+K35+L35</f>
      </c>
      <c r="O35" s="6"/>
      <c r="P35" s="17"/>
      <c r="Q35" s="17" t="s">
        <v>844</v>
      </c>
    </row>
    <row collapsed="false" customFormat="false" customHeight="false" hidden="false" ht="12.1" outlineLevel="0" r="36">
      <c r="A36" s="21" t="n">
        <v>43924.650381944</v>
      </c>
      <c r="B36" s="17" t="s">
        <v>49</v>
      </c>
      <c r="C36" s="17" t="s">
        <v>855</v>
      </c>
      <c r="D36" s="17" t="s">
        <v>724</v>
      </c>
      <c r="E36" s="17" t="s">
        <v>18</v>
      </c>
      <c r="F36" s="17" t="s">
        <v>20</v>
      </c>
      <c r="G36" s="7" t="n">
        <v>10</v>
      </c>
      <c r="H36" s="6" t="n">
        <v>99.74</v>
      </c>
      <c r="I36" s="6" t="n">
        <v>-997.4</v>
      </c>
      <c r="J36" s="6" t="n">
        <v>0</v>
      </c>
      <c r="K36" s="6" t="n">
        <v>-0.6</v>
      </c>
      <c r="L36" s="6" t="n">
        <v>-0.09</v>
      </c>
      <c r="M36" s="6"/>
      <c r="N36" s="6" t="s">
        <f>=I36+J36+K36+L36</f>
      </c>
      <c r="O36" s="6"/>
      <c r="P36" s="17"/>
      <c r="Q36" s="17" t="s">
        <v>844</v>
      </c>
    </row>
    <row collapsed="false" customFormat="false" customHeight="false" hidden="false" ht="12.1" outlineLevel="0" r="37">
      <c r="A37" s="21" t="n">
        <v>43924.657002315</v>
      </c>
      <c r="B37" s="17" t="s">
        <v>52</v>
      </c>
      <c r="C37" s="17" t="s">
        <v>848</v>
      </c>
      <c r="D37" s="17" t="s">
        <v>724</v>
      </c>
      <c r="E37" s="17" t="s">
        <v>18</v>
      </c>
      <c r="F37" s="17" t="s">
        <v>20</v>
      </c>
      <c r="G37" s="7" t="n">
        <v>2</v>
      </c>
      <c r="H37" s="6" t="n">
        <v>575.7</v>
      </c>
      <c r="I37" s="6" t="n">
        <v>-1151.4</v>
      </c>
      <c r="J37" s="6" t="n">
        <v>0</v>
      </c>
      <c r="K37" s="6" t="n">
        <v>-0.69</v>
      </c>
      <c r="L37" s="6" t="n">
        <v>-0.11</v>
      </c>
      <c r="M37" s="6"/>
      <c r="N37" s="6" t="s">
        <f>=I37+J37+K37+L37</f>
      </c>
      <c r="O37" s="6"/>
      <c r="P37" s="17"/>
      <c r="Q37" s="17" t="s">
        <v>844</v>
      </c>
    </row>
    <row collapsed="false" customFormat="false" customHeight="false" hidden="false" ht="12.1" outlineLevel="0" r="38">
      <c r="A38" s="22" t="n">
        <v>43930.166666667</v>
      </c>
      <c r="B38" s="23" t="s">
        <v>856</v>
      </c>
      <c r="C38" s="23" t="s">
        <v>857</v>
      </c>
      <c r="D38" s="23" t="s">
        <v>856</v>
      </c>
      <c r="E38" s="23" t="s">
        <v>856</v>
      </c>
      <c r="F38" s="23" t="s">
        <v>20</v>
      </c>
      <c r="G38" s="24" t="n">
        <v>1</v>
      </c>
      <c r="H38" s="25" t="n">
        <v>5.44</v>
      </c>
      <c r="I38" s="25" t="n">
        <v>5.44</v>
      </c>
      <c r="J38" s="25" t="n">
        <v>0</v>
      </c>
      <c r="K38" s="25" t="n">
        <v>0</v>
      </c>
      <c r="L38" s="25" t="n">
        <v>0</v>
      </c>
      <c r="M38" s="25"/>
      <c r="N38" s="6" t="s">
        <f>=I38+J38+K38+L38</f>
      </c>
      <c r="O38" s="25"/>
      <c r="P38" s="23"/>
      <c r="Q38" s="23" t="s">
        <v>844</v>
      </c>
    </row>
    <row collapsed="false" customFormat="false" customHeight="false" hidden="false" ht="12.1" outlineLevel="0" r="39">
      <c r="A39" s="22" t="n">
        <v>43930.166666667</v>
      </c>
      <c r="B39" s="23" t="s">
        <v>858</v>
      </c>
      <c r="C39" s="23" t="s">
        <v>859</v>
      </c>
      <c r="D39" s="23" t="s">
        <v>858</v>
      </c>
      <c r="E39" s="23" t="s">
        <v>858</v>
      </c>
      <c r="F39" s="23" t="s">
        <v>20</v>
      </c>
      <c r="G39" s="24" t="n">
        <v>1</v>
      </c>
      <c r="H39" s="25" t="n">
        <v>200</v>
      </c>
      <c r="I39" s="25" t="n">
        <v>200</v>
      </c>
      <c r="J39" s="25" t="n">
        <v>0</v>
      </c>
      <c r="K39" s="25" t="n">
        <v>0</v>
      </c>
      <c r="L39" s="25" t="n">
        <v>0</v>
      </c>
      <c r="M39" s="25"/>
      <c r="N39" s="6" t="s">
        <f>=I39+J39+K39+L39</f>
      </c>
      <c r="O39" s="25"/>
      <c r="P39" s="23"/>
      <c r="Q39" s="23" t="s">
        <v>844</v>
      </c>
    </row>
    <row collapsed="false" customFormat="false" customHeight="false" hidden="false" ht="12.1" outlineLevel="0" r="40">
      <c r="A40" s="26" t="n">
        <v>43930.598680556</v>
      </c>
      <c r="B40" s="27" t="s">
        <v>731</v>
      </c>
      <c r="C40" s="27" t="s">
        <v>851</v>
      </c>
      <c r="D40" s="27" t="s">
        <v>725</v>
      </c>
      <c r="E40" s="27" t="s">
        <v>168</v>
      </c>
      <c r="F40" s="27" t="s">
        <v>20</v>
      </c>
      <c r="G40" s="28" t="n">
        <v>-1</v>
      </c>
      <c r="H40" s="29" t="n">
        <v>760.1</v>
      </c>
      <c r="I40" s="29" t="n">
        <v>760.1</v>
      </c>
      <c r="J40" s="29" t="n">
        <v>0</v>
      </c>
      <c r="K40" s="29" t="n">
        <v>-0.46</v>
      </c>
      <c r="L40" s="29" t="n">
        <v>-0.07</v>
      </c>
      <c r="M40" s="29"/>
      <c r="N40" s="6" t="s">
        <f>=I40+J40+K40+L40</f>
      </c>
      <c r="O40" s="29"/>
      <c r="P40" s="27"/>
      <c r="Q40" s="27" t="s">
        <v>844</v>
      </c>
    </row>
    <row collapsed="false" customFormat="false" customHeight="false" hidden="false" ht="12.1" outlineLevel="0" r="41">
      <c r="A41" s="22" t="n">
        <v>43942.166666667</v>
      </c>
      <c r="B41" s="23" t="s">
        <v>843</v>
      </c>
      <c r="C41" s="23" t="s">
        <v>259</v>
      </c>
      <c r="D41" s="23" t="s">
        <v>843</v>
      </c>
      <c r="E41" s="23" t="s">
        <v>843</v>
      </c>
      <c r="F41" s="23" t="s">
        <v>20</v>
      </c>
      <c r="G41" s="24" t="n">
        <v>1</v>
      </c>
      <c r="H41" s="25" t="n">
        <v>500</v>
      </c>
      <c r="I41" s="25" t="n">
        <v>500</v>
      </c>
      <c r="J41" s="25" t="n">
        <v>0</v>
      </c>
      <c r="K41" s="25" t="n">
        <v>0</v>
      </c>
      <c r="L41" s="25" t="n">
        <v>0</v>
      </c>
      <c r="M41" s="25"/>
      <c r="N41" s="6" t="s">
        <f>=I41+J41+K41+L41</f>
      </c>
      <c r="O41" s="25"/>
      <c r="P41" s="23"/>
      <c r="Q41" s="23" t="s">
        <v>844</v>
      </c>
    </row>
    <row collapsed="false" customFormat="false" customHeight="false" hidden="false" ht="12.1" outlineLevel="0" r="42">
      <c r="A42" s="22" t="n">
        <v>43942.166666667</v>
      </c>
      <c r="B42" s="23" t="s">
        <v>843</v>
      </c>
      <c r="C42" s="23" t="s">
        <v>259</v>
      </c>
      <c r="D42" s="23" t="s">
        <v>843</v>
      </c>
      <c r="E42" s="23" t="s">
        <v>843</v>
      </c>
      <c r="F42" s="23" t="s">
        <v>20</v>
      </c>
      <c r="G42" s="24" t="n">
        <v>1</v>
      </c>
      <c r="H42" s="25" t="n">
        <v>970</v>
      </c>
      <c r="I42" s="25" t="n">
        <v>970</v>
      </c>
      <c r="J42" s="25" t="n">
        <v>0</v>
      </c>
      <c r="K42" s="25" t="n">
        <v>0</v>
      </c>
      <c r="L42" s="25" t="n">
        <v>0</v>
      </c>
      <c r="M42" s="25"/>
      <c r="N42" s="6" t="s">
        <f>=I42+J42+K42+L42</f>
      </c>
      <c r="O42" s="25"/>
      <c r="P42" s="23"/>
      <c r="Q42" s="23" t="s">
        <v>844</v>
      </c>
    </row>
    <row collapsed="false" customFormat="false" customHeight="false" hidden="false" ht="12.1" outlineLevel="0" r="43">
      <c r="A43" s="21" t="n">
        <v>43943.701446759</v>
      </c>
      <c r="B43" s="17" t="s">
        <v>17</v>
      </c>
      <c r="C43" s="17" t="s">
        <v>847</v>
      </c>
      <c r="D43" s="17" t="s">
        <v>724</v>
      </c>
      <c r="E43" s="17" t="s">
        <v>18</v>
      </c>
      <c r="F43" s="17" t="s">
        <v>20</v>
      </c>
      <c r="G43" s="7" t="n">
        <v>10</v>
      </c>
      <c r="H43" s="6" t="n">
        <v>170.98</v>
      </c>
      <c r="I43" s="6" t="n">
        <v>-1709.8</v>
      </c>
      <c r="J43" s="6" t="n">
        <v>0</v>
      </c>
      <c r="K43" s="6" t="n">
        <v>-1.03</v>
      </c>
      <c r="L43" s="6" t="n">
        <v>-0.16</v>
      </c>
      <c r="M43" s="6"/>
      <c r="N43" s="6" t="s">
        <f>=I43+J43+K43+L43</f>
      </c>
      <c r="O43" s="6"/>
      <c r="P43" s="17"/>
      <c r="Q43" s="17" t="s">
        <v>844</v>
      </c>
    </row>
    <row collapsed="false" customFormat="false" customHeight="false" hidden="false" ht="12.1" outlineLevel="0" r="44">
      <c r="A44" s="21" t="n">
        <v>43944.878125</v>
      </c>
      <c r="B44" s="17" t="s">
        <v>113</v>
      </c>
      <c r="C44" s="17" t="s">
        <v>860</v>
      </c>
      <c r="D44" s="17" t="s">
        <v>724</v>
      </c>
      <c r="E44" s="17" t="s">
        <v>18</v>
      </c>
      <c r="F44" s="17" t="s">
        <v>20</v>
      </c>
      <c r="G44" s="7" t="n">
        <v>10</v>
      </c>
      <c r="H44" s="6" t="n">
        <v>68.55</v>
      </c>
      <c r="I44" s="6" t="n">
        <v>-685.5</v>
      </c>
      <c r="J44" s="6" t="n">
        <v>0</v>
      </c>
      <c r="K44" s="6" t="n">
        <v>-0.41</v>
      </c>
      <c r="L44" s="6" t="n">
        <v>-0.07</v>
      </c>
      <c r="M44" s="6"/>
      <c r="N44" s="6" t="s">
        <f>=I44+J44+K44+L44</f>
      </c>
      <c r="O44" s="6"/>
      <c r="P44" s="17"/>
      <c r="Q44" s="17" t="s">
        <v>844</v>
      </c>
    </row>
    <row collapsed="false" customFormat="false" customHeight="false" hidden="false" ht="12.1" outlineLevel="0" r="45">
      <c r="A45" s="22" t="n">
        <v>43958.166666667</v>
      </c>
      <c r="B45" s="23" t="s">
        <v>843</v>
      </c>
      <c r="C45" s="23" t="s">
        <v>259</v>
      </c>
      <c r="D45" s="23" t="s">
        <v>843</v>
      </c>
      <c r="E45" s="23" t="s">
        <v>843</v>
      </c>
      <c r="F45" s="23" t="s">
        <v>20</v>
      </c>
      <c r="G45" s="24" t="n">
        <v>1</v>
      </c>
      <c r="H45" s="25" t="n">
        <v>1507.12</v>
      </c>
      <c r="I45" s="25" t="n">
        <v>1507.12</v>
      </c>
      <c r="J45" s="25" t="n">
        <v>0</v>
      </c>
      <c r="K45" s="25" t="n">
        <v>0</v>
      </c>
      <c r="L45" s="25" t="n">
        <v>0</v>
      </c>
      <c r="M45" s="25"/>
      <c r="N45" s="6" t="s">
        <f>=I45+J45+K45+L45</f>
      </c>
      <c r="O45" s="25"/>
      <c r="P45" s="23"/>
      <c r="Q45" s="23" t="s">
        <v>844</v>
      </c>
    </row>
    <row collapsed="false" customFormat="false" customHeight="false" hidden="false" ht="12.1" outlineLevel="0" r="46">
      <c r="A46" s="21" t="n">
        <v>43958.690543981</v>
      </c>
      <c r="B46" s="17" t="s">
        <v>46</v>
      </c>
      <c r="C46" s="17" t="s">
        <v>861</v>
      </c>
      <c r="D46" s="17" t="s">
        <v>724</v>
      </c>
      <c r="E46" s="17" t="s">
        <v>18</v>
      </c>
      <c r="F46" s="17" t="s">
        <v>20</v>
      </c>
      <c r="G46" s="7" t="n">
        <v>1</v>
      </c>
      <c r="H46" s="6" t="n">
        <v>876</v>
      </c>
      <c r="I46" s="6" t="n">
        <v>-876</v>
      </c>
      <c r="J46" s="6" t="n">
        <v>0</v>
      </c>
      <c r="K46" s="6" t="n">
        <v>-0.53</v>
      </c>
      <c r="L46" s="6" t="n">
        <v>-0.08</v>
      </c>
      <c r="M46" s="6"/>
      <c r="N46" s="6" t="s">
        <f>=I46+J46+K46+L46</f>
      </c>
      <c r="O46" s="6"/>
      <c r="P46" s="17"/>
      <c r="Q46" s="17" t="s">
        <v>844</v>
      </c>
    </row>
    <row collapsed="false" customFormat="false" customHeight="false" hidden="false" ht="12.1" outlineLevel="0" r="47">
      <c r="A47" s="22" t="n">
        <v>43972.166666667</v>
      </c>
      <c r="B47" s="23" t="s">
        <v>843</v>
      </c>
      <c r="C47" s="23" t="s">
        <v>259</v>
      </c>
      <c r="D47" s="23" t="s">
        <v>843</v>
      </c>
      <c r="E47" s="23" t="s">
        <v>843</v>
      </c>
      <c r="F47" s="23" t="s">
        <v>20</v>
      </c>
      <c r="G47" s="24" t="n">
        <v>1</v>
      </c>
      <c r="H47" s="25" t="n">
        <v>970</v>
      </c>
      <c r="I47" s="25" t="n">
        <v>970</v>
      </c>
      <c r="J47" s="25" t="n">
        <v>0</v>
      </c>
      <c r="K47" s="25" t="n">
        <v>0</v>
      </c>
      <c r="L47" s="25" t="n">
        <v>0</v>
      </c>
      <c r="M47" s="25"/>
      <c r="N47" s="6" t="s">
        <f>=I47+J47+K47+L47</f>
      </c>
      <c r="O47" s="25"/>
      <c r="P47" s="23"/>
      <c r="Q47" s="23" t="s">
        <v>844</v>
      </c>
    </row>
    <row collapsed="false" customFormat="false" customHeight="false" hidden="false" ht="12.1" outlineLevel="0" r="48">
      <c r="A48" s="21" t="n">
        <v>43972.88681713</v>
      </c>
      <c r="B48" s="17" t="s">
        <v>95</v>
      </c>
      <c r="C48" s="17" t="s">
        <v>862</v>
      </c>
      <c r="D48" s="17" t="s">
        <v>724</v>
      </c>
      <c r="E48" s="17" t="s">
        <v>18</v>
      </c>
      <c r="F48" s="17" t="s">
        <v>20</v>
      </c>
      <c r="G48" s="7" t="n">
        <v>100000</v>
      </c>
      <c r="H48" s="6" t="n">
        <v>0.011932</v>
      </c>
      <c r="I48" s="6" t="n">
        <v>-1193.2</v>
      </c>
      <c r="J48" s="6" t="n">
        <v>0</v>
      </c>
      <c r="K48" s="6" t="n">
        <v>-0.72</v>
      </c>
      <c r="L48" s="6" t="n">
        <v>-0.11</v>
      </c>
      <c r="M48" s="6"/>
      <c r="N48" s="6" t="s">
        <f>=I48+J48+K48+L48</f>
      </c>
      <c r="O48" s="6"/>
      <c r="P48" s="17"/>
      <c r="Q48" s="17" t="s">
        <v>844</v>
      </c>
    </row>
    <row collapsed="false" customFormat="false" customHeight="false" hidden="false" ht="12.1" outlineLevel="0" r="49">
      <c r="A49" s="21" t="n">
        <v>43972.919201389</v>
      </c>
      <c r="B49" s="17" t="s">
        <v>190</v>
      </c>
      <c r="C49" s="17" t="s">
        <v>863</v>
      </c>
      <c r="D49" s="17" t="s">
        <v>724</v>
      </c>
      <c r="E49" s="17" t="s">
        <v>168</v>
      </c>
      <c r="F49" s="17" t="s">
        <v>20</v>
      </c>
      <c r="G49" s="7" t="n">
        <v>10</v>
      </c>
      <c r="H49" s="6" t="n">
        <v>1.2734</v>
      </c>
      <c r="I49" s="6" t="n">
        <v>-12.73</v>
      </c>
      <c r="J49" s="6" t="n">
        <v>0</v>
      </c>
      <c r="K49" s="6" t="n">
        <v>-0.01</v>
      </c>
      <c r="L49" s="6" t="n">
        <v>-0.02</v>
      </c>
      <c r="M49" s="6"/>
      <c r="N49" s="6" t="s">
        <f>=I49+J49+K49+L49</f>
      </c>
      <c r="O49" s="6"/>
      <c r="P49" s="17"/>
      <c r="Q49" s="17" t="s">
        <v>844</v>
      </c>
    </row>
    <row collapsed="false" customFormat="false" customHeight="false" hidden="false" ht="12.1" outlineLevel="0" r="50">
      <c r="A50" s="21" t="n">
        <v>43972.937025463</v>
      </c>
      <c r="B50" s="17" t="s">
        <v>190</v>
      </c>
      <c r="C50" s="17" t="s">
        <v>863</v>
      </c>
      <c r="D50" s="17" t="s">
        <v>724</v>
      </c>
      <c r="E50" s="17" t="s">
        <v>168</v>
      </c>
      <c r="F50" s="17" t="s">
        <v>20</v>
      </c>
      <c r="G50" s="7" t="n">
        <v>20</v>
      </c>
      <c r="H50" s="6" t="n">
        <v>1.27</v>
      </c>
      <c r="I50" s="6" t="n">
        <v>-25.4</v>
      </c>
      <c r="J50" s="6" t="n">
        <v>0</v>
      </c>
      <c r="K50" s="6" t="n">
        <v>-0.01</v>
      </c>
      <c r="L50" s="6" t="n">
        <v>-0.02</v>
      </c>
      <c r="M50" s="6"/>
      <c r="N50" s="6" t="s">
        <f>=I50+J50+K50+L50</f>
      </c>
      <c r="O50" s="6"/>
      <c r="P50" s="17"/>
      <c r="Q50" s="17" t="s">
        <v>844</v>
      </c>
    </row>
    <row collapsed="false" customFormat="false" customHeight="false" hidden="false" ht="12.1" outlineLevel="0" r="51">
      <c r="A51" s="21" t="n">
        <v>43973.905173611</v>
      </c>
      <c r="B51" s="17" t="s">
        <v>190</v>
      </c>
      <c r="C51" s="17" t="s">
        <v>863</v>
      </c>
      <c r="D51" s="17" t="s">
        <v>724</v>
      </c>
      <c r="E51" s="17" t="s">
        <v>168</v>
      </c>
      <c r="F51" s="17" t="s">
        <v>20</v>
      </c>
      <c r="G51" s="7" t="n">
        <v>30</v>
      </c>
      <c r="H51" s="6" t="n">
        <v>1.2634</v>
      </c>
      <c r="I51" s="6" t="n">
        <v>-37.9</v>
      </c>
      <c r="J51" s="6" t="n">
        <v>0</v>
      </c>
      <c r="K51" s="6" t="n">
        <v>-0.02</v>
      </c>
      <c r="L51" s="6" t="n">
        <v>-0.02</v>
      </c>
      <c r="M51" s="6"/>
      <c r="N51" s="6" t="s">
        <f>=I51+J51+K51+L51</f>
      </c>
      <c r="O51" s="6"/>
      <c r="P51" s="17"/>
      <c r="Q51" s="17" t="s">
        <v>844</v>
      </c>
    </row>
    <row collapsed="false" customFormat="false" customHeight="false" hidden="false" ht="12.1" outlineLevel="0" r="52">
      <c r="A52" s="22" t="n">
        <v>43983</v>
      </c>
      <c r="B52" s="23" t="s">
        <v>843</v>
      </c>
      <c r="C52" s="23" t="s">
        <v>259</v>
      </c>
      <c r="D52" s="23" t="s">
        <v>843</v>
      </c>
      <c r="E52" s="23" t="s">
        <v>843</v>
      </c>
      <c r="F52" s="23" t="s">
        <v>20</v>
      </c>
      <c r="G52" s="24" t="n">
        <v>1</v>
      </c>
      <c r="H52" s="25" t="n">
        <v>1150</v>
      </c>
      <c r="I52" s="25" t="n">
        <v>1150</v>
      </c>
      <c r="J52" s="25" t="n">
        <v>0</v>
      </c>
      <c r="K52" s="25" t="n">
        <v>0</v>
      </c>
      <c r="L52" s="25" t="n">
        <v>0</v>
      </c>
      <c r="M52" s="25"/>
      <c r="N52" s="6" t="s">
        <f>=I52+J52+K52+L52</f>
      </c>
      <c r="O52" s="25"/>
      <c r="P52" s="23"/>
      <c r="Q52" s="23" t="s">
        <v>864</v>
      </c>
    </row>
    <row collapsed="false" customFormat="false" customHeight="false" hidden="false" ht="12.1" outlineLevel="0" r="53">
      <c r="A53" s="30" t="n">
        <v>43983.722939815</v>
      </c>
      <c r="B53" s="31" t="s">
        <v>865</v>
      </c>
      <c r="C53" s="31" t="s">
        <v>866</v>
      </c>
      <c r="D53" s="31" t="s">
        <v>724</v>
      </c>
      <c r="E53" s="31" t="s">
        <v>867</v>
      </c>
      <c r="F53" s="31" t="s">
        <v>20</v>
      </c>
      <c r="G53" s="32" t="n">
        <v>10</v>
      </c>
      <c r="H53" s="33" t="n">
        <v>69.4677</v>
      </c>
      <c r="I53" s="33" t="n">
        <v>-694.68</v>
      </c>
      <c r="J53" s="33" t="n">
        <v>0</v>
      </c>
      <c r="K53" s="33" t="n">
        <v>-1.35</v>
      </c>
      <c r="L53" s="33" t="n">
        <v>0</v>
      </c>
      <c r="M53" s="6" t="n">
        <v>10</v>
      </c>
      <c r="N53" s="6" t="s">
        <f>=I53+J53+K53+L53</f>
      </c>
      <c r="O53" s="33"/>
      <c r="P53" s="31"/>
      <c r="Q53" s="31" t="s">
        <v>864</v>
      </c>
    </row>
    <row collapsed="false" customFormat="false" customHeight="false" hidden="false" ht="12.1" outlineLevel="0" r="54">
      <c r="A54" s="30" t="n">
        <v>43983.737175926</v>
      </c>
      <c r="B54" s="31" t="s">
        <v>865</v>
      </c>
      <c r="C54" s="31" t="s">
        <v>866</v>
      </c>
      <c r="D54" s="31" t="s">
        <v>724</v>
      </c>
      <c r="E54" s="31" t="s">
        <v>867</v>
      </c>
      <c r="F54" s="31" t="s">
        <v>20</v>
      </c>
      <c r="G54" s="32" t="n">
        <v>6</v>
      </c>
      <c r="H54" s="33" t="n">
        <v>69.5205</v>
      </c>
      <c r="I54" s="33" t="n">
        <v>-417.12</v>
      </c>
      <c r="J54" s="33" t="n">
        <v>0</v>
      </c>
      <c r="K54" s="33" t="n">
        <v>-1.21</v>
      </c>
      <c r="L54" s="33" t="n">
        <v>0</v>
      </c>
      <c r="M54" s="6" t="n">
        <v>6</v>
      </c>
      <c r="N54" s="6" t="s">
        <f>=I54+J54+K54+L54</f>
      </c>
      <c r="O54" s="33"/>
      <c r="P54" s="31"/>
      <c r="Q54" s="31" t="s">
        <v>864</v>
      </c>
    </row>
    <row collapsed="false" customFormat="false" customHeight="false" hidden="false" ht="12.1" outlineLevel="0" r="55">
      <c r="A55" s="21" t="n">
        <v>43983.7384375</v>
      </c>
      <c r="B55" s="17" t="s">
        <v>132</v>
      </c>
      <c r="C55" s="17" t="s">
        <v>133</v>
      </c>
      <c r="D55" s="17" t="s">
        <v>724</v>
      </c>
      <c r="E55" s="17" t="s">
        <v>18</v>
      </c>
      <c r="F55" s="17" t="s">
        <v>77</v>
      </c>
      <c r="G55" s="7" t="n">
        <v>1</v>
      </c>
      <c r="H55" s="6" t="n">
        <v>11.77</v>
      </c>
      <c r="I55" s="6" t="n">
        <v>-11.77</v>
      </c>
      <c r="J55" s="6" t="n">
        <v>0</v>
      </c>
      <c r="K55" s="6" t="n">
        <v>-0.02</v>
      </c>
      <c r="L55" s="6" t="n">
        <v>0</v>
      </c>
      <c r="M55" s="6" t="s">
        <f>=I55+J55+K55+L55</f>
      </c>
      <c r="N55" s="6"/>
      <c r="O55" s="6"/>
      <c r="P55" s="17"/>
      <c r="Q55" s="17" t="s">
        <v>864</v>
      </c>
    </row>
    <row collapsed="false" customFormat="false" customHeight="false" hidden="false" ht="12.1" outlineLevel="0" r="56">
      <c r="A56" s="22" t="n">
        <v>43984.166666667</v>
      </c>
      <c r="B56" s="23" t="s">
        <v>843</v>
      </c>
      <c r="C56" s="23" t="s">
        <v>259</v>
      </c>
      <c r="D56" s="23" t="s">
        <v>843</v>
      </c>
      <c r="E56" s="23" t="s">
        <v>843</v>
      </c>
      <c r="F56" s="23" t="s">
        <v>20</v>
      </c>
      <c r="G56" s="24" t="n">
        <v>1</v>
      </c>
      <c r="H56" s="25" t="n">
        <v>2005.37</v>
      </c>
      <c r="I56" s="25" t="n">
        <v>2005.37</v>
      </c>
      <c r="J56" s="25" t="n">
        <v>0</v>
      </c>
      <c r="K56" s="25" t="n">
        <v>0</v>
      </c>
      <c r="L56" s="25" t="n">
        <v>0</v>
      </c>
      <c r="M56" s="25"/>
      <c r="N56" s="6" t="s">
        <f>=I56+J56+K56+L56</f>
      </c>
      <c r="O56" s="25"/>
      <c r="P56" s="23"/>
      <c r="Q56" s="23" t="s">
        <v>844</v>
      </c>
    </row>
    <row collapsed="false" customFormat="false" customHeight="false" hidden="false" ht="12.1" outlineLevel="0" r="57">
      <c r="A57" s="21" t="n">
        <v>43984.684826389</v>
      </c>
      <c r="B57" s="17" t="s">
        <v>90</v>
      </c>
      <c r="C57" s="17" t="s">
        <v>868</v>
      </c>
      <c r="D57" s="17" t="s">
        <v>724</v>
      </c>
      <c r="E57" s="17" t="s">
        <v>18</v>
      </c>
      <c r="F57" s="17" t="s">
        <v>20</v>
      </c>
      <c r="G57" s="7" t="n">
        <v>1000</v>
      </c>
      <c r="H57" s="6" t="n">
        <v>0.7251</v>
      </c>
      <c r="I57" s="6" t="n">
        <v>-725.1</v>
      </c>
      <c r="J57" s="6" t="n">
        <v>0</v>
      </c>
      <c r="K57" s="6" t="n">
        <v>-0.44</v>
      </c>
      <c r="L57" s="6" t="n">
        <v>-0.07</v>
      </c>
      <c r="M57" s="6"/>
      <c r="N57" s="6" t="s">
        <f>=I57+J57+K57+L57</f>
      </c>
      <c r="O57" s="6"/>
      <c r="P57" s="17"/>
      <c r="Q57" s="17" t="s">
        <v>844</v>
      </c>
    </row>
    <row collapsed="false" customFormat="false" customHeight="false" hidden="false" ht="12.1" outlineLevel="0" r="58">
      <c r="A58" s="22" t="n">
        <v>43990</v>
      </c>
      <c r="B58" s="23" t="s">
        <v>843</v>
      </c>
      <c r="C58" s="23" t="s">
        <v>259</v>
      </c>
      <c r="D58" s="23" t="s">
        <v>843</v>
      </c>
      <c r="E58" s="23" t="s">
        <v>843</v>
      </c>
      <c r="F58" s="23" t="s">
        <v>20</v>
      </c>
      <c r="G58" s="24" t="n">
        <v>1</v>
      </c>
      <c r="H58" s="25" t="n">
        <v>50</v>
      </c>
      <c r="I58" s="25" t="n">
        <v>50</v>
      </c>
      <c r="J58" s="25" t="n">
        <v>0</v>
      </c>
      <c r="K58" s="25" t="n">
        <v>0</v>
      </c>
      <c r="L58" s="25" t="n">
        <v>0</v>
      </c>
      <c r="M58" s="25"/>
      <c r="N58" s="6" t="s">
        <f>=I58+J58+K58+L58</f>
      </c>
      <c r="O58" s="25"/>
      <c r="P58" s="23"/>
      <c r="Q58" s="23" t="s">
        <v>864</v>
      </c>
    </row>
    <row collapsed="false" customFormat="false" customHeight="false" hidden="false" ht="12.1" outlineLevel="0" r="59">
      <c r="A59" s="21" t="n">
        <v>43990.912592593</v>
      </c>
      <c r="B59" s="17" t="s">
        <v>90</v>
      </c>
      <c r="C59" s="17" t="s">
        <v>868</v>
      </c>
      <c r="D59" s="17" t="s">
        <v>724</v>
      </c>
      <c r="E59" s="17" t="s">
        <v>18</v>
      </c>
      <c r="F59" s="17" t="s">
        <v>20</v>
      </c>
      <c r="G59" s="7" t="n">
        <v>1000</v>
      </c>
      <c r="H59" s="6" t="n">
        <v>0.7077</v>
      </c>
      <c r="I59" s="6" t="n">
        <v>-707.7</v>
      </c>
      <c r="J59" s="6" t="n">
        <v>0</v>
      </c>
      <c r="K59" s="6" t="n">
        <v>-0.42</v>
      </c>
      <c r="L59" s="6" t="n">
        <v>-0.07</v>
      </c>
      <c r="M59" s="6"/>
      <c r="N59" s="6" t="s">
        <f>=I59+J59+K59+L59</f>
      </c>
      <c r="O59" s="6"/>
      <c r="P59" s="17"/>
      <c r="Q59" s="17" t="s">
        <v>844</v>
      </c>
    </row>
    <row collapsed="false" customFormat="false" customHeight="false" hidden="false" ht="12.1" outlineLevel="0" r="60">
      <c r="A60" s="30" t="n">
        <v>43991.626493056</v>
      </c>
      <c r="B60" s="31" t="s">
        <v>865</v>
      </c>
      <c r="C60" s="31" t="s">
        <v>866</v>
      </c>
      <c r="D60" s="31" t="s">
        <v>724</v>
      </c>
      <c r="E60" s="31" t="s">
        <v>867</v>
      </c>
      <c r="F60" s="31" t="s">
        <v>20</v>
      </c>
      <c r="G60" s="32" t="n">
        <v>1</v>
      </c>
      <c r="H60" s="33" t="n">
        <v>68.7895</v>
      </c>
      <c r="I60" s="33" t="n">
        <v>-68.79</v>
      </c>
      <c r="J60" s="33" t="n">
        <v>0</v>
      </c>
      <c r="K60" s="33" t="n">
        <v>-1.03</v>
      </c>
      <c r="L60" s="33" t="n">
        <v>0</v>
      </c>
      <c r="M60" s="6" t="n">
        <v>1</v>
      </c>
      <c r="N60" s="6" t="s">
        <f>=I60+J60+K60+L60</f>
      </c>
      <c r="O60" s="33"/>
      <c r="P60" s="31"/>
      <c r="Q60" s="31" t="s">
        <v>864</v>
      </c>
    </row>
    <row collapsed="false" customFormat="false" customHeight="false" hidden="false" ht="12.1" outlineLevel="0" r="61">
      <c r="A61" s="21" t="n">
        <v>43993.789814815</v>
      </c>
      <c r="B61" s="17" t="s">
        <v>90</v>
      </c>
      <c r="C61" s="17" t="s">
        <v>868</v>
      </c>
      <c r="D61" s="17" t="s">
        <v>724</v>
      </c>
      <c r="E61" s="17" t="s">
        <v>18</v>
      </c>
      <c r="F61" s="17" t="s">
        <v>20</v>
      </c>
      <c r="G61" s="7" t="n">
        <v>1000</v>
      </c>
      <c r="H61" s="6" t="n">
        <v>0.6988</v>
      </c>
      <c r="I61" s="6" t="n">
        <v>-698.8</v>
      </c>
      <c r="J61" s="6" t="n">
        <v>0</v>
      </c>
      <c r="K61" s="6" t="n">
        <v>-0.42</v>
      </c>
      <c r="L61" s="6" t="n">
        <v>-0.07</v>
      </c>
      <c r="M61" s="6"/>
      <c r="N61" s="6" t="s">
        <f>=I61+J61+K61+L61</f>
      </c>
      <c r="O61" s="6"/>
      <c r="P61" s="17"/>
      <c r="Q61" s="17" t="s">
        <v>844</v>
      </c>
    </row>
    <row collapsed="false" customFormat="false" customHeight="false" hidden="false" ht="12.1" outlineLevel="0" r="62">
      <c r="A62" s="21" t="n">
        <v>43993.816134259</v>
      </c>
      <c r="B62" s="17" t="s">
        <v>188</v>
      </c>
      <c r="C62" s="17" t="s">
        <v>869</v>
      </c>
      <c r="D62" s="17" t="s">
        <v>724</v>
      </c>
      <c r="E62" s="17" t="s">
        <v>168</v>
      </c>
      <c r="F62" s="17" t="s">
        <v>20</v>
      </c>
      <c r="G62" s="7" t="n">
        <v>250</v>
      </c>
      <c r="H62" s="6" t="n">
        <v>0.9456</v>
      </c>
      <c r="I62" s="6" t="n">
        <v>-236.4</v>
      </c>
      <c r="J62" s="6" t="n">
        <v>0</v>
      </c>
      <c r="K62" s="6" t="n">
        <v>-0.14</v>
      </c>
      <c r="L62" s="6" t="n">
        <v>-0.02</v>
      </c>
      <c r="M62" s="6"/>
      <c r="N62" s="6" t="s">
        <f>=I62+J62+K62+L62</f>
      </c>
      <c r="O62" s="6"/>
      <c r="P62" s="17"/>
      <c r="Q62" s="17" t="s">
        <v>844</v>
      </c>
    </row>
    <row collapsed="false" customFormat="false" customHeight="false" hidden="false" ht="12.1" outlineLevel="0" r="63">
      <c r="A63" s="21" t="n">
        <v>43993.874699074</v>
      </c>
      <c r="B63" s="17" t="s">
        <v>734</v>
      </c>
      <c r="C63" s="17" t="s">
        <v>870</v>
      </c>
      <c r="D63" s="17" t="s">
        <v>724</v>
      </c>
      <c r="E63" s="17" t="s">
        <v>18</v>
      </c>
      <c r="F63" s="17" t="s">
        <v>77</v>
      </c>
      <c r="G63" s="7" t="n">
        <v>1</v>
      </c>
      <c r="H63" s="6" t="n">
        <v>3.65</v>
      </c>
      <c r="I63" s="6" t="n">
        <v>-3.65</v>
      </c>
      <c r="J63" s="6" t="n">
        <v>0</v>
      </c>
      <c r="K63" s="6" t="n">
        <v>-0.01</v>
      </c>
      <c r="L63" s="6" t="n">
        <v>0</v>
      </c>
      <c r="M63" s="6" t="s">
        <f>=I63+J63+K63+L63</f>
      </c>
      <c r="N63" s="6"/>
      <c r="O63" s="6"/>
      <c r="P63" s="17"/>
      <c r="Q63" s="17" t="s">
        <v>864</v>
      </c>
    </row>
    <row collapsed="false" customFormat="false" customHeight="false" hidden="false" ht="12.1" outlineLevel="0" r="64">
      <c r="A64" s="26" t="n">
        <v>43993.933831019</v>
      </c>
      <c r="B64" s="27" t="s">
        <v>734</v>
      </c>
      <c r="C64" s="27" t="s">
        <v>870</v>
      </c>
      <c r="D64" s="27" t="s">
        <v>725</v>
      </c>
      <c r="E64" s="27" t="s">
        <v>18</v>
      </c>
      <c r="F64" s="27" t="s">
        <v>77</v>
      </c>
      <c r="G64" s="28" t="n">
        <v>-1</v>
      </c>
      <c r="H64" s="29" t="n">
        <v>3.57</v>
      </c>
      <c r="I64" s="29" t="n">
        <v>3.57</v>
      </c>
      <c r="J64" s="29" t="n">
        <v>0</v>
      </c>
      <c r="K64" s="29" t="n">
        <v>-0.01</v>
      </c>
      <c r="L64" s="29" t="n">
        <v>0</v>
      </c>
      <c r="M64" s="6" t="s">
        <f>=I64+J64+K64+L64</f>
      </c>
      <c r="N64" s="29"/>
      <c r="O64" s="29"/>
      <c r="P64" s="27"/>
      <c r="Q64" s="27" t="s">
        <v>864</v>
      </c>
    </row>
    <row collapsed="false" customFormat="false" customHeight="false" hidden="false" ht="12.1" outlineLevel="0" r="65">
      <c r="A65" s="22" t="n">
        <v>44000</v>
      </c>
      <c r="B65" s="23" t="s">
        <v>843</v>
      </c>
      <c r="C65" s="23" t="s">
        <v>259</v>
      </c>
      <c r="D65" s="23" t="s">
        <v>843</v>
      </c>
      <c r="E65" s="23" t="s">
        <v>843</v>
      </c>
      <c r="F65" s="23" t="s">
        <v>20</v>
      </c>
      <c r="G65" s="24" t="n">
        <v>1</v>
      </c>
      <c r="H65" s="25" t="n">
        <v>350</v>
      </c>
      <c r="I65" s="25" t="n">
        <v>350</v>
      </c>
      <c r="J65" s="25" t="n">
        <v>0</v>
      </c>
      <c r="K65" s="25" t="n">
        <v>0</v>
      </c>
      <c r="L65" s="25" t="n">
        <v>0</v>
      </c>
      <c r="M65" s="25"/>
      <c r="N65" s="6" t="s">
        <f>=I65+J65+K65+L65</f>
      </c>
      <c r="O65" s="25"/>
      <c r="P65" s="23"/>
      <c r="Q65" s="23" t="s">
        <v>864</v>
      </c>
    </row>
    <row collapsed="false" customFormat="false" customHeight="false" hidden="false" ht="12.1" outlineLevel="0" r="66">
      <c r="A66" s="30" t="n">
        <v>44000.679560185</v>
      </c>
      <c r="B66" s="31" t="s">
        <v>865</v>
      </c>
      <c r="C66" s="31" t="s">
        <v>866</v>
      </c>
      <c r="D66" s="31" t="s">
        <v>724</v>
      </c>
      <c r="E66" s="31" t="s">
        <v>867</v>
      </c>
      <c r="F66" s="31" t="s">
        <v>20</v>
      </c>
      <c r="G66" s="32" t="n">
        <v>5</v>
      </c>
      <c r="H66" s="33" t="n">
        <v>69.655</v>
      </c>
      <c r="I66" s="33" t="n">
        <v>-348.28</v>
      </c>
      <c r="J66" s="33" t="n">
        <v>0</v>
      </c>
      <c r="K66" s="33" t="n">
        <v>-1.17</v>
      </c>
      <c r="L66" s="33" t="n">
        <v>0</v>
      </c>
      <c r="M66" s="6" t="n">
        <v>5</v>
      </c>
      <c r="N66" s="6" t="s">
        <f>=I66+J66+K66+L66</f>
      </c>
      <c r="O66" s="33"/>
      <c r="P66" s="31"/>
      <c r="Q66" s="31" t="s">
        <v>864</v>
      </c>
    </row>
    <row collapsed="false" customFormat="false" customHeight="false" hidden="false" ht="12.1" outlineLevel="0" r="67">
      <c r="A67" s="21" t="n">
        <v>44000.680219907</v>
      </c>
      <c r="B67" s="17" t="s">
        <v>141</v>
      </c>
      <c r="C67" s="17" t="s">
        <v>142</v>
      </c>
      <c r="D67" s="17" t="s">
        <v>724</v>
      </c>
      <c r="E67" s="17" t="s">
        <v>18</v>
      </c>
      <c r="F67" s="17" t="s">
        <v>77</v>
      </c>
      <c r="G67" s="7" t="n">
        <v>1</v>
      </c>
      <c r="H67" s="6" t="n">
        <v>10.09</v>
      </c>
      <c r="I67" s="6" t="n">
        <v>-10.09</v>
      </c>
      <c r="J67" s="6" t="n">
        <v>0</v>
      </c>
      <c r="K67" s="6" t="n">
        <v>-0.02</v>
      </c>
      <c r="L67" s="6" t="n">
        <v>0</v>
      </c>
      <c r="M67" s="6" t="s">
        <f>=I67+J67+K67+L67</f>
      </c>
      <c r="N67" s="6"/>
      <c r="O67" s="6"/>
      <c r="P67" s="17"/>
      <c r="Q67" s="17" t="s">
        <v>864</v>
      </c>
    </row>
    <row collapsed="false" customFormat="false" customHeight="false" hidden="false" ht="12.1" outlineLevel="0" r="68">
      <c r="A68" s="22" t="n">
        <v>44008</v>
      </c>
      <c r="B68" s="23" t="s">
        <v>843</v>
      </c>
      <c r="C68" s="23" t="s">
        <v>259</v>
      </c>
      <c r="D68" s="23" t="s">
        <v>843</v>
      </c>
      <c r="E68" s="23" t="s">
        <v>843</v>
      </c>
      <c r="F68" s="23" t="s">
        <v>20</v>
      </c>
      <c r="G68" s="24" t="n">
        <v>1</v>
      </c>
      <c r="H68" s="25" t="n">
        <v>700</v>
      </c>
      <c r="I68" s="25" t="n">
        <v>700</v>
      </c>
      <c r="J68" s="25" t="n">
        <v>0</v>
      </c>
      <c r="K68" s="25" t="n">
        <v>0</v>
      </c>
      <c r="L68" s="25" t="n">
        <v>0</v>
      </c>
      <c r="M68" s="25"/>
      <c r="N68" s="6" t="s">
        <f>=I68+J68+K68+L68</f>
      </c>
      <c r="O68" s="25"/>
      <c r="P68" s="23"/>
      <c r="Q68" s="23" t="s">
        <v>864</v>
      </c>
    </row>
    <row collapsed="false" customFormat="false" customHeight="false" hidden="false" ht="12.1" outlineLevel="0" r="69">
      <c r="A69" s="30" t="n">
        <v>44008.601284722</v>
      </c>
      <c r="B69" s="31" t="s">
        <v>865</v>
      </c>
      <c r="C69" s="31" t="s">
        <v>866</v>
      </c>
      <c r="D69" s="31" t="s">
        <v>724</v>
      </c>
      <c r="E69" s="31" t="s">
        <v>867</v>
      </c>
      <c r="F69" s="31" t="s">
        <v>20</v>
      </c>
      <c r="G69" s="32" t="n">
        <v>10</v>
      </c>
      <c r="H69" s="33" t="n">
        <v>69.4074</v>
      </c>
      <c r="I69" s="33" t="n">
        <v>-694.07</v>
      </c>
      <c r="J69" s="33" t="n">
        <v>0</v>
      </c>
      <c r="K69" s="33" t="n">
        <v>-1.35</v>
      </c>
      <c r="L69" s="33" t="n">
        <v>0</v>
      </c>
      <c r="M69" s="6" t="n">
        <v>10</v>
      </c>
      <c r="N69" s="6" t="s">
        <f>=I69+J69+K69+L69</f>
      </c>
      <c r="O69" s="33"/>
      <c r="P69" s="31"/>
      <c r="Q69" s="31" t="s">
        <v>864</v>
      </c>
    </row>
    <row collapsed="false" customFormat="false" customHeight="false" hidden="false" ht="12.1" outlineLevel="0" r="70">
      <c r="A70" s="26" t="n">
        <v>44020.932523148</v>
      </c>
      <c r="B70" s="27" t="s">
        <v>90</v>
      </c>
      <c r="C70" s="27" t="s">
        <v>868</v>
      </c>
      <c r="D70" s="27" t="s">
        <v>725</v>
      </c>
      <c r="E70" s="27" t="s">
        <v>18</v>
      </c>
      <c r="F70" s="27" t="s">
        <v>20</v>
      </c>
      <c r="G70" s="28" t="n">
        <v>-1000</v>
      </c>
      <c r="H70" s="29" t="n">
        <v>0.8023</v>
      </c>
      <c r="I70" s="29" t="n">
        <v>802.3</v>
      </c>
      <c r="J70" s="29" t="n">
        <v>0</v>
      </c>
      <c r="K70" s="29" t="n">
        <v>-0.48</v>
      </c>
      <c r="L70" s="29" t="n">
        <v>-0.07</v>
      </c>
      <c r="M70" s="29"/>
      <c r="N70" s="6" t="s">
        <f>=I70+J70+K70+L70</f>
      </c>
      <c r="O70" s="29"/>
      <c r="P70" s="27"/>
      <c r="Q70" s="27" t="s">
        <v>844</v>
      </c>
    </row>
    <row collapsed="false" customFormat="false" customHeight="false" hidden="false" ht="12.1" outlineLevel="0" r="71">
      <c r="A71" s="22" t="n">
        <v>44021.166666667</v>
      </c>
      <c r="B71" s="23" t="s">
        <v>843</v>
      </c>
      <c r="C71" s="23" t="s">
        <v>259</v>
      </c>
      <c r="D71" s="23" t="s">
        <v>843</v>
      </c>
      <c r="E71" s="23" t="s">
        <v>843</v>
      </c>
      <c r="F71" s="23" t="s">
        <v>20</v>
      </c>
      <c r="G71" s="24" t="n">
        <v>1</v>
      </c>
      <c r="H71" s="25" t="n">
        <v>250.32</v>
      </c>
      <c r="I71" s="25" t="n">
        <v>250.32</v>
      </c>
      <c r="J71" s="25" t="n">
        <v>0</v>
      </c>
      <c r="K71" s="25" t="n">
        <v>0</v>
      </c>
      <c r="L71" s="25" t="n">
        <v>0</v>
      </c>
      <c r="M71" s="25"/>
      <c r="N71" s="6" t="s">
        <f>=I71+J71+K71+L71</f>
      </c>
      <c r="O71" s="25"/>
      <c r="P71" s="23"/>
      <c r="Q71" s="23" t="s">
        <v>844</v>
      </c>
    </row>
    <row collapsed="false" customFormat="false" customHeight="false" hidden="false" ht="12.1" outlineLevel="0" r="72">
      <c r="A72" s="22" t="n">
        <v>44035.166666667</v>
      </c>
      <c r="B72" s="23" t="s">
        <v>843</v>
      </c>
      <c r="C72" s="23" t="s">
        <v>259</v>
      </c>
      <c r="D72" s="23" t="s">
        <v>843</v>
      </c>
      <c r="E72" s="23" t="s">
        <v>843</v>
      </c>
      <c r="F72" s="23" t="s">
        <v>20</v>
      </c>
      <c r="G72" s="24" t="n">
        <v>1</v>
      </c>
      <c r="H72" s="25" t="n">
        <v>80.7</v>
      </c>
      <c r="I72" s="25" t="n">
        <v>80.7</v>
      </c>
      <c r="J72" s="25" t="n">
        <v>0</v>
      </c>
      <c r="K72" s="25" t="n">
        <v>0</v>
      </c>
      <c r="L72" s="25" t="n">
        <v>0</v>
      </c>
      <c r="M72" s="25"/>
      <c r="N72" s="6" t="s">
        <f>=I72+J72+K72+L72</f>
      </c>
      <c r="O72" s="25"/>
      <c r="P72" s="23"/>
      <c r="Q72" s="23" t="s">
        <v>844</v>
      </c>
    </row>
    <row collapsed="false" customFormat="false" customHeight="false" hidden="false" ht="12.1" outlineLevel="0" r="73">
      <c r="A73" s="22" t="n">
        <v>44036</v>
      </c>
      <c r="B73" s="23" t="s">
        <v>843</v>
      </c>
      <c r="C73" s="23" t="s">
        <v>259</v>
      </c>
      <c r="D73" s="23" t="s">
        <v>843</v>
      </c>
      <c r="E73" s="23" t="s">
        <v>843</v>
      </c>
      <c r="F73" s="23" t="s">
        <v>20</v>
      </c>
      <c r="G73" s="24" t="n">
        <v>1</v>
      </c>
      <c r="H73" s="25" t="n">
        <v>1050</v>
      </c>
      <c r="I73" s="25" t="n">
        <v>1050</v>
      </c>
      <c r="J73" s="25" t="n">
        <v>0</v>
      </c>
      <c r="K73" s="25" t="n">
        <v>0</v>
      </c>
      <c r="L73" s="25" t="n">
        <v>0</v>
      </c>
      <c r="M73" s="25"/>
      <c r="N73" s="6" t="s">
        <f>=I73+J73+K73+L73</f>
      </c>
      <c r="O73" s="25"/>
      <c r="P73" s="23"/>
      <c r="Q73" s="23" t="s">
        <v>864</v>
      </c>
    </row>
    <row collapsed="false" customFormat="false" customHeight="false" hidden="false" ht="12.1" outlineLevel="0" r="74">
      <c r="A74" s="22" t="n">
        <v>44041.166666667</v>
      </c>
      <c r="B74" s="23" t="s">
        <v>843</v>
      </c>
      <c r="C74" s="23" t="s">
        <v>259</v>
      </c>
      <c r="D74" s="23" t="s">
        <v>843</v>
      </c>
      <c r="E74" s="23" t="s">
        <v>843</v>
      </c>
      <c r="F74" s="23" t="s">
        <v>20</v>
      </c>
      <c r="G74" s="24" t="n">
        <v>1</v>
      </c>
      <c r="H74" s="25" t="n">
        <v>213.63</v>
      </c>
      <c r="I74" s="25" t="n">
        <v>213.63</v>
      </c>
      <c r="J74" s="25" t="n">
        <v>0</v>
      </c>
      <c r="K74" s="25" t="n">
        <v>0</v>
      </c>
      <c r="L74" s="25" t="n">
        <v>0</v>
      </c>
      <c r="M74" s="25"/>
      <c r="N74" s="6" t="s">
        <f>=I74+J74+K74+L74</f>
      </c>
      <c r="O74" s="25"/>
      <c r="P74" s="23"/>
      <c r="Q74" s="23" t="s">
        <v>844</v>
      </c>
    </row>
    <row collapsed="false" customFormat="false" customHeight="false" hidden="false" ht="12.1" outlineLevel="0" r="75">
      <c r="A75" s="22" t="n">
        <v>44042</v>
      </c>
      <c r="B75" s="23" t="s">
        <v>843</v>
      </c>
      <c r="C75" s="23" t="s">
        <v>259</v>
      </c>
      <c r="D75" s="23" t="s">
        <v>843</v>
      </c>
      <c r="E75" s="23" t="s">
        <v>843</v>
      </c>
      <c r="F75" s="23" t="s">
        <v>20</v>
      </c>
      <c r="G75" s="24" t="n">
        <v>1</v>
      </c>
      <c r="H75" s="25" t="n">
        <v>1000</v>
      </c>
      <c r="I75" s="25" t="n">
        <v>1000</v>
      </c>
      <c r="J75" s="25" t="n">
        <v>0</v>
      </c>
      <c r="K75" s="25" t="n">
        <v>0</v>
      </c>
      <c r="L75" s="25" t="n">
        <v>0</v>
      </c>
      <c r="M75" s="25"/>
      <c r="N75" s="6" t="s">
        <f>=I75+J75+K75+L75</f>
      </c>
      <c r="O75" s="25"/>
      <c r="P75" s="23"/>
      <c r="Q75" s="23" t="s">
        <v>864</v>
      </c>
    </row>
    <row collapsed="false" customFormat="false" customHeight="false" hidden="false" ht="12.1" outlineLevel="0" r="76">
      <c r="A76" s="22" t="n">
        <v>44042.166666667</v>
      </c>
      <c r="B76" s="23" t="s">
        <v>843</v>
      </c>
      <c r="C76" s="23" t="s">
        <v>259</v>
      </c>
      <c r="D76" s="23" t="s">
        <v>843</v>
      </c>
      <c r="E76" s="23" t="s">
        <v>843</v>
      </c>
      <c r="F76" s="23" t="s">
        <v>20</v>
      </c>
      <c r="G76" s="24" t="n">
        <v>1</v>
      </c>
      <c r="H76" s="25" t="n">
        <v>48.46</v>
      </c>
      <c r="I76" s="25" t="n">
        <v>48.46</v>
      </c>
      <c r="J76" s="25" t="n">
        <v>0</v>
      </c>
      <c r="K76" s="25" t="n">
        <v>0</v>
      </c>
      <c r="L76" s="25" t="n">
        <v>0</v>
      </c>
      <c r="M76" s="25"/>
      <c r="N76" s="6" t="s">
        <f>=I76+J76+K76+L76</f>
      </c>
      <c r="O76" s="25"/>
      <c r="P76" s="23"/>
      <c r="Q76" s="23" t="s">
        <v>844</v>
      </c>
    </row>
    <row collapsed="false" customFormat="false" customHeight="false" hidden="false" ht="12.1" outlineLevel="0" r="77">
      <c r="A77" s="30" t="n">
        <v>44047.428935185</v>
      </c>
      <c r="B77" s="31" t="s">
        <v>865</v>
      </c>
      <c r="C77" s="31" t="s">
        <v>866</v>
      </c>
      <c r="D77" s="31" t="s">
        <v>724</v>
      </c>
      <c r="E77" s="31" t="s">
        <v>867</v>
      </c>
      <c r="F77" s="31" t="s">
        <v>20</v>
      </c>
      <c r="G77" s="32" t="n">
        <v>21</v>
      </c>
      <c r="H77" s="33" t="n">
        <v>73.1912</v>
      </c>
      <c r="I77" s="33" t="n">
        <v>-1537.02</v>
      </c>
      <c r="J77" s="33" t="n">
        <v>0</v>
      </c>
      <c r="K77" s="33" t="n">
        <v>-1.77</v>
      </c>
      <c r="L77" s="33" t="n">
        <v>0</v>
      </c>
      <c r="M77" s="6" t="n">
        <v>21</v>
      </c>
      <c r="N77" s="6" t="s">
        <f>=I77+J77+K77+L77</f>
      </c>
      <c r="O77" s="33"/>
      <c r="P77" s="31"/>
      <c r="Q77" s="31" t="s">
        <v>864</v>
      </c>
    </row>
    <row collapsed="false" customFormat="false" customHeight="false" hidden="false" ht="12.1" outlineLevel="0" r="78">
      <c r="A78" s="21" t="n">
        <v>44049.697106481</v>
      </c>
      <c r="B78" s="17" t="s">
        <v>104</v>
      </c>
      <c r="C78" s="17" t="s">
        <v>105</v>
      </c>
      <c r="D78" s="17" t="s">
        <v>724</v>
      </c>
      <c r="E78" s="17" t="s">
        <v>18</v>
      </c>
      <c r="F78" s="17" t="s">
        <v>77</v>
      </c>
      <c r="G78" s="7" t="n">
        <v>1</v>
      </c>
      <c r="H78" s="6" t="n">
        <v>29.85</v>
      </c>
      <c r="I78" s="6" t="n">
        <v>-29.85</v>
      </c>
      <c r="J78" s="6" t="n">
        <v>0</v>
      </c>
      <c r="K78" s="6" t="n">
        <v>-0.02</v>
      </c>
      <c r="L78" s="6" t="n">
        <v>0</v>
      </c>
      <c r="M78" s="6" t="s">
        <f>=I78+J78+K78+L78</f>
      </c>
      <c r="N78" s="6"/>
      <c r="O78" s="6"/>
      <c r="P78" s="17"/>
      <c r="Q78" s="17" t="s">
        <v>864</v>
      </c>
    </row>
    <row collapsed="false" customFormat="false" customHeight="false" hidden="false" ht="12.1" outlineLevel="0" r="79">
      <c r="A79" s="21" t="n">
        <v>44049.800659722</v>
      </c>
      <c r="B79" s="17" t="s">
        <v>52</v>
      </c>
      <c r="C79" s="17" t="s">
        <v>848</v>
      </c>
      <c r="D79" s="17" t="s">
        <v>724</v>
      </c>
      <c r="E79" s="17" t="s">
        <v>18</v>
      </c>
      <c r="F79" s="17" t="s">
        <v>20</v>
      </c>
      <c r="G79" s="7" t="n">
        <v>1</v>
      </c>
      <c r="H79" s="6" t="n">
        <v>537.9</v>
      </c>
      <c r="I79" s="6" t="n">
        <v>-537.9</v>
      </c>
      <c r="J79" s="6" t="n">
        <v>0</v>
      </c>
      <c r="K79" s="6" t="n">
        <v>-0.32</v>
      </c>
      <c r="L79" s="6" t="n">
        <v>-0.05</v>
      </c>
      <c r="M79" s="6"/>
      <c r="N79" s="6" t="s">
        <f>=I79+J79+K79+L79</f>
      </c>
      <c r="O79" s="6"/>
      <c r="P79" s="17"/>
      <c r="Q79" s="17" t="s">
        <v>844</v>
      </c>
    </row>
    <row collapsed="false" customFormat="false" customHeight="false" hidden="false" ht="12.1" outlineLevel="0" r="80">
      <c r="A80" s="22" t="n">
        <v>44053.166666667</v>
      </c>
      <c r="B80" s="23" t="s">
        <v>843</v>
      </c>
      <c r="C80" s="23" t="s">
        <v>259</v>
      </c>
      <c r="D80" s="23" t="s">
        <v>843</v>
      </c>
      <c r="E80" s="23" t="s">
        <v>843</v>
      </c>
      <c r="F80" s="23" t="s">
        <v>20</v>
      </c>
      <c r="G80" s="24" t="n">
        <v>1</v>
      </c>
      <c r="H80" s="25" t="n">
        <v>200</v>
      </c>
      <c r="I80" s="25" t="n">
        <v>200</v>
      </c>
      <c r="J80" s="25" t="n">
        <v>0</v>
      </c>
      <c r="K80" s="25" t="n">
        <v>0</v>
      </c>
      <c r="L80" s="25" t="n">
        <v>0</v>
      </c>
      <c r="M80" s="25"/>
      <c r="N80" s="6" t="s">
        <f>=I80+J80+K80+L80</f>
      </c>
      <c r="O80" s="25"/>
      <c r="P80" s="23"/>
      <c r="Q80" s="23" t="s">
        <v>844</v>
      </c>
    </row>
    <row collapsed="false" customFormat="false" customHeight="false" hidden="false" ht="12.1" outlineLevel="0" r="81">
      <c r="A81" s="21" t="n">
        <v>44054.625891204</v>
      </c>
      <c r="B81" s="17" t="s">
        <v>735</v>
      </c>
      <c r="C81" s="17" t="s">
        <v>871</v>
      </c>
      <c r="D81" s="17" t="s">
        <v>724</v>
      </c>
      <c r="E81" s="17" t="s">
        <v>202</v>
      </c>
      <c r="F81" s="17" t="s">
        <v>20</v>
      </c>
      <c r="G81" s="7" t="n">
        <v>1</v>
      </c>
      <c r="H81" s="6" t="n">
        <v>99.96</v>
      </c>
      <c r="I81" s="6" t="n">
        <v>-999.6</v>
      </c>
      <c r="J81" s="6" t="n">
        <v>-22.59</v>
      </c>
      <c r="K81" s="6" t="n">
        <v>-0.6</v>
      </c>
      <c r="L81" s="6" t="n">
        <v>-0.12</v>
      </c>
      <c r="M81" s="6"/>
      <c r="N81" s="6" t="s">
        <f>=I81+J81+K81+L81</f>
      </c>
      <c r="O81" s="6"/>
      <c r="P81" s="17"/>
      <c r="Q81" s="17" t="s">
        <v>844</v>
      </c>
    </row>
    <row collapsed="false" customFormat="false" customHeight="false" hidden="false" ht="12.1" outlineLevel="0" r="82">
      <c r="A82" s="22" t="n">
        <v>44063.166666667</v>
      </c>
      <c r="B82" s="23" t="s">
        <v>843</v>
      </c>
      <c r="C82" s="23" t="s">
        <v>259</v>
      </c>
      <c r="D82" s="23" t="s">
        <v>843</v>
      </c>
      <c r="E82" s="23" t="s">
        <v>843</v>
      </c>
      <c r="F82" s="23" t="s">
        <v>20</v>
      </c>
      <c r="G82" s="24" t="n">
        <v>1</v>
      </c>
      <c r="H82" s="25" t="n">
        <v>100</v>
      </c>
      <c r="I82" s="25" t="n">
        <v>100</v>
      </c>
      <c r="J82" s="25" t="n">
        <v>0</v>
      </c>
      <c r="K82" s="25" t="n">
        <v>0</v>
      </c>
      <c r="L82" s="25" t="n">
        <v>0</v>
      </c>
      <c r="M82" s="25"/>
      <c r="N82" s="6" t="s">
        <f>=I82+J82+K82+L82</f>
      </c>
      <c r="O82" s="25"/>
      <c r="P82" s="23"/>
      <c r="Q82" s="23" t="s">
        <v>844</v>
      </c>
    </row>
    <row collapsed="false" customFormat="false" customHeight="false" hidden="false" ht="12.1" outlineLevel="0" r="83">
      <c r="A83" s="26" t="n">
        <v>44063.59193287</v>
      </c>
      <c r="B83" s="27" t="s">
        <v>113</v>
      </c>
      <c r="C83" s="27" t="s">
        <v>860</v>
      </c>
      <c r="D83" s="27" t="s">
        <v>725</v>
      </c>
      <c r="E83" s="27" t="s">
        <v>18</v>
      </c>
      <c r="F83" s="27" t="s">
        <v>20</v>
      </c>
      <c r="G83" s="28" t="n">
        <v>-10</v>
      </c>
      <c r="H83" s="29" t="n">
        <v>91</v>
      </c>
      <c r="I83" s="29" t="n">
        <v>910</v>
      </c>
      <c r="J83" s="29" t="n">
        <v>0</v>
      </c>
      <c r="K83" s="29" t="n">
        <v>-0.55</v>
      </c>
      <c r="L83" s="29" t="n">
        <v>-0.09</v>
      </c>
      <c r="M83" s="29"/>
      <c r="N83" s="6" t="s">
        <f>=I83+J83+K83+L83</f>
      </c>
      <c r="O83" s="29"/>
      <c r="P83" s="27"/>
      <c r="Q83" s="27" t="s">
        <v>844</v>
      </c>
    </row>
    <row collapsed="false" customFormat="false" customHeight="false" hidden="false" ht="12.1" outlineLevel="0" r="84">
      <c r="A84" s="22" t="n">
        <v>44064</v>
      </c>
      <c r="B84" s="23" t="s">
        <v>856</v>
      </c>
      <c r="C84" s="23" t="s">
        <v>872</v>
      </c>
      <c r="D84" s="23" t="s">
        <v>856</v>
      </c>
      <c r="E84" s="23" t="s">
        <v>856</v>
      </c>
      <c r="F84" s="23" t="s">
        <v>77</v>
      </c>
      <c r="G84" s="24" t="n">
        <v>1</v>
      </c>
      <c r="H84" s="25" t="n">
        <v>0.16</v>
      </c>
      <c r="I84" s="25" t="n">
        <v>0.16</v>
      </c>
      <c r="J84" s="25" t="n">
        <v>0</v>
      </c>
      <c r="K84" s="25" t="n">
        <v>0</v>
      </c>
      <c r="L84" s="25" t="n">
        <v>0</v>
      </c>
      <c r="M84" s="6" t="s">
        <f>=I84+J84+K84+L84</f>
      </c>
      <c r="N84" s="25"/>
      <c r="O84" s="25"/>
      <c r="P84" s="23"/>
      <c r="Q84" s="23" t="s">
        <v>864</v>
      </c>
    </row>
    <row collapsed="false" customFormat="false" customHeight="false" hidden="false" ht="12.1" outlineLevel="0" r="85">
      <c r="A85" s="22" t="n">
        <v>44064.166666667</v>
      </c>
      <c r="B85" s="23" t="s">
        <v>843</v>
      </c>
      <c r="C85" s="23" t="s">
        <v>259</v>
      </c>
      <c r="D85" s="23" t="s">
        <v>843</v>
      </c>
      <c r="E85" s="23" t="s">
        <v>843</v>
      </c>
      <c r="F85" s="23" t="s">
        <v>20</v>
      </c>
      <c r="G85" s="24" t="n">
        <v>1</v>
      </c>
      <c r="H85" s="25" t="n">
        <v>10</v>
      </c>
      <c r="I85" s="25" t="n">
        <v>10</v>
      </c>
      <c r="J85" s="25" t="n">
        <v>0</v>
      </c>
      <c r="K85" s="25" t="n">
        <v>0</v>
      </c>
      <c r="L85" s="25" t="n">
        <v>0</v>
      </c>
      <c r="M85" s="25"/>
      <c r="N85" s="6" t="s">
        <f>=I85+J85+K85+L85</f>
      </c>
      <c r="O85" s="25"/>
      <c r="P85" s="23"/>
      <c r="Q85" s="23" t="s">
        <v>844</v>
      </c>
    </row>
    <row collapsed="false" customFormat="false" customHeight="false" hidden="false" ht="12.1" outlineLevel="0" r="86">
      <c r="A86" s="21" t="n">
        <v>44064.64287037</v>
      </c>
      <c r="B86" s="17" t="s">
        <v>238</v>
      </c>
      <c r="C86" s="17" t="s">
        <v>873</v>
      </c>
      <c r="D86" s="17" t="s">
        <v>724</v>
      </c>
      <c r="E86" s="17" t="s">
        <v>202</v>
      </c>
      <c r="F86" s="17" t="s">
        <v>20</v>
      </c>
      <c r="G86" s="7" t="n">
        <v>1</v>
      </c>
      <c r="H86" s="6" t="n">
        <v>103.97</v>
      </c>
      <c r="I86" s="6" t="n">
        <v>-1039.7</v>
      </c>
      <c r="J86" s="6" t="n">
        <v>-32.45</v>
      </c>
      <c r="K86" s="6" t="n">
        <v>-0.63</v>
      </c>
      <c r="L86" s="6" t="n">
        <v>-0.13</v>
      </c>
      <c r="M86" s="6"/>
      <c r="N86" s="6" t="s">
        <f>=I86+J86+K86+L86</f>
      </c>
      <c r="O86" s="6"/>
      <c r="P86" s="17"/>
      <c r="Q86" s="17" t="s">
        <v>844</v>
      </c>
    </row>
    <row collapsed="false" customFormat="false" customHeight="false" hidden="false" ht="12.1" outlineLevel="0" r="87">
      <c r="A87" s="21" t="n">
        <v>44064.648125</v>
      </c>
      <c r="B87" s="17" t="s">
        <v>188</v>
      </c>
      <c r="C87" s="17" t="s">
        <v>869</v>
      </c>
      <c r="D87" s="17" t="s">
        <v>724</v>
      </c>
      <c r="E87" s="17" t="s">
        <v>168</v>
      </c>
      <c r="F87" s="17" t="s">
        <v>20</v>
      </c>
      <c r="G87" s="7" t="n">
        <v>5</v>
      </c>
      <c r="H87" s="6" t="n">
        <v>1.0255</v>
      </c>
      <c r="I87" s="6" t="n">
        <v>-5.13</v>
      </c>
      <c r="J87" s="6" t="n">
        <v>0</v>
      </c>
      <c r="K87" s="6" t="n">
        <v>0</v>
      </c>
      <c r="L87" s="6" t="n">
        <v>-0.02</v>
      </c>
      <c r="M87" s="6"/>
      <c r="N87" s="6" t="s">
        <f>=I87+J87+K87+L87</f>
      </c>
      <c r="O87" s="6"/>
      <c r="P87" s="17"/>
      <c r="Q87" s="17" t="s">
        <v>844</v>
      </c>
    </row>
    <row collapsed="false" customFormat="false" customHeight="false" hidden="false" ht="12.1" outlineLevel="0" r="88">
      <c r="A88" s="22" t="n">
        <v>44069</v>
      </c>
      <c r="B88" s="23" t="s">
        <v>843</v>
      </c>
      <c r="C88" s="23" t="s">
        <v>259</v>
      </c>
      <c r="D88" s="23" t="s">
        <v>843</v>
      </c>
      <c r="E88" s="23" t="s">
        <v>843</v>
      </c>
      <c r="F88" s="23" t="s">
        <v>20</v>
      </c>
      <c r="G88" s="24" t="n">
        <v>1</v>
      </c>
      <c r="H88" s="25" t="n">
        <v>1020</v>
      </c>
      <c r="I88" s="25" t="n">
        <v>1020</v>
      </c>
      <c r="J88" s="25" t="n">
        <v>0</v>
      </c>
      <c r="K88" s="25" t="n">
        <v>0</v>
      </c>
      <c r="L88" s="25" t="n">
        <v>0</v>
      </c>
      <c r="M88" s="25"/>
      <c r="N88" s="6" t="s">
        <f>=I88+J88+K88+L88</f>
      </c>
      <c r="O88" s="25"/>
      <c r="P88" s="23"/>
      <c r="Q88" s="23" t="s">
        <v>864</v>
      </c>
    </row>
    <row collapsed="false" customFormat="false" customHeight="false" hidden="false" ht="12.1" outlineLevel="0" r="89">
      <c r="A89" s="30" t="n">
        <v>44069.745081019</v>
      </c>
      <c r="B89" s="31" t="s">
        <v>865</v>
      </c>
      <c r="C89" s="31" t="s">
        <v>866</v>
      </c>
      <c r="D89" s="31" t="s">
        <v>724</v>
      </c>
      <c r="E89" s="31" t="s">
        <v>867</v>
      </c>
      <c r="F89" s="31" t="s">
        <v>20</v>
      </c>
      <c r="G89" s="32" t="n">
        <v>20</v>
      </c>
      <c r="H89" s="33" t="n">
        <v>75.6281</v>
      </c>
      <c r="I89" s="33" t="n">
        <v>-1512.56</v>
      </c>
      <c r="J89" s="33" t="n">
        <v>0</v>
      </c>
      <c r="K89" s="33" t="n">
        <v>-1.76</v>
      </c>
      <c r="L89" s="33" t="n">
        <v>0</v>
      </c>
      <c r="M89" s="6" t="n">
        <v>20</v>
      </c>
      <c r="N89" s="6" t="s">
        <f>=I89+J89+K89+L89</f>
      </c>
      <c r="O89" s="33"/>
      <c r="P89" s="31"/>
      <c r="Q89" s="31" t="s">
        <v>864</v>
      </c>
    </row>
    <row collapsed="false" customFormat="false" customHeight="false" hidden="false" ht="12.1" outlineLevel="0" r="90">
      <c r="A90" s="22" t="n">
        <v>44070</v>
      </c>
      <c r="B90" s="23" t="s">
        <v>843</v>
      </c>
      <c r="C90" s="23" t="s">
        <v>259</v>
      </c>
      <c r="D90" s="23" t="s">
        <v>843</v>
      </c>
      <c r="E90" s="23" t="s">
        <v>843</v>
      </c>
      <c r="F90" s="23" t="s">
        <v>20</v>
      </c>
      <c r="G90" s="24" t="n">
        <v>1</v>
      </c>
      <c r="H90" s="25" t="n">
        <v>400</v>
      </c>
      <c r="I90" s="25" t="n">
        <v>400</v>
      </c>
      <c r="J90" s="25" t="n">
        <v>0</v>
      </c>
      <c r="K90" s="25" t="n">
        <v>0</v>
      </c>
      <c r="L90" s="25" t="n">
        <v>0</v>
      </c>
      <c r="M90" s="25"/>
      <c r="N90" s="6" t="s">
        <f>=I90+J90+K90+L90</f>
      </c>
      <c r="O90" s="25"/>
      <c r="P90" s="23"/>
      <c r="Q90" s="23" t="s">
        <v>864</v>
      </c>
    </row>
    <row collapsed="false" customFormat="false" customHeight="false" hidden="false" ht="12.1" outlineLevel="0" r="91">
      <c r="A91" s="30" t="n">
        <v>44070.708125</v>
      </c>
      <c r="B91" s="31" t="s">
        <v>865</v>
      </c>
      <c r="C91" s="31" t="s">
        <v>866</v>
      </c>
      <c r="D91" s="31" t="s">
        <v>724</v>
      </c>
      <c r="E91" s="31" t="s">
        <v>867</v>
      </c>
      <c r="F91" s="31" t="s">
        <v>20</v>
      </c>
      <c r="G91" s="32" t="n">
        <v>5</v>
      </c>
      <c r="H91" s="33" t="n">
        <v>74.9393</v>
      </c>
      <c r="I91" s="33" t="n">
        <v>-374.7</v>
      </c>
      <c r="J91" s="33" t="n">
        <v>0</v>
      </c>
      <c r="K91" s="33" t="n">
        <v>-1.19</v>
      </c>
      <c r="L91" s="33" t="n">
        <v>0</v>
      </c>
      <c r="M91" s="6" t="n">
        <v>5</v>
      </c>
      <c r="N91" s="6" t="s">
        <f>=I91+J91+K91+L91</f>
      </c>
      <c r="O91" s="33"/>
      <c r="P91" s="31"/>
      <c r="Q91" s="31" t="s">
        <v>864</v>
      </c>
    </row>
    <row collapsed="false" customFormat="false" customHeight="false" hidden="false" ht="12.1" outlineLevel="0" r="92">
      <c r="A92" s="21" t="n">
        <v>44070.709212963</v>
      </c>
      <c r="B92" s="17" t="s">
        <v>98</v>
      </c>
      <c r="C92" s="17" t="s">
        <v>99</v>
      </c>
      <c r="D92" s="17" t="s">
        <v>724</v>
      </c>
      <c r="E92" s="17" t="s">
        <v>18</v>
      </c>
      <c r="F92" s="17" t="s">
        <v>77</v>
      </c>
      <c r="G92" s="7" t="n">
        <v>1</v>
      </c>
      <c r="H92" s="6" t="n">
        <v>26.18</v>
      </c>
      <c r="I92" s="6" t="n">
        <v>-26.18</v>
      </c>
      <c r="J92" s="6" t="n">
        <v>0</v>
      </c>
      <c r="K92" s="6" t="n">
        <v>-0.02</v>
      </c>
      <c r="L92" s="6" t="n">
        <v>0</v>
      </c>
      <c r="M92" s="6" t="s">
        <f>=I92+J92+K92+L92</f>
      </c>
      <c r="N92" s="6"/>
      <c r="O92" s="6"/>
      <c r="P92" s="17"/>
      <c r="Q92" s="17" t="s">
        <v>864</v>
      </c>
    </row>
    <row collapsed="false" customFormat="false" customHeight="false" hidden="false" ht="12.1" outlineLevel="0" r="93">
      <c r="A93" s="22" t="n">
        <v>44071</v>
      </c>
      <c r="B93" s="23" t="s">
        <v>843</v>
      </c>
      <c r="C93" s="23" t="s">
        <v>259</v>
      </c>
      <c r="D93" s="23" t="s">
        <v>843</v>
      </c>
      <c r="E93" s="23" t="s">
        <v>843</v>
      </c>
      <c r="F93" s="23" t="s">
        <v>20</v>
      </c>
      <c r="G93" s="24" t="n">
        <v>1</v>
      </c>
      <c r="H93" s="25" t="n">
        <v>1210</v>
      </c>
      <c r="I93" s="25" t="n">
        <v>1210</v>
      </c>
      <c r="J93" s="25" t="n">
        <v>0</v>
      </c>
      <c r="K93" s="25" t="n">
        <v>0</v>
      </c>
      <c r="L93" s="25" t="n">
        <v>0</v>
      </c>
      <c r="M93" s="25"/>
      <c r="N93" s="6" t="s">
        <f>=I93+J93+K93+L93</f>
      </c>
      <c r="O93" s="25"/>
      <c r="P93" s="23"/>
      <c r="Q93" s="23" t="s">
        <v>864</v>
      </c>
    </row>
    <row collapsed="false" customFormat="false" customHeight="false" hidden="false" ht="12.1" outlineLevel="0" r="94">
      <c r="A94" s="30" t="n">
        <v>44071.774166667</v>
      </c>
      <c r="B94" s="31" t="s">
        <v>865</v>
      </c>
      <c r="C94" s="31" t="s">
        <v>866</v>
      </c>
      <c r="D94" s="31" t="s">
        <v>724</v>
      </c>
      <c r="E94" s="31" t="s">
        <v>867</v>
      </c>
      <c r="F94" s="31" t="s">
        <v>20</v>
      </c>
      <c r="G94" s="32" t="n">
        <v>5</v>
      </c>
      <c r="H94" s="33" t="n">
        <v>74.232</v>
      </c>
      <c r="I94" s="33" t="n">
        <v>-371.16</v>
      </c>
      <c r="J94" s="33" t="n">
        <v>0</v>
      </c>
      <c r="K94" s="33" t="n">
        <v>-1.19</v>
      </c>
      <c r="L94" s="33" t="n">
        <v>0</v>
      </c>
      <c r="M94" s="6" t="n">
        <v>5</v>
      </c>
      <c r="N94" s="6" t="s">
        <f>=I94+J94+K94+L94</f>
      </c>
      <c r="O94" s="33"/>
      <c r="P94" s="31"/>
      <c r="Q94" s="31" t="s">
        <v>864</v>
      </c>
    </row>
    <row collapsed="false" customFormat="false" customHeight="false" hidden="false" ht="12.1" outlineLevel="0" r="95">
      <c r="A95" s="30" t="n">
        <v>44071.782569444</v>
      </c>
      <c r="B95" s="31" t="s">
        <v>865</v>
      </c>
      <c r="C95" s="31" t="s">
        <v>866</v>
      </c>
      <c r="D95" s="31" t="s">
        <v>724</v>
      </c>
      <c r="E95" s="31" t="s">
        <v>867</v>
      </c>
      <c r="F95" s="31" t="s">
        <v>20</v>
      </c>
      <c r="G95" s="32" t="n">
        <v>12</v>
      </c>
      <c r="H95" s="33" t="n">
        <v>74.2267</v>
      </c>
      <c r="I95" s="33" t="n">
        <v>-890.72</v>
      </c>
      <c r="J95" s="33" t="n">
        <v>0</v>
      </c>
      <c r="K95" s="33" t="n">
        <v>-1.45</v>
      </c>
      <c r="L95" s="33" t="n">
        <v>0</v>
      </c>
      <c r="M95" s="6" t="n">
        <v>12</v>
      </c>
      <c r="N95" s="6" t="s">
        <f>=I95+J95+K95+L95</f>
      </c>
      <c r="O95" s="33"/>
      <c r="P95" s="31"/>
      <c r="Q95" s="31" t="s">
        <v>864</v>
      </c>
    </row>
    <row collapsed="false" customFormat="false" customHeight="false" hidden="false" ht="12.1" outlineLevel="0" r="96">
      <c r="A96" s="22" t="n">
        <v>44088.166666667</v>
      </c>
      <c r="B96" s="23" t="s">
        <v>843</v>
      </c>
      <c r="C96" s="23" t="s">
        <v>259</v>
      </c>
      <c r="D96" s="23" t="s">
        <v>843</v>
      </c>
      <c r="E96" s="23" t="s">
        <v>843</v>
      </c>
      <c r="F96" s="23" t="s">
        <v>20</v>
      </c>
      <c r="G96" s="24" t="n">
        <v>1</v>
      </c>
      <c r="H96" s="25" t="n">
        <v>300</v>
      </c>
      <c r="I96" s="25" t="n">
        <v>300</v>
      </c>
      <c r="J96" s="25" t="n">
        <v>0</v>
      </c>
      <c r="K96" s="25" t="n">
        <v>0</v>
      </c>
      <c r="L96" s="25" t="n">
        <v>0</v>
      </c>
      <c r="M96" s="25"/>
      <c r="N96" s="6" t="s">
        <f>=I96+J96+K96+L96</f>
      </c>
      <c r="O96" s="25"/>
      <c r="P96" s="23"/>
      <c r="Q96" s="23" t="s">
        <v>844</v>
      </c>
    </row>
    <row collapsed="false" customFormat="false" customHeight="false" hidden="false" ht="12.1" outlineLevel="0" r="97">
      <c r="A97" s="21" t="n">
        <v>44088.923703704</v>
      </c>
      <c r="B97" s="17" t="s">
        <v>63</v>
      </c>
      <c r="C97" s="17" t="s">
        <v>874</v>
      </c>
      <c r="D97" s="17" t="s">
        <v>724</v>
      </c>
      <c r="E97" s="17" t="s">
        <v>18</v>
      </c>
      <c r="F97" s="17" t="s">
        <v>20</v>
      </c>
      <c r="G97" s="7" t="n">
        <v>1000</v>
      </c>
      <c r="H97" s="6" t="n">
        <v>0.2962</v>
      </c>
      <c r="I97" s="6" t="n">
        <v>-296.2</v>
      </c>
      <c r="J97" s="6" t="n">
        <v>0</v>
      </c>
      <c r="K97" s="6" t="n">
        <v>-0.18</v>
      </c>
      <c r="L97" s="6" t="n">
        <v>-0.03</v>
      </c>
      <c r="M97" s="6"/>
      <c r="N97" s="6" t="s">
        <f>=I97+J97+K97+L97</f>
      </c>
      <c r="O97" s="6"/>
      <c r="P97" s="17"/>
      <c r="Q97" s="17" t="s">
        <v>844</v>
      </c>
    </row>
    <row collapsed="false" customFormat="false" customHeight="false" hidden="false" ht="12.1" outlineLevel="0" r="98">
      <c r="A98" s="22" t="n">
        <v>44090.166666667</v>
      </c>
      <c r="B98" s="23" t="s">
        <v>843</v>
      </c>
      <c r="C98" s="23" t="s">
        <v>259</v>
      </c>
      <c r="D98" s="23" t="s">
        <v>843</v>
      </c>
      <c r="E98" s="23" t="s">
        <v>843</v>
      </c>
      <c r="F98" s="23" t="s">
        <v>20</v>
      </c>
      <c r="G98" s="24" t="n">
        <v>1</v>
      </c>
      <c r="H98" s="25" t="n">
        <v>510</v>
      </c>
      <c r="I98" s="25" t="n">
        <v>510</v>
      </c>
      <c r="J98" s="25" t="n">
        <v>0</v>
      </c>
      <c r="K98" s="25" t="n">
        <v>0</v>
      </c>
      <c r="L98" s="25" t="n">
        <v>0</v>
      </c>
      <c r="M98" s="25"/>
      <c r="N98" s="6" t="s">
        <f>=I98+J98+K98+L98</f>
      </c>
      <c r="O98" s="25"/>
      <c r="P98" s="23"/>
      <c r="Q98" s="23" t="s">
        <v>844</v>
      </c>
    </row>
    <row collapsed="false" customFormat="false" customHeight="false" hidden="false" ht="12.1" outlineLevel="0" r="99">
      <c r="A99" s="21" t="n">
        <v>44090.89625</v>
      </c>
      <c r="B99" s="17" t="s">
        <v>52</v>
      </c>
      <c r="C99" s="17" t="s">
        <v>848</v>
      </c>
      <c r="D99" s="17" t="s">
        <v>724</v>
      </c>
      <c r="E99" s="17" t="s">
        <v>18</v>
      </c>
      <c r="F99" s="17" t="s">
        <v>20</v>
      </c>
      <c r="G99" s="7" t="n">
        <v>1</v>
      </c>
      <c r="H99" s="6" t="n">
        <v>509</v>
      </c>
      <c r="I99" s="6" t="n">
        <v>-509</v>
      </c>
      <c r="J99" s="6" t="n">
        <v>0</v>
      </c>
      <c r="K99" s="6" t="n">
        <v>-0.31</v>
      </c>
      <c r="L99" s="6" t="n">
        <v>-0.05</v>
      </c>
      <c r="M99" s="6"/>
      <c r="N99" s="6" t="s">
        <f>=I99+J99+K99+L99</f>
      </c>
      <c r="O99" s="6"/>
      <c r="P99" s="17"/>
      <c r="Q99" s="17" t="s">
        <v>844</v>
      </c>
    </row>
    <row collapsed="false" customFormat="false" customHeight="false" hidden="false" ht="12.1" outlineLevel="0" r="100">
      <c r="A100" s="22" t="n">
        <v>44098.166666667</v>
      </c>
      <c r="B100" s="23" t="s">
        <v>843</v>
      </c>
      <c r="C100" s="23" t="s">
        <v>259</v>
      </c>
      <c r="D100" s="23" t="s">
        <v>843</v>
      </c>
      <c r="E100" s="23" t="s">
        <v>843</v>
      </c>
      <c r="F100" s="23" t="s">
        <v>20</v>
      </c>
      <c r="G100" s="24" t="n">
        <v>1</v>
      </c>
      <c r="H100" s="25" t="n">
        <v>450</v>
      </c>
      <c r="I100" s="25" t="n">
        <v>450</v>
      </c>
      <c r="J100" s="25" t="n">
        <v>0</v>
      </c>
      <c r="K100" s="25" t="n">
        <v>0</v>
      </c>
      <c r="L100" s="25" t="n">
        <v>0</v>
      </c>
      <c r="M100" s="25"/>
      <c r="N100" s="6" t="s">
        <f>=I100+J100+K100+L100</f>
      </c>
      <c r="O100" s="25"/>
      <c r="P100" s="23"/>
      <c r="Q100" s="23" t="s">
        <v>844</v>
      </c>
    </row>
    <row collapsed="false" customFormat="false" customHeight="false" hidden="false" ht="12.1" outlineLevel="0" r="101">
      <c r="A101" s="21" t="n">
        <v>44098.716296296</v>
      </c>
      <c r="B101" s="17" t="s">
        <v>52</v>
      </c>
      <c r="C101" s="17" t="s">
        <v>848</v>
      </c>
      <c r="D101" s="17" t="s">
        <v>724</v>
      </c>
      <c r="E101" s="17" t="s">
        <v>18</v>
      </c>
      <c r="F101" s="17" t="s">
        <v>20</v>
      </c>
      <c r="G101" s="7" t="n">
        <v>1</v>
      </c>
      <c r="H101" s="6" t="n">
        <v>447.8</v>
      </c>
      <c r="I101" s="6" t="n">
        <v>-447.8</v>
      </c>
      <c r="J101" s="6" t="n">
        <v>0</v>
      </c>
      <c r="K101" s="6" t="n">
        <v>-0.27</v>
      </c>
      <c r="L101" s="6" t="n">
        <v>-0.04</v>
      </c>
      <c r="M101" s="6"/>
      <c r="N101" s="6" t="s">
        <f>=I101+J101+K101+L101</f>
      </c>
      <c r="O101" s="6"/>
      <c r="P101" s="17"/>
      <c r="Q101" s="17" t="s">
        <v>844</v>
      </c>
    </row>
    <row collapsed="false" customFormat="false" customHeight="false" hidden="false" ht="12.1" outlineLevel="0" r="102">
      <c r="A102" s="22" t="n">
        <v>44103.166666667</v>
      </c>
      <c r="B102" s="23" t="s">
        <v>843</v>
      </c>
      <c r="C102" s="23" t="s">
        <v>259</v>
      </c>
      <c r="D102" s="23" t="s">
        <v>843</v>
      </c>
      <c r="E102" s="23" t="s">
        <v>843</v>
      </c>
      <c r="F102" s="23" t="s">
        <v>20</v>
      </c>
      <c r="G102" s="24" t="n">
        <v>1</v>
      </c>
      <c r="H102" s="25" t="n">
        <v>300</v>
      </c>
      <c r="I102" s="25" t="n">
        <v>300</v>
      </c>
      <c r="J102" s="25" t="n">
        <v>0</v>
      </c>
      <c r="K102" s="25" t="n">
        <v>0</v>
      </c>
      <c r="L102" s="25" t="n">
        <v>0</v>
      </c>
      <c r="M102" s="25"/>
      <c r="N102" s="6" t="s">
        <f>=I102+J102+K102+L102</f>
      </c>
      <c r="O102" s="25"/>
      <c r="P102" s="23"/>
      <c r="Q102" s="23" t="s">
        <v>844</v>
      </c>
    </row>
    <row collapsed="false" customFormat="false" customHeight="false" hidden="false" ht="12.1" outlineLevel="0" r="103">
      <c r="A103" s="21" t="n">
        <v>44103.877337963</v>
      </c>
      <c r="B103" s="17" t="s">
        <v>63</v>
      </c>
      <c r="C103" s="17" t="s">
        <v>874</v>
      </c>
      <c r="D103" s="17" t="s">
        <v>724</v>
      </c>
      <c r="E103" s="17" t="s">
        <v>18</v>
      </c>
      <c r="F103" s="17" t="s">
        <v>20</v>
      </c>
      <c r="G103" s="7" t="n">
        <v>1000</v>
      </c>
      <c r="H103" s="6" t="n">
        <v>0.2952</v>
      </c>
      <c r="I103" s="6" t="n">
        <v>-295.2</v>
      </c>
      <c r="J103" s="6" t="n">
        <v>0</v>
      </c>
      <c r="K103" s="6" t="n">
        <v>-0.18</v>
      </c>
      <c r="L103" s="6" t="n">
        <v>-0.03</v>
      </c>
      <c r="M103" s="6"/>
      <c r="N103" s="6" t="s">
        <f>=I103+J103+K103+L103</f>
      </c>
      <c r="O103" s="6"/>
      <c r="P103" s="17"/>
      <c r="Q103" s="17" t="s">
        <v>844</v>
      </c>
    </row>
    <row collapsed="false" customFormat="false" customHeight="false" hidden="false" ht="12.1" outlineLevel="0" r="104">
      <c r="A104" s="22" t="n">
        <v>44104</v>
      </c>
      <c r="B104" s="23" t="s">
        <v>843</v>
      </c>
      <c r="C104" s="23" t="s">
        <v>259</v>
      </c>
      <c r="D104" s="23" t="s">
        <v>843</v>
      </c>
      <c r="E104" s="23" t="s">
        <v>843</v>
      </c>
      <c r="F104" s="23" t="s">
        <v>20</v>
      </c>
      <c r="G104" s="24" t="n">
        <v>1</v>
      </c>
      <c r="H104" s="25" t="n">
        <v>1574.68</v>
      </c>
      <c r="I104" s="25" t="n">
        <v>1574.68</v>
      </c>
      <c r="J104" s="25" t="n">
        <v>0</v>
      </c>
      <c r="K104" s="25" t="n">
        <v>0</v>
      </c>
      <c r="L104" s="25" t="n">
        <v>0</v>
      </c>
      <c r="M104" s="25"/>
      <c r="N104" s="6" t="s">
        <f>=I104+J104+K104+L104</f>
      </c>
      <c r="O104" s="25"/>
      <c r="P104" s="23"/>
      <c r="Q104" s="23" t="s">
        <v>864</v>
      </c>
    </row>
    <row collapsed="false" customFormat="false" customHeight="false" hidden="false" ht="12.1" outlineLevel="0" r="105">
      <c r="A105" s="22" t="n">
        <v>44104</v>
      </c>
      <c r="B105" s="23" t="s">
        <v>856</v>
      </c>
      <c r="C105" s="23" t="s">
        <v>875</v>
      </c>
      <c r="D105" s="23" t="s">
        <v>856</v>
      </c>
      <c r="E105" s="23" t="s">
        <v>856</v>
      </c>
      <c r="F105" s="23" t="s">
        <v>77</v>
      </c>
      <c r="G105" s="24" t="n">
        <v>1</v>
      </c>
      <c r="H105" s="25" t="n">
        <v>0.16</v>
      </c>
      <c r="I105" s="25" t="n">
        <v>0.16</v>
      </c>
      <c r="J105" s="25" t="n">
        <v>0</v>
      </c>
      <c r="K105" s="25" t="n">
        <v>0</v>
      </c>
      <c r="L105" s="25" t="n">
        <v>0</v>
      </c>
      <c r="M105" s="6" t="s">
        <f>=I105+J105+K105+L105</f>
      </c>
      <c r="N105" s="25"/>
      <c r="O105" s="25"/>
      <c r="P105" s="23"/>
      <c r="Q105" s="23" t="s">
        <v>864</v>
      </c>
    </row>
    <row collapsed="false" customFormat="false" customHeight="false" hidden="false" ht="12.1" outlineLevel="0" r="106">
      <c r="A106" s="30" t="n">
        <v>44104.737337963</v>
      </c>
      <c r="B106" s="31" t="s">
        <v>865</v>
      </c>
      <c r="C106" s="31" t="s">
        <v>866</v>
      </c>
      <c r="D106" s="31" t="s">
        <v>724</v>
      </c>
      <c r="E106" s="31" t="s">
        <v>867</v>
      </c>
      <c r="F106" s="31" t="s">
        <v>20</v>
      </c>
      <c r="G106" s="32" t="n">
        <v>10</v>
      </c>
      <c r="H106" s="33" t="n">
        <v>77.7757</v>
      </c>
      <c r="I106" s="33" t="n">
        <v>-777.76</v>
      </c>
      <c r="J106" s="33" t="n">
        <v>0</v>
      </c>
      <c r="K106" s="33" t="n">
        <v>-1.39</v>
      </c>
      <c r="L106" s="33" t="n">
        <v>0</v>
      </c>
      <c r="M106" s="6" t="n">
        <v>10</v>
      </c>
      <c r="N106" s="6" t="s">
        <f>=I106+J106+K106+L106</f>
      </c>
      <c r="O106" s="33"/>
      <c r="P106" s="31"/>
      <c r="Q106" s="31" t="s">
        <v>864</v>
      </c>
    </row>
    <row collapsed="false" customFormat="false" customHeight="false" hidden="false" ht="12.1" outlineLevel="0" r="107">
      <c r="A107" s="22" t="n">
        <v>44105</v>
      </c>
      <c r="B107" s="23" t="s">
        <v>843</v>
      </c>
      <c r="C107" s="23" t="s">
        <v>259</v>
      </c>
      <c r="D107" s="23" t="s">
        <v>843</v>
      </c>
      <c r="E107" s="23" t="s">
        <v>843</v>
      </c>
      <c r="F107" s="23" t="s">
        <v>20</v>
      </c>
      <c r="G107" s="24" t="n">
        <v>1</v>
      </c>
      <c r="H107" s="25" t="n">
        <v>750</v>
      </c>
      <c r="I107" s="25" t="n">
        <v>750</v>
      </c>
      <c r="J107" s="25" t="n">
        <v>0</v>
      </c>
      <c r="K107" s="25" t="n">
        <v>0</v>
      </c>
      <c r="L107" s="25" t="n">
        <v>0</v>
      </c>
      <c r="M107" s="25"/>
      <c r="N107" s="6" t="s">
        <f>=I107+J107+K107+L107</f>
      </c>
      <c r="O107" s="25"/>
      <c r="P107" s="23"/>
      <c r="Q107" s="23" t="s">
        <v>864</v>
      </c>
    </row>
    <row collapsed="false" customFormat="false" customHeight="false" hidden="false" ht="12.1" outlineLevel="0" r="108">
      <c r="A108" s="30" t="n">
        <v>44105.553148148</v>
      </c>
      <c r="B108" s="31" t="s">
        <v>865</v>
      </c>
      <c r="C108" s="31" t="s">
        <v>866</v>
      </c>
      <c r="D108" s="31" t="s">
        <v>724</v>
      </c>
      <c r="E108" s="31" t="s">
        <v>867</v>
      </c>
      <c r="F108" s="31" t="s">
        <v>20</v>
      </c>
      <c r="G108" s="32" t="n">
        <v>10</v>
      </c>
      <c r="H108" s="33" t="n">
        <v>77.3164</v>
      </c>
      <c r="I108" s="33" t="n">
        <v>-773.16</v>
      </c>
      <c r="J108" s="33" t="n">
        <v>0</v>
      </c>
      <c r="K108" s="33" t="n">
        <v>-1.39</v>
      </c>
      <c r="L108" s="33" t="n">
        <v>0</v>
      </c>
      <c r="M108" s="6" t="n">
        <v>10</v>
      </c>
      <c r="N108" s="6" t="s">
        <f>=I108+J108+K108+L108</f>
      </c>
      <c r="O108" s="33"/>
      <c r="P108" s="31"/>
      <c r="Q108" s="31" t="s">
        <v>864</v>
      </c>
    </row>
    <row collapsed="false" customFormat="false" customHeight="false" hidden="false" ht="12.1" outlineLevel="0" r="109">
      <c r="A109" s="30" t="n">
        <v>44105.71037037</v>
      </c>
      <c r="B109" s="31" t="s">
        <v>865</v>
      </c>
      <c r="C109" s="31" t="s">
        <v>866</v>
      </c>
      <c r="D109" s="31" t="s">
        <v>724</v>
      </c>
      <c r="E109" s="31" t="s">
        <v>867</v>
      </c>
      <c r="F109" s="31" t="s">
        <v>20</v>
      </c>
      <c r="G109" s="32" t="n">
        <v>10</v>
      </c>
      <c r="H109" s="33" t="n">
        <v>77.4444</v>
      </c>
      <c r="I109" s="33" t="n">
        <v>-774.44</v>
      </c>
      <c r="J109" s="33" t="n">
        <v>0</v>
      </c>
      <c r="K109" s="33" t="n">
        <v>-1.39</v>
      </c>
      <c r="L109" s="33" t="n">
        <v>0</v>
      </c>
      <c r="M109" s="6" t="n">
        <v>10</v>
      </c>
      <c r="N109" s="6" t="s">
        <f>=I109+J109+K109+L109</f>
      </c>
      <c r="O109" s="33"/>
      <c r="P109" s="31"/>
      <c r="Q109" s="31" t="s">
        <v>864</v>
      </c>
    </row>
    <row collapsed="false" customFormat="false" customHeight="false" hidden="false" ht="12.1" outlineLevel="0" r="110">
      <c r="A110" s="22" t="n">
        <v>44112</v>
      </c>
      <c r="B110" s="23" t="s">
        <v>856</v>
      </c>
      <c r="C110" s="23" t="s">
        <v>876</v>
      </c>
      <c r="D110" s="23" t="s">
        <v>856</v>
      </c>
      <c r="E110" s="23" t="s">
        <v>856</v>
      </c>
      <c r="F110" s="23" t="s">
        <v>77</v>
      </c>
      <c r="G110" s="24" t="n">
        <v>1</v>
      </c>
      <c r="H110" s="25" t="n">
        <v>0.13</v>
      </c>
      <c r="I110" s="25" t="n">
        <v>0.13</v>
      </c>
      <c r="J110" s="25" t="n">
        <v>0</v>
      </c>
      <c r="K110" s="25" t="n">
        <v>0</v>
      </c>
      <c r="L110" s="25" t="n">
        <v>0</v>
      </c>
      <c r="M110" s="6" t="s">
        <f>=I110+J110+K110+L110</f>
      </c>
      <c r="N110" s="25"/>
      <c r="O110" s="25"/>
      <c r="P110" s="23"/>
      <c r="Q110" s="23" t="s">
        <v>864</v>
      </c>
    </row>
    <row collapsed="false" customFormat="false" customHeight="false" hidden="false" ht="12.1" outlineLevel="0" r="111">
      <c r="A111" s="21" t="n">
        <v>44112.767430556</v>
      </c>
      <c r="B111" s="17" t="s">
        <v>143</v>
      </c>
      <c r="C111" s="17" t="s">
        <v>144</v>
      </c>
      <c r="D111" s="17" t="s">
        <v>724</v>
      </c>
      <c r="E111" s="17" t="s">
        <v>18</v>
      </c>
      <c r="F111" s="17" t="s">
        <v>77</v>
      </c>
      <c r="G111" s="7" t="n">
        <v>1</v>
      </c>
      <c r="H111" s="6" t="n">
        <v>15.01</v>
      </c>
      <c r="I111" s="6" t="n">
        <v>-15.01</v>
      </c>
      <c r="J111" s="6" t="n">
        <v>0</v>
      </c>
      <c r="K111" s="6" t="n">
        <v>-0.02</v>
      </c>
      <c r="L111" s="6" t="n">
        <v>0</v>
      </c>
      <c r="M111" s="6" t="s">
        <f>=I111+J111+K111+L111</f>
      </c>
      <c r="N111" s="6"/>
      <c r="O111" s="6"/>
      <c r="P111" s="17"/>
      <c r="Q111" s="17" t="s">
        <v>864</v>
      </c>
    </row>
    <row collapsed="false" customFormat="false" customHeight="false" hidden="false" ht="12.1" outlineLevel="0" r="112">
      <c r="A112" s="21" t="n">
        <v>44112.772395833</v>
      </c>
      <c r="B112" s="17" t="s">
        <v>134</v>
      </c>
      <c r="C112" s="17" t="s">
        <v>135</v>
      </c>
      <c r="D112" s="17" t="s">
        <v>724</v>
      </c>
      <c r="E112" s="17" t="s">
        <v>18</v>
      </c>
      <c r="F112" s="17" t="s">
        <v>77</v>
      </c>
      <c r="G112" s="7" t="n">
        <v>2</v>
      </c>
      <c r="H112" s="6" t="n">
        <v>7.66</v>
      </c>
      <c r="I112" s="6" t="n">
        <v>-15.32</v>
      </c>
      <c r="J112" s="6" t="n">
        <v>0</v>
      </c>
      <c r="K112" s="6" t="n">
        <v>-0.02</v>
      </c>
      <c r="L112" s="6" t="n">
        <v>0</v>
      </c>
      <c r="M112" s="6" t="s">
        <f>=I112+J112+K112+L112</f>
      </c>
      <c r="N112" s="6"/>
      <c r="O112" s="6"/>
      <c r="P112" s="17"/>
      <c r="Q112" s="17" t="s">
        <v>864</v>
      </c>
    </row>
    <row collapsed="false" customFormat="false" customHeight="false" hidden="false" ht="12.1" outlineLevel="0" r="113">
      <c r="A113" s="22" t="n">
        <v>44125.166666667</v>
      </c>
      <c r="B113" s="23" t="s">
        <v>843</v>
      </c>
      <c r="C113" s="23" t="s">
        <v>259</v>
      </c>
      <c r="D113" s="23" t="s">
        <v>843</v>
      </c>
      <c r="E113" s="23" t="s">
        <v>843</v>
      </c>
      <c r="F113" s="23" t="s">
        <v>20</v>
      </c>
      <c r="G113" s="24" t="n">
        <v>1</v>
      </c>
      <c r="H113" s="25" t="n">
        <v>1012.18</v>
      </c>
      <c r="I113" s="25" t="n">
        <v>1012.18</v>
      </c>
      <c r="J113" s="25" t="n">
        <v>0</v>
      </c>
      <c r="K113" s="25" t="n">
        <v>0</v>
      </c>
      <c r="L113" s="25" t="n">
        <v>0</v>
      </c>
      <c r="M113" s="25"/>
      <c r="N113" s="6" t="s">
        <f>=I113+J113+K113+L113</f>
      </c>
      <c r="O113" s="25"/>
      <c r="P113" s="23"/>
      <c r="Q113" s="23" t="s">
        <v>844</v>
      </c>
    </row>
    <row collapsed="false" customFormat="false" customHeight="false" hidden="false" ht="12.1" outlineLevel="0" r="114">
      <c r="A114" s="21" t="n">
        <v>44125.619085648</v>
      </c>
      <c r="B114" s="17" t="s">
        <v>52</v>
      </c>
      <c r="C114" s="17" t="s">
        <v>848</v>
      </c>
      <c r="D114" s="17" t="s">
        <v>724</v>
      </c>
      <c r="E114" s="17" t="s">
        <v>18</v>
      </c>
      <c r="F114" s="17" t="s">
        <v>20</v>
      </c>
      <c r="G114" s="7" t="n">
        <v>2</v>
      </c>
      <c r="H114" s="6" t="n">
        <v>405</v>
      </c>
      <c r="I114" s="6" t="n">
        <v>-810</v>
      </c>
      <c r="J114" s="6" t="n">
        <v>0</v>
      </c>
      <c r="K114" s="6" t="n">
        <v>-0.49</v>
      </c>
      <c r="L114" s="6" t="n">
        <v>-0.07</v>
      </c>
      <c r="M114" s="6"/>
      <c r="N114" s="6" t="s">
        <f>=I114+J114+K114+L114</f>
      </c>
      <c r="O114" s="6"/>
      <c r="P114" s="17"/>
      <c r="Q114" s="17" t="s">
        <v>844</v>
      </c>
    </row>
    <row collapsed="false" customFormat="false" customHeight="false" hidden="false" ht="12.1" outlineLevel="0" r="115">
      <c r="A115" s="22" t="n">
        <v>44127.166666667</v>
      </c>
      <c r="B115" s="23" t="s">
        <v>843</v>
      </c>
      <c r="C115" s="23" t="s">
        <v>259</v>
      </c>
      <c r="D115" s="23" t="s">
        <v>843</v>
      </c>
      <c r="E115" s="23" t="s">
        <v>843</v>
      </c>
      <c r="F115" s="23" t="s">
        <v>20</v>
      </c>
      <c r="G115" s="24" t="n">
        <v>1</v>
      </c>
      <c r="H115" s="25" t="n">
        <v>163</v>
      </c>
      <c r="I115" s="25" t="n">
        <v>163</v>
      </c>
      <c r="J115" s="25" t="n">
        <v>0</v>
      </c>
      <c r="K115" s="25" t="n">
        <v>0</v>
      </c>
      <c r="L115" s="25" t="n">
        <v>0</v>
      </c>
      <c r="M115" s="25"/>
      <c r="N115" s="6" t="s">
        <f>=I115+J115+K115+L115</f>
      </c>
      <c r="O115" s="25"/>
      <c r="P115" s="23"/>
      <c r="Q115" s="23" t="s">
        <v>844</v>
      </c>
    </row>
    <row collapsed="false" customFormat="false" customHeight="false" hidden="false" ht="12.1" outlineLevel="0" r="116">
      <c r="A116" s="22" t="n">
        <v>44141.166666667</v>
      </c>
      <c r="B116" s="23" t="s">
        <v>856</v>
      </c>
      <c r="C116" s="23" t="s">
        <v>877</v>
      </c>
      <c r="D116" s="23" t="s">
        <v>856</v>
      </c>
      <c r="E116" s="23" t="s">
        <v>856</v>
      </c>
      <c r="F116" s="23" t="s">
        <v>20</v>
      </c>
      <c r="G116" s="24" t="n">
        <v>1</v>
      </c>
      <c r="H116" s="25" t="n">
        <v>42.38</v>
      </c>
      <c r="I116" s="25" t="n">
        <v>42.38</v>
      </c>
      <c r="J116" s="25" t="n">
        <v>0</v>
      </c>
      <c r="K116" s="25" t="n">
        <v>0</v>
      </c>
      <c r="L116" s="25" t="n">
        <v>0</v>
      </c>
      <c r="M116" s="25"/>
      <c r="N116" s="6" t="s">
        <f>=I116+J116+K116+L116</f>
      </c>
      <c r="O116" s="25"/>
      <c r="P116" s="23"/>
      <c r="Q116" s="23" t="s">
        <v>844</v>
      </c>
    </row>
    <row collapsed="false" customFormat="false" customHeight="false" hidden="false" ht="12.1" outlineLevel="0" r="117">
      <c r="A117" s="22" t="n">
        <v>44144</v>
      </c>
      <c r="B117" s="23" t="s">
        <v>856</v>
      </c>
      <c r="C117" s="23" t="s">
        <v>878</v>
      </c>
      <c r="D117" s="23" t="s">
        <v>856</v>
      </c>
      <c r="E117" s="23" t="s">
        <v>856</v>
      </c>
      <c r="F117" s="23" t="s">
        <v>77</v>
      </c>
      <c r="G117" s="24" t="n">
        <v>1</v>
      </c>
      <c r="H117" s="25" t="n">
        <v>0.47</v>
      </c>
      <c r="I117" s="25" t="n">
        <v>0.47</v>
      </c>
      <c r="J117" s="25" t="n">
        <v>0</v>
      </c>
      <c r="K117" s="25" t="n">
        <v>0</v>
      </c>
      <c r="L117" s="25" t="n">
        <v>0</v>
      </c>
      <c r="M117" s="6" t="s">
        <f>=I117+J117+K117+L117</f>
      </c>
      <c r="N117" s="25"/>
      <c r="O117" s="25"/>
      <c r="P117" s="23"/>
      <c r="Q117" s="23" t="s">
        <v>864</v>
      </c>
    </row>
    <row collapsed="false" customFormat="false" customHeight="false" hidden="false" ht="12.1" outlineLevel="0" r="118">
      <c r="A118" s="22" t="n">
        <v>44147</v>
      </c>
      <c r="B118" s="23" t="s">
        <v>843</v>
      </c>
      <c r="C118" s="23" t="s">
        <v>259</v>
      </c>
      <c r="D118" s="23" t="s">
        <v>843</v>
      </c>
      <c r="E118" s="23" t="s">
        <v>843</v>
      </c>
      <c r="F118" s="23" t="s">
        <v>20</v>
      </c>
      <c r="G118" s="24" t="n">
        <v>1</v>
      </c>
      <c r="H118" s="25" t="n">
        <v>1575.62</v>
      </c>
      <c r="I118" s="25" t="n">
        <v>1575.62</v>
      </c>
      <c r="J118" s="25" t="n">
        <v>0</v>
      </c>
      <c r="K118" s="25" t="n">
        <v>0</v>
      </c>
      <c r="L118" s="25" t="n">
        <v>0</v>
      </c>
      <c r="M118" s="25"/>
      <c r="N118" s="6" t="s">
        <f>=I118+J118+K118+L118</f>
      </c>
      <c r="O118" s="25"/>
      <c r="P118" s="23"/>
      <c r="Q118" s="23" t="s">
        <v>864</v>
      </c>
    </row>
    <row collapsed="false" customFormat="false" customHeight="false" hidden="false" ht="12.1" outlineLevel="0" r="119">
      <c r="A119" s="30" t="n">
        <v>44147.730416667</v>
      </c>
      <c r="B119" s="31" t="s">
        <v>865</v>
      </c>
      <c r="C119" s="31" t="s">
        <v>866</v>
      </c>
      <c r="D119" s="31" t="s">
        <v>724</v>
      </c>
      <c r="E119" s="31" t="s">
        <v>867</v>
      </c>
      <c r="F119" s="31" t="s">
        <v>20</v>
      </c>
      <c r="G119" s="32" t="n">
        <v>20</v>
      </c>
      <c r="H119" s="33" t="n">
        <v>77.2054</v>
      </c>
      <c r="I119" s="33" t="n">
        <v>-1544.11</v>
      </c>
      <c r="J119" s="33" t="n">
        <v>0</v>
      </c>
      <c r="K119" s="33" t="n">
        <v>-1.77</v>
      </c>
      <c r="L119" s="33" t="n">
        <v>0</v>
      </c>
      <c r="M119" s="6" t="n">
        <v>20</v>
      </c>
      <c r="N119" s="6" t="s">
        <f>=I119+J119+K119+L119</f>
      </c>
      <c r="O119" s="33"/>
      <c r="P119" s="31"/>
      <c r="Q119" s="31" t="s">
        <v>864</v>
      </c>
    </row>
    <row collapsed="false" customFormat="false" customHeight="false" hidden="false" ht="12.1" outlineLevel="0" r="120">
      <c r="A120" s="21" t="n">
        <v>44147.733981481</v>
      </c>
      <c r="B120" s="17" t="s">
        <v>176</v>
      </c>
      <c r="C120" s="17" t="s">
        <v>879</v>
      </c>
      <c r="D120" s="17" t="s">
        <v>724</v>
      </c>
      <c r="E120" s="17" t="s">
        <v>168</v>
      </c>
      <c r="F120" s="17" t="s">
        <v>20</v>
      </c>
      <c r="G120" s="7" t="n">
        <v>27</v>
      </c>
      <c r="H120" s="6" t="n">
        <v>1.2309</v>
      </c>
      <c r="I120" s="6" t="n">
        <v>-33.23</v>
      </c>
      <c r="J120" s="6" t="n">
        <v>0</v>
      </c>
      <c r="K120" s="6" t="n">
        <v>-0.02</v>
      </c>
      <c r="L120" s="6" t="n">
        <v>0</v>
      </c>
      <c r="M120" s="6"/>
      <c r="N120" s="6" t="s">
        <f>=I120+J120+K120+L120</f>
      </c>
      <c r="O120" s="6"/>
      <c r="P120" s="17"/>
      <c r="Q120" s="17" t="s">
        <v>864</v>
      </c>
    </row>
    <row collapsed="false" customFormat="false" customHeight="false" hidden="false" ht="12.1" outlineLevel="0" r="121">
      <c r="A121" s="22" t="n">
        <v>44148</v>
      </c>
      <c r="B121" s="23" t="s">
        <v>843</v>
      </c>
      <c r="C121" s="23" t="s">
        <v>259</v>
      </c>
      <c r="D121" s="23" t="s">
        <v>843</v>
      </c>
      <c r="E121" s="23" t="s">
        <v>843</v>
      </c>
      <c r="F121" s="23" t="s">
        <v>20</v>
      </c>
      <c r="G121" s="24" t="n">
        <v>1</v>
      </c>
      <c r="H121" s="25" t="n">
        <v>10</v>
      </c>
      <c r="I121" s="25" t="n">
        <v>10</v>
      </c>
      <c r="J121" s="25" t="n">
        <v>0</v>
      </c>
      <c r="K121" s="25" t="n">
        <v>0</v>
      </c>
      <c r="L121" s="25" t="n">
        <v>0</v>
      </c>
      <c r="M121" s="25"/>
      <c r="N121" s="6" t="s">
        <f>=I121+J121+K121+L121</f>
      </c>
      <c r="O121" s="25"/>
      <c r="P121" s="23"/>
      <c r="Q121" s="23" t="s">
        <v>864</v>
      </c>
    </row>
    <row collapsed="false" customFormat="false" customHeight="false" hidden="false" ht="12.1" outlineLevel="0" r="122">
      <c r="A122" s="21" t="n">
        <v>44153.750196759</v>
      </c>
      <c r="B122" s="17" t="s">
        <v>128</v>
      </c>
      <c r="C122" s="17" t="s">
        <v>129</v>
      </c>
      <c r="D122" s="17" t="s">
        <v>724</v>
      </c>
      <c r="E122" s="17" t="s">
        <v>18</v>
      </c>
      <c r="F122" s="17" t="s">
        <v>77</v>
      </c>
      <c r="G122" s="7" t="n">
        <v>1</v>
      </c>
      <c r="H122" s="6" t="n">
        <v>37.18</v>
      </c>
      <c r="I122" s="6" t="n">
        <v>-37.18</v>
      </c>
      <c r="J122" s="6" t="n">
        <v>0</v>
      </c>
      <c r="K122" s="6" t="n">
        <v>-0.03</v>
      </c>
      <c r="L122" s="6" t="n">
        <v>0</v>
      </c>
      <c r="M122" s="6" t="s">
        <f>=I122+J122+K122+L122</f>
      </c>
      <c r="N122" s="6"/>
      <c r="O122" s="6"/>
      <c r="P122" s="17"/>
      <c r="Q122" s="17" t="s">
        <v>864</v>
      </c>
    </row>
    <row collapsed="false" customFormat="false" customHeight="false" hidden="false" ht="12.1" outlineLevel="0" r="123">
      <c r="A123" s="22" t="n">
        <v>44160</v>
      </c>
      <c r="B123" s="23" t="s">
        <v>856</v>
      </c>
      <c r="C123" s="23" t="s">
        <v>872</v>
      </c>
      <c r="D123" s="23" t="s">
        <v>856</v>
      </c>
      <c r="E123" s="23" t="s">
        <v>856</v>
      </c>
      <c r="F123" s="23" t="s">
        <v>77</v>
      </c>
      <c r="G123" s="24" t="n">
        <v>1</v>
      </c>
      <c r="H123" s="25" t="n">
        <v>0.16</v>
      </c>
      <c r="I123" s="25" t="n">
        <v>0.16</v>
      </c>
      <c r="J123" s="25" t="n">
        <v>0</v>
      </c>
      <c r="K123" s="25" t="n">
        <v>0</v>
      </c>
      <c r="L123" s="25" t="n">
        <v>0</v>
      </c>
      <c r="M123" s="6" t="s">
        <f>=I123+J123+K123+L123</f>
      </c>
      <c r="N123" s="25"/>
      <c r="O123" s="25"/>
      <c r="P123" s="23"/>
      <c r="Q123" s="23" t="s">
        <v>864</v>
      </c>
    </row>
    <row collapsed="false" customFormat="false" customHeight="false" hidden="false" ht="12.1" outlineLevel="0" r="124">
      <c r="A124" s="22" t="n">
        <v>44168</v>
      </c>
      <c r="B124" s="23" t="s">
        <v>843</v>
      </c>
      <c r="C124" s="23" t="s">
        <v>259</v>
      </c>
      <c r="D124" s="23" t="s">
        <v>843</v>
      </c>
      <c r="E124" s="23" t="s">
        <v>843</v>
      </c>
      <c r="F124" s="23" t="s">
        <v>20</v>
      </c>
      <c r="G124" s="24" t="n">
        <v>1</v>
      </c>
      <c r="H124" s="25" t="n">
        <v>2309.43</v>
      </c>
      <c r="I124" s="25" t="n">
        <v>2309.43</v>
      </c>
      <c r="J124" s="25" t="n">
        <v>0</v>
      </c>
      <c r="K124" s="25" t="n">
        <v>0</v>
      </c>
      <c r="L124" s="25" t="n">
        <v>0</v>
      </c>
      <c r="M124" s="25"/>
      <c r="N124" s="6" t="s">
        <f>=I124+J124+K124+L124</f>
      </c>
      <c r="O124" s="25"/>
      <c r="P124" s="23"/>
      <c r="Q124" s="23" t="s">
        <v>864</v>
      </c>
    </row>
    <row collapsed="false" customFormat="false" customHeight="false" hidden="false" ht="12.1" outlineLevel="0" r="125">
      <c r="A125" s="21" t="n">
        <v>44169.530520833</v>
      </c>
      <c r="B125" s="17" t="s">
        <v>107</v>
      </c>
      <c r="C125" s="17" t="s">
        <v>880</v>
      </c>
      <c r="D125" s="17" t="s">
        <v>724</v>
      </c>
      <c r="E125" s="17" t="s">
        <v>18</v>
      </c>
      <c r="F125" s="17" t="s">
        <v>20</v>
      </c>
      <c r="G125" s="7" t="n">
        <v>10</v>
      </c>
      <c r="H125" s="6" t="n">
        <v>44.475</v>
      </c>
      <c r="I125" s="6" t="n">
        <v>-444.75</v>
      </c>
      <c r="J125" s="6" t="n">
        <v>0</v>
      </c>
      <c r="K125" s="6" t="n">
        <v>-0.27</v>
      </c>
      <c r="L125" s="6" t="n">
        <v>0</v>
      </c>
      <c r="M125" s="6"/>
      <c r="N125" s="6" t="s">
        <f>=I125+J125+K125+L125</f>
      </c>
      <c r="O125" s="6"/>
      <c r="P125" s="17"/>
      <c r="Q125" s="17" t="s">
        <v>864</v>
      </c>
    </row>
    <row collapsed="false" customFormat="false" customHeight="false" hidden="false" ht="12.1" outlineLevel="0" r="126">
      <c r="A126" s="22" t="n">
        <v>44173</v>
      </c>
      <c r="B126" s="23" t="s">
        <v>856</v>
      </c>
      <c r="C126" s="23" t="s">
        <v>881</v>
      </c>
      <c r="D126" s="23" t="s">
        <v>856</v>
      </c>
      <c r="E126" s="23" t="s">
        <v>856</v>
      </c>
      <c r="F126" s="23" t="s">
        <v>77</v>
      </c>
      <c r="G126" s="24" t="n">
        <v>1</v>
      </c>
      <c r="H126" s="25" t="n">
        <v>0.21</v>
      </c>
      <c r="I126" s="25" t="n">
        <v>0.21</v>
      </c>
      <c r="J126" s="25" t="n">
        <v>0</v>
      </c>
      <c r="K126" s="25" t="n">
        <v>0</v>
      </c>
      <c r="L126" s="25" t="n">
        <v>0</v>
      </c>
      <c r="M126" s="6" t="s">
        <f>=I126+J126+K126+L126</f>
      </c>
      <c r="N126" s="25"/>
      <c r="O126" s="25"/>
      <c r="P126" s="23"/>
      <c r="Q126" s="23" t="s">
        <v>864</v>
      </c>
    </row>
    <row collapsed="false" customFormat="false" customHeight="false" hidden="false" ht="12.1" outlineLevel="0" r="127">
      <c r="A127" s="22" t="n">
        <v>44175.166666667</v>
      </c>
      <c r="B127" s="23" t="s">
        <v>843</v>
      </c>
      <c r="C127" s="23" t="s">
        <v>259</v>
      </c>
      <c r="D127" s="23" t="s">
        <v>843</v>
      </c>
      <c r="E127" s="23" t="s">
        <v>843</v>
      </c>
      <c r="F127" s="23" t="s">
        <v>20</v>
      </c>
      <c r="G127" s="24" t="n">
        <v>1</v>
      </c>
      <c r="H127" s="25" t="n">
        <v>100</v>
      </c>
      <c r="I127" s="25" t="n">
        <v>100</v>
      </c>
      <c r="J127" s="25" t="n">
        <v>0</v>
      </c>
      <c r="K127" s="25" t="n">
        <v>0</v>
      </c>
      <c r="L127" s="25" t="n">
        <v>0</v>
      </c>
      <c r="M127" s="25"/>
      <c r="N127" s="6" t="s">
        <f>=I127+J127+K127+L127</f>
      </c>
      <c r="O127" s="25"/>
      <c r="P127" s="23"/>
      <c r="Q127" s="23" t="s">
        <v>844</v>
      </c>
    </row>
    <row collapsed="false" customFormat="false" customHeight="false" hidden="false" ht="12.1" outlineLevel="0" r="128">
      <c r="A128" s="30" t="n">
        <v>44175.714328704</v>
      </c>
      <c r="B128" s="31" t="s">
        <v>865</v>
      </c>
      <c r="C128" s="31" t="s">
        <v>866</v>
      </c>
      <c r="D128" s="31" t="s">
        <v>724</v>
      </c>
      <c r="E128" s="31" t="s">
        <v>867</v>
      </c>
      <c r="F128" s="31" t="s">
        <v>20</v>
      </c>
      <c r="G128" s="32" t="n">
        <v>3</v>
      </c>
      <c r="H128" s="33" t="n">
        <v>73.31</v>
      </c>
      <c r="I128" s="33" t="n">
        <v>-219.93</v>
      </c>
      <c r="J128" s="33" t="n">
        <v>0</v>
      </c>
      <c r="K128" s="33" t="n">
        <v>-1.11</v>
      </c>
      <c r="L128" s="33" t="n">
        <v>0</v>
      </c>
      <c r="M128" s="6" t="n">
        <v>3</v>
      </c>
      <c r="N128" s="6" t="s">
        <f>=I128+J128+K128+L128</f>
      </c>
      <c r="O128" s="33"/>
      <c r="P128" s="31"/>
      <c r="Q128" s="31" t="s">
        <v>864</v>
      </c>
    </row>
    <row collapsed="false" customFormat="false" customHeight="false" hidden="false" ht="12.1" outlineLevel="0" r="129">
      <c r="A129" s="21" t="n">
        <v>44175.715497685</v>
      </c>
      <c r="B129" s="17" t="s">
        <v>736</v>
      </c>
      <c r="C129" s="17" t="s">
        <v>882</v>
      </c>
      <c r="D129" s="17" t="s">
        <v>724</v>
      </c>
      <c r="E129" s="17" t="s">
        <v>168</v>
      </c>
      <c r="F129" s="17" t="s">
        <v>77</v>
      </c>
      <c r="G129" s="7" t="n">
        <v>1</v>
      </c>
      <c r="H129" s="6" t="n">
        <v>1.0335</v>
      </c>
      <c r="I129" s="6" t="n">
        <v>-1.03</v>
      </c>
      <c r="J129" s="6" t="n">
        <v>0</v>
      </c>
      <c r="K129" s="6" t="n">
        <v>-0.02</v>
      </c>
      <c r="L129" s="6" t="n">
        <v>0</v>
      </c>
      <c r="M129" s="6" t="s">
        <f>=I129+J129+K129+L129</f>
      </c>
      <c r="N129" s="6"/>
      <c r="O129" s="6"/>
      <c r="P129" s="17"/>
      <c r="Q129" s="17" t="s">
        <v>864</v>
      </c>
    </row>
    <row collapsed="false" customFormat="false" customHeight="false" hidden="false" ht="12.1" outlineLevel="0" r="130">
      <c r="A130" s="21" t="n">
        <v>44175.724675926</v>
      </c>
      <c r="B130" s="17" t="s">
        <v>176</v>
      </c>
      <c r="C130" s="17" t="s">
        <v>879</v>
      </c>
      <c r="D130" s="17" t="s">
        <v>724</v>
      </c>
      <c r="E130" s="17" t="s">
        <v>168</v>
      </c>
      <c r="F130" s="17" t="s">
        <v>20</v>
      </c>
      <c r="G130" s="7" t="n">
        <v>23</v>
      </c>
      <c r="H130" s="6" t="n">
        <v>1.1435</v>
      </c>
      <c r="I130" s="6" t="n">
        <v>-26.3</v>
      </c>
      <c r="J130" s="6" t="n">
        <v>0</v>
      </c>
      <c r="K130" s="6" t="n">
        <v>-0.02</v>
      </c>
      <c r="L130" s="6" t="n">
        <v>0</v>
      </c>
      <c r="M130" s="6"/>
      <c r="N130" s="6" t="s">
        <f>=I130+J130+K130+L130</f>
      </c>
      <c r="O130" s="6"/>
      <c r="P130" s="17"/>
      <c r="Q130" s="17" t="s">
        <v>864</v>
      </c>
    </row>
    <row collapsed="false" customFormat="false" customHeight="false" hidden="false" ht="12.1" outlineLevel="0" r="131">
      <c r="A131" s="21" t="n">
        <v>44175.725613426</v>
      </c>
      <c r="B131" s="17" t="s">
        <v>176</v>
      </c>
      <c r="C131" s="17" t="s">
        <v>879</v>
      </c>
      <c r="D131" s="17" t="s">
        <v>724</v>
      </c>
      <c r="E131" s="17" t="s">
        <v>168</v>
      </c>
      <c r="F131" s="17" t="s">
        <v>77</v>
      </c>
      <c r="G131" s="7" t="n">
        <v>100</v>
      </c>
      <c r="H131" s="6" t="n">
        <v>0.015575</v>
      </c>
      <c r="I131" s="6" t="n">
        <v>-1.56</v>
      </c>
      <c r="J131" s="6" t="n">
        <v>0</v>
      </c>
      <c r="K131" s="6" t="n">
        <v>-0.02</v>
      </c>
      <c r="L131" s="6" t="n">
        <v>0</v>
      </c>
      <c r="M131" s="6" t="s">
        <f>=I131+J131+K131+L131</f>
      </c>
      <c r="N131" s="6"/>
      <c r="O131" s="6"/>
      <c r="P131" s="17"/>
      <c r="Q131" s="17" t="s">
        <v>864</v>
      </c>
    </row>
    <row collapsed="false" customFormat="false" customHeight="false" hidden="false" ht="12.1" outlineLevel="0" r="132">
      <c r="A132" s="21" t="n">
        <v>44175.870844907</v>
      </c>
      <c r="B132" s="17" t="s">
        <v>52</v>
      </c>
      <c r="C132" s="17" t="s">
        <v>848</v>
      </c>
      <c r="D132" s="17" t="s">
        <v>724</v>
      </c>
      <c r="E132" s="17" t="s">
        <v>18</v>
      </c>
      <c r="F132" s="17" t="s">
        <v>20</v>
      </c>
      <c r="G132" s="7" t="n">
        <v>1</v>
      </c>
      <c r="H132" s="6" t="n">
        <v>471.5</v>
      </c>
      <c r="I132" s="6" t="n">
        <v>-471.5</v>
      </c>
      <c r="J132" s="6" t="n">
        <v>0</v>
      </c>
      <c r="K132" s="6" t="n">
        <v>-0.28</v>
      </c>
      <c r="L132" s="6" t="n">
        <v>-0.05</v>
      </c>
      <c r="M132" s="6"/>
      <c r="N132" s="6" t="s">
        <f>=I132+J132+K132+L132</f>
      </c>
      <c r="O132" s="6"/>
      <c r="P132" s="17"/>
      <c r="Q132" s="17" t="s">
        <v>844</v>
      </c>
    </row>
    <row collapsed="false" customFormat="false" customHeight="false" hidden="false" ht="12.1" outlineLevel="0" r="133">
      <c r="A133" s="21" t="n">
        <v>44175.885856481</v>
      </c>
      <c r="B133" s="17" t="s">
        <v>190</v>
      </c>
      <c r="C133" s="17" t="s">
        <v>863</v>
      </c>
      <c r="D133" s="17" t="s">
        <v>724</v>
      </c>
      <c r="E133" s="17" t="s">
        <v>168</v>
      </c>
      <c r="F133" s="17" t="s">
        <v>20</v>
      </c>
      <c r="G133" s="7" t="n">
        <v>27</v>
      </c>
      <c r="H133" s="6" t="n">
        <v>1.6469</v>
      </c>
      <c r="I133" s="6" t="n">
        <v>-44.47</v>
      </c>
      <c r="J133" s="6" t="n">
        <v>0</v>
      </c>
      <c r="K133" s="6" t="n">
        <v>-0.03</v>
      </c>
      <c r="L133" s="6" t="n">
        <v>-0.02</v>
      </c>
      <c r="M133" s="6"/>
      <c r="N133" s="6" t="s">
        <f>=I133+J133+K133+L133</f>
      </c>
      <c r="O133" s="6"/>
      <c r="P133" s="17"/>
      <c r="Q133" s="17" t="s">
        <v>844</v>
      </c>
    </row>
    <row collapsed="false" customFormat="false" customHeight="false" hidden="false" ht="12.1" outlineLevel="0" r="134">
      <c r="A134" s="22" t="n">
        <v>44188</v>
      </c>
      <c r="B134" s="23" t="s">
        <v>843</v>
      </c>
      <c r="C134" s="23" t="s">
        <v>259</v>
      </c>
      <c r="D134" s="23" t="s">
        <v>843</v>
      </c>
      <c r="E134" s="23" t="s">
        <v>843</v>
      </c>
      <c r="F134" s="23" t="s">
        <v>20</v>
      </c>
      <c r="G134" s="24" t="n">
        <v>1</v>
      </c>
      <c r="H134" s="25" t="n">
        <v>708</v>
      </c>
      <c r="I134" s="25" t="n">
        <v>708</v>
      </c>
      <c r="J134" s="25" t="n">
        <v>0</v>
      </c>
      <c r="K134" s="25" t="n">
        <v>0</v>
      </c>
      <c r="L134" s="25" t="n">
        <v>0</v>
      </c>
      <c r="M134" s="25"/>
      <c r="N134" s="6" t="s">
        <f>=I134+J134+K134+L134</f>
      </c>
      <c r="O134" s="25"/>
      <c r="P134" s="23"/>
      <c r="Q134" s="23" t="s">
        <v>864</v>
      </c>
    </row>
    <row collapsed="false" customFormat="false" customHeight="false" hidden="false" ht="12.1" outlineLevel="0" r="135">
      <c r="A135" s="30" t="n">
        <v>44188.757696759</v>
      </c>
      <c r="B135" s="31" t="s">
        <v>865</v>
      </c>
      <c r="C135" s="31" t="s">
        <v>866</v>
      </c>
      <c r="D135" s="31" t="s">
        <v>724</v>
      </c>
      <c r="E135" s="31" t="s">
        <v>867</v>
      </c>
      <c r="F135" s="31" t="s">
        <v>20</v>
      </c>
      <c r="G135" s="32" t="n">
        <v>29</v>
      </c>
      <c r="H135" s="33" t="n">
        <v>74.9834</v>
      </c>
      <c r="I135" s="33" t="n">
        <v>-2174.52</v>
      </c>
      <c r="J135" s="33" t="n">
        <v>0</v>
      </c>
      <c r="K135" s="33" t="n">
        <v>-2.09</v>
      </c>
      <c r="L135" s="33" t="n">
        <v>0</v>
      </c>
      <c r="M135" s="6" t="n">
        <v>29</v>
      </c>
      <c r="N135" s="6" t="s">
        <f>=I135+J135+K135+L135</f>
      </c>
      <c r="O135" s="33"/>
      <c r="P135" s="31"/>
      <c r="Q135" s="31" t="s">
        <v>864</v>
      </c>
    </row>
    <row collapsed="false" customFormat="false" customHeight="false" hidden="false" ht="12.1" outlineLevel="0" r="136">
      <c r="A136" s="21" t="n">
        <v>44188.758113426</v>
      </c>
      <c r="B136" s="17" t="s">
        <v>104</v>
      </c>
      <c r="C136" s="17" t="s">
        <v>105</v>
      </c>
      <c r="D136" s="17" t="s">
        <v>724</v>
      </c>
      <c r="E136" s="17" t="s">
        <v>18</v>
      </c>
      <c r="F136" s="17" t="s">
        <v>77</v>
      </c>
      <c r="G136" s="7" t="n">
        <v>1</v>
      </c>
      <c r="H136" s="6" t="n">
        <v>28.72</v>
      </c>
      <c r="I136" s="6" t="n">
        <v>-28.72</v>
      </c>
      <c r="J136" s="6" t="n">
        <v>0</v>
      </c>
      <c r="K136" s="6" t="n">
        <v>-0.02</v>
      </c>
      <c r="L136" s="6" t="n">
        <v>0</v>
      </c>
      <c r="M136" s="6" t="s">
        <f>=I136+J136+K136+L136</f>
      </c>
      <c r="N136" s="6"/>
      <c r="O136" s="6"/>
      <c r="P136" s="17"/>
      <c r="Q136" s="17" t="s">
        <v>864</v>
      </c>
    </row>
    <row collapsed="false" customFormat="false" customHeight="false" hidden="false" ht="12.1" outlineLevel="0" r="137">
      <c r="A137" s="22" t="n">
        <v>44194</v>
      </c>
      <c r="B137" s="23" t="s">
        <v>856</v>
      </c>
      <c r="C137" s="23" t="s">
        <v>875</v>
      </c>
      <c r="D137" s="23" t="s">
        <v>856</v>
      </c>
      <c r="E137" s="23" t="s">
        <v>856</v>
      </c>
      <c r="F137" s="23" t="s">
        <v>77</v>
      </c>
      <c r="G137" s="24" t="n">
        <v>1</v>
      </c>
      <c r="H137" s="25" t="n">
        <v>0.16</v>
      </c>
      <c r="I137" s="25" t="n">
        <v>0.16</v>
      </c>
      <c r="J137" s="25" t="n">
        <v>0</v>
      </c>
      <c r="K137" s="25" t="n">
        <v>0</v>
      </c>
      <c r="L137" s="25" t="n">
        <v>0</v>
      </c>
      <c r="M137" s="6" t="s">
        <f>=I137+J137+K137+L137</f>
      </c>
      <c r="N137" s="25"/>
      <c r="O137" s="25"/>
      <c r="P137" s="23"/>
      <c r="Q137" s="23" t="s">
        <v>864</v>
      </c>
    </row>
    <row collapsed="false" customFormat="false" customHeight="false" hidden="false" ht="12.1" outlineLevel="0" r="138">
      <c r="A138" s="22" t="n">
        <v>44200</v>
      </c>
      <c r="B138" s="23" t="s">
        <v>843</v>
      </c>
      <c r="C138" s="23" t="s">
        <v>259</v>
      </c>
      <c r="D138" s="23" t="s">
        <v>843</v>
      </c>
      <c r="E138" s="23" t="s">
        <v>843</v>
      </c>
      <c r="F138" s="23" t="s">
        <v>20</v>
      </c>
      <c r="G138" s="24" t="n">
        <v>1</v>
      </c>
      <c r="H138" s="25" t="n">
        <v>600</v>
      </c>
      <c r="I138" s="25" t="n">
        <v>600</v>
      </c>
      <c r="J138" s="25" t="n">
        <v>0</v>
      </c>
      <c r="K138" s="25" t="n">
        <v>0</v>
      </c>
      <c r="L138" s="25" t="n">
        <v>0</v>
      </c>
      <c r="M138" s="25"/>
      <c r="N138" s="6" t="s">
        <f>=I138+J138+K138+L138</f>
      </c>
      <c r="O138" s="25"/>
      <c r="P138" s="23"/>
      <c r="Q138" s="23" t="s">
        <v>864</v>
      </c>
    </row>
    <row collapsed="false" customFormat="false" customHeight="false" hidden="false" ht="12.1" outlineLevel="0" r="139">
      <c r="A139" s="21" t="n">
        <v>44200.743645833</v>
      </c>
      <c r="B139" s="17" t="s">
        <v>107</v>
      </c>
      <c r="C139" s="17" t="s">
        <v>880</v>
      </c>
      <c r="D139" s="17" t="s">
        <v>724</v>
      </c>
      <c r="E139" s="17" t="s">
        <v>18</v>
      </c>
      <c r="F139" s="17" t="s">
        <v>20</v>
      </c>
      <c r="G139" s="7" t="n">
        <v>10</v>
      </c>
      <c r="H139" s="6" t="n">
        <v>57.02</v>
      </c>
      <c r="I139" s="6" t="n">
        <v>-570.2</v>
      </c>
      <c r="J139" s="6" t="n">
        <v>0</v>
      </c>
      <c r="K139" s="6" t="n">
        <v>-0.34</v>
      </c>
      <c r="L139" s="6" t="n">
        <v>0</v>
      </c>
      <c r="M139" s="6"/>
      <c r="N139" s="6" t="s">
        <f>=I139+J139+K139+L139</f>
      </c>
      <c r="O139" s="6"/>
      <c r="P139" s="17"/>
      <c r="Q139" s="17" t="s">
        <v>864</v>
      </c>
    </row>
    <row collapsed="false" customFormat="false" customHeight="false" hidden="false" ht="12.1" outlineLevel="0" r="140">
      <c r="A140" s="22" t="n">
        <v>44208.166666667</v>
      </c>
      <c r="B140" s="23" t="s">
        <v>843</v>
      </c>
      <c r="C140" s="23" t="s">
        <v>259</v>
      </c>
      <c r="D140" s="23" t="s">
        <v>843</v>
      </c>
      <c r="E140" s="23" t="s">
        <v>843</v>
      </c>
      <c r="F140" s="23" t="s">
        <v>20</v>
      </c>
      <c r="G140" s="24" t="n">
        <v>1</v>
      </c>
      <c r="H140" s="25" t="n">
        <v>400</v>
      </c>
      <c r="I140" s="25" t="n">
        <v>400</v>
      </c>
      <c r="J140" s="25" t="n">
        <v>0</v>
      </c>
      <c r="K140" s="25" t="n">
        <v>0</v>
      </c>
      <c r="L140" s="25" t="n">
        <v>0</v>
      </c>
      <c r="M140" s="25"/>
      <c r="N140" s="6" t="s">
        <f>=I140+J140+K140+L140</f>
      </c>
      <c r="O140" s="25"/>
      <c r="P140" s="23"/>
      <c r="Q140" s="23" t="s">
        <v>844</v>
      </c>
    </row>
    <row collapsed="false" customFormat="false" customHeight="false" hidden="false" ht="12.1" outlineLevel="0" r="141">
      <c r="A141" s="21" t="n">
        <v>44208.882303241</v>
      </c>
      <c r="B141" s="17" t="s">
        <v>63</v>
      </c>
      <c r="C141" s="17" t="s">
        <v>874</v>
      </c>
      <c r="D141" s="17" t="s">
        <v>724</v>
      </c>
      <c r="E141" s="17" t="s">
        <v>18</v>
      </c>
      <c r="F141" s="17" t="s">
        <v>20</v>
      </c>
      <c r="G141" s="7" t="n">
        <v>1000</v>
      </c>
      <c r="H141" s="6" t="n">
        <v>0.3902</v>
      </c>
      <c r="I141" s="6" t="n">
        <v>-390.2</v>
      </c>
      <c r="J141" s="6" t="n">
        <v>0</v>
      </c>
      <c r="K141" s="6" t="n">
        <v>-0.23</v>
      </c>
      <c r="L141" s="6" t="n">
        <v>-0.04</v>
      </c>
      <c r="M141" s="6"/>
      <c r="N141" s="6" t="s">
        <f>=I141+J141+K141+L141</f>
      </c>
      <c r="O141" s="6"/>
      <c r="P141" s="17"/>
      <c r="Q141" s="17" t="s">
        <v>844</v>
      </c>
    </row>
    <row collapsed="false" customFormat="false" customHeight="false" hidden="false" ht="12.1" outlineLevel="0" r="142">
      <c r="A142" s="22" t="n">
        <v>44211</v>
      </c>
      <c r="B142" s="23" t="s">
        <v>856</v>
      </c>
      <c r="C142" s="23" t="s">
        <v>876</v>
      </c>
      <c r="D142" s="23" t="s">
        <v>856</v>
      </c>
      <c r="E142" s="23" t="s">
        <v>856</v>
      </c>
      <c r="F142" s="23" t="s">
        <v>77</v>
      </c>
      <c r="G142" s="24" t="n">
        <v>1</v>
      </c>
      <c r="H142" s="25" t="n">
        <v>0.13</v>
      </c>
      <c r="I142" s="25" t="n">
        <v>0.13</v>
      </c>
      <c r="J142" s="25" t="n">
        <v>0</v>
      </c>
      <c r="K142" s="25" t="n">
        <v>0</v>
      </c>
      <c r="L142" s="25" t="n">
        <v>0</v>
      </c>
      <c r="M142" s="6" t="s">
        <f>=I142+J142+K142+L142</f>
      </c>
      <c r="N142" s="25"/>
      <c r="O142" s="25"/>
      <c r="P142" s="23"/>
      <c r="Q142" s="23" t="s">
        <v>864</v>
      </c>
    </row>
    <row collapsed="false" customFormat="false" customHeight="false" hidden="false" ht="12.1" outlineLevel="0" r="143">
      <c r="A143" s="22" t="n">
        <v>44223</v>
      </c>
      <c r="B143" s="23" t="s">
        <v>856</v>
      </c>
      <c r="C143" s="23" t="s">
        <v>883</v>
      </c>
      <c r="D143" s="23" t="s">
        <v>856</v>
      </c>
      <c r="E143" s="23" t="s">
        <v>856</v>
      </c>
      <c r="F143" s="23" t="s">
        <v>20</v>
      </c>
      <c r="G143" s="24" t="n">
        <v>1</v>
      </c>
      <c r="H143" s="25" t="n">
        <v>41.82</v>
      </c>
      <c r="I143" s="25" t="n">
        <v>41.82</v>
      </c>
      <c r="J143" s="25" t="n">
        <v>0</v>
      </c>
      <c r="K143" s="25" t="n">
        <v>0</v>
      </c>
      <c r="L143" s="25" t="n">
        <v>0</v>
      </c>
      <c r="M143" s="25"/>
      <c r="N143" s="6" t="s">
        <f>=I143+J143+K143+L143</f>
      </c>
      <c r="O143" s="25"/>
      <c r="P143" s="23"/>
      <c r="Q143" s="23" t="s">
        <v>864</v>
      </c>
    </row>
    <row collapsed="false" customFormat="false" customHeight="false" hidden="false" ht="12.1" outlineLevel="0" r="144">
      <c r="A144" s="22" t="n">
        <v>44224</v>
      </c>
      <c r="B144" s="23" t="s">
        <v>843</v>
      </c>
      <c r="C144" s="23" t="s">
        <v>259</v>
      </c>
      <c r="D144" s="23" t="s">
        <v>843</v>
      </c>
      <c r="E144" s="23" t="s">
        <v>843</v>
      </c>
      <c r="F144" s="23" t="s">
        <v>20</v>
      </c>
      <c r="G144" s="24" t="n">
        <v>1</v>
      </c>
      <c r="H144" s="25" t="n">
        <v>600</v>
      </c>
      <c r="I144" s="25" t="n">
        <v>600</v>
      </c>
      <c r="J144" s="25" t="n">
        <v>0</v>
      </c>
      <c r="K144" s="25" t="n">
        <v>0</v>
      </c>
      <c r="L144" s="25" t="n">
        <v>0</v>
      </c>
      <c r="M144" s="25"/>
      <c r="N144" s="6" t="s">
        <f>=I144+J144+K144+L144</f>
      </c>
      <c r="O144" s="25"/>
      <c r="P144" s="23"/>
      <c r="Q144" s="23" t="s">
        <v>864</v>
      </c>
    </row>
    <row collapsed="false" customFormat="false" customHeight="false" hidden="false" ht="12.1" outlineLevel="0" r="145">
      <c r="A145" s="21" t="n">
        <v>44224.766273148</v>
      </c>
      <c r="B145" s="17" t="s">
        <v>107</v>
      </c>
      <c r="C145" s="17" t="s">
        <v>880</v>
      </c>
      <c r="D145" s="17" t="s">
        <v>724</v>
      </c>
      <c r="E145" s="17" t="s">
        <v>18</v>
      </c>
      <c r="F145" s="17" t="s">
        <v>20</v>
      </c>
      <c r="G145" s="7" t="n">
        <v>10</v>
      </c>
      <c r="H145" s="6" t="n">
        <v>51.845</v>
      </c>
      <c r="I145" s="6" t="n">
        <v>-518.45</v>
      </c>
      <c r="J145" s="6" t="n">
        <v>0</v>
      </c>
      <c r="K145" s="6" t="n">
        <v>-0.31</v>
      </c>
      <c r="L145" s="6" t="n">
        <v>0</v>
      </c>
      <c r="M145" s="6"/>
      <c r="N145" s="6" t="s">
        <f>=I145+J145+K145+L145</f>
      </c>
      <c r="O145" s="6"/>
      <c r="P145" s="17"/>
      <c r="Q145" s="17" t="s">
        <v>864</v>
      </c>
    </row>
    <row collapsed="false" customFormat="false" customHeight="false" hidden="false" ht="12.1" outlineLevel="0" r="146">
      <c r="A146" s="22" t="n">
        <v>44231</v>
      </c>
      <c r="B146" s="23" t="s">
        <v>856</v>
      </c>
      <c r="C146" s="23" t="s">
        <v>884</v>
      </c>
      <c r="D146" s="23" t="s">
        <v>856</v>
      </c>
      <c r="E146" s="23" t="s">
        <v>856</v>
      </c>
      <c r="F146" s="23" t="s">
        <v>77</v>
      </c>
      <c r="G146" s="24" t="n">
        <v>1</v>
      </c>
      <c r="H146" s="25" t="n">
        <v>0.94</v>
      </c>
      <c r="I146" s="25" t="n">
        <v>0.94</v>
      </c>
      <c r="J146" s="25" t="n">
        <v>0</v>
      </c>
      <c r="K146" s="25" t="n">
        <v>0</v>
      </c>
      <c r="L146" s="25" t="n">
        <v>0</v>
      </c>
      <c r="M146" s="6" t="s">
        <f>=I146+J146+K146+L146</f>
      </c>
      <c r="N146" s="25"/>
      <c r="O146" s="25"/>
      <c r="P146" s="23"/>
      <c r="Q146" s="23" t="s">
        <v>864</v>
      </c>
    </row>
    <row collapsed="false" customFormat="false" customHeight="false" hidden="false" ht="12.1" outlineLevel="0" r="147">
      <c r="A147" s="22" t="n">
        <v>44232.166666667</v>
      </c>
      <c r="B147" s="23" t="s">
        <v>843</v>
      </c>
      <c r="C147" s="23" t="s">
        <v>259</v>
      </c>
      <c r="D147" s="23" t="s">
        <v>843</v>
      </c>
      <c r="E147" s="23" t="s">
        <v>843</v>
      </c>
      <c r="F147" s="23" t="s">
        <v>20</v>
      </c>
      <c r="G147" s="24" t="n">
        <v>1</v>
      </c>
      <c r="H147" s="25" t="n">
        <v>3350</v>
      </c>
      <c r="I147" s="25" t="n">
        <v>3350</v>
      </c>
      <c r="J147" s="25" t="n">
        <v>0</v>
      </c>
      <c r="K147" s="25" t="n">
        <v>0</v>
      </c>
      <c r="L147" s="25" t="n">
        <v>0</v>
      </c>
      <c r="M147" s="25"/>
      <c r="N147" s="6" t="s">
        <f>=I147+J147+K147+L147</f>
      </c>
      <c r="O147" s="25"/>
      <c r="P147" s="23"/>
      <c r="Q147" s="23" t="s">
        <v>844</v>
      </c>
    </row>
    <row collapsed="false" customFormat="false" customHeight="false" hidden="false" ht="12.1" outlineLevel="0" r="148">
      <c r="A148" s="21" t="n">
        <v>44232.858518519</v>
      </c>
      <c r="B148" s="17" t="s">
        <v>42</v>
      </c>
      <c r="C148" s="17" t="s">
        <v>885</v>
      </c>
      <c r="D148" s="17" t="s">
        <v>724</v>
      </c>
      <c r="E148" s="17" t="s">
        <v>18</v>
      </c>
      <c r="F148" s="17" t="s">
        <v>20</v>
      </c>
      <c r="G148" s="7" t="n">
        <v>10</v>
      </c>
      <c r="H148" s="6" t="n">
        <v>333.05</v>
      </c>
      <c r="I148" s="6" t="n">
        <v>-3330.5</v>
      </c>
      <c r="J148" s="6" t="n">
        <v>0</v>
      </c>
      <c r="K148" s="6" t="n">
        <v>-2</v>
      </c>
      <c r="L148" s="6" t="n">
        <v>-0.31</v>
      </c>
      <c r="M148" s="6"/>
      <c r="N148" s="6" t="s">
        <f>=I148+J148+K148+L148</f>
      </c>
      <c r="O148" s="6"/>
      <c r="P148" s="17"/>
      <c r="Q148" s="17" t="s">
        <v>844</v>
      </c>
    </row>
    <row collapsed="false" customFormat="false" customHeight="false" hidden="false" ht="12.1" outlineLevel="0" r="149">
      <c r="A149" s="22" t="n">
        <v>44242</v>
      </c>
      <c r="B149" s="23" t="s">
        <v>843</v>
      </c>
      <c r="C149" s="23" t="s">
        <v>259</v>
      </c>
      <c r="D149" s="23" t="s">
        <v>843</v>
      </c>
      <c r="E149" s="23" t="s">
        <v>843</v>
      </c>
      <c r="F149" s="23" t="s">
        <v>20</v>
      </c>
      <c r="G149" s="24" t="n">
        <v>1</v>
      </c>
      <c r="H149" s="25" t="n">
        <v>509.01</v>
      </c>
      <c r="I149" s="25" t="n">
        <v>509.01</v>
      </c>
      <c r="J149" s="25" t="n">
        <v>0</v>
      </c>
      <c r="K149" s="25" t="n">
        <v>0</v>
      </c>
      <c r="L149" s="25" t="n">
        <v>0</v>
      </c>
      <c r="M149" s="25"/>
      <c r="N149" s="6" t="s">
        <f>=I149+J149+K149+L149</f>
      </c>
      <c r="O149" s="25"/>
      <c r="P149" s="23"/>
      <c r="Q149" s="23" t="s">
        <v>864</v>
      </c>
    </row>
    <row collapsed="false" customFormat="false" customHeight="false" hidden="false" ht="12.1" outlineLevel="0" r="150">
      <c r="A150" s="30" t="n">
        <v>44242.7159375</v>
      </c>
      <c r="B150" s="31" t="s">
        <v>865</v>
      </c>
      <c r="C150" s="31" t="s">
        <v>866</v>
      </c>
      <c r="D150" s="31" t="s">
        <v>724</v>
      </c>
      <c r="E150" s="31" t="s">
        <v>867</v>
      </c>
      <c r="F150" s="31" t="s">
        <v>20</v>
      </c>
      <c r="G150" s="32" t="n">
        <v>10</v>
      </c>
      <c r="H150" s="33" t="n">
        <v>73.3604</v>
      </c>
      <c r="I150" s="33" t="n">
        <v>-733.6</v>
      </c>
      <c r="J150" s="33" t="n">
        <v>0</v>
      </c>
      <c r="K150" s="33" t="n">
        <v>-1.37</v>
      </c>
      <c r="L150" s="33" t="n">
        <v>0</v>
      </c>
      <c r="M150" s="6" t="n">
        <v>10</v>
      </c>
      <c r="N150" s="6" t="s">
        <f>=I150+J150+K150+L150</f>
      </c>
      <c r="O150" s="33"/>
      <c r="P150" s="31"/>
      <c r="Q150" s="31" t="s">
        <v>864</v>
      </c>
    </row>
    <row collapsed="false" customFormat="false" customHeight="false" hidden="false" ht="12.1" outlineLevel="0" r="151">
      <c r="A151" s="22" t="n">
        <v>44246</v>
      </c>
      <c r="B151" s="23" t="s">
        <v>856</v>
      </c>
      <c r="C151" s="23" t="s">
        <v>872</v>
      </c>
      <c r="D151" s="23" t="s">
        <v>856</v>
      </c>
      <c r="E151" s="23" t="s">
        <v>856</v>
      </c>
      <c r="F151" s="23" t="s">
        <v>77</v>
      </c>
      <c r="G151" s="24" t="n">
        <v>1</v>
      </c>
      <c r="H151" s="25" t="n">
        <v>0.16</v>
      </c>
      <c r="I151" s="25" t="n">
        <v>0.16</v>
      </c>
      <c r="J151" s="25" t="n">
        <v>0</v>
      </c>
      <c r="K151" s="25" t="n">
        <v>0</v>
      </c>
      <c r="L151" s="25" t="n">
        <v>0</v>
      </c>
      <c r="M151" s="6" t="s">
        <f>=I151+J151+K151+L151</f>
      </c>
      <c r="N151" s="25"/>
      <c r="O151" s="25"/>
      <c r="P151" s="23"/>
      <c r="Q151" s="23" t="s">
        <v>864</v>
      </c>
    </row>
    <row collapsed="false" customFormat="false" customHeight="false" hidden="false" ht="12.1" outlineLevel="0" r="152">
      <c r="A152" s="22" t="n">
        <v>44260</v>
      </c>
      <c r="B152" s="23" t="s">
        <v>843</v>
      </c>
      <c r="C152" s="23" t="s">
        <v>259</v>
      </c>
      <c r="D152" s="23" t="s">
        <v>843</v>
      </c>
      <c r="E152" s="23" t="s">
        <v>843</v>
      </c>
      <c r="F152" s="23" t="s">
        <v>20</v>
      </c>
      <c r="G152" s="24" t="n">
        <v>1</v>
      </c>
      <c r="H152" s="25" t="n">
        <v>225.28</v>
      </c>
      <c r="I152" s="25" t="n">
        <v>225.28</v>
      </c>
      <c r="J152" s="25" t="n">
        <v>0</v>
      </c>
      <c r="K152" s="25" t="n">
        <v>0</v>
      </c>
      <c r="L152" s="25" t="n">
        <v>0</v>
      </c>
      <c r="M152" s="25"/>
      <c r="N152" s="6" t="s">
        <f>=I152+J152+K152+L152</f>
      </c>
      <c r="O152" s="25"/>
      <c r="P152" s="23"/>
      <c r="Q152" s="23" t="s">
        <v>864</v>
      </c>
    </row>
    <row collapsed="false" customFormat="false" customHeight="false" hidden="false" ht="12.1" outlineLevel="0" r="153">
      <c r="A153" s="21" t="n">
        <v>44260.747256944</v>
      </c>
      <c r="B153" s="17" t="s">
        <v>736</v>
      </c>
      <c r="C153" s="17" t="s">
        <v>882</v>
      </c>
      <c r="D153" s="17" t="s">
        <v>724</v>
      </c>
      <c r="E153" s="17" t="s">
        <v>168</v>
      </c>
      <c r="F153" s="17" t="s">
        <v>20</v>
      </c>
      <c r="G153" s="7" t="n">
        <v>1</v>
      </c>
      <c r="H153" s="6" t="n">
        <v>78.7</v>
      </c>
      <c r="I153" s="6" t="n">
        <v>-78.7</v>
      </c>
      <c r="J153" s="6" t="n">
        <v>0</v>
      </c>
      <c r="K153" s="6" t="n">
        <v>-0.06</v>
      </c>
      <c r="L153" s="6" t="n">
        <v>0</v>
      </c>
      <c r="M153" s="6"/>
      <c r="N153" s="6" t="s">
        <f>=I153+J153+K153+L153</f>
      </c>
      <c r="O153" s="6"/>
      <c r="P153" s="17"/>
      <c r="Q153" s="17" t="s">
        <v>864</v>
      </c>
    </row>
    <row collapsed="false" customFormat="false" customHeight="false" hidden="false" ht="12.1" outlineLevel="0" r="154">
      <c r="A154" s="21" t="n">
        <v>44260.748576389</v>
      </c>
      <c r="B154" s="17" t="s">
        <v>176</v>
      </c>
      <c r="C154" s="17" t="s">
        <v>879</v>
      </c>
      <c r="D154" s="17" t="s">
        <v>724</v>
      </c>
      <c r="E154" s="17" t="s">
        <v>168</v>
      </c>
      <c r="F154" s="17" t="s">
        <v>20</v>
      </c>
      <c r="G154" s="7" t="n">
        <v>4</v>
      </c>
      <c r="H154" s="6" t="n">
        <v>1.0577</v>
      </c>
      <c r="I154" s="6" t="n">
        <v>-4.23</v>
      </c>
      <c r="J154" s="6" t="n">
        <v>0</v>
      </c>
      <c r="K154" s="6" t="n">
        <v>-0.02</v>
      </c>
      <c r="L154" s="6" t="n">
        <v>0</v>
      </c>
      <c r="M154" s="6"/>
      <c r="N154" s="6" t="s">
        <f>=I154+J154+K154+L154</f>
      </c>
      <c r="O154" s="6"/>
      <c r="P154" s="17"/>
      <c r="Q154" s="17" t="s">
        <v>864</v>
      </c>
    </row>
    <row collapsed="false" customFormat="false" customHeight="false" hidden="false" ht="12.1" outlineLevel="0" r="155">
      <c r="A155" s="21" t="n">
        <v>44260.749479167</v>
      </c>
      <c r="B155" s="17" t="s">
        <v>736</v>
      </c>
      <c r="C155" s="17" t="s">
        <v>882</v>
      </c>
      <c r="D155" s="17" t="s">
        <v>724</v>
      </c>
      <c r="E155" s="17" t="s">
        <v>168</v>
      </c>
      <c r="F155" s="17" t="s">
        <v>77</v>
      </c>
      <c r="G155" s="7" t="n">
        <v>3</v>
      </c>
      <c r="H155" s="6" t="n">
        <v>1.0575</v>
      </c>
      <c r="I155" s="6" t="n">
        <v>-3.17</v>
      </c>
      <c r="J155" s="6" t="n">
        <v>0</v>
      </c>
      <c r="K155" s="6" t="n">
        <v>-0.02</v>
      </c>
      <c r="L155" s="6" t="n">
        <v>0</v>
      </c>
      <c r="M155" s="6" t="s">
        <f>=I155+J155+K155+L155</f>
      </c>
      <c r="N155" s="6"/>
      <c r="O155" s="6"/>
      <c r="P155" s="17"/>
      <c r="Q155" s="17" t="s">
        <v>864</v>
      </c>
    </row>
    <row collapsed="false" customFormat="false" customHeight="false" hidden="false" ht="12.1" outlineLevel="0" r="156">
      <c r="A156" s="30" t="n">
        <v>44260.762905093</v>
      </c>
      <c r="B156" s="31" t="s">
        <v>865</v>
      </c>
      <c r="C156" s="31" t="s">
        <v>866</v>
      </c>
      <c r="D156" s="31" t="s">
        <v>724</v>
      </c>
      <c r="E156" s="31" t="s">
        <v>867</v>
      </c>
      <c r="F156" s="31" t="s">
        <v>20</v>
      </c>
      <c r="G156" s="32" t="n">
        <v>3</v>
      </c>
      <c r="H156" s="33" t="n">
        <v>74.2473</v>
      </c>
      <c r="I156" s="33" t="n">
        <v>-222.74</v>
      </c>
      <c r="J156" s="33" t="n">
        <v>0</v>
      </c>
      <c r="K156" s="33" t="n">
        <v>-1.11</v>
      </c>
      <c r="L156" s="33" t="n">
        <v>0</v>
      </c>
      <c r="M156" s="6" t="n">
        <v>3</v>
      </c>
      <c r="N156" s="6" t="s">
        <f>=I156+J156+K156+L156</f>
      </c>
      <c r="O156" s="33"/>
      <c r="P156" s="31"/>
      <c r="Q156" s="31" t="s">
        <v>864</v>
      </c>
    </row>
    <row collapsed="false" customFormat="false" customHeight="false" hidden="false" ht="12.1" outlineLevel="0" r="157">
      <c r="A157" s="21" t="n">
        <v>44260.763530093</v>
      </c>
      <c r="B157" s="17" t="s">
        <v>736</v>
      </c>
      <c r="C157" s="17" t="s">
        <v>882</v>
      </c>
      <c r="D157" s="17" t="s">
        <v>724</v>
      </c>
      <c r="E157" s="17" t="s">
        <v>168</v>
      </c>
      <c r="F157" s="17" t="s">
        <v>77</v>
      </c>
      <c r="G157" s="7" t="n">
        <v>3</v>
      </c>
      <c r="H157" s="6" t="n">
        <v>1.0599</v>
      </c>
      <c r="I157" s="6" t="n">
        <v>-3.18</v>
      </c>
      <c r="J157" s="6" t="n">
        <v>0</v>
      </c>
      <c r="K157" s="6" t="n">
        <v>-0.02</v>
      </c>
      <c r="L157" s="6" t="n">
        <v>0</v>
      </c>
      <c r="M157" s="6" t="s">
        <f>=I157+J157+K157+L157</f>
      </c>
      <c r="N157" s="6"/>
      <c r="O157" s="6"/>
      <c r="P157" s="17"/>
      <c r="Q157" s="17" t="s">
        <v>864</v>
      </c>
    </row>
    <row collapsed="false" customFormat="false" customHeight="false" hidden="false" ht="12.1" outlineLevel="0" r="158">
      <c r="A158" s="21" t="n">
        <v>44260.763969907</v>
      </c>
      <c r="B158" s="17" t="s">
        <v>176</v>
      </c>
      <c r="C158" s="17" t="s">
        <v>879</v>
      </c>
      <c r="D158" s="17" t="s">
        <v>724</v>
      </c>
      <c r="E158" s="17" t="s">
        <v>168</v>
      </c>
      <c r="F158" s="17" t="s">
        <v>20</v>
      </c>
      <c r="G158" s="7" t="n">
        <v>3</v>
      </c>
      <c r="H158" s="6" t="n">
        <v>1.0601</v>
      </c>
      <c r="I158" s="6" t="n">
        <v>-3.18</v>
      </c>
      <c r="J158" s="6" t="n">
        <v>0</v>
      </c>
      <c r="K158" s="6" t="n">
        <v>-0.02</v>
      </c>
      <c r="L158" s="6" t="n">
        <v>0</v>
      </c>
      <c r="M158" s="6"/>
      <c r="N158" s="6" t="s">
        <f>=I158+J158+K158+L158</f>
      </c>
      <c r="O158" s="6"/>
      <c r="P158" s="17"/>
      <c r="Q158" s="17" t="s">
        <v>864</v>
      </c>
    </row>
    <row collapsed="false" customFormat="false" customHeight="false" hidden="false" ht="12.1" outlineLevel="0" r="159">
      <c r="A159" s="22" t="n">
        <v>44264</v>
      </c>
      <c r="B159" s="23" t="s">
        <v>856</v>
      </c>
      <c r="C159" s="23" t="s">
        <v>881</v>
      </c>
      <c r="D159" s="23" t="s">
        <v>856</v>
      </c>
      <c r="E159" s="23" t="s">
        <v>856</v>
      </c>
      <c r="F159" s="23" t="s">
        <v>77</v>
      </c>
      <c r="G159" s="24" t="n">
        <v>1</v>
      </c>
      <c r="H159" s="25" t="n">
        <v>0.21</v>
      </c>
      <c r="I159" s="25" t="n">
        <v>0.21</v>
      </c>
      <c r="J159" s="25" t="n">
        <v>0</v>
      </c>
      <c r="K159" s="25" t="n">
        <v>0</v>
      </c>
      <c r="L159" s="25" t="n">
        <v>0</v>
      </c>
      <c r="M159" s="6" t="s">
        <f>=I159+J159+K159+L159</f>
      </c>
      <c r="N159" s="25"/>
      <c r="O159" s="25"/>
      <c r="P159" s="23"/>
      <c r="Q159" s="23" t="s">
        <v>864</v>
      </c>
    </row>
    <row collapsed="false" customFormat="false" customHeight="false" hidden="false" ht="12.1" outlineLevel="0" r="160">
      <c r="A160" s="34" t="n">
        <v>44265</v>
      </c>
      <c r="B160" s="35" t="s">
        <v>886</v>
      </c>
      <c r="C160" s="35" t="s">
        <v>887</v>
      </c>
      <c r="D160" s="35" t="s">
        <v>886</v>
      </c>
      <c r="E160" s="35" t="s">
        <v>886</v>
      </c>
      <c r="F160" s="35" t="s">
        <v>20</v>
      </c>
      <c r="G160" s="36" t="n">
        <v>1</v>
      </c>
      <c r="H160" s="37" t="n">
        <v>-0.02</v>
      </c>
      <c r="I160" s="37" t="n">
        <v>-0.02</v>
      </c>
      <c r="J160" s="37" t="n">
        <v>0</v>
      </c>
      <c r="K160" s="37" t="n">
        <v>0</v>
      </c>
      <c r="L160" s="37" t="n">
        <v>0</v>
      </c>
      <c r="M160" s="37"/>
      <c r="N160" s="6" t="s">
        <f>=I160+J160+K160+L160</f>
      </c>
      <c r="O160" s="37"/>
      <c r="P160" s="35"/>
      <c r="Q160" s="35" t="s">
        <v>864</v>
      </c>
    </row>
    <row collapsed="false" customFormat="false" customHeight="false" hidden="false" ht="12.1" outlineLevel="0" r="161">
      <c r="A161" s="34" t="n">
        <v>44265</v>
      </c>
      <c r="B161" s="35" t="s">
        <v>886</v>
      </c>
      <c r="C161" s="35" t="s">
        <v>888</v>
      </c>
      <c r="D161" s="35" t="s">
        <v>886</v>
      </c>
      <c r="E161" s="35" t="s">
        <v>886</v>
      </c>
      <c r="F161" s="35" t="s">
        <v>20</v>
      </c>
      <c r="G161" s="36" t="n">
        <v>1</v>
      </c>
      <c r="H161" s="37" t="n">
        <v>-0.01</v>
      </c>
      <c r="I161" s="37" t="n">
        <v>-0.01</v>
      </c>
      <c r="J161" s="37" t="n">
        <v>0</v>
      </c>
      <c r="K161" s="37" t="n">
        <v>0</v>
      </c>
      <c r="L161" s="37" t="n">
        <v>0</v>
      </c>
      <c r="M161" s="37"/>
      <c r="N161" s="6" t="s">
        <f>=I161+J161+K161+L161</f>
      </c>
      <c r="O161" s="37"/>
      <c r="P161" s="35"/>
      <c r="Q161" s="35" t="s">
        <v>864</v>
      </c>
    </row>
    <row collapsed="false" customFormat="false" customHeight="false" hidden="false" ht="12.1" outlineLevel="0" r="162">
      <c r="A162" s="34" t="n">
        <v>44266</v>
      </c>
      <c r="B162" s="35" t="s">
        <v>886</v>
      </c>
      <c r="C162" s="35" t="s">
        <v>888</v>
      </c>
      <c r="D162" s="35" t="s">
        <v>886</v>
      </c>
      <c r="E162" s="35" t="s">
        <v>886</v>
      </c>
      <c r="F162" s="35" t="s">
        <v>20</v>
      </c>
      <c r="G162" s="36" t="n">
        <v>1</v>
      </c>
      <c r="H162" s="37" t="n">
        <v>-0.01</v>
      </c>
      <c r="I162" s="37" t="n">
        <v>-0.01</v>
      </c>
      <c r="J162" s="37" t="n">
        <v>0</v>
      </c>
      <c r="K162" s="37" t="n">
        <v>0</v>
      </c>
      <c r="L162" s="37" t="n">
        <v>0</v>
      </c>
      <c r="M162" s="37"/>
      <c r="N162" s="6" t="s">
        <f>=I162+J162+K162+L162</f>
      </c>
      <c r="O162" s="37"/>
      <c r="P162" s="35"/>
      <c r="Q162" s="35" t="s">
        <v>864</v>
      </c>
    </row>
    <row collapsed="false" customFormat="false" customHeight="false" hidden="false" ht="12.1" outlineLevel="0" r="163">
      <c r="A163" s="34" t="n">
        <v>44266</v>
      </c>
      <c r="B163" s="35" t="s">
        <v>886</v>
      </c>
      <c r="C163" s="35" t="s">
        <v>887</v>
      </c>
      <c r="D163" s="35" t="s">
        <v>886</v>
      </c>
      <c r="E163" s="35" t="s">
        <v>886</v>
      </c>
      <c r="F163" s="35" t="s">
        <v>20</v>
      </c>
      <c r="G163" s="36" t="n">
        <v>1</v>
      </c>
      <c r="H163" s="37" t="n">
        <v>-0.02</v>
      </c>
      <c r="I163" s="37" t="n">
        <v>-0.02</v>
      </c>
      <c r="J163" s="37" t="n">
        <v>0</v>
      </c>
      <c r="K163" s="37" t="n">
        <v>0</v>
      </c>
      <c r="L163" s="37" t="n">
        <v>0</v>
      </c>
      <c r="M163" s="37"/>
      <c r="N163" s="6" t="s">
        <f>=I163+J163+K163+L163</f>
      </c>
      <c r="O163" s="37"/>
      <c r="P163" s="35"/>
      <c r="Q163" s="35" t="s">
        <v>864</v>
      </c>
    </row>
    <row collapsed="false" customFormat="false" customHeight="false" hidden="false" ht="12.1" outlineLevel="0" r="164">
      <c r="A164" s="34" t="n">
        <v>44267</v>
      </c>
      <c r="B164" s="35" t="s">
        <v>886</v>
      </c>
      <c r="C164" s="35" t="s">
        <v>888</v>
      </c>
      <c r="D164" s="35" t="s">
        <v>886</v>
      </c>
      <c r="E164" s="35" t="s">
        <v>886</v>
      </c>
      <c r="F164" s="35" t="s">
        <v>20</v>
      </c>
      <c r="G164" s="36" t="n">
        <v>1</v>
      </c>
      <c r="H164" s="37" t="n">
        <v>-0.03</v>
      </c>
      <c r="I164" s="37" t="n">
        <v>-0.03</v>
      </c>
      <c r="J164" s="37" t="n">
        <v>0</v>
      </c>
      <c r="K164" s="37" t="n">
        <v>0</v>
      </c>
      <c r="L164" s="37" t="n">
        <v>0</v>
      </c>
      <c r="M164" s="37"/>
      <c r="N164" s="6" t="s">
        <f>=I164+J164+K164+L164</f>
      </c>
      <c r="O164" s="37"/>
      <c r="P164" s="35"/>
      <c r="Q164" s="35" t="s">
        <v>864</v>
      </c>
    </row>
    <row collapsed="false" customFormat="false" customHeight="false" hidden="false" ht="12.1" outlineLevel="0" r="165">
      <c r="A165" s="34" t="n">
        <v>44267</v>
      </c>
      <c r="B165" s="35" t="s">
        <v>886</v>
      </c>
      <c r="C165" s="35" t="s">
        <v>887</v>
      </c>
      <c r="D165" s="35" t="s">
        <v>886</v>
      </c>
      <c r="E165" s="35" t="s">
        <v>886</v>
      </c>
      <c r="F165" s="35" t="s">
        <v>20</v>
      </c>
      <c r="G165" s="36" t="n">
        <v>1</v>
      </c>
      <c r="H165" s="37" t="n">
        <v>-0.08</v>
      </c>
      <c r="I165" s="37" t="n">
        <v>-0.08</v>
      </c>
      <c r="J165" s="37" t="n">
        <v>0</v>
      </c>
      <c r="K165" s="37" t="n">
        <v>0</v>
      </c>
      <c r="L165" s="37" t="n">
        <v>0</v>
      </c>
      <c r="M165" s="37"/>
      <c r="N165" s="6" t="s">
        <f>=I165+J165+K165+L165</f>
      </c>
      <c r="O165" s="37"/>
      <c r="P165" s="35"/>
      <c r="Q165" s="35" t="s">
        <v>864</v>
      </c>
    </row>
    <row collapsed="false" customFormat="false" customHeight="false" hidden="false" ht="12.1" outlineLevel="0" r="166">
      <c r="A166" s="34" t="n">
        <v>44270</v>
      </c>
      <c r="B166" s="35" t="s">
        <v>886</v>
      </c>
      <c r="C166" s="35" t="s">
        <v>888</v>
      </c>
      <c r="D166" s="35" t="s">
        <v>886</v>
      </c>
      <c r="E166" s="35" t="s">
        <v>886</v>
      </c>
      <c r="F166" s="35" t="s">
        <v>20</v>
      </c>
      <c r="G166" s="36" t="n">
        <v>1</v>
      </c>
      <c r="H166" s="37" t="n">
        <v>-0.01</v>
      </c>
      <c r="I166" s="37" t="n">
        <v>-0.01</v>
      </c>
      <c r="J166" s="37" t="n">
        <v>0</v>
      </c>
      <c r="K166" s="37" t="n">
        <v>0</v>
      </c>
      <c r="L166" s="37" t="n">
        <v>0</v>
      </c>
      <c r="M166" s="37"/>
      <c r="N166" s="6" t="s">
        <f>=I166+J166+K166+L166</f>
      </c>
      <c r="O166" s="37"/>
      <c r="P166" s="35"/>
      <c r="Q166" s="35" t="s">
        <v>864</v>
      </c>
    </row>
    <row collapsed="false" customFormat="false" customHeight="false" hidden="false" ht="12.1" outlineLevel="0" r="167">
      <c r="A167" s="34" t="n">
        <v>44270</v>
      </c>
      <c r="B167" s="35" t="s">
        <v>886</v>
      </c>
      <c r="C167" s="35" t="s">
        <v>887</v>
      </c>
      <c r="D167" s="35" t="s">
        <v>886</v>
      </c>
      <c r="E167" s="35" t="s">
        <v>886</v>
      </c>
      <c r="F167" s="35" t="s">
        <v>20</v>
      </c>
      <c r="G167" s="36" t="n">
        <v>1</v>
      </c>
      <c r="H167" s="37" t="n">
        <v>-0.02</v>
      </c>
      <c r="I167" s="37" t="n">
        <v>-0.02</v>
      </c>
      <c r="J167" s="37" t="n">
        <v>0</v>
      </c>
      <c r="K167" s="37" t="n">
        <v>0</v>
      </c>
      <c r="L167" s="37" t="n">
        <v>0</v>
      </c>
      <c r="M167" s="37"/>
      <c r="N167" s="6" t="s">
        <f>=I167+J167+K167+L167</f>
      </c>
      <c r="O167" s="37"/>
      <c r="P167" s="35"/>
      <c r="Q167" s="35" t="s">
        <v>864</v>
      </c>
    </row>
    <row collapsed="false" customFormat="false" customHeight="false" hidden="false" ht="12.1" outlineLevel="0" r="168">
      <c r="A168" s="22" t="n">
        <v>44270</v>
      </c>
      <c r="B168" s="23" t="s">
        <v>856</v>
      </c>
      <c r="C168" s="23" t="s">
        <v>889</v>
      </c>
      <c r="D168" s="23" t="s">
        <v>856</v>
      </c>
      <c r="E168" s="23" t="s">
        <v>856</v>
      </c>
      <c r="F168" s="23" t="s">
        <v>77</v>
      </c>
      <c r="G168" s="24" t="n">
        <v>1</v>
      </c>
      <c r="H168" s="25" t="n">
        <v>0.35</v>
      </c>
      <c r="I168" s="25" t="n">
        <v>0.35</v>
      </c>
      <c r="J168" s="25" t="n">
        <v>0</v>
      </c>
      <c r="K168" s="25" t="n">
        <v>0</v>
      </c>
      <c r="L168" s="25" t="n">
        <v>0</v>
      </c>
      <c r="M168" s="6" t="s">
        <f>=I168+J168+K168+L168</f>
      </c>
      <c r="N168" s="25"/>
      <c r="O168" s="25"/>
      <c r="P168" s="23"/>
      <c r="Q168" s="23" t="s">
        <v>864</v>
      </c>
    </row>
    <row collapsed="false" customFormat="false" customHeight="false" hidden="false" ht="12.1" outlineLevel="0" r="169">
      <c r="A169" s="22" t="n">
        <v>44270.166666667</v>
      </c>
      <c r="B169" s="23" t="s">
        <v>843</v>
      </c>
      <c r="C169" s="23" t="s">
        <v>259</v>
      </c>
      <c r="D169" s="23" t="s">
        <v>843</v>
      </c>
      <c r="E169" s="23" t="s">
        <v>843</v>
      </c>
      <c r="F169" s="23" t="s">
        <v>20</v>
      </c>
      <c r="G169" s="24" t="n">
        <v>1</v>
      </c>
      <c r="H169" s="25" t="n">
        <v>800</v>
      </c>
      <c r="I169" s="25" t="n">
        <v>800</v>
      </c>
      <c r="J169" s="25" t="n">
        <v>0</v>
      </c>
      <c r="K169" s="25" t="n">
        <v>0</v>
      </c>
      <c r="L169" s="25" t="n">
        <v>0</v>
      </c>
      <c r="M169" s="25"/>
      <c r="N169" s="6" t="s">
        <f>=I169+J169+K169+L169</f>
      </c>
      <c r="O169" s="25"/>
      <c r="P169" s="23"/>
      <c r="Q169" s="23" t="s">
        <v>844</v>
      </c>
    </row>
    <row collapsed="false" customFormat="false" customHeight="false" hidden="false" ht="12.1" outlineLevel="0" r="170">
      <c r="A170" s="22" t="n">
        <v>44271</v>
      </c>
      <c r="B170" s="23" t="s">
        <v>843</v>
      </c>
      <c r="C170" s="23" t="s">
        <v>259</v>
      </c>
      <c r="D170" s="23" t="s">
        <v>843</v>
      </c>
      <c r="E170" s="23" t="s">
        <v>843</v>
      </c>
      <c r="F170" s="23" t="s">
        <v>20</v>
      </c>
      <c r="G170" s="24" t="n">
        <v>1</v>
      </c>
      <c r="H170" s="25" t="n">
        <v>10</v>
      </c>
      <c r="I170" s="25" t="n">
        <v>10</v>
      </c>
      <c r="J170" s="25" t="n">
        <v>0</v>
      </c>
      <c r="K170" s="25" t="n">
        <v>0</v>
      </c>
      <c r="L170" s="25" t="n">
        <v>0</v>
      </c>
      <c r="M170" s="25"/>
      <c r="N170" s="6" t="s">
        <f>=I170+J170+K170+L170</f>
      </c>
      <c r="O170" s="25"/>
      <c r="P170" s="23"/>
      <c r="Q170" s="23" t="s">
        <v>864</v>
      </c>
    </row>
    <row collapsed="false" customFormat="false" customHeight="false" hidden="false" ht="12.1" outlineLevel="0" r="171">
      <c r="A171" s="34" t="n">
        <v>44271</v>
      </c>
      <c r="B171" s="35" t="s">
        <v>886</v>
      </c>
      <c r="C171" s="35" t="s">
        <v>887</v>
      </c>
      <c r="D171" s="35" t="s">
        <v>886</v>
      </c>
      <c r="E171" s="35" t="s">
        <v>886</v>
      </c>
      <c r="F171" s="35" t="s">
        <v>20</v>
      </c>
      <c r="G171" s="36" t="n">
        <v>1</v>
      </c>
      <c r="H171" s="37" t="n">
        <v>-0.02</v>
      </c>
      <c r="I171" s="37" t="n">
        <v>-0.02</v>
      </c>
      <c r="J171" s="37" t="n">
        <v>0</v>
      </c>
      <c r="K171" s="37" t="n">
        <v>0</v>
      </c>
      <c r="L171" s="37" t="n">
        <v>0</v>
      </c>
      <c r="M171" s="37"/>
      <c r="N171" s="6" t="s">
        <f>=I171+J171+K171+L171</f>
      </c>
      <c r="O171" s="37"/>
      <c r="P171" s="35"/>
      <c r="Q171" s="35" t="s">
        <v>864</v>
      </c>
    </row>
    <row collapsed="false" customFormat="false" customHeight="false" hidden="false" ht="12.1" outlineLevel="0" r="172">
      <c r="A172" s="34" t="n">
        <v>44271</v>
      </c>
      <c r="B172" s="35" t="s">
        <v>886</v>
      </c>
      <c r="C172" s="35" t="s">
        <v>888</v>
      </c>
      <c r="D172" s="35" t="s">
        <v>886</v>
      </c>
      <c r="E172" s="35" t="s">
        <v>886</v>
      </c>
      <c r="F172" s="35" t="s">
        <v>20</v>
      </c>
      <c r="G172" s="36" t="n">
        <v>1</v>
      </c>
      <c r="H172" s="37" t="n">
        <v>-0.01</v>
      </c>
      <c r="I172" s="37" t="n">
        <v>-0.01</v>
      </c>
      <c r="J172" s="37" t="n">
        <v>0</v>
      </c>
      <c r="K172" s="37" t="n">
        <v>0</v>
      </c>
      <c r="L172" s="37" t="n">
        <v>0</v>
      </c>
      <c r="M172" s="37"/>
      <c r="N172" s="6" t="s">
        <f>=I172+J172+K172+L172</f>
      </c>
      <c r="O172" s="37"/>
      <c r="P172" s="35"/>
      <c r="Q172" s="35" t="s">
        <v>864</v>
      </c>
    </row>
    <row collapsed="false" customFormat="false" customHeight="false" hidden="false" ht="12.1" outlineLevel="0" r="173">
      <c r="A173" s="21" t="n">
        <v>44278.88056713</v>
      </c>
      <c r="B173" s="17" t="s">
        <v>139</v>
      </c>
      <c r="C173" s="17" t="s">
        <v>850</v>
      </c>
      <c r="D173" s="17" t="s">
        <v>724</v>
      </c>
      <c r="E173" s="17" t="s">
        <v>18</v>
      </c>
      <c r="F173" s="17" t="s">
        <v>20</v>
      </c>
      <c r="G173" s="7" t="n">
        <v>10</v>
      </c>
      <c r="H173" s="6" t="n">
        <v>74.82</v>
      </c>
      <c r="I173" s="6" t="n">
        <v>-748.2</v>
      </c>
      <c r="J173" s="6" t="n">
        <v>0</v>
      </c>
      <c r="K173" s="6" t="n">
        <v>-0.45</v>
      </c>
      <c r="L173" s="6" t="n">
        <v>-0.07</v>
      </c>
      <c r="M173" s="6"/>
      <c r="N173" s="6" t="s">
        <f>=I173+J173+K173+L173</f>
      </c>
      <c r="O173" s="6"/>
      <c r="P173" s="17"/>
      <c r="Q173" s="17" t="s">
        <v>844</v>
      </c>
    </row>
    <row collapsed="false" customFormat="false" customHeight="false" hidden="false" ht="12.1" outlineLevel="0" r="174">
      <c r="A174" s="22" t="n">
        <v>44286</v>
      </c>
      <c r="B174" s="23" t="s">
        <v>856</v>
      </c>
      <c r="C174" s="23" t="s">
        <v>875</v>
      </c>
      <c r="D174" s="23" t="s">
        <v>856</v>
      </c>
      <c r="E174" s="23" t="s">
        <v>856</v>
      </c>
      <c r="F174" s="23" t="s">
        <v>77</v>
      </c>
      <c r="G174" s="24" t="n">
        <v>1</v>
      </c>
      <c r="H174" s="25" t="n">
        <v>0.16</v>
      </c>
      <c r="I174" s="25" t="n">
        <v>0.16</v>
      </c>
      <c r="J174" s="25" t="n">
        <v>0</v>
      </c>
      <c r="K174" s="25" t="n">
        <v>0</v>
      </c>
      <c r="L174" s="25" t="n">
        <v>0</v>
      </c>
      <c r="M174" s="6" t="s">
        <f>=I174+J174+K174+L174</f>
      </c>
      <c r="N174" s="25"/>
      <c r="O174" s="25"/>
      <c r="P174" s="23"/>
      <c r="Q174" s="23" t="s">
        <v>864</v>
      </c>
    </row>
    <row collapsed="false" customFormat="false" customHeight="false" hidden="false" ht="12.1" outlineLevel="0" r="175">
      <c r="A175" s="22" t="n">
        <v>44291.166666667</v>
      </c>
      <c r="B175" s="23" t="s">
        <v>843</v>
      </c>
      <c r="C175" s="23" t="s">
        <v>259</v>
      </c>
      <c r="D175" s="23" t="s">
        <v>843</v>
      </c>
      <c r="E175" s="23" t="s">
        <v>843</v>
      </c>
      <c r="F175" s="23" t="s">
        <v>20</v>
      </c>
      <c r="G175" s="24" t="n">
        <v>1</v>
      </c>
      <c r="H175" s="25" t="n">
        <v>700</v>
      </c>
      <c r="I175" s="25" t="n">
        <v>700</v>
      </c>
      <c r="J175" s="25" t="n">
        <v>0</v>
      </c>
      <c r="K175" s="25" t="n">
        <v>0</v>
      </c>
      <c r="L175" s="25" t="n">
        <v>0</v>
      </c>
      <c r="M175" s="25"/>
      <c r="N175" s="6" t="s">
        <f>=I175+J175+K175+L175</f>
      </c>
      <c r="O175" s="25"/>
      <c r="P175" s="23"/>
      <c r="Q175" s="23" t="s">
        <v>844</v>
      </c>
    </row>
    <row collapsed="false" customFormat="false" customHeight="false" hidden="false" ht="12.1" outlineLevel="0" r="176">
      <c r="A176" s="21" t="n">
        <v>44291.592546296</v>
      </c>
      <c r="B176" s="17" t="s">
        <v>150</v>
      </c>
      <c r="C176" s="17" t="s">
        <v>890</v>
      </c>
      <c r="D176" s="17" t="s">
        <v>724</v>
      </c>
      <c r="E176" s="17" t="s">
        <v>18</v>
      </c>
      <c r="F176" s="17" t="s">
        <v>20</v>
      </c>
      <c r="G176" s="7" t="n">
        <v>1</v>
      </c>
      <c r="H176" s="6" t="n">
        <v>731</v>
      </c>
      <c r="I176" s="6" t="n">
        <v>-731</v>
      </c>
      <c r="J176" s="6" t="n">
        <v>0</v>
      </c>
      <c r="K176" s="6" t="n">
        <v>-0.44</v>
      </c>
      <c r="L176" s="6" t="n">
        <v>-0.07</v>
      </c>
      <c r="M176" s="6"/>
      <c r="N176" s="6" t="s">
        <f>=I176+J176+K176+L176</f>
      </c>
      <c r="O176" s="6"/>
      <c r="P176" s="17"/>
      <c r="Q176" s="17" t="s">
        <v>844</v>
      </c>
    </row>
    <row collapsed="false" customFormat="false" customHeight="false" hidden="false" ht="12.1" outlineLevel="0" r="177">
      <c r="A177" s="22" t="n">
        <v>44294</v>
      </c>
      <c r="B177" s="23" t="s">
        <v>856</v>
      </c>
      <c r="C177" s="23" t="s">
        <v>876</v>
      </c>
      <c r="D177" s="23" t="s">
        <v>856</v>
      </c>
      <c r="E177" s="23" t="s">
        <v>856</v>
      </c>
      <c r="F177" s="23" t="s">
        <v>77</v>
      </c>
      <c r="G177" s="24" t="n">
        <v>1</v>
      </c>
      <c r="H177" s="25" t="n">
        <v>0.13</v>
      </c>
      <c r="I177" s="25" t="n">
        <v>0.13</v>
      </c>
      <c r="J177" s="25" t="n">
        <v>0</v>
      </c>
      <c r="K177" s="25" t="n">
        <v>0</v>
      </c>
      <c r="L177" s="25" t="n">
        <v>0</v>
      </c>
      <c r="M177" s="6" t="s">
        <f>=I177+J177+K177+L177</f>
      </c>
      <c r="N177" s="25"/>
      <c r="O177" s="25"/>
      <c r="P177" s="23"/>
      <c r="Q177" s="23" t="s">
        <v>864</v>
      </c>
    </row>
    <row collapsed="false" customFormat="false" customHeight="false" hidden="false" ht="12.1" outlineLevel="0" r="178">
      <c r="A178" s="22" t="n">
        <v>44295</v>
      </c>
      <c r="B178" s="23" t="s">
        <v>843</v>
      </c>
      <c r="C178" s="23" t="s">
        <v>259</v>
      </c>
      <c r="D178" s="23" t="s">
        <v>843</v>
      </c>
      <c r="E178" s="23" t="s">
        <v>843</v>
      </c>
      <c r="F178" s="23" t="s">
        <v>20</v>
      </c>
      <c r="G178" s="24" t="n">
        <v>1</v>
      </c>
      <c r="H178" s="25" t="n">
        <v>800</v>
      </c>
      <c r="I178" s="25" t="n">
        <v>800</v>
      </c>
      <c r="J178" s="25" t="n">
        <v>0</v>
      </c>
      <c r="K178" s="25" t="n">
        <v>0</v>
      </c>
      <c r="L178" s="25" t="n">
        <v>0</v>
      </c>
      <c r="M178" s="25"/>
      <c r="N178" s="6" t="s">
        <f>=I178+J178+K178+L178</f>
      </c>
      <c r="O178" s="25"/>
      <c r="P178" s="23"/>
      <c r="Q178" s="23" t="s">
        <v>864</v>
      </c>
    </row>
    <row collapsed="false" customFormat="false" customHeight="false" hidden="false" ht="12.1" outlineLevel="0" r="179">
      <c r="A179" s="21" t="n">
        <v>44295.747291667</v>
      </c>
      <c r="B179" s="17" t="s">
        <v>737</v>
      </c>
      <c r="C179" s="17" t="s">
        <v>891</v>
      </c>
      <c r="D179" s="17" t="s">
        <v>724</v>
      </c>
      <c r="E179" s="17" t="s">
        <v>18</v>
      </c>
      <c r="F179" s="17" t="s">
        <v>20</v>
      </c>
      <c r="G179" s="7" t="n">
        <v>1</v>
      </c>
      <c r="H179" s="6" t="n">
        <v>717.4</v>
      </c>
      <c r="I179" s="6" t="n">
        <v>-717.4</v>
      </c>
      <c r="J179" s="6" t="n">
        <v>0</v>
      </c>
      <c r="K179" s="6" t="n">
        <v>-0.43</v>
      </c>
      <c r="L179" s="6" t="n">
        <v>0</v>
      </c>
      <c r="M179" s="6"/>
      <c r="N179" s="6" t="s">
        <f>=I179+J179+K179+L179</f>
      </c>
      <c r="O179" s="6"/>
      <c r="P179" s="17"/>
      <c r="Q179" s="17" t="s">
        <v>864</v>
      </c>
    </row>
    <row collapsed="false" customFormat="false" customHeight="false" hidden="false" ht="12.1" outlineLevel="0" r="180">
      <c r="A180" s="22" t="n">
        <v>44298.166666667</v>
      </c>
      <c r="B180" s="23" t="s">
        <v>843</v>
      </c>
      <c r="C180" s="23" t="s">
        <v>259</v>
      </c>
      <c r="D180" s="23" t="s">
        <v>843</v>
      </c>
      <c r="E180" s="23" t="s">
        <v>843</v>
      </c>
      <c r="F180" s="23" t="s">
        <v>20</v>
      </c>
      <c r="G180" s="24" t="n">
        <v>1</v>
      </c>
      <c r="H180" s="25" t="n">
        <v>1000</v>
      </c>
      <c r="I180" s="25" t="n">
        <v>1000</v>
      </c>
      <c r="J180" s="25" t="n">
        <v>0</v>
      </c>
      <c r="K180" s="25" t="n">
        <v>0</v>
      </c>
      <c r="L180" s="25" t="n">
        <v>0</v>
      </c>
      <c r="M180" s="25"/>
      <c r="N180" s="6" t="s">
        <f>=I180+J180+K180+L180</f>
      </c>
      <c r="O180" s="25"/>
      <c r="P180" s="23"/>
      <c r="Q180" s="23" t="s">
        <v>844</v>
      </c>
    </row>
    <row collapsed="false" customFormat="false" customHeight="false" hidden="false" ht="12.1" outlineLevel="0" r="181">
      <c r="A181" s="21" t="n">
        <v>44298.597314815</v>
      </c>
      <c r="B181" s="17" t="s">
        <v>78</v>
      </c>
      <c r="C181" s="17" t="s">
        <v>892</v>
      </c>
      <c r="D181" s="17" t="s">
        <v>724</v>
      </c>
      <c r="E181" s="17" t="s">
        <v>18</v>
      </c>
      <c r="F181" s="17" t="s">
        <v>20</v>
      </c>
      <c r="G181" s="7" t="n">
        <v>10</v>
      </c>
      <c r="H181" s="6" t="n">
        <v>101.93</v>
      </c>
      <c r="I181" s="6" t="n">
        <v>-1019.3</v>
      </c>
      <c r="J181" s="6" t="n">
        <v>0</v>
      </c>
      <c r="K181" s="6" t="n">
        <v>-0.61</v>
      </c>
      <c r="L181" s="6" t="n">
        <v>-0.09</v>
      </c>
      <c r="M181" s="6"/>
      <c r="N181" s="6" t="s">
        <f>=I181+J181+K181+L181</f>
      </c>
      <c r="O181" s="6"/>
      <c r="P181" s="17"/>
      <c r="Q181" s="17" t="s">
        <v>844</v>
      </c>
    </row>
    <row collapsed="false" customFormat="false" customHeight="false" hidden="false" ht="12.1" outlineLevel="0" r="182">
      <c r="A182" s="22" t="n">
        <v>44301</v>
      </c>
      <c r="B182" s="23" t="s">
        <v>843</v>
      </c>
      <c r="C182" s="23" t="s">
        <v>259</v>
      </c>
      <c r="D182" s="23" t="s">
        <v>843</v>
      </c>
      <c r="E182" s="23" t="s">
        <v>843</v>
      </c>
      <c r="F182" s="23" t="s">
        <v>20</v>
      </c>
      <c r="G182" s="24" t="n">
        <v>1</v>
      </c>
      <c r="H182" s="25" t="n">
        <v>487.63</v>
      </c>
      <c r="I182" s="25" t="n">
        <v>487.63</v>
      </c>
      <c r="J182" s="25" t="n">
        <v>0</v>
      </c>
      <c r="K182" s="25" t="n">
        <v>0</v>
      </c>
      <c r="L182" s="25" t="n">
        <v>0</v>
      </c>
      <c r="M182" s="25"/>
      <c r="N182" s="6" t="s">
        <f>=I182+J182+K182+L182</f>
      </c>
      <c r="O182" s="25"/>
      <c r="P182" s="23"/>
      <c r="Q182" s="23" t="s">
        <v>864</v>
      </c>
    </row>
    <row collapsed="false" customFormat="false" customHeight="false" hidden="false" ht="12.1" outlineLevel="0" r="183">
      <c r="A183" s="21" t="n">
        <v>44301.744189815</v>
      </c>
      <c r="B183" s="17" t="s">
        <v>194</v>
      </c>
      <c r="C183" s="17" t="s">
        <v>893</v>
      </c>
      <c r="D183" s="17" t="s">
        <v>724</v>
      </c>
      <c r="E183" s="17" t="s">
        <v>168</v>
      </c>
      <c r="F183" s="17" t="s">
        <v>20</v>
      </c>
      <c r="G183" s="7" t="n">
        <v>5</v>
      </c>
      <c r="H183" s="6" t="n">
        <v>77.39</v>
      </c>
      <c r="I183" s="6" t="n">
        <v>-386.95</v>
      </c>
      <c r="J183" s="6" t="n">
        <v>0</v>
      </c>
      <c r="K183" s="6" t="n">
        <v>-0.23</v>
      </c>
      <c r="L183" s="6" t="n">
        <v>0</v>
      </c>
      <c r="M183" s="6"/>
      <c r="N183" s="6" t="s">
        <f>=I183+J183+K183+L183</f>
      </c>
      <c r="O183" s="6"/>
      <c r="P183" s="17"/>
      <c r="Q183" s="17" t="s">
        <v>864</v>
      </c>
    </row>
    <row collapsed="false" customFormat="false" customHeight="false" hidden="false" ht="12.1" outlineLevel="0" r="184">
      <c r="A184" s="22" t="n">
        <v>44320.166666667</v>
      </c>
      <c r="B184" s="23" t="s">
        <v>843</v>
      </c>
      <c r="C184" s="23" t="s">
        <v>259</v>
      </c>
      <c r="D184" s="23" t="s">
        <v>843</v>
      </c>
      <c r="E184" s="23" t="s">
        <v>843</v>
      </c>
      <c r="F184" s="23" t="s">
        <v>20</v>
      </c>
      <c r="G184" s="24" t="n">
        <v>1</v>
      </c>
      <c r="H184" s="25" t="n">
        <v>950</v>
      </c>
      <c r="I184" s="25" t="n">
        <v>950</v>
      </c>
      <c r="J184" s="25" t="n">
        <v>0</v>
      </c>
      <c r="K184" s="25" t="n">
        <v>0</v>
      </c>
      <c r="L184" s="25" t="n">
        <v>0</v>
      </c>
      <c r="M184" s="25"/>
      <c r="N184" s="6" t="s">
        <f>=I184+J184+K184+L184</f>
      </c>
      <c r="O184" s="25"/>
      <c r="P184" s="23"/>
      <c r="Q184" s="23" t="s">
        <v>844</v>
      </c>
    </row>
    <row collapsed="false" customFormat="false" customHeight="false" hidden="false" ht="12.1" outlineLevel="0" r="185">
      <c r="A185" s="21" t="n">
        <v>44320.497511574</v>
      </c>
      <c r="B185" s="17" t="s">
        <v>155</v>
      </c>
      <c r="C185" s="17" t="s">
        <v>156</v>
      </c>
      <c r="D185" s="17" t="s">
        <v>724</v>
      </c>
      <c r="E185" s="17" t="s">
        <v>18</v>
      </c>
      <c r="F185" s="17" t="s">
        <v>77</v>
      </c>
      <c r="G185" s="7" t="n">
        <v>1</v>
      </c>
      <c r="H185" s="6" t="n">
        <v>6.17</v>
      </c>
      <c r="I185" s="6" t="n">
        <v>-6.17</v>
      </c>
      <c r="J185" s="6" t="n">
        <v>0</v>
      </c>
      <c r="K185" s="6" t="n">
        <v>-0.01</v>
      </c>
      <c r="L185" s="6" t="n">
        <v>0</v>
      </c>
      <c r="M185" s="6" t="s">
        <f>=I185+J185+K185+L185</f>
      </c>
      <c r="N185" s="6"/>
      <c r="O185" s="6"/>
      <c r="P185" s="17"/>
      <c r="Q185" s="17" t="s">
        <v>864</v>
      </c>
    </row>
    <row collapsed="false" customFormat="false" customHeight="false" hidden="false" ht="12.1" outlineLevel="0" r="186">
      <c r="A186" s="21" t="n">
        <v>44320.686342593</v>
      </c>
      <c r="B186" s="17" t="s">
        <v>52</v>
      </c>
      <c r="C186" s="17" t="s">
        <v>848</v>
      </c>
      <c r="D186" s="17" t="s">
        <v>724</v>
      </c>
      <c r="E186" s="17" t="s">
        <v>18</v>
      </c>
      <c r="F186" s="17" t="s">
        <v>20</v>
      </c>
      <c r="G186" s="7" t="n">
        <v>2</v>
      </c>
      <c r="H186" s="6" t="n">
        <v>473.6</v>
      </c>
      <c r="I186" s="6" t="n">
        <v>-947.2</v>
      </c>
      <c r="J186" s="6" t="n">
        <v>0</v>
      </c>
      <c r="K186" s="6" t="n">
        <v>-0.57</v>
      </c>
      <c r="L186" s="6" t="n">
        <v>-0.09</v>
      </c>
      <c r="M186" s="6"/>
      <c r="N186" s="6" t="s">
        <f>=I186+J186+K186+L186</f>
      </c>
      <c r="O186" s="6"/>
      <c r="P186" s="17"/>
      <c r="Q186" s="17" t="s">
        <v>844</v>
      </c>
    </row>
    <row collapsed="false" customFormat="false" customHeight="false" hidden="false" ht="12.1" outlineLevel="0" r="187">
      <c r="A187" s="22" t="n">
        <v>44323</v>
      </c>
      <c r="B187" s="23" t="s">
        <v>856</v>
      </c>
      <c r="C187" s="23" t="s">
        <v>894</v>
      </c>
      <c r="D187" s="23" t="s">
        <v>856</v>
      </c>
      <c r="E187" s="23" t="s">
        <v>856</v>
      </c>
      <c r="F187" s="23" t="s">
        <v>77</v>
      </c>
      <c r="G187" s="24" t="n">
        <v>1</v>
      </c>
      <c r="H187" s="25" t="n">
        <v>0.62</v>
      </c>
      <c r="I187" s="25" t="n">
        <v>0.62</v>
      </c>
      <c r="J187" s="25" t="n">
        <v>0</v>
      </c>
      <c r="K187" s="25" t="n">
        <v>0</v>
      </c>
      <c r="L187" s="25" t="n">
        <v>0</v>
      </c>
      <c r="M187" s="6" t="s">
        <f>=I187+J187+K187+L187</f>
      </c>
      <c r="N187" s="25"/>
      <c r="O187" s="25"/>
      <c r="P187" s="23"/>
      <c r="Q187" s="23" t="s">
        <v>864</v>
      </c>
    </row>
    <row collapsed="false" customFormat="false" customHeight="false" hidden="false" ht="12.1" outlineLevel="0" r="188">
      <c r="A188" s="22" t="n">
        <v>44323.166666667</v>
      </c>
      <c r="B188" s="23" t="s">
        <v>856</v>
      </c>
      <c r="C188" s="23" t="s">
        <v>895</v>
      </c>
      <c r="D188" s="23" t="s">
        <v>856</v>
      </c>
      <c r="E188" s="23" t="s">
        <v>856</v>
      </c>
      <c r="F188" s="23" t="s">
        <v>20</v>
      </c>
      <c r="G188" s="24" t="n">
        <v>1</v>
      </c>
      <c r="H188" s="25" t="n">
        <v>42.38</v>
      </c>
      <c r="I188" s="25" t="n">
        <v>42.38</v>
      </c>
      <c r="J188" s="25" t="n">
        <v>0</v>
      </c>
      <c r="K188" s="25" t="n">
        <v>0</v>
      </c>
      <c r="L188" s="25" t="n">
        <v>0</v>
      </c>
      <c r="M188" s="25"/>
      <c r="N188" s="6" t="s">
        <f>=I188+J188+K188+L188</f>
      </c>
      <c r="O188" s="25"/>
      <c r="P188" s="23"/>
      <c r="Q188" s="23" t="s">
        <v>844</v>
      </c>
    </row>
    <row collapsed="false" customFormat="false" customHeight="false" hidden="false" ht="12.1" outlineLevel="0" r="189">
      <c r="A189" s="22" t="n">
        <v>44330</v>
      </c>
      <c r="B189" s="23" t="s">
        <v>856</v>
      </c>
      <c r="C189" s="23" t="s">
        <v>884</v>
      </c>
      <c r="D189" s="23" t="s">
        <v>856</v>
      </c>
      <c r="E189" s="23" t="s">
        <v>856</v>
      </c>
      <c r="F189" s="23" t="s">
        <v>77</v>
      </c>
      <c r="G189" s="24" t="n">
        <v>1</v>
      </c>
      <c r="H189" s="25" t="n">
        <v>0.94</v>
      </c>
      <c r="I189" s="25" t="n">
        <v>0.94</v>
      </c>
      <c r="J189" s="25" t="n">
        <v>0</v>
      </c>
      <c r="K189" s="25" t="n">
        <v>0</v>
      </c>
      <c r="L189" s="25" t="n">
        <v>0</v>
      </c>
      <c r="M189" s="6" t="s">
        <f>=I189+J189+K189+L189</f>
      </c>
      <c r="N189" s="25"/>
      <c r="O189" s="25"/>
      <c r="P189" s="23"/>
      <c r="Q189" s="23" t="s">
        <v>864</v>
      </c>
    </row>
    <row collapsed="false" customFormat="false" customHeight="false" hidden="false" ht="12.1" outlineLevel="0" r="190">
      <c r="A190" s="22" t="n">
        <v>44334</v>
      </c>
      <c r="B190" s="23" t="s">
        <v>843</v>
      </c>
      <c r="C190" s="23" t="s">
        <v>259</v>
      </c>
      <c r="D190" s="23" t="s">
        <v>843</v>
      </c>
      <c r="E190" s="23" t="s">
        <v>843</v>
      </c>
      <c r="F190" s="23" t="s">
        <v>20</v>
      </c>
      <c r="G190" s="24" t="n">
        <v>1</v>
      </c>
      <c r="H190" s="25" t="n">
        <v>500</v>
      </c>
      <c r="I190" s="25" t="n">
        <v>500</v>
      </c>
      <c r="J190" s="25" t="n">
        <v>0</v>
      </c>
      <c r="K190" s="25" t="n">
        <v>0</v>
      </c>
      <c r="L190" s="25" t="n">
        <v>0</v>
      </c>
      <c r="M190" s="25"/>
      <c r="N190" s="6" t="s">
        <f>=I190+J190+K190+L190</f>
      </c>
      <c r="O190" s="25"/>
      <c r="P190" s="23"/>
      <c r="Q190" s="23" t="s">
        <v>864</v>
      </c>
    </row>
    <row collapsed="false" customFormat="false" customHeight="false" hidden="false" ht="12.1" outlineLevel="0" r="191">
      <c r="A191" s="21" t="n">
        <v>44334.465428241</v>
      </c>
      <c r="B191" s="17" t="s">
        <v>83</v>
      </c>
      <c r="C191" s="17" t="s">
        <v>896</v>
      </c>
      <c r="D191" s="17" t="s">
        <v>724</v>
      </c>
      <c r="E191" s="17" t="s">
        <v>18</v>
      </c>
      <c r="F191" s="17" t="s">
        <v>20</v>
      </c>
      <c r="G191" s="7" t="n">
        <v>10000</v>
      </c>
      <c r="H191" s="6" t="n">
        <v>0.04765</v>
      </c>
      <c r="I191" s="6" t="n">
        <v>-476.5</v>
      </c>
      <c r="J191" s="6" t="n">
        <v>0</v>
      </c>
      <c r="K191" s="6" t="n">
        <v>-0.29</v>
      </c>
      <c r="L191" s="6" t="n">
        <v>0</v>
      </c>
      <c r="M191" s="6"/>
      <c r="N191" s="6" t="s">
        <f>=I191+J191+K191+L191</f>
      </c>
      <c r="O191" s="6"/>
      <c r="P191" s="17"/>
      <c r="Q191" s="17" t="s">
        <v>864</v>
      </c>
    </row>
    <row collapsed="false" customFormat="false" customHeight="false" hidden="false" ht="12.1" outlineLevel="0" r="192">
      <c r="A192" s="22" t="n">
        <v>44336</v>
      </c>
      <c r="B192" s="23" t="s">
        <v>856</v>
      </c>
      <c r="C192" s="23" t="s">
        <v>872</v>
      </c>
      <c r="D192" s="23" t="s">
        <v>856</v>
      </c>
      <c r="E192" s="23" t="s">
        <v>856</v>
      </c>
      <c r="F192" s="23" t="s">
        <v>77</v>
      </c>
      <c r="G192" s="24" t="n">
        <v>1</v>
      </c>
      <c r="H192" s="25" t="n">
        <v>0.16</v>
      </c>
      <c r="I192" s="25" t="n">
        <v>0.16</v>
      </c>
      <c r="J192" s="25" t="n">
        <v>0</v>
      </c>
      <c r="K192" s="25" t="n">
        <v>0</v>
      </c>
      <c r="L192" s="25" t="n">
        <v>0</v>
      </c>
      <c r="M192" s="6" t="s">
        <f>=I192+J192+K192+L192</f>
      </c>
      <c r="N192" s="25"/>
      <c r="O192" s="25"/>
      <c r="P192" s="23"/>
      <c r="Q192" s="23" t="s">
        <v>864</v>
      </c>
    </row>
    <row collapsed="false" customFormat="false" customHeight="false" hidden="false" ht="12.1" outlineLevel="0" r="193">
      <c r="A193" s="22" t="n">
        <v>44336.166666667</v>
      </c>
      <c r="B193" s="23" t="s">
        <v>843</v>
      </c>
      <c r="C193" s="23" t="s">
        <v>259</v>
      </c>
      <c r="D193" s="23" t="s">
        <v>843</v>
      </c>
      <c r="E193" s="23" t="s">
        <v>843</v>
      </c>
      <c r="F193" s="23" t="s">
        <v>20</v>
      </c>
      <c r="G193" s="24" t="n">
        <v>1</v>
      </c>
      <c r="H193" s="25" t="n">
        <v>700</v>
      </c>
      <c r="I193" s="25" t="n">
        <v>700</v>
      </c>
      <c r="J193" s="25" t="n">
        <v>0</v>
      </c>
      <c r="K193" s="25" t="n">
        <v>0</v>
      </c>
      <c r="L193" s="25" t="n">
        <v>0</v>
      </c>
      <c r="M193" s="25"/>
      <c r="N193" s="6" t="s">
        <f>=I193+J193+K193+L193</f>
      </c>
      <c r="O193" s="25"/>
      <c r="P193" s="23"/>
      <c r="Q193" s="23" t="s">
        <v>844</v>
      </c>
    </row>
    <row collapsed="false" customFormat="false" customHeight="false" hidden="false" ht="12.1" outlineLevel="0" r="194">
      <c r="A194" s="21" t="n">
        <v>44336.980474537</v>
      </c>
      <c r="B194" s="17" t="s">
        <v>145</v>
      </c>
      <c r="C194" s="17" t="s">
        <v>897</v>
      </c>
      <c r="D194" s="17" t="s">
        <v>724</v>
      </c>
      <c r="E194" s="17" t="s">
        <v>18</v>
      </c>
      <c r="F194" s="17" t="s">
        <v>20</v>
      </c>
      <c r="G194" s="7" t="n">
        <v>1</v>
      </c>
      <c r="H194" s="6" t="n">
        <v>750.8</v>
      </c>
      <c r="I194" s="6" t="n">
        <v>-750.8</v>
      </c>
      <c r="J194" s="6" t="n">
        <v>0</v>
      </c>
      <c r="K194" s="6" t="n">
        <v>-0.45</v>
      </c>
      <c r="L194" s="6" t="n">
        <v>-0.07</v>
      </c>
      <c r="M194" s="6"/>
      <c r="N194" s="6" t="s">
        <f>=I194+J194+K194+L194</f>
      </c>
      <c r="O194" s="6"/>
      <c r="P194" s="17"/>
      <c r="Q194" s="17" t="s">
        <v>844</v>
      </c>
    </row>
    <row collapsed="false" customFormat="false" customHeight="false" hidden="false" ht="12.1" outlineLevel="0" r="195">
      <c r="A195" s="22" t="n">
        <v>44355</v>
      </c>
      <c r="B195" s="23" t="s">
        <v>856</v>
      </c>
      <c r="C195" s="23" t="s">
        <v>881</v>
      </c>
      <c r="D195" s="23" t="s">
        <v>856</v>
      </c>
      <c r="E195" s="23" t="s">
        <v>856</v>
      </c>
      <c r="F195" s="23" t="s">
        <v>77</v>
      </c>
      <c r="G195" s="24" t="n">
        <v>1</v>
      </c>
      <c r="H195" s="25" t="n">
        <v>0.21</v>
      </c>
      <c r="I195" s="25" t="n">
        <v>0.21</v>
      </c>
      <c r="J195" s="25" t="n">
        <v>0</v>
      </c>
      <c r="K195" s="25" t="n">
        <v>0</v>
      </c>
      <c r="L195" s="25" t="n">
        <v>0</v>
      </c>
      <c r="M195" s="6" t="s">
        <f>=I195+J195+K195+L195</f>
      </c>
      <c r="N195" s="25"/>
      <c r="O195" s="25"/>
      <c r="P195" s="23"/>
      <c r="Q195" s="23" t="s">
        <v>864</v>
      </c>
    </row>
    <row collapsed="false" customFormat="false" customHeight="false" hidden="false" ht="12.1" outlineLevel="0" r="196">
      <c r="A196" s="22" t="n">
        <v>44356</v>
      </c>
      <c r="B196" s="23" t="s">
        <v>856</v>
      </c>
      <c r="C196" s="23" t="s">
        <v>889</v>
      </c>
      <c r="D196" s="23" t="s">
        <v>856</v>
      </c>
      <c r="E196" s="23" t="s">
        <v>856</v>
      </c>
      <c r="F196" s="23" t="s">
        <v>77</v>
      </c>
      <c r="G196" s="24" t="n">
        <v>1</v>
      </c>
      <c r="H196" s="25" t="n">
        <v>0.35</v>
      </c>
      <c r="I196" s="25" t="n">
        <v>0.35</v>
      </c>
      <c r="J196" s="25" t="n">
        <v>0</v>
      </c>
      <c r="K196" s="25" t="n">
        <v>0</v>
      </c>
      <c r="L196" s="25" t="n">
        <v>0</v>
      </c>
      <c r="M196" s="6" t="s">
        <f>=I196+J196+K196+L196</f>
      </c>
      <c r="N196" s="25"/>
      <c r="O196" s="25"/>
      <c r="P196" s="23"/>
      <c r="Q196" s="23" t="s">
        <v>864</v>
      </c>
    </row>
    <row collapsed="false" customFormat="false" customHeight="false" hidden="false" ht="12.1" outlineLevel="0" r="197">
      <c r="A197" s="30" t="n">
        <v>44357.596585648</v>
      </c>
      <c r="B197" s="31" t="s">
        <v>865</v>
      </c>
      <c r="C197" s="31" t="s">
        <v>866</v>
      </c>
      <c r="D197" s="31" t="s">
        <v>724</v>
      </c>
      <c r="E197" s="31" t="s">
        <v>867</v>
      </c>
      <c r="F197" s="31" t="s">
        <v>20</v>
      </c>
      <c r="G197" s="32" t="n">
        <v>2</v>
      </c>
      <c r="H197" s="33" t="n">
        <v>72.1882</v>
      </c>
      <c r="I197" s="33" t="n">
        <v>-144.38</v>
      </c>
      <c r="J197" s="33" t="n">
        <v>0</v>
      </c>
      <c r="K197" s="33" t="n">
        <v>-1.07</v>
      </c>
      <c r="L197" s="33" t="n">
        <v>0</v>
      </c>
      <c r="M197" s="6" t="n">
        <v>2</v>
      </c>
      <c r="N197" s="6" t="s">
        <f>=I197+J197+K197+L197</f>
      </c>
      <c r="O197" s="33"/>
      <c r="P197" s="31"/>
      <c r="Q197" s="31" t="s">
        <v>864</v>
      </c>
    </row>
    <row collapsed="false" customFormat="false" customHeight="false" hidden="false" ht="12.1" outlineLevel="0" r="198">
      <c r="A198" s="22" t="n">
        <v>44358</v>
      </c>
      <c r="B198" s="23" t="s">
        <v>843</v>
      </c>
      <c r="C198" s="23" t="s">
        <v>259</v>
      </c>
      <c r="D198" s="23" t="s">
        <v>843</v>
      </c>
      <c r="E198" s="23" t="s">
        <v>843</v>
      </c>
      <c r="F198" s="23" t="s">
        <v>20</v>
      </c>
      <c r="G198" s="24" t="n">
        <v>1</v>
      </c>
      <c r="H198" s="25" t="n">
        <v>486.01</v>
      </c>
      <c r="I198" s="25" t="n">
        <v>486.01</v>
      </c>
      <c r="J198" s="25" t="n">
        <v>0</v>
      </c>
      <c r="K198" s="25" t="n">
        <v>0</v>
      </c>
      <c r="L198" s="25" t="n">
        <v>0</v>
      </c>
      <c r="M198" s="25"/>
      <c r="N198" s="6" t="s">
        <f>=I198+J198+K198+L198</f>
      </c>
      <c r="O198" s="25"/>
      <c r="P198" s="23"/>
      <c r="Q198" s="23" t="s">
        <v>864</v>
      </c>
    </row>
    <row collapsed="false" customFormat="false" customHeight="false" hidden="false" ht="12.1" outlineLevel="0" r="199">
      <c r="A199" s="30" t="n">
        <v>44358.323564815</v>
      </c>
      <c r="B199" s="31" t="s">
        <v>865</v>
      </c>
      <c r="C199" s="31" t="s">
        <v>866</v>
      </c>
      <c r="D199" s="31" t="s">
        <v>724</v>
      </c>
      <c r="E199" s="31" t="s">
        <v>867</v>
      </c>
      <c r="F199" s="31" t="s">
        <v>20</v>
      </c>
      <c r="G199" s="32" t="n">
        <v>3</v>
      </c>
      <c r="H199" s="33" t="n">
        <v>71.8225</v>
      </c>
      <c r="I199" s="33" t="n">
        <v>-215.47</v>
      </c>
      <c r="J199" s="33" t="n">
        <v>0</v>
      </c>
      <c r="K199" s="33" t="n">
        <v>-1.11</v>
      </c>
      <c r="L199" s="33" t="n">
        <v>0</v>
      </c>
      <c r="M199" s="6" t="n">
        <v>3</v>
      </c>
      <c r="N199" s="6" t="s">
        <f>=I199+J199+K199+L199</f>
      </c>
      <c r="O199" s="33"/>
      <c r="P199" s="31"/>
      <c r="Q199" s="31" t="s">
        <v>864</v>
      </c>
    </row>
    <row collapsed="false" customFormat="false" customHeight="false" hidden="false" ht="12.1" outlineLevel="0" r="200">
      <c r="A200" s="22" t="n">
        <v>44361.166666667</v>
      </c>
      <c r="B200" s="23" t="s">
        <v>843</v>
      </c>
      <c r="C200" s="23" t="s">
        <v>259</v>
      </c>
      <c r="D200" s="23" t="s">
        <v>843</v>
      </c>
      <c r="E200" s="23" t="s">
        <v>843</v>
      </c>
      <c r="F200" s="23" t="s">
        <v>20</v>
      </c>
      <c r="G200" s="24" t="n">
        <v>1</v>
      </c>
      <c r="H200" s="25" t="n">
        <v>2700</v>
      </c>
      <c r="I200" s="25" t="n">
        <v>2700</v>
      </c>
      <c r="J200" s="25" t="n">
        <v>0</v>
      </c>
      <c r="K200" s="25" t="n">
        <v>0</v>
      </c>
      <c r="L200" s="25" t="n">
        <v>0</v>
      </c>
      <c r="M200" s="25"/>
      <c r="N200" s="6" t="s">
        <f>=I200+J200+K200+L200</f>
      </c>
      <c r="O200" s="25"/>
      <c r="P200" s="23"/>
      <c r="Q200" s="23" t="s">
        <v>844</v>
      </c>
    </row>
    <row collapsed="false" customFormat="false" customHeight="false" hidden="false" ht="12.1" outlineLevel="0" r="201">
      <c r="A201" s="21" t="n">
        <v>44361.77525463</v>
      </c>
      <c r="B201" s="17" t="s">
        <v>93</v>
      </c>
      <c r="C201" s="17" t="s">
        <v>898</v>
      </c>
      <c r="D201" s="17" t="s">
        <v>724</v>
      </c>
      <c r="E201" s="17" t="s">
        <v>18</v>
      </c>
      <c r="F201" s="17" t="s">
        <v>20</v>
      </c>
      <c r="G201" s="7" t="n">
        <v>10000</v>
      </c>
      <c r="H201" s="6" t="n">
        <v>0.2665</v>
      </c>
      <c r="I201" s="6" t="n">
        <v>-2665</v>
      </c>
      <c r="J201" s="6" t="n">
        <v>0</v>
      </c>
      <c r="K201" s="6" t="n">
        <v>-1.6</v>
      </c>
      <c r="L201" s="6" t="n">
        <v>-0.25</v>
      </c>
      <c r="M201" s="6"/>
      <c r="N201" s="6" t="s">
        <f>=I201+J201+K201+L201</f>
      </c>
      <c r="O201" s="6"/>
      <c r="P201" s="17"/>
      <c r="Q201" s="17" t="s">
        <v>844</v>
      </c>
    </row>
    <row collapsed="false" customFormat="false" customHeight="false" hidden="false" ht="12.1" outlineLevel="0" r="202">
      <c r="A202" s="22" t="n">
        <v>44375.166666667</v>
      </c>
      <c r="B202" s="23" t="s">
        <v>843</v>
      </c>
      <c r="C202" s="23" t="s">
        <v>259</v>
      </c>
      <c r="D202" s="23" t="s">
        <v>843</v>
      </c>
      <c r="E202" s="23" t="s">
        <v>843</v>
      </c>
      <c r="F202" s="23" t="s">
        <v>20</v>
      </c>
      <c r="G202" s="24" t="n">
        <v>1</v>
      </c>
      <c r="H202" s="25" t="n">
        <v>1825.64</v>
      </c>
      <c r="I202" s="25" t="n">
        <v>1825.64</v>
      </c>
      <c r="J202" s="25" t="n">
        <v>0</v>
      </c>
      <c r="K202" s="25" t="n">
        <v>0</v>
      </c>
      <c r="L202" s="25" t="n">
        <v>0</v>
      </c>
      <c r="M202" s="25"/>
      <c r="N202" s="6" t="s">
        <f>=I202+J202+K202+L202</f>
      </c>
      <c r="O202" s="25"/>
      <c r="P202" s="23"/>
      <c r="Q202" s="23" t="s">
        <v>844</v>
      </c>
    </row>
    <row collapsed="false" customFormat="false" customHeight="false" hidden="false" ht="12.1" outlineLevel="0" r="203">
      <c r="A203" s="21" t="n">
        <v>44375.637048611</v>
      </c>
      <c r="B203" s="17" t="s">
        <v>150</v>
      </c>
      <c r="C203" s="17" t="s">
        <v>890</v>
      </c>
      <c r="D203" s="17" t="s">
        <v>724</v>
      </c>
      <c r="E203" s="17" t="s">
        <v>18</v>
      </c>
      <c r="F203" s="17" t="s">
        <v>20</v>
      </c>
      <c r="G203" s="7" t="n">
        <v>3</v>
      </c>
      <c r="H203" s="6" t="n">
        <v>621.9</v>
      </c>
      <c r="I203" s="6" t="n">
        <v>-1865.7</v>
      </c>
      <c r="J203" s="6" t="n">
        <v>0</v>
      </c>
      <c r="K203" s="6" t="n">
        <v>-1.12</v>
      </c>
      <c r="L203" s="6" t="n">
        <v>-0.17</v>
      </c>
      <c r="M203" s="6"/>
      <c r="N203" s="6" t="s">
        <f>=I203+J203+K203+L203</f>
      </c>
      <c r="O203" s="6"/>
      <c r="P203" s="17"/>
      <c r="Q203" s="17" t="s">
        <v>844</v>
      </c>
    </row>
    <row collapsed="false" customFormat="false" customHeight="false" hidden="false" ht="12.1" outlineLevel="0" r="204">
      <c r="A204" s="22" t="n">
        <v>44376</v>
      </c>
      <c r="B204" s="23" t="s">
        <v>856</v>
      </c>
      <c r="C204" s="23" t="s">
        <v>899</v>
      </c>
      <c r="D204" s="23" t="s">
        <v>856</v>
      </c>
      <c r="E204" s="23" t="s">
        <v>856</v>
      </c>
      <c r="F204" s="23" t="s">
        <v>20</v>
      </c>
      <c r="G204" s="24" t="n">
        <v>1</v>
      </c>
      <c r="H204" s="25" t="n">
        <v>24.35</v>
      </c>
      <c r="I204" s="25" t="n">
        <v>24.35</v>
      </c>
      <c r="J204" s="25" t="n">
        <v>0</v>
      </c>
      <c r="K204" s="25" t="n">
        <v>0</v>
      </c>
      <c r="L204" s="25" t="n">
        <v>0</v>
      </c>
      <c r="M204" s="25"/>
      <c r="N204" s="6" t="s">
        <f>=I204+J204+K204+L204</f>
      </c>
      <c r="O204" s="25"/>
      <c r="P204" s="23"/>
      <c r="Q204" s="23" t="s">
        <v>864</v>
      </c>
    </row>
    <row collapsed="false" customFormat="false" customHeight="false" hidden="false" ht="12.1" outlineLevel="0" r="205">
      <c r="A205" s="22" t="n">
        <v>44377</v>
      </c>
      <c r="B205" s="23" t="s">
        <v>856</v>
      </c>
      <c r="C205" s="23" t="s">
        <v>875</v>
      </c>
      <c r="D205" s="23" t="s">
        <v>856</v>
      </c>
      <c r="E205" s="23" t="s">
        <v>856</v>
      </c>
      <c r="F205" s="23" t="s">
        <v>77</v>
      </c>
      <c r="G205" s="24" t="n">
        <v>1</v>
      </c>
      <c r="H205" s="25" t="n">
        <v>0.16</v>
      </c>
      <c r="I205" s="25" t="n">
        <v>0.16</v>
      </c>
      <c r="J205" s="25" t="n">
        <v>0</v>
      </c>
      <c r="K205" s="25" t="n">
        <v>0</v>
      </c>
      <c r="L205" s="25" t="n">
        <v>0</v>
      </c>
      <c r="M205" s="6" t="s">
        <f>=I205+J205+K205+L205</f>
      </c>
      <c r="N205" s="25"/>
      <c r="O205" s="25"/>
      <c r="P205" s="23"/>
      <c r="Q205" s="23" t="s">
        <v>864</v>
      </c>
    </row>
    <row collapsed="false" customFormat="false" customHeight="false" hidden="false" ht="12.1" outlineLevel="0" r="206">
      <c r="A206" s="22" t="n">
        <v>44378</v>
      </c>
      <c r="B206" s="23" t="s">
        <v>856</v>
      </c>
      <c r="C206" s="23" t="s">
        <v>900</v>
      </c>
      <c r="D206" s="23" t="s">
        <v>856</v>
      </c>
      <c r="E206" s="23" t="s">
        <v>856</v>
      </c>
      <c r="F206" s="23" t="s">
        <v>20</v>
      </c>
      <c r="G206" s="24" t="n">
        <v>1</v>
      </c>
      <c r="H206" s="25" t="n">
        <v>46.85</v>
      </c>
      <c r="I206" s="25" t="n">
        <v>46.85</v>
      </c>
      <c r="J206" s="25" t="n">
        <v>0</v>
      </c>
      <c r="K206" s="25" t="n">
        <v>0</v>
      </c>
      <c r="L206" s="25" t="n">
        <v>0</v>
      </c>
      <c r="M206" s="25"/>
      <c r="N206" s="6" t="s">
        <f>=I206+J206+K206+L206</f>
      </c>
      <c r="O206" s="25"/>
      <c r="P206" s="23"/>
      <c r="Q206" s="23" t="s">
        <v>864</v>
      </c>
    </row>
    <row collapsed="false" customFormat="false" customHeight="false" hidden="false" ht="12.1" outlineLevel="0" r="207">
      <c r="A207" s="22" t="n">
        <v>44379</v>
      </c>
      <c r="B207" s="23" t="s">
        <v>843</v>
      </c>
      <c r="C207" s="23" t="s">
        <v>259</v>
      </c>
      <c r="D207" s="23" t="s">
        <v>843</v>
      </c>
      <c r="E207" s="23" t="s">
        <v>843</v>
      </c>
      <c r="F207" s="23" t="s">
        <v>20</v>
      </c>
      <c r="G207" s="24" t="n">
        <v>1</v>
      </c>
      <c r="H207" s="25" t="n">
        <v>406.95</v>
      </c>
      <c r="I207" s="25" t="n">
        <v>406.95</v>
      </c>
      <c r="J207" s="25" t="n">
        <v>0</v>
      </c>
      <c r="K207" s="25" t="n">
        <v>0</v>
      </c>
      <c r="L207" s="25" t="n">
        <v>0</v>
      </c>
      <c r="M207" s="25"/>
      <c r="N207" s="6" t="s">
        <f>=I207+J207+K207+L207</f>
      </c>
      <c r="O207" s="25"/>
      <c r="P207" s="23"/>
      <c r="Q207" s="23" t="s">
        <v>864</v>
      </c>
    </row>
    <row collapsed="false" customFormat="false" customHeight="false" hidden="false" ht="12.1" outlineLevel="0" r="208">
      <c r="A208" s="21" t="n">
        <v>44379.71849537</v>
      </c>
      <c r="B208" s="17" t="s">
        <v>107</v>
      </c>
      <c r="C208" s="17" t="s">
        <v>880</v>
      </c>
      <c r="D208" s="17" t="s">
        <v>724</v>
      </c>
      <c r="E208" s="17" t="s">
        <v>18</v>
      </c>
      <c r="F208" s="17" t="s">
        <v>20</v>
      </c>
      <c r="G208" s="7" t="n">
        <v>10</v>
      </c>
      <c r="H208" s="6" t="n">
        <v>59.515</v>
      </c>
      <c r="I208" s="6" t="n">
        <v>-595.15</v>
      </c>
      <c r="J208" s="6" t="n">
        <v>0</v>
      </c>
      <c r="K208" s="6" t="n">
        <v>-0.36</v>
      </c>
      <c r="L208" s="6" t="n">
        <v>0</v>
      </c>
      <c r="M208" s="6"/>
      <c r="N208" s="6" t="s">
        <f>=I208+J208+K208+L208</f>
      </c>
      <c r="O208" s="6"/>
      <c r="P208" s="17"/>
      <c r="Q208" s="17" t="s">
        <v>864</v>
      </c>
    </row>
    <row collapsed="false" customFormat="false" customHeight="false" hidden="false" ht="12.1" outlineLevel="0" r="209">
      <c r="A209" s="22" t="n">
        <v>44386</v>
      </c>
      <c r="B209" s="23" t="s">
        <v>856</v>
      </c>
      <c r="C209" s="23" t="s">
        <v>876</v>
      </c>
      <c r="D209" s="23" t="s">
        <v>856</v>
      </c>
      <c r="E209" s="23" t="s">
        <v>856</v>
      </c>
      <c r="F209" s="23" t="s">
        <v>77</v>
      </c>
      <c r="G209" s="24" t="n">
        <v>1</v>
      </c>
      <c r="H209" s="25" t="n">
        <v>0.13</v>
      </c>
      <c r="I209" s="25" t="n">
        <v>0.13</v>
      </c>
      <c r="J209" s="25" t="n">
        <v>0</v>
      </c>
      <c r="K209" s="25" t="n">
        <v>0</v>
      </c>
      <c r="L209" s="25" t="n">
        <v>0</v>
      </c>
      <c r="M209" s="6" t="s">
        <f>=I209+J209+K209+L209</f>
      </c>
      <c r="N209" s="25"/>
      <c r="O209" s="25"/>
      <c r="P209" s="23"/>
      <c r="Q209" s="23" t="s">
        <v>864</v>
      </c>
    </row>
    <row collapsed="false" customFormat="false" customHeight="false" hidden="false" ht="12.1" outlineLevel="0" r="210">
      <c r="A210" s="22" t="n">
        <v>44405</v>
      </c>
      <c r="B210" s="23" t="s">
        <v>856</v>
      </c>
      <c r="C210" s="23" t="s">
        <v>901</v>
      </c>
      <c r="D210" s="23" t="s">
        <v>856</v>
      </c>
      <c r="E210" s="23" t="s">
        <v>856</v>
      </c>
      <c r="F210" s="23" t="s">
        <v>20</v>
      </c>
      <c r="G210" s="24" t="n">
        <v>1</v>
      </c>
      <c r="H210" s="25" t="n">
        <v>12.83</v>
      </c>
      <c r="I210" s="25" t="n">
        <v>12.83</v>
      </c>
      <c r="J210" s="25" t="n">
        <v>0</v>
      </c>
      <c r="K210" s="25" t="n">
        <v>0</v>
      </c>
      <c r="L210" s="25" t="n">
        <v>0</v>
      </c>
      <c r="M210" s="25"/>
      <c r="N210" s="6" t="s">
        <f>=I210+J210+K210+L210</f>
      </c>
      <c r="O210" s="25"/>
      <c r="P210" s="23"/>
      <c r="Q210" s="23" t="s">
        <v>864</v>
      </c>
    </row>
    <row collapsed="false" customFormat="false" customHeight="false" hidden="false" ht="12.1" outlineLevel="0" r="211">
      <c r="A211" s="22" t="n">
        <v>44405</v>
      </c>
      <c r="B211" s="23" t="s">
        <v>856</v>
      </c>
      <c r="C211" s="23" t="s">
        <v>902</v>
      </c>
      <c r="D211" s="23" t="s">
        <v>856</v>
      </c>
      <c r="E211" s="23" t="s">
        <v>856</v>
      </c>
      <c r="F211" s="23" t="s">
        <v>20</v>
      </c>
      <c r="G211" s="24" t="n">
        <v>1</v>
      </c>
      <c r="H211" s="25" t="n">
        <v>0.17</v>
      </c>
      <c r="I211" s="25" t="n">
        <v>0.17</v>
      </c>
      <c r="J211" s="25" t="n">
        <v>0</v>
      </c>
      <c r="K211" s="25" t="n">
        <v>0</v>
      </c>
      <c r="L211" s="25" t="n">
        <v>0</v>
      </c>
      <c r="M211" s="25"/>
      <c r="N211" s="6" t="s">
        <f>=I211+J211+K211+L211</f>
      </c>
      <c r="O211" s="25"/>
      <c r="P211" s="23"/>
      <c r="Q211" s="23" t="s">
        <v>864</v>
      </c>
    </row>
    <row collapsed="false" customFormat="false" customHeight="false" hidden="false" ht="12.1" outlineLevel="0" r="212">
      <c r="A212" s="22" t="n">
        <v>44411.166666667</v>
      </c>
      <c r="B212" s="23" t="s">
        <v>843</v>
      </c>
      <c r="C212" s="23" t="s">
        <v>259</v>
      </c>
      <c r="D212" s="23" t="s">
        <v>843</v>
      </c>
      <c r="E212" s="23" t="s">
        <v>843</v>
      </c>
      <c r="F212" s="23" t="s">
        <v>20</v>
      </c>
      <c r="G212" s="24" t="n">
        <v>1</v>
      </c>
      <c r="H212" s="25" t="n">
        <v>1400</v>
      </c>
      <c r="I212" s="25" t="n">
        <v>1400</v>
      </c>
      <c r="J212" s="25" t="n">
        <v>0</v>
      </c>
      <c r="K212" s="25" t="n">
        <v>0</v>
      </c>
      <c r="L212" s="25" t="n">
        <v>0</v>
      </c>
      <c r="M212" s="25"/>
      <c r="N212" s="6" t="s">
        <f>=I212+J212+K212+L212</f>
      </c>
      <c r="O212" s="25"/>
      <c r="P212" s="23"/>
      <c r="Q212" s="23" t="s">
        <v>844</v>
      </c>
    </row>
    <row collapsed="false" customFormat="false" customHeight="false" hidden="false" ht="12.1" outlineLevel="0" r="213">
      <c r="A213" s="21" t="n">
        <v>44411.962858796</v>
      </c>
      <c r="B213" s="17" t="s">
        <v>738</v>
      </c>
      <c r="C213" s="17" t="s">
        <v>903</v>
      </c>
      <c r="D213" s="17" t="s">
        <v>724</v>
      </c>
      <c r="E213" s="17" t="s">
        <v>18</v>
      </c>
      <c r="F213" s="17" t="s">
        <v>20</v>
      </c>
      <c r="G213" s="7" t="n">
        <v>10</v>
      </c>
      <c r="H213" s="6" t="n">
        <v>135.9</v>
      </c>
      <c r="I213" s="6" t="n">
        <v>-1359</v>
      </c>
      <c r="J213" s="6" t="n">
        <v>0</v>
      </c>
      <c r="K213" s="6" t="n">
        <v>-0.82</v>
      </c>
      <c r="L213" s="6" t="n">
        <v>-0.12</v>
      </c>
      <c r="M213" s="6"/>
      <c r="N213" s="6" t="s">
        <f>=I213+J213+K213+L213</f>
      </c>
      <c r="O213" s="6"/>
      <c r="P213" s="17"/>
      <c r="Q213" s="17" t="s">
        <v>844</v>
      </c>
    </row>
    <row collapsed="false" customFormat="false" customHeight="false" hidden="false" ht="12.1" outlineLevel="0" r="214">
      <c r="A214" s="22" t="n">
        <v>44414</v>
      </c>
      <c r="B214" s="23" t="s">
        <v>856</v>
      </c>
      <c r="C214" s="23" t="s">
        <v>884</v>
      </c>
      <c r="D214" s="23" t="s">
        <v>856</v>
      </c>
      <c r="E214" s="23" t="s">
        <v>856</v>
      </c>
      <c r="F214" s="23" t="s">
        <v>77</v>
      </c>
      <c r="G214" s="24" t="n">
        <v>1</v>
      </c>
      <c r="H214" s="25" t="n">
        <v>0.94</v>
      </c>
      <c r="I214" s="25" t="n">
        <v>0.94</v>
      </c>
      <c r="J214" s="25" t="n">
        <v>0</v>
      </c>
      <c r="K214" s="25" t="n">
        <v>0</v>
      </c>
      <c r="L214" s="25" t="n">
        <v>0</v>
      </c>
      <c r="M214" s="6" t="s">
        <f>=I214+J214+K214+L214</f>
      </c>
      <c r="N214" s="25"/>
      <c r="O214" s="25"/>
      <c r="P214" s="23"/>
      <c r="Q214" s="23" t="s">
        <v>864</v>
      </c>
    </row>
    <row collapsed="false" customFormat="false" customHeight="false" hidden="false" ht="12.1" outlineLevel="0" r="215">
      <c r="A215" s="22" t="n">
        <v>44428</v>
      </c>
      <c r="B215" s="23" t="s">
        <v>856</v>
      </c>
      <c r="C215" s="23" t="s">
        <v>872</v>
      </c>
      <c r="D215" s="23" t="s">
        <v>856</v>
      </c>
      <c r="E215" s="23" t="s">
        <v>856</v>
      </c>
      <c r="F215" s="23" t="s">
        <v>77</v>
      </c>
      <c r="G215" s="24" t="n">
        <v>1</v>
      </c>
      <c r="H215" s="25" t="n">
        <v>0.16</v>
      </c>
      <c r="I215" s="25" t="n">
        <v>0.16</v>
      </c>
      <c r="J215" s="25" t="n">
        <v>0</v>
      </c>
      <c r="K215" s="25" t="n">
        <v>0</v>
      </c>
      <c r="L215" s="25" t="n">
        <v>0</v>
      </c>
      <c r="M215" s="6" t="s">
        <f>=I215+J215+K215+L215</f>
      </c>
      <c r="N215" s="25"/>
      <c r="O215" s="25"/>
      <c r="P215" s="23"/>
      <c r="Q215" s="23" t="s">
        <v>864</v>
      </c>
    </row>
    <row collapsed="false" customFormat="false" customHeight="false" hidden="false" ht="12.1" outlineLevel="0" r="216">
      <c r="A216" s="22" t="n">
        <v>44428.166666667</v>
      </c>
      <c r="B216" s="23" t="s">
        <v>843</v>
      </c>
      <c r="C216" s="23" t="s">
        <v>259</v>
      </c>
      <c r="D216" s="23" t="s">
        <v>843</v>
      </c>
      <c r="E216" s="23" t="s">
        <v>843</v>
      </c>
      <c r="F216" s="23" t="s">
        <v>20</v>
      </c>
      <c r="G216" s="24" t="n">
        <v>1</v>
      </c>
      <c r="H216" s="25" t="n">
        <v>1700</v>
      </c>
      <c r="I216" s="25" t="n">
        <v>1700</v>
      </c>
      <c r="J216" s="25" t="n">
        <v>0</v>
      </c>
      <c r="K216" s="25" t="n">
        <v>0</v>
      </c>
      <c r="L216" s="25" t="n">
        <v>0</v>
      </c>
      <c r="M216" s="25"/>
      <c r="N216" s="6" t="s">
        <f>=I216+J216+K216+L216</f>
      </c>
      <c r="O216" s="25"/>
      <c r="P216" s="23"/>
      <c r="Q216" s="23" t="s">
        <v>844</v>
      </c>
    </row>
    <row collapsed="false" customFormat="false" customHeight="false" hidden="false" ht="12.1" outlineLevel="0" r="217">
      <c r="A217" s="21" t="n">
        <v>44431.906018519</v>
      </c>
      <c r="B217" s="17" t="s">
        <v>46</v>
      </c>
      <c r="C217" s="17" t="s">
        <v>861</v>
      </c>
      <c r="D217" s="17" t="s">
        <v>724</v>
      </c>
      <c r="E217" s="17" t="s">
        <v>18</v>
      </c>
      <c r="F217" s="17" t="s">
        <v>20</v>
      </c>
      <c r="G217" s="7" t="n">
        <v>1</v>
      </c>
      <c r="H217" s="6" t="n">
        <v>1681.2</v>
      </c>
      <c r="I217" s="6" t="n">
        <v>-1681.2</v>
      </c>
      <c r="J217" s="6" t="n">
        <v>0</v>
      </c>
      <c r="K217" s="6" t="n">
        <v>-1.01</v>
      </c>
      <c r="L217" s="6" t="n">
        <v>-0.16</v>
      </c>
      <c r="M217" s="6"/>
      <c r="N217" s="6" t="s">
        <f>=I217+J217+K217+L217</f>
      </c>
      <c r="O217" s="6"/>
      <c r="P217" s="17"/>
      <c r="Q217" s="17" t="s">
        <v>844</v>
      </c>
    </row>
    <row collapsed="false" customFormat="false" customHeight="false" hidden="false" ht="12.1" outlineLevel="0" r="218">
      <c r="A218" s="22" t="n">
        <v>44441</v>
      </c>
      <c r="B218" s="23" t="s">
        <v>856</v>
      </c>
      <c r="C218" s="23" t="s">
        <v>904</v>
      </c>
      <c r="D218" s="23" t="s">
        <v>856</v>
      </c>
      <c r="E218" s="23" t="s">
        <v>856</v>
      </c>
      <c r="F218" s="23" t="s">
        <v>77</v>
      </c>
      <c r="G218" s="24" t="n">
        <v>1</v>
      </c>
      <c r="H218" s="25" t="n">
        <v>0.27</v>
      </c>
      <c r="I218" s="25" t="n">
        <v>0.27</v>
      </c>
      <c r="J218" s="25" t="n">
        <v>0</v>
      </c>
      <c r="K218" s="25" t="n">
        <v>0</v>
      </c>
      <c r="L218" s="25" t="n">
        <v>0</v>
      </c>
      <c r="M218" s="6" t="s">
        <f>=I218+J218+K218+L218</f>
      </c>
      <c r="N218" s="25"/>
      <c r="O218" s="25"/>
      <c r="P218" s="23"/>
      <c r="Q218" s="23" t="s">
        <v>864</v>
      </c>
    </row>
    <row collapsed="false" customFormat="false" customHeight="false" hidden="false" ht="12.1" outlineLevel="0" r="219">
      <c r="A219" s="22" t="n">
        <v>44448</v>
      </c>
      <c r="B219" s="23" t="s">
        <v>843</v>
      </c>
      <c r="C219" s="23" t="s">
        <v>259</v>
      </c>
      <c r="D219" s="23" t="s">
        <v>843</v>
      </c>
      <c r="E219" s="23" t="s">
        <v>843</v>
      </c>
      <c r="F219" s="23" t="s">
        <v>20</v>
      </c>
      <c r="G219" s="24" t="n">
        <v>1</v>
      </c>
      <c r="H219" s="25" t="n">
        <v>689.8</v>
      </c>
      <c r="I219" s="25" t="n">
        <v>689.8</v>
      </c>
      <c r="J219" s="25" t="n">
        <v>0</v>
      </c>
      <c r="K219" s="25" t="n">
        <v>0</v>
      </c>
      <c r="L219" s="25" t="n">
        <v>0</v>
      </c>
      <c r="M219" s="25"/>
      <c r="N219" s="6" t="s">
        <f>=I219+J219+K219+L219</f>
      </c>
      <c r="O219" s="25"/>
      <c r="P219" s="23"/>
      <c r="Q219" s="23" t="s">
        <v>864</v>
      </c>
    </row>
    <row collapsed="false" customFormat="false" customHeight="false" hidden="false" ht="12.1" outlineLevel="0" r="220">
      <c r="A220" s="21" t="n">
        <v>44448.699571759</v>
      </c>
      <c r="B220" s="17" t="s">
        <v>192</v>
      </c>
      <c r="C220" s="17" t="s">
        <v>905</v>
      </c>
      <c r="D220" s="17" t="s">
        <v>724</v>
      </c>
      <c r="E220" s="17" t="s">
        <v>168</v>
      </c>
      <c r="F220" s="17" t="s">
        <v>20</v>
      </c>
      <c r="G220" s="7" t="n">
        <v>20</v>
      </c>
      <c r="H220" s="6" t="n">
        <v>30.815</v>
      </c>
      <c r="I220" s="6" t="n">
        <v>-616.3</v>
      </c>
      <c r="J220" s="6" t="n">
        <v>0</v>
      </c>
      <c r="K220" s="6" t="n">
        <v>-0.38</v>
      </c>
      <c r="L220" s="6" t="n">
        <v>0</v>
      </c>
      <c r="M220" s="6"/>
      <c r="N220" s="6" t="s">
        <f>=I220+J220+K220+L220</f>
      </c>
      <c r="O220" s="6"/>
      <c r="P220" s="17"/>
      <c r="Q220" s="17" t="s">
        <v>864</v>
      </c>
    </row>
    <row collapsed="false" customFormat="false" customHeight="false" hidden="false" ht="12.1" outlineLevel="0" r="221">
      <c r="A221" s="22" t="n">
        <v>44449</v>
      </c>
      <c r="B221" s="23" t="s">
        <v>856</v>
      </c>
      <c r="C221" s="23" t="s">
        <v>889</v>
      </c>
      <c r="D221" s="23" t="s">
        <v>856</v>
      </c>
      <c r="E221" s="23" t="s">
        <v>856</v>
      </c>
      <c r="F221" s="23" t="s">
        <v>77</v>
      </c>
      <c r="G221" s="24" t="n">
        <v>1</v>
      </c>
      <c r="H221" s="25" t="n">
        <v>0.35</v>
      </c>
      <c r="I221" s="25" t="n">
        <v>0.35</v>
      </c>
      <c r="J221" s="25" t="n">
        <v>0</v>
      </c>
      <c r="K221" s="25" t="n">
        <v>0</v>
      </c>
      <c r="L221" s="25" t="n">
        <v>0</v>
      </c>
      <c r="M221" s="6" t="s">
        <f>=I221+J221+K221+L221</f>
      </c>
      <c r="N221" s="25"/>
      <c r="O221" s="25"/>
      <c r="P221" s="23"/>
      <c r="Q221" s="23" t="s">
        <v>864</v>
      </c>
    </row>
    <row collapsed="false" customFormat="false" customHeight="false" hidden="false" ht="12.1" outlineLevel="0" r="222">
      <c r="A222" s="22" t="n">
        <v>44452</v>
      </c>
      <c r="B222" s="23" t="s">
        <v>856</v>
      </c>
      <c r="C222" s="23" t="s">
        <v>881</v>
      </c>
      <c r="D222" s="23" t="s">
        <v>856</v>
      </c>
      <c r="E222" s="23" t="s">
        <v>856</v>
      </c>
      <c r="F222" s="23" t="s">
        <v>77</v>
      </c>
      <c r="G222" s="24" t="n">
        <v>1</v>
      </c>
      <c r="H222" s="25" t="n">
        <v>0.21</v>
      </c>
      <c r="I222" s="25" t="n">
        <v>0.21</v>
      </c>
      <c r="J222" s="25" t="n">
        <v>0</v>
      </c>
      <c r="K222" s="25" t="n">
        <v>0</v>
      </c>
      <c r="L222" s="25" t="n">
        <v>0</v>
      </c>
      <c r="M222" s="6" t="s">
        <f>=I222+J222+K222+L222</f>
      </c>
      <c r="N222" s="25"/>
      <c r="O222" s="25"/>
      <c r="P222" s="23"/>
      <c r="Q222" s="23" t="s">
        <v>864</v>
      </c>
    </row>
    <row collapsed="false" customFormat="false" customHeight="false" hidden="false" ht="12.1" outlineLevel="0" r="223">
      <c r="A223" s="22" t="n">
        <v>44460.166666667</v>
      </c>
      <c r="B223" s="23" t="s">
        <v>843</v>
      </c>
      <c r="C223" s="23" t="s">
        <v>259</v>
      </c>
      <c r="D223" s="23" t="s">
        <v>843</v>
      </c>
      <c r="E223" s="23" t="s">
        <v>843</v>
      </c>
      <c r="F223" s="23" t="s">
        <v>20</v>
      </c>
      <c r="G223" s="24" t="n">
        <v>1</v>
      </c>
      <c r="H223" s="25" t="n">
        <v>2000</v>
      </c>
      <c r="I223" s="25" t="n">
        <v>2000</v>
      </c>
      <c r="J223" s="25" t="n">
        <v>0</v>
      </c>
      <c r="K223" s="25" t="n">
        <v>0</v>
      </c>
      <c r="L223" s="25" t="n">
        <v>0</v>
      </c>
      <c r="M223" s="25"/>
      <c r="N223" s="6" t="s">
        <f>=I223+J223+K223+L223</f>
      </c>
      <c r="O223" s="25"/>
      <c r="P223" s="23"/>
      <c r="Q223" s="23" t="s">
        <v>844</v>
      </c>
    </row>
    <row collapsed="false" customFormat="false" customHeight="false" hidden="false" ht="12.1" outlineLevel="0" r="224">
      <c r="A224" s="21" t="n">
        <v>44460.600625</v>
      </c>
      <c r="B224" s="17" t="s">
        <v>38</v>
      </c>
      <c r="C224" s="17" t="s">
        <v>906</v>
      </c>
      <c r="D224" s="17" t="s">
        <v>724</v>
      </c>
      <c r="E224" s="17" t="s">
        <v>18</v>
      </c>
      <c r="F224" s="17" t="s">
        <v>20</v>
      </c>
      <c r="G224" s="7" t="n">
        <v>1</v>
      </c>
      <c r="H224" s="6" t="n">
        <v>1849.4</v>
      </c>
      <c r="I224" s="6" t="n">
        <v>-1849.4</v>
      </c>
      <c r="J224" s="6" t="n">
        <v>0</v>
      </c>
      <c r="K224" s="6" t="n">
        <v>-1.11</v>
      </c>
      <c r="L224" s="6" t="n">
        <v>-0.17</v>
      </c>
      <c r="M224" s="6"/>
      <c r="N224" s="6" t="s">
        <f>=I224+J224+K224+L224</f>
      </c>
      <c r="O224" s="6"/>
      <c r="P224" s="17"/>
      <c r="Q224" s="17" t="s">
        <v>844</v>
      </c>
    </row>
    <row collapsed="false" customFormat="false" customHeight="false" hidden="false" ht="12.1" outlineLevel="0" r="225">
      <c r="A225" s="22" t="n">
        <v>44468</v>
      </c>
      <c r="B225" s="23" t="s">
        <v>856</v>
      </c>
      <c r="C225" s="23" t="s">
        <v>875</v>
      </c>
      <c r="D225" s="23" t="s">
        <v>856</v>
      </c>
      <c r="E225" s="23" t="s">
        <v>856</v>
      </c>
      <c r="F225" s="23" t="s">
        <v>77</v>
      </c>
      <c r="G225" s="24" t="n">
        <v>1</v>
      </c>
      <c r="H225" s="25" t="n">
        <v>0.19</v>
      </c>
      <c r="I225" s="25" t="n">
        <v>0.19</v>
      </c>
      <c r="J225" s="25" t="n">
        <v>0</v>
      </c>
      <c r="K225" s="25" t="n">
        <v>0</v>
      </c>
      <c r="L225" s="25" t="n">
        <v>0</v>
      </c>
      <c r="M225" s="6" t="s">
        <f>=I225+J225+K225+L225</f>
      </c>
      <c r="N225" s="25"/>
      <c r="O225" s="25"/>
      <c r="P225" s="23"/>
      <c r="Q225" s="23" t="s">
        <v>864</v>
      </c>
    </row>
    <row collapsed="false" customFormat="false" customHeight="false" hidden="false" ht="12.1" outlineLevel="0" r="226">
      <c r="A226" s="22" t="n">
        <v>44469</v>
      </c>
      <c r="B226" s="23" t="s">
        <v>856</v>
      </c>
      <c r="C226" s="23" t="s">
        <v>907</v>
      </c>
      <c r="D226" s="23" t="s">
        <v>856</v>
      </c>
      <c r="E226" s="23" t="s">
        <v>856</v>
      </c>
      <c r="F226" s="23" t="s">
        <v>20</v>
      </c>
      <c r="G226" s="24" t="n">
        <v>1</v>
      </c>
      <c r="H226" s="25" t="n">
        <v>123.2</v>
      </c>
      <c r="I226" s="25" t="n">
        <v>123.2</v>
      </c>
      <c r="J226" s="25" t="n">
        <v>0</v>
      </c>
      <c r="K226" s="25" t="n">
        <v>0</v>
      </c>
      <c r="L226" s="25" t="n">
        <v>0</v>
      </c>
      <c r="M226" s="25"/>
      <c r="N226" s="6" t="s">
        <f>=I226+J226+K226+L226</f>
      </c>
      <c r="O226" s="25"/>
      <c r="P226" s="23"/>
      <c r="Q226" s="23" t="s">
        <v>864</v>
      </c>
    </row>
    <row collapsed="false" customFormat="false" customHeight="false" hidden="false" ht="12.1" outlineLevel="0" r="227">
      <c r="A227" s="22" t="n">
        <v>44470</v>
      </c>
      <c r="B227" s="23" t="s">
        <v>843</v>
      </c>
      <c r="C227" s="23" t="s">
        <v>259</v>
      </c>
      <c r="D227" s="23" t="s">
        <v>843</v>
      </c>
      <c r="E227" s="23" t="s">
        <v>843</v>
      </c>
      <c r="F227" s="23" t="s">
        <v>20</v>
      </c>
      <c r="G227" s="24" t="n">
        <v>1</v>
      </c>
      <c r="H227" s="25" t="n">
        <v>1000</v>
      </c>
      <c r="I227" s="25" t="n">
        <v>1000</v>
      </c>
      <c r="J227" s="25" t="n">
        <v>0</v>
      </c>
      <c r="K227" s="25" t="n">
        <v>0</v>
      </c>
      <c r="L227" s="25" t="n">
        <v>0</v>
      </c>
      <c r="M227" s="25"/>
      <c r="N227" s="6" t="s">
        <f>=I227+J227+K227+L227</f>
      </c>
      <c r="O227" s="25"/>
      <c r="P227" s="23"/>
      <c r="Q227" s="23" t="s">
        <v>864</v>
      </c>
    </row>
    <row collapsed="false" customFormat="false" customHeight="false" hidden="false" ht="12.1" outlineLevel="0" r="228">
      <c r="A228" s="38" t="n">
        <v>44470</v>
      </c>
      <c r="B228" s="39" t="s">
        <v>908</v>
      </c>
      <c r="C228" s="39" t="s">
        <v>352</v>
      </c>
      <c r="D228" s="39" t="s">
        <v>908</v>
      </c>
      <c r="E228" s="39" t="s">
        <v>908</v>
      </c>
      <c r="F228" s="39" t="s">
        <v>20</v>
      </c>
      <c r="G228" s="40" t="n">
        <v>1</v>
      </c>
      <c r="H228" s="41" t="n">
        <v>-300</v>
      </c>
      <c r="I228" s="41" t="n">
        <v>-300</v>
      </c>
      <c r="J228" s="41" t="n">
        <v>0</v>
      </c>
      <c r="K228" s="41" t="n">
        <v>0</v>
      </c>
      <c r="L228" s="41" t="n">
        <v>0</v>
      </c>
      <c r="M228" s="41"/>
      <c r="N228" s="6" t="s">
        <f>=I228+J228+K228+L228</f>
      </c>
      <c r="O228" s="41"/>
      <c r="P228" s="39"/>
      <c r="Q228" s="39" t="s">
        <v>864</v>
      </c>
    </row>
    <row collapsed="false" customFormat="false" customHeight="false" hidden="false" ht="12.1" outlineLevel="0" r="229">
      <c r="A229" s="21" t="n">
        <v>44470.7403125</v>
      </c>
      <c r="B229" s="17" t="s">
        <v>739</v>
      </c>
      <c r="C229" s="17" t="s">
        <v>909</v>
      </c>
      <c r="D229" s="17" t="s">
        <v>724</v>
      </c>
      <c r="E229" s="17" t="s">
        <v>18</v>
      </c>
      <c r="F229" s="17" t="s">
        <v>20</v>
      </c>
      <c r="G229" s="7" t="n">
        <v>1</v>
      </c>
      <c r="H229" s="6" t="n">
        <v>824</v>
      </c>
      <c r="I229" s="6" t="n">
        <v>-824</v>
      </c>
      <c r="J229" s="6" t="n">
        <v>0</v>
      </c>
      <c r="K229" s="6" t="n">
        <v>-0.5</v>
      </c>
      <c r="L229" s="6" t="n">
        <v>0</v>
      </c>
      <c r="M229" s="6"/>
      <c r="N229" s="6" t="s">
        <f>=I229+J229+K229+L229</f>
      </c>
      <c r="O229" s="6"/>
      <c r="P229" s="17"/>
      <c r="Q229" s="17" t="s">
        <v>864</v>
      </c>
    </row>
    <row collapsed="false" customFormat="false" customHeight="false" hidden="false" ht="12.1" outlineLevel="0" r="230">
      <c r="A230" s="21" t="n">
        <v>44470.748958333</v>
      </c>
      <c r="B230" s="17" t="s">
        <v>176</v>
      </c>
      <c r="C230" s="17" t="s">
        <v>879</v>
      </c>
      <c r="D230" s="17" t="s">
        <v>724</v>
      </c>
      <c r="E230" s="17" t="s">
        <v>168</v>
      </c>
      <c r="F230" s="17" t="s">
        <v>20</v>
      </c>
      <c r="G230" s="7" t="n">
        <v>13</v>
      </c>
      <c r="H230" s="6" t="n">
        <v>1.0666</v>
      </c>
      <c r="I230" s="6" t="n">
        <v>-13.87</v>
      </c>
      <c r="J230" s="6" t="n">
        <v>0</v>
      </c>
      <c r="K230" s="6" t="n">
        <v>-0.02</v>
      </c>
      <c r="L230" s="6" t="n">
        <v>0</v>
      </c>
      <c r="M230" s="6"/>
      <c r="N230" s="6" t="s">
        <f>=I230+J230+K230+L230</f>
      </c>
      <c r="O230" s="6"/>
      <c r="P230" s="17"/>
      <c r="Q230" s="17" t="s">
        <v>864</v>
      </c>
    </row>
    <row collapsed="false" customFormat="false" customHeight="false" hidden="false" ht="12.1" outlineLevel="0" r="231">
      <c r="A231" s="21" t="n">
        <v>44470.749293981</v>
      </c>
      <c r="B231" s="17" t="s">
        <v>176</v>
      </c>
      <c r="C231" s="17" t="s">
        <v>879</v>
      </c>
      <c r="D231" s="17" t="s">
        <v>724</v>
      </c>
      <c r="E231" s="17" t="s">
        <v>168</v>
      </c>
      <c r="F231" s="17" t="s">
        <v>20</v>
      </c>
      <c r="G231" s="7" t="n">
        <v>56</v>
      </c>
      <c r="H231" s="6" t="n">
        <v>1.0666</v>
      </c>
      <c r="I231" s="6" t="n">
        <v>-59.73</v>
      </c>
      <c r="J231" s="6" t="n">
        <v>0</v>
      </c>
      <c r="K231" s="6" t="n">
        <v>-0.02</v>
      </c>
      <c r="L231" s="6" t="n">
        <v>0</v>
      </c>
      <c r="M231" s="6"/>
      <c r="N231" s="6" t="s">
        <f>=I231+J231+K231+L231</f>
      </c>
      <c r="O231" s="6"/>
      <c r="P231" s="17"/>
      <c r="Q231" s="17" t="s">
        <v>864</v>
      </c>
    </row>
    <row collapsed="false" customFormat="false" customHeight="false" hidden="false" ht="12.1" outlineLevel="0" r="232">
      <c r="A232" s="21" t="n">
        <v>44470.74931713</v>
      </c>
      <c r="B232" s="17" t="s">
        <v>176</v>
      </c>
      <c r="C232" s="17" t="s">
        <v>879</v>
      </c>
      <c r="D232" s="17" t="s">
        <v>724</v>
      </c>
      <c r="E232" s="17" t="s">
        <v>168</v>
      </c>
      <c r="F232" s="17" t="s">
        <v>20</v>
      </c>
      <c r="G232" s="7" t="n">
        <v>16</v>
      </c>
      <c r="H232" s="6" t="n">
        <v>1.0666</v>
      </c>
      <c r="I232" s="6" t="n">
        <v>-17.07</v>
      </c>
      <c r="J232" s="6" t="n">
        <v>0</v>
      </c>
      <c r="K232" s="6" t="n">
        <v>-0.02</v>
      </c>
      <c r="L232" s="6" t="n">
        <v>0</v>
      </c>
      <c r="M232" s="6"/>
      <c r="N232" s="6" t="s">
        <f>=I232+J232+K232+L232</f>
      </c>
      <c r="O232" s="6"/>
      <c r="P232" s="17"/>
      <c r="Q232" s="17" t="s">
        <v>864</v>
      </c>
    </row>
    <row collapsed="false" customFormat="false" customHeight="false" hidden="false" ht="12.1" outlineLevel="0" r="233">
      <c r="A233" s="21" t="n">
        <v>44470.749351852</v>
      </c>
      <c r="B233" s="17" t="s">
        <v>176</v>
      </c>
      <c r="C233" s="17" t="s">
        <v>879</v>
      </c>
      <c r="D233" s="17" t="s">
        <v>724</v>
      </c>
      <c r="E233" s="17" t="s">
        <v>168</v>
      </c>
      <c r="F233" s="17" t="s">
        <v>20</v>
      </c>
      <c r="G233" s="7" t="n">
        <v>58</v>
      </c>
      <c r="H233" s="6" t="n">
        <v>1.0666</v>
      </c>
      <c r="I233" s="6" t="n">
        <v>-61.86</v>
      </c>
      <c r="J233" s="6" t="n">
        <v>0</v>
      </c>
      <c r="K233" s="6" t="n">
        <v>-0.02</v>
      </c>
      <c r="L233" s="6" t="n">
        <v>0</v>
      </c>
      <c r="M233" s="6"/>
      <c r="N233" s="6" t="s">
        <f>=I233+J233+K233+L233</f>
      </c>
      <c r="O233" s="6"/>
      <c r="P233" s="17"/>
      <c r="Q233" s="17" t="s">
        <v>864</v>
      </c>
    </row>
    <row collapsed="false" customFormat="false" customHeight="false" hidden="false" ht="12.1" outlineLevel="0" r="234">
      <c r="A234" s="21" t="n">
        <v>44470.76568287</v>
      </c>
      <c r="B234" s="17" t="s">
        <v>194</v>
      </c>
      <c r="C234" s="17" t="s">
        <v>893</v>
      </c>
      <c r="D234" s="17" t="s">
        <v>724</v>
      </c>
      <c r="E234" s="17" t="s">
        <v>168</v>
      </c>
      <c r="F234" s="17" t="s">
        <v>20</v>
      </c>
      <c r="G234" s="7" t="n">
        <v>1</v>
      </c>
      <c r="H234" s="6" t="n">
        <v>74.84</v>
      </c>
      <c r="I234" s="6" t="n">
        <v>-74.84</v>
      </c>
      <c r="J234" s="6" t="n">
        <v>0</v>
      </c>
      <c r="K234" s="6" t="n">
        <v>-0.06</v>
      </c>
      <c r="L234" s="6" t="n">
        <v>0</v>
      </c>
      <c r="M234" s="6"/>
      <c r="N234" s="6" t="s">
        <f>=I234+J234+K234+L234</f>
      </c>
      <c r="O234" s="6"/>
      <c r="P234" s="17"/>
      <c r="Q234" s="17" t="s">
        <v>864</v>
      </c>
    </row>
    <row collapsed="false" customFormat="false" customHeight="false" hidden="false" ht="12.1" outlineLevel="0" r="235">
      <c r="A235" s="21" t="n">
        <v>44470.804155093</v>
      </c>
      <c r="B235" s="17" t="s">
        <v>188</v>
      </c>
      <c r="C235" s="17" t="s">
        <v>869</v>
      </c>
      <c r="D235" s="17" t="s">
        <v>724</v>
      </c>
      <c r="E235" s="17" t="s">
        <v>168</v>
      </c>
      <c r="F235" s="17" t="s">
        <v>20</v>
      </c>
      <c r="G235" s="7" t="n">
        <v>6</v>
      </c>
      <c r="H235" s="6" t="n">
        <v>1.2798</v>
      </c>
      <c r="I235" s="6" t="n">
        <v>-7.68</v>
      </c>
      <c r="J235" s="6" t="n">
        <v>0</v>
      </c>
      <c r="K235" s="6" t="n">
        <v>-0.02</v>
      </c>
      <c r="L235" s="6" t="n">
        <v>0</v>
      </c>
      <c r="M235" s="6"/>
      <c r="N235" s="6" t="s">
        <f>=I235+J235+K235+L235</f>
      </c>
      <c r="O235" s="6"/>
      <c r="P235" s="17"/>
      <c r="Q235" s="17" t="s">
        <v>864</v>
      </c>
    </row>
    <row collapsed="false" customFormat="false" customHeight="false" hidden="false" ht="12.1" outlineLevel="0" r="236">
      <c r="A236" s="22" t="n">
        <v>44475</v>
      </c>
      <c r="B236" s="23" t="s">
        <v>843</v>
      </c>
      <c r="C236" s="23" t="s">
        <v>259</v>
      </c>
      <c r="D236" s="23" t="s">
        <v>843</v>
      </c>
      <c r="E236" s="23" t="s">
        <v>843</v>
      </c>
      <c r="F236" s="23" t="s">
        <v>20</v>
      </c>
      <c r="G236" s="24" t="n">
        <v>1</v>
      </c>
      <c r="H236" s="25" t="n">
        <v>300</v>
      </c>
      <c r="I236" s="25" t="n">
        <v>300</v>
      </c>
      <c r="J236" s="25" t="n">
        <v>0</v>
      </c>
      <c r="K236" s="25" t="n">
        <v>0</v>
      </c>
      <c r="L236" s="25" t="n">
        <v>0</v>
      </c>
      <c r="M236" s="25"/>
      <c r="N236" s="6" t="s">
        <f>=I236+J236+K236+L236</f>
      </c>
      <c r="O236" s="25"/>
      <c r="P236" s="23"/>
      <c r="Q236" s="23" t="s">
        <v>864</v>
      </c>
    </row>
    <row collapsed="false" customFormat="false" customHeight="false" hidden="false" ht="12.1" outlineLevel="0" r="237">
      <c r="A237" s="22" t="n">
        <v>44475</v>
      </c>
      <c r="B237" s="23" t="s">
        <v>856</v>
      </c>
      <c r="C237" s="23" t="s">
        <v>876</v>
      </c>
      <c r="D237" s="23" t="s">
        <v>856</v>
      </c>
      <c r="E237" s="23" t="s">
        <v>856</v>
      </c>
      <c r="F237" s="23" t="s">
        <v>77</v>
      </c>
      <c r="G237" s="24" t="n">
        <v>1</v>
      </c>
      <c r="H237" s="25" t="n">
        <v>0.13</v>
      </c>
      <c r="I237" s="25" t="n">
        <v>0.13</v>
      </c>
      <c r="J237" s="25" t="n">
        <v>0</v>
      </c>
      <c r="K237" s="25" t="n">
        <v>0</v>
      </c>
      <c r="L237" s="25" t="n">
        <v>0</v>
      </c>
      <c r="M237" s="6" t="s">
        <f>=I237+J237+K237+L237</f>
      </c>
      <c r="N237" s="25"/>
      <c r="O237" s="25"/>
      <c r="P237" s="23"/>
      <c r="Q237" s="23" t="s">
        <v>864</v>
      </c>
    </row>
    <row collapsed="false" customFormat="false" customHeight="false" hidden="false" ht="12.1" outlineLevel="0" r="238">
      <c r="A238" s="22" t="n">
        <v>44477.166666667</v>
      </c>
      <c r="B238" s="23" t="s">
        <v>843</v>
      </c>
      <c r="C238" s="23" t="s">
        <v>259</v>
      </c>
      <c r="D238" s="23" t="s">
        <v>843</v>
      </c>
      <c r="E238" s="23" t="s">
        <v>843</v>
      </c>
      <c r="F238" s="23" t="s">
        <v>20</v>
      </c>
      <c r="G238" s="24" t="n">
        <v>1</v>
      </c>
      <c r="H238" s="25" t="n">
        <v>1000</v>
      </c>
      <c r="I238" s="25" t="n">
        <v>1000</v>
      </c>
      <c r="J238" s="25" t="n">
        <v>0</v>
      </c>
      <c r="K238" s="25" t="n">
        <v>0</v>
      </c>
      <c r="L238" s="25" t="n">
        <v>0</v>
      </c>
      <c r="M238" s="25"/>
      <c r="N238" s="6" t="s">
        <f>=I238+J238+K238+L238</f>
      </c>
      <c r="O238" s="25"/>
      <c r="P238" s="23"/>
      <c r="Q238" s="23" t="s">
        <v>844</v>
      </c>
    </row>
    <row collapsed="false" customFormat="false" customHeight="false" hidden="false" ht="12.1" outlineLevel="0" r="239">
      <c r="A239" s="21" t="n">
        <v>44477.779606481</v>
      </c>
      <c r="B239" s="17" t="s">
        <v>143</v>
      </c>
      <c r="C239" s="17" t="s">
        <v>144</v>
      </c>
      <c r="D239" s="17" t="s">
        <v>724</v>
      </c>
      <c r="E239" s="17" t="s">
        <v>18</v>
      </c>
      <c r="F239" s="17" t="s">
        <v>77</v>
      </c>
      <c r="G239" s="7" t="n">
        <v>1</v>
      </c>
      <c r="H239" s="6" t="n">
        <v>11.34</v>
      </c>
      <c r="I239" s="6" t="n">
        <v>-11.34</v>
      </c>
      <c r="J239" s="6" t="n">
        <v>0</v>
      </c>
      <c r="K239" s="6" t="n">
        <v>-0.02</v>
      </c>
      <c r="L239" s="6" t="n">
        <v>0</v>
      </c>
      <c r="M239" s="6" t="s">
        <f>=I239+J239+K239+L239</f>
      </c>
      <c r="N239" s="6"/>
      <c r="O239" s="6"/>
      <c r="P239" s="17"/>
      <c r="Q239" s="17" t="s">
        <v>864</v>
      </c>
    </row>
    <row collapsed="false" customFormat="false" customHeight="false" hidden="false" ht="12.1" outlineLevel="0" r="240">
      <c r="A240" s="21" t="n">
        <v>44477.936898148</v>
      </c>
      <c r="B240" s="17" t="s">
        <v>95</v>
      </c>
      <c r="C240" s="17" t="s">
        <v>862</v>
      </c>
      <c r="D240" s="17" t="s">
        <v>724</v>
      </c>
      <c r="E240" s="17" t="s">
        <v>18</v>
      </c>
      <c r="F240" s="17" t="s">
        <v>20</v>
      </c>
      <c r="G240" s="7" t="n">
        <v>100000</v>
      </c>
      <c r="H240" s="6" t="n">
        <v>0.011208</v>
      </c>
      <c r="I240" s="6" t="n">
        <v>-1120.8</v>
      </c>
      <c r="J240" s="6" t="n">
        <v>0</v>
      </c>
      <c r="K240" s="6" t="n">
        <v>-0.67</v>
      </c>
      <c r="L240" s="6" t="n">
        <v>-0.1</v>
      </c>
      <c r="M240" s="6"/>
      <c r="N240" s="6" t="s">
        <f>=I240+J240+K240+L240</f>
      </c>
      <c r="O240" s="6"/>
      <c r="P240" s="17"/>
      <c r="Q240" s="17" t="s">
        <v>844</v>
      </c>
    </row>
    <row collapsed="false" customFormat="false" customHeight="false" hidden="false" ht="12.1" outlineLevel="0" r="241">
      <c r="A241" s="22" t="n">
        <v>44481</v>
      </c>
      <c r="B241" s="23" t="s">
        <v>856</v>
      </c>
      <c r="C241" s="23" t="s">
        <v>910</v>
      </c>
      <c r="D241" s="23" t="s">
        <v>856</v>
      </c>
      <c r="E241" s="23" t="s">
        <v>856</v>
      </c>
      <c r="F241" s="23" t="s">
        <v>77</v>
      </c>
      <c r="G241" s="24" t="n">
        <v>1</v>
      </c>
      <c r="H241" s="25" t="n">
        <v>0.16</v>
      </c>
      <c r="I241" s="25" t="n">
        <v>0.16</v>
      </c>
      <c r="J241" s="25" t="n">
        <v>0</v>
      </c>
      <c r="K241" s="25" t="n">
        <v>0</v>
      </c>
      <c r="L241" s="25" t="n">
        <v>0</v>
      </c>
      <c r="M241" s="6" t="s">
        <f>=I241+J241+K241+L241</f>
      </c>
      <c r="N241" s="25"/>
      <c r="O241" s="25"/>
      <c r="P241" s="23"/>
      <c r="Q241" s="23" t="s">
        <v>864</v>
      </c>
    </row>
    <row collapsed="false" customFormat="false" customHeight="false" hidden="false" ht="12.1" outlineLevel="0" r="242">
      <c r="A242" s="22" t="n">
        <v>44483</v>
      </c>
      <c r="B242" s="23" t="s">
        <v>843</v>
      </c>
      <c r="C242" s="23" t="s">
        <v>259</v>
      </c>
      <c r="D242" s="23" t="s">
        <v>843</v>
      </c>
      <c r="E242" s="23" t="s">
        <v>843</v>
      </c>
      <c r="F242" s="23" t="s">
        <v>20</v>
      </c>
      <c r="G242" s="24" t="n">
        <v>1</v>
      </c>
      <c r="H242" s="25" t="n">
        <v>1000</v>
      </c>
      <c r="I242" s="25" t="n">
        <v>1000</v>
      </c>
      <c r="J242" s="25" t="n">
        <v>0</v>
      </c>
      <c r="K242" s="25" t="n">
        <v>0</v>
      </c>
      <c r="L242" s="25" t="n">
        <v>0</v>
      </c>
      <c r="M242" s="25"/>
      <c r="N242" s="6" t="s">
        <f>=I242+J242+K242+L242</f>
      </c>
      <c r="O242" s="25"/>
      <c r="P242" s="23"/>
      <c r="Q242" s="23" t="s">
        <v>864</v>
      </c>
    </row>
    <row collapsed="false" customFormat="false" customHeight="false" hidden="false" ht="12.1" outlineLevel="0" r="243">
      <c r="A243" s="30" t="n">
        <v>44483.742731481</v>
      </c>
      <c r="B243" s="31" t="s">
        <v>865</v>
      </c>
      <c r="C243" s="31" t="s">
        <v>866</v>
      </c>
      <c r="D243" s="31" t="s">
        <v>724</v>
      </c>
      <c r="E243" s="31" t="s">
        <v>867</v>
      </c>
      <c r="F243" s="31" t="s">
        <v>20</v>
      </c>
      <c r="G243" s="32" t="n">
        <v>15</v>
      </c>
      <c r="H243" s="33" t="n">
        <v>71.4654</v>
      </c>
      <c r="I243" s="33" t="n">
        <v>-1071.98</v>
      </c>
      <c r="J243" s="33" t="n">
        <v>0</v>
      </c>
      <c r="K243" s="33" t="n">
        <v>-1.54</v>
      </c>
      <c r="L243" s="33" t="n">
        <v>0</v>
      </c>
      <c r="M243" s="6" t="n">
        <v>15</v>
      </c>
      <c r="N243" s="6" t="s">
        <f>=I243+J243+K243+L243</f>
      </c>
      <c r="O243" s="33"/>
      <c r="P243" s="31"/>
      <c r="Q243" s="31" t="s">
        <v>864</v>
      </c>
    </row>
    <row collapsed="false" customFormat="false" customHeight="false" hidden="false" ht="12.1" outlineLevel="0" r="244">
      <c r="A244" s="21" t="n">
        <v>44483.743483796</v>
      </c>
      <c r="B244" s="17" t="s">
        <v>740</v>
      </c>
      <c r="C244" s="17" t="s">
        <v>911</v>
      </c>
      <c r="D244" s="17" t="s">
        <v>724</v>
      </c>
      <c r="E244" s="17" t="s">
        <v>18</v>
      </c>
      <c r="F244" s="17" t="s">
        <v>77</v>
      </c>
      <c r="G244" s="7" t="n">
        <v>1</v>
      </c>
      <c r="H244" s="6" t="n">
        <v>15.1</v>
      </c>
      <c r="I244" s="6" t="n">
        <v>-15.1</v>
      </c>
      <c r="J244" s="6" t="n">
        <v>0</v>
      </c>
      <c r="K244" s="6" t="n">
        <v>-0.02</v>
      </c>
      <c r="L244" s="6" t="n">
        <v>0</v>
      </c>
      <c r="M244" s="6" t="s">
        <f>=I244+J244+K244+L244</f>
      </c>
      <c r="N244" s="6"/>
      <c r="O244" s="6"/>
      <c r="P244" s="17"/>
      <c r="Q244" s="17" t="s">
        <v>864</v>
      </c>
    </row>
    <row collapsed="false" customFormat="false" customHeight="false" hidden="false" ht="12.1" outlineLevel="0" r="245">
      <c r="A245" s="21" t="n">
        <v>44483.755752315</v>
      </c>
      <c r="B245" s="17" t="s">
        <v>194</v>
      </c>
      <c r="C245" s="17" t="s">
        <v>893</v>
      </c>
      <c r="D245" s="17" t="s">
        <v>724</v>
      </c>
      <c r="E245" s="17" t="s">
        <v>168</v>
      </c>
      <c r="F245" s="17" t="s">
        <v>20</v>
      </c>
      <c r="G245" s="7" t="n">
        <v>1</v>
      </c>
      <c r="H245" s="6" t="n">
        <v>74.73</v>
      </c>
      <c r="I245" s="6" t="n">
        <v>-74.73</v>
      </c>
      <c r="J245" s="6" t="n">
        <v>0</v>
      </c>
      <c r="K245" s="6" t="n">
        <v>-0.06</v>
      </c>
      <c r="L245" s="6" t="n">
        <v>0</v>
      </c>
      <c r="M245" s="6"/>
      <c r="N245" s="6" t="s">
        <f>=I245+J245+K245+L245</f>
      </c>
      <c r="O245" s="6"/>
      <c r="P245" s="17"/>
      <c r="Q245" s="17" t="s">
        <v>864</v>
      </c>
    </row>
    <row collapsed="false" customFormat="false" customHeight="false" hidden="false" ht="12.1" outlineLevel="0" r="246">
      <c r="A246" s="21" t="n">
        <v>44483.756643519</v>
      </c>
      <c r="B246" s="17" t="s">
        <v>196</v>
      </c>
      <c r="C246" s="17" t="s">
        <v>912</v>
      </c>
      <c r="D246" s="17" t="s">
        <v>724</v>
      </c>
      <c r="E246" s="17" t="s">
        <v>168</v>
      </c>
      <c r="F246" s="17" t="s">
        <v>20</v>
      </c>
      <c r="G246" s="7" t="n">
        <v>1</v>
      </c>
      <c r="H246" s="6" t="n">
        <v>58.29</v>
      </c>
      <c r="I246" s="6" t="n">
        <v>-58.29</v>
      </c>
      <c r="J246" s="6" t="n">
        <v>0</v>
      </c>
      <c r="K246" s="6" t="n">
        <v>-0.05</v>
      </c>
      <c r="L246" s="6" t="n">
        <v>0</v>
      </c>
      <c r="M246" s="6"/>
      <c r="N246" s="6" t="s">
        <f>=I246+J246+K246+L246</f>
      </c>
      <c r="O246" s="6"/>
      <c r="P246" s="17"/>
      <c r="Q246" s="17" t="s">
        <v>864</v>
      </c>
    </row>
    <row collapsed="false" customFormat="false" customHeight="false" hidden="false" ht="12.1" outlineLevel="0" r="247">
      <c r="A247" s="21" t="n">
        <v>44483.757685185</v>
      </c>
      <c r="B247" s="17" t="s">
        <v>192</v>
      </c>
      <c r="C247" s="17" t="s">
        <v>905</v>
      </c>
      <c r="D247" s="17" t="s">
        <v>724</v>
      </c>
      <c r="E247" s="17" t="s">
        <v>168</v>
      </c>
      <c r="F247" s="17" t="s">
        <v>20</v>
      </c>
      <c r="G247" s="7" t="n">
        <v>5</v>
      </c>
      <c r="H247" s="6" t="n">
        <v>28.99</v>
      </c>
      <c r="I247" s="6" t="n">
        <v>-144.95</v>
      </c>
      <c r="J247" s="6" t="n">
        <v>0</v>
      </c>
      <c r="K247" s="6" t="n">
        <v>-0.09</v>
      </c>
      <c r="L247" s="6" t="n">
        <v>0</v>
      </c>
      <c r="M247" s="6"/>
      <c r="N247" s="6" t="s">
        <f>=I247+J247+K247+L247</f>
      </c>
      <c r="O247" s="6"/>
      <c r="P247" s="17"/>
      <c r="Q247" s="17" t="s">
        <v>864</v>
      </c>
    </row>
    <row collapsed="false" customFormat="false" customHeight="false" hidden="false" ht="12.1" outlineLevel="0" r="248">
      <c r="A248" s="21" t="n">
        <v>44483.758576389</v>
      </c>
      <c r="B248" s="17" t="s">
        <v>176</v>
      </c>
      <c r="C248" s="17" t="s">
        <v>879</v>
      </c>
      <c r="D248" s="17" t="s">
        <v>724</v>
      </c>
      <c r="E248" s="17" t="s">
        <v>168</v>
      </c>
      <c r="F248" s="17" t="s">
        <v>20</v>
      </c>
      <c r="G248" s="7" t="n">
        <v>18</v>
      </c>
      <c r="H248" s="6" t="n">
        <v>1.0709</v>
      </c>
      <c r="I248" s="6" t="n">
        <v>-19.28</v>
      </c>
      <c r="J248" s="6" t="n">
        <v>0</v>
      </c>
      <c r="K248" s="6" t="n">
        <v>-0.02</v>
      </c>
      <c r="L248" s="6" t="n">
        <v>0</v>
      </c>
      <c r="M248" s="6"/>
      <c r="N248" s="6" t="s">
        <f>=I248+J248+K248+L248</f>
      </c>
      <c r="O248" s="6"/>
      <c r="P248" s="17"/>
      <c r="Q248" s="17" t="s">
        <v>864</v>
      </c>
    </row>
    <row collapsed="false" customFormat="false" customHeight="false" hidden="false" ht="12.1" outlineLevel="0" r="249">
      <c r="A249" s="22" t="n">
        <v>44488</v>
      </c>
      <c r="B249" s="23" t="s">
        <v>843</v>
      </c>
      <c r="C249" s="23" t="s">
        <v>259</v>
      </c>
      <c r="D249" s="23" t="s">
        <v>843</v>
      </c>
      <c r="E249" s="23" t="s">
        <v>843</v>
      </c>
      <c r="F249" s="23" t="s">
        <v>20</v>
      </c>
      <c r="G249" s="24" t="n">
        <v>1</v>
      </c>
      <c r="H249" s="25" t="n">
        <v>100</v>
      </c>
      <c r="I249" s="25" t="n">
        <v>100</v>
      </c>
      <c r="J249" s="25" t="n">
        <v>0</v>
      </c>
      <c r="K249" s="25" t="n">
        <v>0</v>
      </c>
      <c r="L249" s="25" t="n">
        <v>0</v>
      </c>
      <c r="M249" s="25"/>
      <c r="N249" s="6" t="s">
        <f>=I249+J249+K249+L249</f>
      </c>
      <c r="O249" s="25"/>
      <c r="P249" s="23"/>
      <c r="Q249" s="23" t="s">
        <v>864</v>
      </c>
    </row>
    <row collapsed="false" customFormat="false" customHeight="false" hidden="false" ht="12.1" outlineLevel="0" r="250">
      <c r="A250" s="21" t="n">
        <v>44488.732048611</v>
      </c>
      <c r="B250" s="17" t="s">
        <v>196</v>
      </c>
      <c r="C250" s="17" t="s">
        <v>912</v>
      </c>
      <c r="D250" s="17" t="s">
        <v>724</v>
      </c>
      <c r="E250" s="17" t="s">
        <v>168</v>
      </c>
      <c r="F250" s="17" t="s">
        <v>20</v>
      </c>
      <c r="G250" s="7" t="n">
        <v>1</v>
      </c>
      <c r="H250" s="6" t="n">
        <v>59</v>
      </c>
      <c r="I250" s="6" t="n">
        <v>-59</v>
      </c>
      <c r="J250" s="6" t="n">
        <v>0</v>
      </c>
      <c r="K250" s="6" t="n">
        <v>-0.05</v>
      </c>
      <c r="L250" s="6" t="n">
        <v>0</v>
      </c>
      <c r="M250" s="6"/>
      <c r="N250" s="6" t="s">
        <f>=I250+J250+K250+L250</f>
      </c>
      <c r="O250" s="6"/>
      <c r="P250" s="17"/>
      <c r="Q250" s="17" t="s">
        <v>864</v>
      </c>
    </row>
    <row collapsed="false" customFormat="false" customHeight="false" hidden="false" ht="12.1" outlineLevel="0" r="251">
      <c r="A251" s="22" t="n">
        <v>44508</v>
      </c>
      <c r="B251" s="23" t="s">
        <v>856</v>
      </c>
      <c r="C251" s="23" t="s">
        <v>913</v>
      </c>
      <c r="D251" s="23" t="s">
        <v>856</v>
      </c>
      <c r="E251" s="23" t="s">
        <v>856</v>
      </c>
      <c r="F251" s="23" t="s">
        <v>77</v>
      </c>
      <c r="G251" s="24" t="n">
        <v>1</v>
      </c>
      <c r="H251" s="25" t="n">
        <v>0.94</v>
      </c>
      <c r="I251" s="25" t="n">
        <v>0.94</v>
      </c>
      <c r="J251" s="25" t="n">
        <v>0</v>
      </c>
      <c r="K251" s="25" t="n">
        <v>0</v>
      </c>
      <c r="L251" s="25" t="n">
        <v>0</v>
      </c>
      <c r="M251" s="6" t="s">
        <f>=I251+J251+K251+L251</f>
      </c>
      <c r="N251" s="25"/>
      <c r="O251" s="25"/>
      <c r="P251" s="23"/>
      <c r="Q251" s="23" t="s">
        <v>864</v>
      </c>
    </row>
    <row collapsed="false" customFormat="false" customHeight="false" hidden="false" ht="12.1" outlineLevel="0" r="252">
      <c r="A252" s="22" t="n">
        <v>44508.166666667</v>
      </c>
      <c r="B252" s="23" t="s">
        <v>856</v>
      </c>
      <c r="C252" s="23" t="s">
        <v>914</v>
      </c>
      <c r="D252" s="23" t="s">
        <v>856</v>
      </c>
      <c r="E252" s="23" t="s">
        <v>856</v>
      </c>
      <c r="F252" s="23" t="s">
        <v>20</v>
      </c>
      <c r="G252" s="24" t="n">
        <v>1</v>
      </c>
      <c r="H252" s="25" t="n">
        <v>42.38</v>
      </c>
      <c r="I252" s="25" t="n">
        <v>42.38</v>
      </c>
      <c r="J252" s="25" t="n">
        <v>0</v>
      </c>
      <c r="K252" s="25" t="n">
        <v>0</v>
      </c>
      <c r="L252" s="25" t="n">
        <v>0</v>
      </c>
      <c r="M252" s="25"/>
      <c r="N252" s="6" t="s">
        <f>=I252+J252+K252+L252</f>
      </c>
      <c r="O252" s="25"/>
      <c r="P252" s="23"/>
      <c r="Q252" s="23" t="s">
        <v>844</v>
      </c>
    </row>
    <row collapsed="false" customFormat="false" customHeight="false" hidden="false" ht="12.1" outlineLevel="0" r="253">
      <c r="A253" s="22" t="n">
        <v>44509</v>
      </c>
      <c r="B253" s="23" t="s">
        <v>843</v>
      </c>
      <c r="C253" s="23" t="s">
        <v>259</v>
      </c>
      <c r="D253" s="23" t="s">
        <v>843</v>
      </c>
      <c r="E253" s="23" t="s">
        <v>843</v>
      </c>
      <c r="F253" s="23" t="s">
        <v>20</v>
      </c>
      <c r="G253" s="24" t="n">
        <v>1</v>
      </c>
      <c r="H253" s="25" t="n">
        <v>3300</v>
      </c>
      <c r="I253" s="25" t="n">
        <v>3300</v>
      </c>
      <c r="J253" s="25" t="n">
        <v>0</v>
      </c>
      <c r="K253" s="25" t="n">
        <v>0</v>
      </c>
      <c r="L253" s="25" t="n">
        <v>0</v>
      </c>
      <c r="M253" s="25"/>
      <c r="N253" s="6" t="s">
        <f>=I253+J253+K253+L253</f>
      </c>
      <c r="O253" s="25"/>
      <c r="P253" s="23"/>
      <c r="Q253" s="23" t="s">
        <v>864</v>
      </c>
    </row>
    <row collapsed="false" customFormat="false" customHeight="false" hidden="false" ht="12.1" outlineLevel="0" r="254">
      <c r="A254" s="21" t="n">
        <v>44509.438819444</v>
      </c>
      <c r="B254" s="17" t="s">
        <v>17</v>
      </c>
      <c r="C254" s="17" t="s">
        <v>847</v>
      </c>
      <c r="D254" s="17" t="s">
        <v>724</v>
      </c>
      <c r="E254" s="17" t="s">
        <v>18</v>
      </c>
      <c r="F254" s="17" t="s">
        <v>20</v>
      </c>
      <c r="G254" s="7" t="n">
        <v>10</v>
      </c>
      <c r="H254" s="6" t="n">
        <v>326.69</v>
      </c>
      <c r="I254" s="6" t="n">
        <v>-3266.9</v>
      </c>
      <c r="J254" s="6" t="n">
        <v>0</v>
      </c>
      <c r="K254" s="6" t="n">
        <v>-1.96</v>
      </c>
      <c r="L254" s="6" t="n">
        <v>0</v>
      </c>
      <c r="M254" s="6"/>
      <c r="N254" s="6" t="s">
        <f>=I254+J254+K254+L254</f>
      </c>
      <c r="O254" s="6"/>
      <c r="P254" s="17"/>
      <c r="Q254" s="17" t="s">
        <v>864</v>
      </c>
    </row>
    <row collapsed="false" customFormat="false" customHeight="false" hidden="false" ht="12.1" outlineLevel="0" r="255">
      <c r="A255" s="22" t="n">
        <v>44516</v>
      </c>
      <c r="B255" s="23" t="s">
        <v>843</v>
      </c>
      <c r="C255" s="23" t="s">
        <v>259</v>
      </c>
      <c r="D255" s="23" t="s">
        <v>843</v>
      </c>
      <c r="E255" s="23" t="s">
        <v>843</v>
      </c>
      <c r="F255" s="23" t="s">
        <v>20</v>
      </c>
      <c r="G255" s="24" t="n">
        <v>1</v>
      </c>
      <c r="H255" s="25" t="n">
        <v>500</v>
      </c>
      <c r="I255" s="25" t="n">
        <v>500</v>
      </c>
      <c r="J255" s="25" t="n">
        <v>0</v>
      </c>
      <c r="K255" s="25" t="n">
        <v>0</v>
      </c>
      <c r="L255" s="25" t="n">
        <v>0</v>
      </c>
      <c r="M255" s="25"/>
      <c r="N255" s="6" t="s">
        <f>=I255+J255+K255+L255</f>
      </c>
      <c r="O255" s="25"/>
      <c r="P255" s="23"/>
      <c r="Q255" s="23" t="s">
        <v>864</v>
      </c>
    </row>
    <row collapsed="false" customFormat="false" customHeight="false" hidden="false" ht="12.1" outlineLevel="0" r="256">
      <c r="A256" s="21" t="n">
        <v>44516.7759375</v>
      </c>
      <c r="B256" s="17" t="s">
        <v>83</v>
      </c>
      <c r="C256" s="17" t="s">
        <v>896</v>
      </c>
      <c r="D256" s="17" t="s">
        <v>724</v>
      </c>
      <c r="E256" s="17" t="s">
        <v>18</v>
      </c>
      <c r="F256" s="17" t="s">
        <v>20</v>
      </c>
      <c r="G256" s="7" t="n">
        <v>10000</v>
      </c>
      <c r="H256" s="6" t="n">
        <v>0.050955</v>
      </c>
      <c r="I256" s="6" t="n">
        <v>-509.55</v>
      </c>
      <c r="J256" s="6" t="n">
        <v>0</v>
      </c>
      <c r="K256" s="6" t="n">
        <v>-0.3</v>
      </c>
      <c r="L256" s="6" t="n">
        <v>0</v>
      </c>
      <c r="M256" s="6"/>
      <c r="N256" s="6" t="s">
        <f>=I256+J256+K256+L256</f>
      </c>
      <c r="O256" s="6"/>
      <c r="P256" s="17"/>
      <c r="Q256" s="17" t="s">
        <v>864</v>
      </c>
    </row>
    <row collapsed="false" customFormat="false" customHeight="false" hidden="false" ht="12.1" outlineLevel="0" r="257">
      <c r="A257" s="22" t="n">
        <v>44519</v>
      </c>
      <c r="B257" s="23" t="s">
        <v>856</v>
      </c>
      <c r="C257" s="23" t="s">
        <v>915</v>
      </c>
      <c r="D257" s="23" t="s">
        <v>856</v>
      </c>
      <c r="E257" s="23" t="s">
        <v>856</v>
      </c>
      <c r="F257" s="23" t="s">
        <v>77</v>
      </c>
      <c r="G257" s="24" t="n">
        <v>1</v>
      </c>
      <c r="H257" s="25" t="n">
        <v>0.16</v>
      </c>
      <c r="I257" s="25" t="n">
        <v>0.16</v>
      </c>
      <c r="J257" s="25" t="n">
        <v>0</v>
      </c>
      <c r="K257" s="25" t="n">
        <v>0</v>
      </c>
      <c r="L257" s="25" t="n">
        <v>0</v>
      </c>
      <c r="M257" s="6" t="s">
        <f>=I257+J257+K257+L257</f>
      </c>
      <c r="N257" s="25"/>
      <c r="O257" s="25"/>
      <c r="P257" s="23"/>
      <c r="Q257" s="23" t="s">
        <v>864</v>
      </c>
    </row>
    <row collapsed="false" customFormat="false" customHeight="false" hidden="false" ht="12.1" outlineLevel="0" r="258">
      <c r="A258" s="22" t="n">
        <v>44519</v>
      </c>
      <c r="B258" s="23" t="s">
        <v>843</v>
      </c>
      <c r="C258" s="23" t="s">
        <v>259</v>
      </c>
      <c r="D258" s="23" t="s">
        <v>843</v>
      </c>
      <c r="E258" s="23" t="s">
        <v>843</v>
      </c>
      <c r="F258" s="23" t="s">
        <v>20</v>
      </c>
      <c r="G258" s="24" t="n">
        <v>1</v>
      </c>
      <c r="H258" s="25" t="n">
        <v>1000</v>
      </c>
      <c r="I258" s="25" t="n">
        <v>1000</v>
      </c>
      <c r="J258" s="25" t="n">
        <v>0</v>
      </c>
      <c r="K258" s="25" t="n">
        <v>0</v>
      </c>
      <c r="L258" s="25" t="n">
        <v>0</v>
      </c>
      <c r="M258" s="25"/>
      <c r="N258" s="6" t="s">
        <f>=I258+J258+K258+L258</f>
      </c>
      <c r="O258" s="25"/>
      <c r="P258" s="23"/>
      <c r="Q258" s="23" t="s">
        <v>864</v>
      </c>
    </row>
    <row collapsed="false" customFormat="false" customHeight="false" hidden="false" ht="12.1" outlineLevel="0" r="259">
      <c r="A259" s="21" t="n">
        <v>44519.468553241</v>
      </c>
      <c r="B259" s="17" t="s">
        <v>153</v>
      </c>
      <c r="C259" s="17" t="s">
        <v>916</v>
      </c>
      <c r="D259" s="17" t="s">
        <v>724</v>
      </c>
      <c r="E259" s="17" t="s">
        <v>18</v>
      </c>
      <c r="F259" s="17" t="s">
        <v>20</v>
      </c>
      <c r="G259" s="7" t="n">
        <v>1</v>
      </c>
      <c r="H259" s="6" t="n">
        <v>892.3</v>
      </c>
      <c r="I259" s="6" t="n">
        <v>-892.3</v>
      </c>
      <c r="J259" s="6" t="n">
        <v>0</v>
      </c>
      <c r="K259" s="6" t="n">
        <v>-0.54</v>
      </c>
      <c r="L259" s="6" t="n">
        <v>0</v>
      </c>
      <c r="M259" s="6"/>
      <c r="N259" s="6" t="s">
        <f>=I259+J259+K259+L259</f>
      </c>
      <c r="O259" s="6"/>
      <c r="P259" s="17"/>
      <c r="Q259" s="17" t="s">
        <v>864</v>
      </c>
    </row>
    <row collapsed="false" customFormat="false" customHeight="false" hidden="false" ht="12.1" outlineLevel="0" r="260">
      <c r="A260" s="22" t="n">
        <v>44533</v>
      </c>
      <c r="B260" s="23" t="s">
        <v>843</v>
      </c>
      <c r="C260" s="23" t="s">
        <v>259</v>
      </c>
      <c r="D260" s="23" t="s">
        <v>843</v>
      </c>
      <c r="E260" s="23" t="s">
        <v>843</v>
      </c>
      <c r="F260" s="23" t="s">
        <v>20</v>
      </c>
      <c r="G260" s="24" t="n">
        <v>1</v>
      </c>
      <c r="H260" s="25" t="n">
        <v>600</v>
      </c>
      <c r="I260" s="25" t="n">
        <v>600</v>
      </c>
      <c r="J260" s="25" t="n">
        <v>0</v>
      </c>
      <c r="K260" s="25" t="n">
        <v>0</v>
      </c>
      <c r="L260" s="25" t="n">
        <v>0</v>
      </c>
      <c r="M260" s="25"/>
      <c r="N260" s="6" t="s">
        <f>=I260+J260+K260+L260</f>
      </c>
      <c r="O260" s="25"/>
      <c r="P260" s="23"/>
      <c r="Q260" s="23" t="s">
        <v>864</v>
      </c>
    </row>
    <row collapsed="false" customFormat="false" customHeight="false" hidden="false" ht="12.1" outlineLevel="0" r="261">
      <c r="A261" s="21" t="n">
        <v>44533.437615741</v>
      </c>
      <c r="B261" s="17" t="s">
        <v>60</v>
      </c>
      <c r="C261" s="17" t="s">
        <v>917</v>
      </c>
      <c r="D261" s="17" t="s">
        <v>724</v>
      </c>
      <c r="E261" s="17" t="s">
        <v>18</v>
      </c>
      <c r="F261" s="17" t="s">
        <v>20</v>
      </c>
      <c r="G261" s="7" t="n">
        <v>1000</v>
      </c>
      <c r="H261" s="6" t="n">
        <v>0.583</v>
      </c>
      <c r="I261" s="6" t="n">
        <v>-583</v>
      </c>
      <c r="J261" s="6" t="n">
        <v>0</v>
      </c>
      <c r="K261" s="6" t="n">
        <v>-0.34</v>
      </c>
      <c r="L261" s="6" t="n">
        <v>0</v>
      </c>
      <c r="M261" s="6"/>
      <c r="N261" s="6" t="s">
        <f>=I261+J261+K261+L261</f>
      </c>
      <c r="O261" s="6"/>
      <c r="P261" s="17"/>
      <c r="Q261" s="17" t="s">
        <v>864</v>
      </c>
    </row>
    <row collapsed="false" customFormat="false" customHeight="false" hidden="false" ht="12.1" outlineLevel="0" r="262">
      <c r="A262" s="21" t="n">
        <v>44533.449907407</v>
      </c>
      <c r="B262" s="17" t="s">
        <v>741</v>
      </c>
      <c r="C262" s="17" t="s">
        <v>918</v>
      </c>
      <c r="D262" s="17" t="s">
        <v>724</v>
      </c>
      <c r="E262" s="17" t="s">
        <v>168</v>
      </c>
      <c r="F262" s="17" t="s">
        <v>20</v>
      </c>
      <c r="G262" s="7" t="n">
        <v>1</v>
      </c>
      <c r="H262" s="6" t="n">
        <v>73.18</v>
      </c>
      <c r="I262" s="6" t="n">
        <v>-73.18</v>
      </c>
      <c r="J262" s="6" t="n">
        <v>0</v>
      </c>
      <c r="K262" s="6" t="n">
        <v>-0.06</v>
      </c>
      <c r="L262" s="6" t="n">
        <v>0</v>
      </c>
      <c r="M262" s="6"/>
      <c r="N262" s="6" t="s">
        <f>=I262+J262+K262+L262</f>
      </c>
      <c r="O262" s="6"/>
      <c r="P262" s="17"/>
      <c r="Q262" s="17" t="s">
        <v>864</v>
      </c>
    </row>
    <row collapsed="false" customFormat="false" customHeight="false" hidden="false" ht="12.1" outlineLevel="0" r="263">
      <c r="A263" s="21" t="n">
        <v>44533.450821759</v>
      </c>
      <c r="B263" s="17" t="s">
        <v>181</v>
      </c>
      <c r="C263" s="17" t="s">
        <v>919</v>
      </c>
      <c r="D263" s="17" t="s">
        <v>724</v>
      </c>
      <c r="E263" s="17" t="s">
        <v>168</v>
      </c>
      <c r="F263" s="17" t="s">
        <v>20</v>
      </c>
      <c r="G263" s="7" t="n">
        <v>1</v>
      </c>
      <c r="H263" s="6" t="n">
        <v>90.61</v>
      </c>
      <c r="I263" s="6" t="n">
        <v>-90.61</v>
      </c>
      <c r="J263" s="6" t="n">
        <v>0</v>
      </c>
      <c r="K263" s="6" t="n">
        <v>-0.02</v>
      </c>
      <c r="L263" s="6" t="n">
        <v>0</v>
      </c>
      <c r="M263" s="6"/>
      <c r="N263" s="6" t="s">
        <f>=I263+J263+K263+L263</f>
      </c>
      <c r="O263" s="6"/>
      <c r="P263" s="17"/>
      <c r="Q263" s="17" t="s">
        <v>864</v>
      </c>
    </row>
    <row collapsed="false" customFormat="false" customHeight="false" hidden="false" ht="12.1" outlineLevel="0" r="264">
      <c r="A264" s="21" t="n">
        <v>44533.453530093</v>
      </c>
      <c r="B264" s="17" t="s">
        <v>183</v>
      </c>
      <c r="C264" s="17" t="s">
        <v>920</v>
      </c>
      <c r="D264" s="17" t="s">
        <v>724</v>
      </c>
      <c r="E264" s="17" t="s">
        <v>168</v>
      </c>
      <c r="F264" s="17" t="s">
        <v>20</v>
      </c>
      <c r="G264" s="7" t="n">
        <v>3</v>
      </c>
      <c r="H264" s="6" t="n">
        <v>7.059</v>
      </c>
      <c r="I264" s="6" t="n">
        <v>-21.18</v>
      </c>
      <c r="J264" s="6" t="n">
        <v>0</v>
      </c>
      <c r="K264" s="6" t="n">
        <v>-0.03</v>
      </c>
      <c r="L264" s="6" t="n">
        <v>0</v>
      </c>
      <c r="M264" s="6"/>
      <c r="N264" s="6" t="s">
        <f>=I264+J264+K264+L264</f>
      </c>
      <c r="O264" s="6"/>
      <c r="P264" s="17"/>
      <c r="Q264" s="17" t="s">
        <v>864</v>
      </c>
    </row>
    <row collapsed="false" customFormat="false" customHeight="false" hidden="false" ht="12.1" outlineLevel="0" r="265">
      <c r="A265" s="22" t="n">
        <v>44536</v>
      </c>
      <c r="B265" s="23" t="s">
        <v>856</v>
      </c>
      <c r="C265" s="23" t="s">
        <v>921</v>
      </c>
      <c r="D265" s="23" t="s">
        <v>856</v>
      </c>
      <c r="E265" s="23" t="s">
        <v>856</v>
      </c>
      <c r="F265" s="23" t="s">
        <v>77</v>
      </c>
      <c r="G265" s="24" t="n">
        <v>1</v>
      </c>
      <c r="H265" s="25" t="n">
        <v>0.21</v>
      </c>
      <c r="I265" s="25" t="n">
        <v>0.21</v>
      </c>
      <c r="J265" s="25" t="n">
        <v>0</v>
      </c>
      <c r="K265" s="25" t="n">
        <v>0</v>
      </c>
      <c r="L265" s="25" t="n">
        <v>0</v>
      </c>
      <c r="M265" s="6" t="s">
        <f>=I265+J265+K265+L265</f>
      </c>
      <c r="N265" s="25"/>
      <c r="O265" s="25"/>
      <c r="P265" s="23"/>
      <c r="Q265" s="23" t="s">
        <v>864</v>
      </c>
    </row>
    <row collapsed="false" customFormat="false" customHeight="false" hidden="false" ht="12.1" outlineLevel="0" r="266">
      <c r="A266" s="34" t="n">
        <v>44536</v>
      </c>
      <c r="B266" s="35" t="s">
        <v>886</v>
      </c>
      <c r="C266" s="35" t="s">
        <v>922</v>
      </c>
      <c r="D266" s="35" t="s">
        <v>886</v>
      </c>
      <c r="E266" s="35" t="s">
        <v>886</v>
      </c>
      <c r="F266" s="35" t="s">
        <v>77</v>
      </c>
      <c r="G266" s="36" t="n">
        <v>1</v>
      </c>
      <c r="H266" s="37" t="n">
        <v>-0.04</v>
      </c>
      <c r="I266" s="37" t="n">
        <v>-0.04</v>
      </c>
      <c r="J266" s="37" t="n">
        <v>0</v>
      </c>
      <c r="K266" s="37" t="n">
        <v>0</v>
      </c>
      <c r="L266" s="37" t="n">
        <v>0</v>
      </c>
      <c r="M266" s="6" t="s">
        <f>=I266+J266+K266+L266</f>
      </c>
      <c r="N266" s="37"/>
      <c r="O266" s="37"/>
      <c r="P266" s="35"/>
      <c r="Q266" s="35" t="s">
        <v>864</v>
      </c>
    </row>
    <row collapsed="false" customFormat="false" customHeight="false" hidden="false" ht="12.1" outlineLevel="0" r="267">
      <c r="A267" s="22" t="n">
        <v>44537</v>
      </c>
      <c r="B267" s="23" t="s">
        <v>843</v>
      </c>
      <c r="C267" s="23" t="s">
        <v>259</v>
      </c>
      <c r="D267" s="23" t="s">
        <v>843</v>
      </c>
      <c r="E267" s="23" t="s">
        <v>843</v>
      </c>
      <c r="F267" s="23" t="s">
        <v>20</v>
      </c>
      <c r="G267" s="24" t="n">
        <v>1</v>
      </c>
      <c r="H267" s="25" t="n">
        <v>900</v>
      </c>
      <c r="I267" s="25" t="n">
        <v>900</v>
      </c>
      <c r="J267" s="25" t="n">
        <v>0</v>
      </c>
      <c r="K267" s="25" t="n">
        <v>0</v>
      </c>
      <c r="L267" s="25" t="n">
        <v>0</v>
      </c>
      <c r="M267" s="25"/>
      <c r="N267" s="6" t="s">
        <f>=I267+J267+K267+L267</f>
      </c>
      <c r="O267" s="25"/>
      <c r="P267" s="23"/>
      <c r="Q267" s="23" t="s">
        <v>864</v>
      </c>
    </row>
    <row collapsed="false" customFormat="false" customHeight="false" hidden="false" ht="12.1" outlineLevel="0" r="268">
      <c r="A268" s="30" t="n">
        <v>44537.740393519</v>
      </c>
      <c r="B268" s="31" t="s">
        <v>865</v>
      </c>
      <c r="C268" s="31" t="s">
        <v>866</v>
      </c>
      <c r="D268" s="31" t="s">
        <v>724</v>
      </c>
      <c r="E268" s="31" t="s">
        <v>867</v>
      </c>
      <c r="F268" s="31" t="s">
        <v>20</v>
      </c>
      <c r="G268" s="32" t="n">
        <v>12</v>
      </c>
      <c r="H268" s="33" t="n">
        <v>74.4692</v>
      </c>
      <c r="I268" s="33" t="n">
        <v>-893.63</v>
      </c>
      <c r="J268" s="33" t="n">
        <v>0</v>
      </c>
      <c r="K268" s="33" t="n">
        <v>-1.45</v>
      </c>
      <c r="L268" s="33" t="n">
        <v>0</v>
      </c>
      <c r="M268" s="6" t="n">
        <v>12</v>
      </c>
      <c r="N268" s="6" t="s">
        <f>=I268+J268+K268+L268</f>
      </c>
      <c r="O268" s="33"/>
      <c r="P268" s="31"/>
      <c r="Q268" s="31" t="s">
        <v>864</v>
      </c>
    </row>
    <row collapsed="false" customFormat="false" customHeight="false" hidden="false" ht="12.1" outlineLevel="0" r="269">
      <c r="A269" s="21" t="n">
        <v>44537.742708333</v>
      </c>
      <c r="B269" s="17" t="s">
        <v>179</v>
      </c>
      <c r="C269" s="17" t="s">
        <v>180</v>
      </c>
      <c r="D269" s="17" t="s">
        <v>724</v>
      </c>
      <c r="E269" s="17" t="s">
        <v>168</v>
      </c>
      <c r="F269" s="17" t="s">
        <v>77</v>
      </c>
      <c r="G269" s="7" t="n">
        <v>2</v>
      </c>
      <c r="H269" s="6" t="n">
        <v>5.29</v>
      </c>
      <c r="I269" s="6" t="n">
        <v>-10.58</v>
      </c>
      <c r="J269" s="6" t="n">
        <v>0</v>
      </c>
      <c r="K269" s="6" t="n">
        <v>-0.02</v>
      </c>
      <c r="L269" s="6" t="n">
        <v>0</v>
      </c>
      <c r="M269" s="6" t="s">
        <f>=I269+J269+K269+L269</f>
      </c>
      <c r="N269" s="6"/>
      <c r="O269" s="6"/>
      <c r="P269" s="17"/>
      <c r="Q269" s="17" t="s">
        <v>864</v>
      </c>
    </row>
    <row collapsed="false" customFormat="false" customHeight="false" hidden="false" ht="12.1" outlineLevel="0" r="270">
      <c r="A270" s="22" t="n">
        <v>44540</v>
      </c>
      <c r="B270" s="23" t="s">
        <v>856</v>
      </c>
      <c r="C270" s="23" t="s">
        <v>923</v>
      </c>
      <c r="D270" s="23" t="s">
        <v>856</v>
      </c>
      <c r="E270" s="23" t="s">
        <v>856</v>
      </c>
      <c r="F270" s="23" t="s">
        <v>77</v>
      </c>
      <c r="G270" s="24" t="n">
        <v>1</v>
      </c>
      <c r="H270" s="25" t="n">
        <v>0.21</v>
      </c>
      <c r="I270" s="25" t="n">
        <v>0.21</v>
      </c>
      <c r="J270" s="25" t="n">
        <v>0</v>
      </c>
      <c r="K270" s="25" t="n">
        <v>0</v>
      </c>
      <c r="L270" s="25" t="n">
        <v>0</v>
      </c>
      <c r="M270" s="6" t="s">
        <f>=I270+J270+K270+L270</f>
      </c>
      <c r="N270" s="25"/>
      <c r="O270" s="25"/>
      <c r="P270" s="23"/>
      <c r="Q270" s="23" t="s">
        <v>864</v>
      </c>
    </row>
    <row collapsed="false" customFormat="false" customHeight="false" hidden="false" ht="12.1" outlineLevel="0" r="271">
      <c r="A271" s="22" t="n">
        <v>44540</v>
      </c>
      <c r="B271" s="23" t="s">
        <v>856</v>
      </c>
      <c r="C271" s="23" t="s">
        <v>924</v>
      </c>
      <c r="D271" s="23" t="s">
        <v>856</v>
      </c>
      <c r="E271" s="23" t="s">
        <v>856</v>
      </c>
      <c r="F271" s="23" t="s">
        <v>77</v>
      </c>
      <c r="G271" s="24" t="n">
        <v>1</v>
      </c>
      <c r="H271" s="25" t="n">
        <v>0.35</v>
      </c>
      <c r="I271" s="25" t="n">
        <v>0.35</v>
      </c>
      <c r="J271" s="25" t="n">
        <v>0</v>
      </c>
      <c r="K271" s="25" t="n">
        <v>0</v>
      </c>
      <c r="L271" s="25" t="n">
        <v>0</v>
      </c>
      <c r="M271" s="6" t="s">
        <f>=I271+J271+K271+L271</f>
      </c>
      <c r="N271" s="25"/>
      <c r="O271" s="25"/>
      <c r="P271" s="23"/>
      <c r="Q271" s="23" t="s">
        <v>864</v>
      </c>
    </row>
    <row collapsed="false" customFormat="false" customHeight="false" hidden="false" ht="12.1" outlineLevel="0" r="272">
      <c r="A272" s="22" t="n">
        <v>44547</v>
      </c>
      <c r="B272" s="23" t="s">
        <v>843</v>
      </c>
      <c r="C272" s="23" t="s">
        <v>375</v>
      </c>
      <c r="D272" s="23" t="s">
        <v>843</v>
      </c>
      <c r="E272" s="23" t="s">
        <v>843</v>
      </c>
      <c r="F272" s="23" t="s">
        <v>20</v>
      </c>
      <c r="G272" s="24" t="n">
        <v>1</v>
      </c>
      <c r="H272" s="25" t="n">
        <v>750</v>
      </c>
      <c r="I272" s="25" t="n">
        <v>750</v>
      </c>
      <c r="J272" s="25" t="n">
        <v>0</v>
      </c>
      <c r="K272" s="25" t="n">
        <v>0</v>
      </c>
      <c r="L272" s="25" t="n">
        <v>0</v>
      </c>
      <c r="M272" s="25"/>
      <c r="N272" s="6" t="s">
        <f>=I272+J272+K272+L272</f>
      </c>
      <c r="O272" s="25"/>
      <c r="P272" s="23"/>
      <c r="Q272" s="23" t="s">
        <v>864</v>
      </c>
    </row>
    <row collapsed="false" customFormat="false" customHeight="false" hidden="false" ht="12.1" outlineLevel="0" r="273">
      <c r="A273" s="21" t="n">
        <v>44547.800659722</v>
      </c>
      <c r="B273" s="17" t="s">
        <v>83</v>
      </c>
      <c r="C273" s="17" t="s">
        <v>896</v>
      </c>
      <c r="D273" s="17" t="s">
        <v>724</v>
      </c>
      <c r="E273" s="17" t="s">
        <v>18</v>
      </c>
      <c r="F273" s="17" t="s">
        <v>20</v>
      </c>
      <c r="G273" s="7" t="n">
        <v>10000</v>
      </c>
      <c r="H273" s="6" t="n">
        <v>0.04692</v>
      </c>
      <c r="I273" s="6" t="n">
        <v>-469.2</v>
      </c>
      <c r="J273" s="6" t="n">
        <v>0</v>
      </c>
      <c r="K273" s="6" t="n">
        <v>-0.28</v>
      </c>
      <c r="L273" s="6" t="n">
        <v>0</v>
      </c>
      <c r="M273" s="6"/>
      <c r="N273" s="6" t="s">
        <f>=I273+J273+K273+L273</f>
      </c>
      <c r="O273" s="6"/>
      <c r="P273" s="17"/>
      <c r="Q273" s="17" t="s">
        <v>864</v>
      </c>
    </row>
    <row collapsed="false" customFormat="false" customHeight="false" hidden="false" ht="12.1" outlineLevel="0" r="274">
      <c r="A274" s="22" t="n">
        <v>44553</v>
      </c>
      <c r="B274" s="23" t="s">
        <v>843</v>
      </c>
      <c r="C274" s="23" t="s">
        <v>375</v>
      </c>
      <c r="D274" s="23" t="s">
        <v>843</v>
      </c>
      <c r="E274" s="23" t="s">
        <v>843</v>
      </c>
      <c r="F274" s="23" t="s">
        <v>20</v>
      </c>
      <c r="G274" s="24" t="n">
        <v>1</v>
      </c>
      <c r="H274" s="25" t="n">
        <v>750</v>
      </c>
      <c r="I274" s="25" t="n">
        <v>750</v>
      </c>
      <c r="J274" s="25" t="n">
        <v>0</v>
      </c>
      <c r="K274" s="25" t="n">
        <v>0</v>
      </c>
      <c r="L274" s="25" t="n">
        <v>0</v>
      </c>
      <c r="M274" s="25"/>
      <c r="N274" s="6" t="s">
        <f>=I274+J274+K274+L274</f>
      </c>
      <c r="O274" s="25"/>
      <c r="P274" s="23"/>
      <c r="Q274" s="23" t="s">
        <v>864</v>
      </c>
    </row>
    <row collapsed="false" customFormat="false" customHeight="false" hidden="false" ht="12.1" outlineLevel="0" r="275">
      <c r="A275" s="22" t="n">
        <v>44571</v>
      </c>
      <c r="B275" s="23" t="s">
        <v>856</v>
      </c>
      <c r="C275" s="23" t="s">
        <v>925</v>
      </c>
      <c r="D275" s="23" t="s">
        <v>856</v>
      </c>
      <c r="E275" s="23" t="s">
        <v>856</v>
      </c>
      <c r="F275" s="23" t="s">
        <v>77</v>
      </c>
      <c r="G275" s="24" t="n">
        <v>1</v>
      </c>
      <c r="H275" s="25" t="n">
        <v>0.14</v>
      </c>
      <c r="I275" s="25" t="n">
        <v>0.14</v>
      </c>
      <c r="J275" s="25" t="n">
        <v>0</v>
      </c>
      <c r="K275" s="25" t="n">
        <v>0</v>
      </c>
      <c r="L275" s="25" t="n">
        <v>0</v>
      </c>
      <c r="M275" s="6" t="s">
        <f>=I275+J275+K275+L275</f>
      </c>
      <c r="N275" s="25"/>
      <c r="O275" s="25"/>
      <c r="P275" s="23"/>
      <c r="Q275" s="23" t="s">
        <v>864</v>
      </c>
    </row>
    <row collapsed="false" customFormat="false" customHeight="false" hidden="false" ht="12.1" outlineLevel="0" r="276">
      <c r="A276" s="22" t="n">
        <v>44572</v>
      </c>
      <c r="B276" s="23" t="s">
        <v>856</v>
      </c>
      <c r="C276" s="23" t="s">
        <v>926</v>
      </c>
      <c r="D276" s="23" t="s">
        <v>856</v>
      </c>
      <c r="E276" s="23" t="s">
        <v>856</v>
      </c>
      <c r="F276" s="23" t="s">
        <v>77</v>
      </c>
      <c r="G276" s="24" t="n">
        <v>1</v>
      </c>
      <c r="H276" s="25" t="n">
        <v>0.19</v>
      </c>
      <c r="I276" s="25" t="n">
        <v>0.19</v>
      </c>
      <c r="J276" s="25" t="n">
        <v>0</v>
      </c>
      <c r="K276" s="25" t="n">
        <v>0</v>
      </c>
      <c r="L276" s="25" t="n">
        <v>0</v>
      </c>
      <c r="M276" s="6" t="s">
        <f>=I276+J276+K276+L276</f>
      </c>
      <c r="N276" s="25"/>
      <c r="O276" s="25"/>
      <c r="P276" s="23"/>
      <c r="Q276" s="23" t="s">
        <v>864</v>
      </c>
    </row>
    <row collapsed="false" customFormat="false" customHeight="false" hidden="false" ht="12.1" outlineLevel="0" r="277">
      <c r="A277" s="22" t="n">
        <v>44573</v>
      </c>
      <c r="B277" s="23" t="s">
        <v>843</v>
      </c>
      <c r="C277" s="23" t="s">
        <v>259</v>
      </c>
      <c r="D277" s="23" t="s">
        <v>843</v>
      </c>
      <c r="E277" s="23" t="s">
        <v>843</v>
      </c>
      <c r="F277" s="23" t="s">
        <v>20</v>
      </c>
      <c r="G277" s="24" t="n">
        <v>1</v>
      </c>
      <c r="H277" s="25" t="n">
        <v>47</v>
      </c>
      <c r="I277" s="25" t="n">
        <v>47</v>
      </c>
      <c r="J277" s="25" t="n">
        <v>0</v>
      </c>
      <c r="K277" s="25" t="n">
        <v>0</v>
      </c>
      <c r="L277" s="25" t="n">
        <v>0</v>
      </c>
      <c r="M277" s="25"/>
      <c r="N277" s="6" t="s">
        <f>=I277+J277+K277+L277</f>
      </c>
      <c r="O277" s="25"/>
      <c r="P277" s="23"/>
      <c r="Q277" s="23" t="s">
        <v>864</v>
      </c>
    </row>
    <row collapsed="false" customFormat="false" customHeight="false" hidden="false" ht="12.1" outlineLevel="0" r="278">
      <c r="A278" s="22" t="n">
        <v>44573</v>
      </c>
      <c r="B278" s="23" t="s">
        <v>843</v>
      </c>
      <c r="C278" s="23" t="s">
        <v>259</v>
      </c>
      <c r="D278" s="23" t="s">
        <v>843</v>
      </c>
      <c r="E278" s="23" t="s">
        <v>843</v>
      </c>
      <c r="F278" s="23" t="s">
        <v>20</v>
      </c>
      <c r="G278" s="24" t="n">
        <v>1</v>
      </c>
      <c r="H278" s="25" t="n">
        <v>750</v>
      </c>
      <c r="I278" s="25" t="n">
        <v>750</v>
      </c>
      <c r="J278" s="25" t="n">
        <v>0</v>
      </c>
      <c r="K278" s="25" t="n">
        <v>0</v>
      </c>
      <c r="L278" s="25" t="n">
        <v>0</v>
      </c>
      <c r="M278" s="25"/>
      <c r="N278" s="6" t="s">
        <f>=I278+J278+K278+L278</f>
      </c>
      <c r="O278" s="25"/>
      <c r="P278" s="23"/>
      <c r="Q278" s="23" t="s">
        <v>864</v>
      </c>
    </row>
    <row collapsed="false" customFormat="false" customHeight="false" hidden="false" ht="12.1" outlineLevel="0" r="279">
      <c r="A279" s="26" t="n">
        <v>44573.71943287</v>
      </c>
      <c r="B279" s="27" t="s">
        <v>739</v>
      </c>
      <c r="C279" s="27" t="s">
        <v>909</v>
      </c>
      <c r="D279" s="27" t="s">
        <v>725</v>
      </c>
      <c r="E279" s="27" t="s">
        <v>18</v>
      </c>
      <c r="F279" s="27" t="s">
        <v>20</v>
      </c>
      <c r="G279" s="28" t="n">
        <v>-1</v>
      </c>
      <c r="H279" s="29" t="n">
        <v>967</v>
      </c>
      <c r="I279" s="29" t="n">
        <v>967</v>
      </c>
      <c r="J279" s="29" t="n">
        <v>0</v>
      </c>
      <c r="K279" s="29" t="n">
        <v>-0.58</v>
      </c>
      <c r="L279" s="29" t="n">
        <v>0</v>
      </c>
      <c r="M279" s="29"/>
      <c r="N279" s="6" t="s">
        <f>=I279+J279+K279+L279</f>
      </c>
      <c r="O279" s="29"/>
      <c r="P279" s="27"/>
      <c r="Q279" s="27" t="s">
        <v>864</v>
      </c>
    </row>
    <row collapsed="false" customFormat="false" customHeight="false" hidden="false" ht="12.1" outlineLevel="0" r="280">
      <c r="A280" s="21" t="n">
        <v>44573.721041667</v>
      </c>
      <c r="B280" s="17" t="s">
        <v>17</v>
      </c>
      <c r="C280" s="17" t="s">
        <v>847</v>
      </c>
      <c r="D280" s="17" t="s">
        <v>724</v>
      </c>
      <c r="E280" s="17" t="s">
        <v>18</v>
      </c>
      <c r="F280" s="17" t="s">
        <v>20</v>
      </c>
      <c r="G280" s="7" t="n">
        <v>10</v>
      </c>
      <c r="H280" s="6" t="n">
        <v>276.25</v>
      </c>
      <c r="I280" s="6" t="n">
        <v>-2762.5</v>
      </c>
      <c r="J280" s="6" t="n">
        <v>0</v>
      </c>
      <c r="K280" s="6" t="n">
        <v>-1.66</v>
      </c>
      <c r="L280" s="6" t="n">
        <v>0</v>
      </c>
      <c r="M280" s="6"/>
      <c r="N280" s="6" t="s">
        <f>=I280+J280+K280+L280</f>
      </c>
      <c r="O280" s="6"/>
      <c r="P280" s="17"/>
      <c r="Q280" s="17" t="s">
        <v>864</v>
      </c>
    </row>
    <row collapsed="false" customFormat="false" customHeight="false" hidden="false" ht="12.1" outlineLevel="0" r="281">
      <c r="A281" s="22" t="n">
        <v>44574</v>
      </c>
      <c r="B281" s="23" t="s">
        <v>927</v>
      </c>
      <c r="C281" s="23" t="s">
        <v>928</v>
      </c>
      <c r="D281" s="23" t="s">
        <v>856</v>
      </c>
      <c r="E281" s="23" t="s">
        <v>856</v>
      </c>
      <c r="F281" s="23" t="s">
        <v>20</v>
      </c>
      <c r="G281" s="24" t="n">
        <v>1</v>
      </c>
      <c r="H281" s="25" t="n">
        <v>64</v>
      </c>
      <c r="I281" s="25" t="n">
        <v>64</v>
      </c>
      <c r="J281" s="25" t="n">
        <v>0</v>
      </c>
      <c r="K281" s="25" t="n">
        <v>0</v>
      </c>
      <c r="L281" s="25" t="n">
        <v>0</v>
      </c>
      <c r="M281" s="25"/>
      <c r="N281" s="6" t="s">
        <f>=I281+J281+K281+L281</f>
      </c>
      <c r="O281" s="25"/>
      <c r="P281" s="23"/>
      <c r="Q281" s="23" t="s">
        <v>864</v>
      </c>
    </row>
    <row collapsed="false" customFormat="false" customHeight="false" hidden="false" ht="12.1" outlineLevel="0" r="282">
      <c r="A282" s="22" t="n">
        <v>44578</v>
      </c>
      <c r="B282" s="23" t="s">
        <v>843</v>
      </c>
      <c r="C282" s="23" t="s">
        <v>259</v>
      </c>
      <c r="D282" s="23" t="s">
        <v>843</v>
      </c>
      <c r="E282" s="23" t="s">
        <v>843</v>
      </c>
      <c r="F282" s="23" t="s">
        <v>20</v>
      </c>
      <c r="G282" s="24" t="n">
        <v>1</v>
      </c>
      <c r="H282" s="25" t="n">
        <v>3400</v>
      </c>
      <c r="I282" s="25" t="n">
        <v>3400</v>
      </c>
      <c r="J282" s="25" t="n">
        <v>0</v>
      </c>
      <c r="K282" s="25" t="n">
        <v>0</v>
      </c>
      <c r="L282" s="25" t="n">
        <v>0</v>
      </c>
      <c r="M282" s="25"/>
      <c r="N282" s="6" t="s">
        <f>=I282+J282+K282+L282</f>
      </c>
      <c r="O282" s="25"/>
      <c r="P282" s="23"/>
      <c r="Q282" s="23" t="s">
        <v>864</v>
      </c>
    </row>
    <row collapsed="false" customFormat="false" customHeight="false" hidden="false" ht="12.1" outlineLevel="0" r="283">
      <c r="A283" s="21" t="n">
        <v>44578.426226852</v>
      </c>
      <c r="B283" s="17" t="s">
        <v>120</v>
      </c>
      <c r="C283" s="17" t="s">
        <v>846</v>
      </c>
      <c r="D283" s="17" t="s">
        <v>724</v>
      </c>
      <c r="E283" s="17" t="s">
        <v>18</v>
      </c>
      <c r="F283" s="17" t="s">
        <v>20</v>
      </c>
      <c r="G283" s="7" t="n">
        <v>10</v>
      </c>
      <c r="H283" s="6" t="n">
        <v>337.63</v>
      </c>
      <c r="I283" s="6" t="n">
        <v>-3376.3</v>
      </c>
      <c r="J283" s="6" t="n">
        <v>0</v>
      </c>
      <c r="K283" s="6" t="n">
        <v>-2.02</v>
      </c>
      <c r="L283" s="6" t="n">
        <v>0</v>
      </c>
      <c r="M283" s="6"/>
      <c r="N283" s="6" t="s">
        <f>=I283+J283+K283+L283</f>
      </c>
      <c r="O283" s="6"/>
      <c r="P283" s="17"/>
      <c r="Q283" s="17" t="s">
        <v>864</v>
      </c>
    </row>
    <row collapsed="false" customFormat="false" customHeight="false" hidden="false" ht="12.1" outlineLevel="0" r="284">
      <c r="A284" s="22" t="n">
        <v>44580</v>
      </c>
      <c r="B284" s="23" t="s">
        <v>843</v>
      </c>
      <c r="C284" s="23" t="s">
        <v>259</v>
      </c>
      <c r="D284" s="23" t="s">
        <v>843</v>
      </c>
      <c r="E284" s="23" t="s">
        <v>843</v>
      </c>
      <c r="F284" s="23" t="s">
        <v>20</v>
      </c>
      <c r="G284" s="24" t="n">
        <v>1</v>
      </c>
      <c r="H284" s="25" t="n">
        <v>1000</v>
      </c>
      <c r="I284" s="25" t="n">
        <v>1000</v>
      </c>
      <c r="J284" s="25" t="n">
        <v>0</v>
      </c>
      <c r="K284" s="25" t="n">
        <v>0</v>
      </c>
      <c r="L284" s="25" t="n">
        <v>0</v>
      </c>
      <c r="M284" s="25"/>
      <c r="N284" s="6" t="s">
        <f>=I284+J284+K284+L284</f>
      </c>
      <c r="O284" s="25"/>
      <c r="P284" s="23"/>
      <c r="Q284" s="23" t="s">
        <v>864</v>
      </c>
    </row>
    <row collapsed="false" customFormat="false" customHeight="false" hidden="false" ht="12.1" outlineLevel="0" r="285">
      <c r="A285" s="22" t="n">
        <v>44580</v>
      </c>
      <c r="B285" s="23" t="s">
        <v>843</v>
      </c>
      <c r="C285" s="23" t="s">
        <v>259</v>
      </c>
      <c r="D285" s="23" t="s">
        <v>843</v>
      </c>
      <c r="E285" s="23" t="s">
        <v>843</v>
      </c>
      <c r="F285" s="23" t="s">
        <v>20</v>
      </c>
      <c r="G285" s="24" t="n">
        <v>1</v>
      </c>
      <c r="H285" s="25" t="n">
        <v>5600</v>
      </c>
      <c r="I285" s="25" t="n">
        <v>5600</v>
      </c>
      <c r="J285" s="25" t="n">
        <v>0</v>
      </c>
      <c r="K285" s="25" t="n">
        <v>0</v>
      </c>
      <c r="L285" s="25" t="n">
        <v>0</v>
      </c>
      <c r="M285" s="25"/>
      <c r="N285" s="6" t="s">
        <f>=I285+J285+K285+L285</f>
      </c>
      <c r="O285" s="25"/>
      <c r="P285" s="23"/>
      <c r="Q285" s="23" t="s">
        <v>864</v>
      </c>
    </row>
    <row collapsed="false" customFormat="false" customHeight="false" hidden="false" ht="12.1" outlineLevel="0" r="286">
      <c r="A286" s="21" t="n">
        <v>44580.685833333</v>
      </c>
      <c r="B286" s="17" t="s">
        <v>17</v>
      </c>
      <c r="C286" s="17" t="s">
        <v>847</v>
      </c>
      <c r="D286" s="17" t="s">
        <v>724</v>
      </c>
      <c r="E286" s="17" t="s">
        <v>18</v>
      </c>
      <c r="F286" s="17" t="s">
        <v>20</v>
      </c>
      <c r="G286" s="7" t="n">
        <v>10</v>
      </c>
      <c r="H286" s="6" t="n">
        <v>240.43</v>
      </c>
      <c r="I286" s="6" t="n">
        <v>-2404.3</v>
      </c>
      <c r="J286" s="6" t="n">
        <v>0</v>
      </c>
      <c r="K286" s="6" t="n">
        <v>-1.44</v>
      </c>
      <c r="L286" s="6" t="n">
        <v>0</v>
      </c>
      <c r="M286" s="6"/>
      <c r="N286" s="6" t="s">
        <f>=I286+J286+K286+L286</f>
      </c>
      <c r="O286" s="6"/>
      <c r="P286" s="17"/>
      <c r="Q286" s="17" t="s">
        <v>864</v>
      </c>
    </row>
    <row collapsed="false" customFormat="false" customHeight="false" hidden="false" ht="12.1" outlineLevel="0" r="287">
      <c r="A287" s="21" t="n">
        <v>44580.689560185</v>
      </c>
      <c r="B287" s="17" t="s">
        <v>120</v>
      </c>
      <c r="C287" s="17" t="s">
        <v>846</v>
      </c>
      <c r="D287" s="17" t="s">
        <v>724</v>
      </c>
      <c r="E287" s="17" t="s">
        <v>18</v>
      </c>
      <c r="F287" s="17" t="s">
        <v>20</v>
      </c>
      <c r="G287" s="7" t="n">
        <v>10</v>
      </c>
      <c r="H287" s="6" t="n">
        <v>317.83</v>
      </c>
      <c r="I287" s="6" t="n">
        <v>-3178.3</v>
      </c>
      <c r="J287" s="6" t="n">
        <v>0</v>
      </c>
      <c r="K287" s="6" t="n">
        <v>-1.91</v>
      </c>
      <c r="L287" s="6" t="n">
        <v>0</v>
      </c>
      <c r="M287" s="6"/>
      <c r="N287" s="6" t="s">
        <f>=I287+J287+K287+L287</f>
      </c>
      <c r="O287" s="6"/>
      <c r="P287" s="17"/>
      <c r="Q287" s="17" t="s">
        <v>864</v>
      </c>
    </row>
    <row collapsed="false" customFormat="false" customHeight="false" hidden="false" ht="12.1" outlineLevel="0" r="288">
      <c r="A288" s="21" t="n">
        <v>44580.690949074</v>
      </c>
      <c r="B288" s="17" t="s">
        <v>83</v>
      </c>
      <c r="C288" s="17" t="s">
        <v>896</v>
      </c>
      <c r="D288" s="17" t="s">
        <v>724</v>
      </c>
      <c r="E288" s="17" t="s">
        <v>18</v>
      </c>
      <c r="F288" s="17" t="s">
        <v>20</v>
      </c>
      <c r="G288" s="7" t="n">
        <v>20000</v>
      </c>
      <c r="H288" s="6" t="n">
        <v>0.045885</v>
      </c>
      <c r="I288" s="6" t="n">
        <v>-917.7</v>
      </c>
      <c r="J288" s="6" t="n">
        <v>0</v>
      </c>
      <c r="K288" s="6" t="n">
        <v>-0.55</v>
      </c>
      <c r="L288" s="6" t="n">
        <v>0</v>
      </c>
      <c r="M288" s="6"/>
      <c r="N288" s="6" t="s">
        <f>=I288+J288+K288+L288</f>
      </c>
      <c r="O288" s="6"/>
      <c r="P288" s="17"/>
      <c r="Q288" s="17" t="s">
        <v>864</v>
      </c>
    </row>
    <row collapsed="false" customFormat="false" customHeight="false" hidden="false" ht="12.1" outlineLevel="0" r="289">
      <c r="A289" s="22" t="n">
        <v>44587</v>
      </c>
      <c r="B289" s="23" t="s">
        <v>843</v>
      </c>
      <c r="C289" s="23" t="s">
        <v>259</v>
      </c>
      <c r="D289" s="23" t="s">
        <v>843</v>
      </c>
      <c r="E289" s="23" t="s">
        <v>843</v>
      </c>
      <c r="F289" s="23" t="s">
        <v>20</v>
      </c>
      <c r="G289" s="24" t="n">
        <v>1</v>
      </c>
      <c r="H289" s="25" t="n">
        <v>3000</v>
      </c>
      <c r="I289" s="25" t="n">
        <v>3000</v>
      </c>
      <c r="J289" s="25" t="n">
        <v>0</v>
      </c>
      <c r="K289" s="25" t="n">
        <v>0</v>
      </c>
      <c r="L289" s="25" t="n">
        <v>0</v>
      </c>
      <c r="M289" s="25"/>
      <c r="N289" s="6" t="s">
        <f>=I289+J289+K289+L289</f>
      </c>
      <c r="O289" s="25"/>
      <c r="P289" s="23"/>
      <c r="Q289" s="23" t="s">
        <v>864</v>
      </c>
    </row>
    <row collapsed="false" customFormat="false" customHeight="false" hidden="false" ht="12.1" outlineLevel="0" r="290">
      <c r="A290" s="22" t="n">
        <v>44588.166666667</v>
      </c>
      <c r="B290" s="23" t="s">
        <v>843</v>
      </c>
      <c r="C290" s="23" t="s">
        <v>259</v>
      </c>
      <c r="D290" s="23" t="s">
        <v>843</v>
      </c>
      <c r="E290" s="23" t="s">
        <v>843</v>
      </c>
      <c r="F290" s="23" t="s">
        <v>20</v>
      </c>
      <c r="G290" s="24" t="n">
        <v>1</v>
      </c>
      <c r="H290" s="25" t="n">
        <v>1920.93</v>
      </c>
      <c r="I290" s="25" t="n">
        <v>1920.93</v>
      </c>
      <c r="J290" s="25" t="n">
        <v>0</v>
      </c>
      <c r="K290" s="25" t="n">
        <v>0</v>
      </c>
      <c r="L290" s="25" t="n">
        <v>0</v>
      </c>
      <c r="M290" s="25"/>
      <c r="N290" s="6" t="s">
        <f>=I290+J290+K290+L290</f>
      </c>
      <c r="O290" s="25"/>
      <c r="P290" s="23"/>
      <c r="Q290" s="23" t="s">
        <v>844</v>
      </c>
    </row>
    <row collapsed="false" customFormat="false" customHeight="false" hidden="false" ht="12.1" outlineLevel="0" r="291">
      <c r="A291" s="21" t="n">
        <v>44588.885381944</v>
      </c>
      <c r="B291" s="17" t="s">
        <v>95</v>
      </c>
      <c r="C291" s="17" t="s">
        <v>862</v>
      </c>
      <c r="D291" s="17" t="s">
        <v>724</v>
      </c>
      <c r="E291" s="17" t="s">
        <v>18</v>
      </c>
      <c r="F291" s="17" t="s">
        <v>20</v>
      </c>
      <c r="G291" s="7" t="n">
        <v>100000</v>
      </c>
      <c r="H291" s="6" t="n">
        <v>0.00954</v>
      </c>
      <c r="I291" s="6" t="n">
        <v>-954</v>
      </c>
      <c r="J291" s="6" t="n">
        <v>0</v>
      </c>
      <c r="K291" s="6" t="n">
        <v>-0.57</v>
      </c>
      <c r="L291" s="6" t="n">
        <v>-0.09</v>
      </c>
      <c r="M291" s="6"/>
      <c r="N291" s="6" t="s">
        <f>=I291+J291+K291+L291</f>
      </c>
      <c r="O291" s="6"/>
      <c r="P291" s="17"/>
      <c r="Q291" s="17" t="s">
        <v>844</v>
      </c>
    </row>
    <row collapsed="false" customFormat="false" customHeight="false" hidden="false" ht="12.1" outlineLevel="0" r="292">
      <c r="A292" s="21" t="n">
        <v>44588.895497685</v>
      </c>
      <c r="B292" s="17" t="s">
        <v>95</v>
      </c>
      <c r="C292" s="17" t="s">
        <v>862</v>
      </c>
      <c r="D292" s="17" t="s">
        <v>724</v>
      </c>
      <c r="E292" s="17" t="s">
        <v>18</v>
      </c>
      <c r="F292" s="17" t="s">
        <v>20</v>
      </c>
      <c r="G292" s="7" t="n">
        <v>100000</v>
      </c>
      <c r="H292" s="6" t="n">
        <v>0.009554</v>
      </c>
      <c r="I292" s="6" t="n">
        <v>-955.4</v>
      </c>
      <c r="J292" s="6" t="n">
        <v>0</v>
      </c>
      <c r="K292" s="6" t="n">
        <v>-0.58</v>
      </c>
      <c r="L292" s="6" t="n">
        <v>-0.09</v>
      </c>
      <c r="M292" s="6"/>
      <c r="N292" s="6" t="s">
        <f>=I292+J292+K292+L292</f>
      </c>
      <c r="O292" s="6"/>
      <c r="P292" s="17"/>
      <c r="Q292" s="17" t="s">
        <v>844</v>
      </c>
    </row>
    <row collapsed="false" customFormat="false" customHeight="false" hidden="false" ht="12.1" outlineLevel="0" r="293">
      <c r="A293" s="21" t="n">
        <v>44588.900856481</v>
      </c>
      <c r="B293" s="17" t="s">
        <v>186</v>
      </c>
      <c r="C293" s="17" t="s">
        <v>929</v>
      </c>
      <c r="D293" s="17" t="s">
        <v>724</v>
      </c>
      <c r="E293" s="17" t="s">
        <v>168</v>
      </c>
      <c r="F293" s="17" t="s">
        <v>20</v>
      </c>
      <c r="G293" s="7" t="n">
        <v>1</v>
      </c>
      <c r="H293" s="6" t="n">
        <v>10.239</v>
      </c>
      <c r="I293" s="6" t="n">
        <v>-10.24</v>
      </c>
      <c r="J293" s="6" t="n">
        <v>0</v>
      </c>
      <c r="K293" s="6" t="n">
        <v>0</v>
      </c>
      <c r="L293" s="6" t="n">
        <v>-0.02</v>
      </c>
      <c r="M293" s="6"/>
      <c r="N293" s="6" t="s">
        <f>=I293+J293+K293+L293</f>
      </c>
      <c r="O293" s="6"/>
      <c r="P293" s="17"/>
      <c r="Q293" s="17" t="s">
        <v>844</v>
      </c>
    </row>
    <row collapsed="false" customFormat="false" customHeight="false" hidden="false" ht="12.1" outlineLevel="0" r="294">
      <c r="A294" s="22" t="n">
        <v>44600</v>
      </c>
      <c r="B294" s="23" t="s">
        <v>856</v>
      </c>
      <c r="C294" s="23" t="s">
        <v>913</v>
      </c>
      <c r="D294" s="23" t="s">
        <v>856</v>
      </c>
      <c r="E294" s="23" t="s">
        <v>856</v>
      </c>
      <c r="F294" s="23" t="s">
        <v>77</v>
      </c>
      <c r="G294" s="24" t="n">
        <v>1</v>
      </c>
      <c r="H294" s="25" t="n">
        <v>0.94</v>
      </c>
      <c r="I294" s="25" t="n">
        <v>0.94</v>
      </c>
      <c r="J294" s="25" t="n">
        <v>0</v>
      </c>
      <c r="K294" s="25" t="n">
        <v>0</v>
      </c>
      <c r="L294" s="25" t="n">
        <v>0</v>
      </c>
      <c r="M294" s="6" t="s">
        <f>=I294+J294+K294+L294</f>
      </c>
      <c r="N294" s="25"/>
      <c r="O294" s="25"/>
      <c r="P294" s="23"/>
      <c r="Q294" s="23" t="s">
        <v>864</v>
      </c>
    </row>
    <row collapsed="false" customFormat="false" customHeight="false" hidden="false" ht="12.1" outlineLevel="0" r="295">
      <c r="A295" s="22" t="n">
        <v>44602.166666667</v>
      </c>
      <c r="B295" s="23" t="s">
        <v>843</v>
      </c>
      <c r="C295" s="23" t="s">
        <v>259</v>
      </c>
      <c r="D295" s="23" t="s">
        <v>843</v>
      </c>
      <c r="E295" s="23" t="s">
        <v>843</v>
      </c>
      <c r="F295" s="23" t="s">
        <v>20</v>
      </c>
      <c r="G295" s="24" t="n">
        <v>1</v>
      </c>
      <c r="H295" s="25" t="n">
        <v>1000</v>
      </c>
      <c r="I295" s="25" t="n">
        <v>1000</v>
      </c>
      <c r="J295" s="25" t="n">
        <v>0</v>
      </c>
      <c r="K295" s="25" t="n">
        <v>0</v>
      </c>
      <c r="L295" s="25" t="n">
        <v>0</v>
      </c>
      <c r="M295" s="25"/>
      <c r="N295" s="6" t="s">
        <f>=I295+J295+K295+L295</f>
      </c>
      <c r="O295" s="25"/>
      <c r="P295" s="23"/>
      <c r="Q295" s="23" t="s">
        <v>844</v>
      </c>
    </row>
    <row collapsed="false" customFormat="false" customHeight="false" hidden="false" ht="12.1" outlineLevel="0" r="296">
      <c r="A296" s="22" t="n">
        <v>44603.166666667</v>
      </c>
      <c r="B296" s="23" t="s">
        <v>843</v>
      </c>
      <c r="C296" s="23" t="s">
        <v>259</v>
      </c>
      <c r="D296" s="23" t="s">
        <v>843</v>
      </c>
      <c r="E296" s="23" t="s">
        <v>843</v>
      </c>
      <c r="F296" s="23" t="s">
        <v>20</v>
      </c>
      <c r="G296" s="24" t="n">
        <v>1</v>
      </c>
      <c r="H296" s="25" t="n">
        <v>100</v>
      </c>
      <c r="I296" s="25" t="n">
        <v>100</v>
      </c>
      <c r="J296" s="25" t="n">
        <v>0</v>
      </c>
      <c r="K296" s="25" t="n">
        <v>0</v>
      </c>
      <c r="L296" s="25" t="n">
        <v>0</v>
      </c>
      <c r="M296" s="25"/>
      <c r="N296" s="6" t="s">
        <f>=I296+J296+K296+L296</f>
      </c>
      <c r="O296" s="25"/>
      <c r="P296" s="23"/>
      <c r="Q296" s="23" t="s">
        <v>844</v>
      </c>
    </row>
    <row collapsed="false" customFormat="false" customHeight="false" hidden="false" ht="12.1" outlineLevel="0" r="297">
      <c r="A297" s="21" t="n">
        <v>44603.774456019</v>
      </c>
      <c r="B297" s="17" t="s">
        <v>83</v>
      </c>
      <c r="C297" s="17" t="s">
        <v>896</v>
      </c>
      <c r="D297" s="17" t="s">
        <v>724</v>
      </c>
      <c r="E297" s="17" t="s">
        <v>18</v>
      </c>
      <c r="F297" s="17" t="s">
        <v>20</v>
      </c>
      <c r="G297" s="7" t="n">
        <v>30000</v>
      </c>
      <c r="H297" s="6" t="n">
        <v>0.040955</v>
      </c>
      <c r="I297" s="6" t="n">
        <v>-1228.65</v>
      </c>
      <c r="J297" s="6" t="n">
        <v>0</v>
      </c>
      <c r="K297" s="6" t="n">
        <v>-0.73</v>
      </c>
      <c r="L297" s="6" t="n">
        <v>0</v>
      </c>
      <c r="M297" s="6"/>
      <c r="N297" s="6" t="s">
        <f>=I297+J297+K297+L297</f>
      </c>
      <c r="O297" s="6"/>
      <c r="P297" s="17"/>
      <c r="Q297" s="17" t="s">
        <v>864</v>
      </c>
    </row>
    <row collapsed="false" customFormat="false" customHeight="false" hidden="false" ht="12.1" outlineLevel="0" r="298">
      <c r="A298" s="21" t="n">
        <v>44603.926863426</v>
      </c>
      <c r="B298" s="17" t="s">
        <v>90</v>
      </c>
      <c r="C298" s="17" t="s">
        <v>868</v>
      </c>
      <c r="D298" s="17" t="s">
        <v>724</v>
      </c>
      <c r="E298" s="17" t="s">
        <v>18</v>
      </c>
      <c r="F298" s="17" t="s">
        <v>20</v>
      </c>
      <c r="G298" s="7" t="n">
        <v>2000</v>
      </c>
      <c r="H298" s="6" t="n">
        <v>0.5771</v>
      </c>
      <c r="I298" s="6" t="n">
        <v>-1154.2</v>
      </c>
      <c r="J298" s="6" t="n">
        <v>0</v>
      </c>
      <c r="K298" s="6" t="n">
        <v>-0.69</v>
      </c>
      <c r="L298" s="6" t="n">
        <v>-0.11</v>
      </c>
      <c r="M298" s="6"/>
      <c r="N298" s="6" t="s">
        <f>=I298+J298+K298+L298</f>
      </c>
      <c r="O298" s="6"/>
      <c r="P298" s="17"/>
      <c r="Q298" s="17" t="s">
        <v>844</v>
      </c>
    </row>
    <row collapsed="false" customFormat="false" customHeight="false" hidden="false" ht="12.1" outlineLevel="0" r="299">
      <c r="A299" s="22" t="n">
        <v>44609</v>
      </c>
      <c r="B299" s="23" t="s">
        <v>843</v>
      </c>
      <c r="C299" s="23" t="s">
        <v>259</v>
      </c>
      <c r="D299" s="23" t="s">
        <v>843</v>
      </c>
      <c r="E299" s="23" t="s">
        <v>843</v>
      </c>
      <c r="F299" s="23" t="s">
        <v>20</v>
      </c>
      <c r="G299" s="24" t="n">
        <v>1</v>
      </c>
      <c r="H299" s="25" t="n">
        <v>1500</v>
      </c>
      <c r="I299" s="25" t="n">
        <v>1500</v>
      </c>
      <c r="J299" s="25" t="n">
        <v>0</v>
      </c>
      <c r="K299" s="25" t="n">
        <v>0</v>
      </c>
      <c r="L299" s="25" t="n">
        <v>0</v>
      </c>
      <c r="M299" s="25"/>
      <c r="N299" s="6" t="s">
        <f>=I299+J299+K299+L299</f>
      </c>
      <c r="O299" s="25"/>
      <c r="P299" s="23"/>
      <c r="Q299" s="23" t="s">
        <v>864</v>
      </c>
    </row>
    <row collapsed="false" customFormat="false" customHeight="false" hidden="false" ht="12.1" outlineLevel="0" r="300">
      <c r="A300" s="22" t="n">
        <v>44609</v>
      </c>
      <c r="B300" s="23" t="s">
        <v>843</v>
      </c>
      <c r="C300" s="23" t="s">
        <v>259</v>
      </c>
      <c r="D300" s="23" t="s">
        <v>843</v>
      </c>
      <c r="E300" s="23" t="s">
        <v>843</v>
      </c>
      <c r="F300" s="23" t="s">
        <v>20</v>
      </c>
      <c r="G300" s="24" t="n">
        <v>1</v>
      </c>
      <c r="H300" s="25" t="n">
        <v>92.52</v>
      </c>
      <c r="I300" s="25" t="n">
        <v>92.52</v>
      </c>
      <c r="J300" s="25" t="n">
        <v>0</v>
      </c>
      <c r="K300" s="25" t="n">
        <v>0</v>
      </c>
      <c r="L300" s="25" t="n">
        <v>0</v>
      </c>
      <c r="M300" s="25"/>
      <c r="N300" s="6" t="s">
        <f>=I300+J300+K300+L300</f>
      </c>
      <c r="O300" s="25"/>
      <c r="P300" s="23"/>
      <c r="Q300" s="23" t="s">
        <v>864</v>
      </c>
    </row>
    <row collapsed="false" customFormat="false" customHeight="false" hidden="false" ht="12.1" outlineLevel="0" r="301">
      <c r="A301" s="22" t="n">
        <v>44609.166666667</v>
      </c>
      <c r="B301" s="23" t="s">
        <v>843</v>
      </c>
      <c r="C301" s="23" t="s">
        <v>259</v>
      </c>
      <c r="D301" s="23" t="s">
        <v>843</v>
      </c>
      <c r="E301" s="23" t="s">
        <v>843</v>
      </c>
      <c r="F301" s="23" t="s">
        <v>20</v>
      </c>
      <c r="G301" s="24" t="n">
        <v>1</v>
      </c>
      <c r="H301" s="25" t="n">
        <v>1175.06</v>
      </c>
      <c r="I301" s="25" t="n">
        <v>1175.06</v>
      </c>
      <c r="J301" s="25" t="n">
        <v>0</v>
      </c>
      <c r="K301" s="25" t="n">
        <v>0</v>
      </c>
      <c r="L301" s="25" t="n">
        <v>0</v>
      </c>
      <c r="M301" s="25"/>
      <c r="N301" s="6" t="s">
        <f>=I301+J301+K301+L301</f>
      </c>
      <c r="O301" s="25"/>
      <c r="P301" s="23"/>
      <c r="Q301" s="23" t="s">
        <v>844</v>
      </c>
    </row>
    <row collapsed="false" customFormat="false" customHeight="false" hidden="false" ht="12.1" outlineLevel="0" r="302">
      <c r="A302" s="21" t="n">
        <v>44609.718888889</v>
      </c>
      <c r="B302" s="17" t="s">
        <v>83</v>
      </c>
      <c r="C302" s="17" t="s">
        <v>896</v>
      </c>
      <c r="D302" s="17" t="s">
        <v>724</v>
      </c>
      <c r="E302" s="17" t="s">
        <v>18</v>
      </c>
      <c r="F302" s="17" t="s">
        <v>20</v>
      </c>
      <c r="G302" s="7" t="n">
        <v>10000</v>
      </c>
      <c r="H302" s="6" t="n">
        <v>0.04117</v>
      </c>
      <c r="I302" s="6" t="n">
        <v>-411.7</v>
      </c>
      <c r="J302" s="6" t="n">
        <v>0</v>
      </c>
      <c r="K302" s="6" t="n">
        <v>-0.25</v>
      </c>
      <c r="L302" s="6" t="n">
        <v>0</v>
      </c>
      <c r="M302" s="6"/>
      <c r="N302" s="6" t="s">
        <f>=I302+J302+K302+L302</f>
      </c>
      <c r="O302" s="6"/>
      <c r="P302" s="17"/>
      <c r="Q302" s="17" t="s">
        <v>864</v>
      </c>
    </row>
    <row collapsed="false" customFormat="false" customHeight="false" hidden="false" ht="12.1" outlineLevel="0" r="303">
      <c r="A303" s="21" t="n">
        <v>44609.891979167</v>
      </c>
      <c r="B303" s="17" t="s">
        <v>113</v>
      </c>
      <c r="C303" s="17" t="s">
        <v>860</v>
      </c>
      <c r="D303" s="17" t="s">
        <v>724</v>
      </c>
      <c r="E303" s="17" t="s">
        <v>18</v>
      </c>
      <c r="F303" s="17" t="s">
        <v>20</v>
      </c>
      <c r="G303" s="7" t="n">
        <v>10</v>
      </c>
      <c r="H303" s="6" t="n">
        <v>67.8</v>
      </c>
      <c r="I303" s="6" t="n">
        <v>-678</v>
      </c>
      <c r="J303" s="6" t="n">
        <v>0</v>
      </c>
      <c r="K303" s="6" t="n">
        <v>-0.41</v>
      </c>
      <c r="L303" s="6" t="n">
        <v>-0.07</v>
      </c>
      <c r="M303" s="6"/>
      <c r="N303" s="6" t="s">
        <f>=I303+J303+K303+L303</f>
      </c>
      <c r="O303" s="6"/>
      <c r="P303" s="17"/>
      <c r="Q303" s="17" t="s">
        <v>844</v>
      </c>
    </row>
    <row collapsed="false" customFormat="false" customHeight="false" hidden="false" ht="12.1" outlineLevel="0" r="304">
      <c r="A304" s="21" t="n">
        <v>44609.894594907</v>
      </c>
      <c r="B304" s="17" t="s">
        <v>90</v>
      </c>
      <c r="C304" s="17" t="s">
        <v>868</v>
      </c>
      <c r="D304" s="17" t="s">
        <v>724</v>
      </c>
      <c r="E304" s="17" t="s">
        <v>18</v>
      </c>
      <c r="F304" s="17" t="s">
        <v>20</v>
      </c>
      <c r="G304" s="7" t="n">
        <v>1000</v>
      </c>
      <c r="H304" s="6" t="n">
        <v>0.5673</v>
      </c>
      <c r="I304" s="6" t="n">
        <v>-567.3</v>
      </c>
      <c r="J304" s="6" t="n">
        <v>0</v>
      </c>
      <c r="K304" s="6" t="n">
        <v>-0.34</v>
      </c>
      <c r="L304" s="6" t="n">
        <v>-0.05</v>
      </c>
      <c r="M304" s="6"/>
      <c r="N304" s="6" t="s">
        <f>=I304+J304+K304+L304</f>
      </c>
      <c r="O304" s="6"/>
      <c r="P304" s="17"/>
      <c r="Q304" s="17" t="s">
        <v>844</v>
      </c>
    </row>
    <row collapsed="false" customFormat="false" customHeight="false" hidden="false" ht="12.1" outlineLevel="0" r="305">
      <c r="A305" s="22" t="n">
        <v>44614.166666667</v>
      </c>
      <c r="B305" s="23" t="s">
        <v>843</v>
      </c>
      <c r="C305" s="23" t="s">
        <v>259</v>
      </c>
      <c r="D305" s="23" t="s">
        <v>843</v>
      </c>
      <c r="E305" s="23" t="s">
        <v>843</v>
      </c>
      <c r="F305" s="23" t="s">
        <v>20</v>
      </c>
      <c r="G305" s="24" t="n">
        <v>1</v>
      </c>
      <c r="H305" s="25" t="n">
        <v>1600</v>
      </c>
      <c r="I305" s="25" t="n">
        <v>1600</v>
      </c>
      <c r="J305" s="25" t="n">
        <v>0</v>
      </c>
      <c r="K305" s="25" t="n">
        <v>0</v>
      </c>
      <c r="L305" s="25" t="n">
        <v>0</v>
      </c>
      <c r="M305" s="25"/>
      <c r="N305" s="6" t="s">
        <f>=I305+J305+K305+L305</f>
      </c>
      <c r="O305" s="25"/>
      <c r="P305" s="23"/>
      <c r="Q305" s="23" t="s">
        <v>844</v>
      </c>
    </row>
    <row collapsed="false" customFormat="false" customHeight="false" hidden="false" ht="12.1" outlineLevel="0" r="306">
      <c r="A306" s="21" t="n">
        <v>44614.734837963</v>
      </c>
      <c r="B306" s="17" t="s">
        <v>83</v>
      </c>
      <c r="C306" s="17" t="s">
        <v>896</v>
      </c>
      <c r="D306" s="17" t="s">
        <v>724</v>
      </c>
      <c r="E306" s="17" t="s">
        <v>18</v>
      </c>
      <c r="F306" s="17" t="s">
        <v>20</v>
      </c>
      <c r="G306" s="7" t="n">
        <v>20000</v>
      </c>
      <c r="H306" s="6" t="n">
        <v>0.03316</v>
      </c>
      <c r="I306" s="6" t="n">
        <v>-663.2</v>
      </c>
      <c r="J306" s="6" t="n">
        <v>0</v>
      </c>
      <c r="K306" s="6" t="n">
        <v>-0.4</v>
      </c>
      <c r="L306" s="6" t="n">
        <v>0</v>
      </c>
      <c r="M306" s="6"/>
      <c r="N306" s="6" t="s">
        <f>=I306+J306+K306+L306</f>
      </c>
      <c r="O306" s="6"/>
      <c r="P306" s="17"/>
      <c r="Q306" s="17" t="s">
        <v>864</v>
      </c>
    </row>
    <row collapsed="false" customFormat="false" customHeight="false" hidden="false" ht="12.1" outlineLevel="0" r="307">
      <c r="A307" s="21" t="n">
        <v>44614.735162037</v>
      </c>
      <c r="B307" s="17" t="s">
        <v>34</v>
      </c>
      <c r="C307" s="17" t="s">
        <v>930</v>
      </c>
      <c r="D307" s="17" t="s">
        <v>724</v>
      </c>
      <c r="E307" s="17" t="s">
        <v>18</v>
      </c>
      <c r="F307" s="17" t="s">
        <v>20</v>
      </c>
      <c r="G307" s="7" t="n">
        <v>2</v>
      </c>
      <c r="H307" s="6" t="n">
        <v>409.85</v>
      </c>
      <c r="I307" s="6" t="n">
        <v>-819.7</v>
      </c>
      <c r="J307" s="6" t="n">
        <v>0</v>
      </c>
      <c r="K307" s="6" t="n">
        <v>-0.49</v>
      </c>
      <c r="L307" s="6" t="n">
        <v>0</v>
      </c>
      <c r="M307" s="6"/>
      <c r="N307" s="6" t="s">
        <f>=I307+J307+K307+L307</f>
      </c>
      <c r="O307" s="6"/>
      <c r="P307" s="17"/>
      <c r="Q307" s="17" t="s">
        <v>864</v>
      </c>
    </row>
    <row collapsed="false" customFormat="false" customHeight="false" hidden="false" ht="12.1" outlineLevel="0" r="308">
      <c r="A308" s="21" t="n">
        <v>44614.913668981</v>
      </c>
      <c r="B308" s="17" t="s">
        <v>90</v>
      </c>
      <c r="C308" s="17" t="s">
        <v>868</v>
      </c>
      <c r="D308" s="17" t="s">
        <v>724</v>
      </c>
      <c r="E308" s="17" t="s">
        <v>18</v>
      </c>
      <c r="F308" s="17" t="s">
        <v>20</v>
      </c>
      <c r="G308" s="7" t="n">
        <v>3000</v>
      </c>
      <c r="H308" s="6" t="n">
        <v>0.5285</v>
      </c>
      <c r="I308" s="6" t="n">
        <v>-1585.5</v>
      </c>
      <c r="J308" s="6" t="n">
        <v>0</v>
      </c>
      <c r="K308" s="6" t="n">
        <v>-0.95</v>
      </c>
      <c r="L308" s="6" t="n">
        <v>-0.14</v>
      </c>
      <c r="M308" s="6"/>
      <c r="N308" s="6" t="s">
        <f>=I308+J308+K308+L308</f>
      </c>
      <c r="O308" s="6"/>
      <c r="P308" s="17"/>
      <c r="Q308" s="17" t="s">
        <v>844</v>
      </c>
    </row>
    <row collapsed="false" customFormat="false" customHeight="false" hidden="false" ht="12.1" outlineLevel="0" r="309">
      <c r="A309" s="22" t="n">
        <v>44616</v>
      </c>
      <c r="B309" s="23" t="s">
        <v>856</v>
      </c>
      <c r="C309" s="23" t="s">
        <v>915</v>
      </c>
      <c r="D309" s="23" t="s">
        <v>856</v>
      </c>
      <c r="E309" s="23" t="s">
        <v>856</v>
      </c>
      <c r="F309" s="23" t="s">
        <v>77</v>
      </c>
      <c r="G309" s="24" t="n">
        <v>1</v>
      </c>
      <c r="H309" s="25" t="n">
        <v>0.16</v>
      </c>
      <c r="I309" s="25" t="n">
        <v>0.16</v>
      </c>
      <c r="J309" s="25" t="n">
        <v>0</v>
      </c>
      <c r="K309" s="25" t="n">
        <v>0</v>
      </c>
      <c r="L309" s="25" t="n">
        <v>0</v>
      </c>
      <c r="M309" s="6" t="s">
        <f>=I309+J309+K309+L309</f>
      </c>
      <c r="N309" s="25"/>
      <c r="O309" s="25"/>
      <c r="P309" s="23"/>
      <c r="Q309" s="23" t="s">
        <v>864</v>
      </c>
    </row>
    <row collapsed="false" customFormat="false" customHeight="false" hidden="false" ht="12.1" outlineLevel="0" r="310">
      <c r="A310" s="22" t="n">
        <v>44616</v>
      </c>
      <c r="B310" s="23" t="s">
        <v>843</v>
      </c>
      <c r="C310" s="23" t="s">
        <v>259</v>
      </c>
      <c r="D310" s="23" t="s">
        <v>843</v>
      </c>
      <c r="E310" s="23" t="s">
        <v>843</v>
      </c>
      <c r="F310" s="23" t="s">
        <v>20</v>
      </c>
      <c r="G310" s="24" t="n">
        <v>1</v>
      </c>
      <c r="H310" s="25" t="n">
        <v>1312.25</v>
      </c>
      <c r="I310" s="25" t="n">
        <v>1312.25</v>
      </c>
      <c r="J310" s="25" t="n">
        <v>0</v>
      </c>
      <c r="K310" s="25" t="n">
        <v>0</v>
      </c>
      <c r="L310" s="25" t="n">
        <v>0</v>
      </c>
      <c r="M310" s="25"/>
      <c r="N310" s="6" t="s">
        <f>=I310+J310+K310+L310</f>
      </c>
      <c r="O310" s="25"/>
      <c r="P310" s="23"/>
      <c r="Q310" s="23" t="s">
        <v>864</v>
      </c>
    </row>
    <row collapsed="false" customFormat="false" customHeight="false" hidden="false" ht="12.1" outlineLevel="0" r="311">
      <c r="A311" s="22" t="n">
        <v>44616.166666667</v>
      </c>
      <c r="B311" s="23" t="s">
        <v>843</v>
      </c>
      <c r="C311" s="23" t="s">
        <v>259</v>
      </c>
      <c r="D311" s="23" t="s">
        <v>843</v>
      </c>
      <c r="E311" s="23" t="s">
        <v>843</v>
      </c>
      <c r="F311" s="23" t="s">
        <v>20</v>
      </c>
      <c r="G311" s="24" t="n">
        <v>1</v>
      </c>
      <c r="H311" s="25" t="n">
        <v>2137.8</v>
      </c>
      <c r="I311" s="25" t="n">
        <v>2137.8</v>
      </c>
      <c r="J311" s="25" t="n">
        <v>0</v>
      </c>
      <c r="K311" s="25" t="n">
        <v>0</v>
      </c>
      <c r="L311" s="25" t="n">
        <v>0</v>
      </c>
      <c r="M311" s="25"/>
      <c r="N311" s="6" t="s">
        <f>=I311+J311+K311+L311</f>
      </c>
      <c r="O311" s="25"/>
      <c r="P311" s="23"/>
      <c r="Q311" s="23" t="s">
        <v>844</v>
      </c>
    </row>
    <row collapsed="false" customFormat="false" customHeight="false" hidden="false" ht="12.1" outlineLevel="0" r="312">
      <c r="A312" s="21" t="n">
        <v>44616.873298611</v>
      </c>
      <c r="B312" s="17" t="s">
        <v>46</v>
      </c>
      <c r="C312" s="17" t="s">
        <v>861</v>
      </c>
      <c r="D312" s="17" t="s">
        <v>724</v>
      </c>
      <c r="E312" s="17" t="s">
        <v>18</v>
      </c>
      <c r="F312" s="17" t="s">
        <v>20</v>
      </c>
      <c r="G312" s="7" t="n">
        <v>1</v>
      </c>
      <c r="H312" s="6" t="n">
        <v>1122.2</v>
      </c>
      <c r="I312" s="6" t="n">
        <v>-1122.2</v>
      </c>
      <c r="J312" s="6" t="n">
        <v>0</v>
      </c>
      <c r="K312" s="6" t="n">
        <v>-0.67</v>
      </c>
      <c r="L312" s="6" t="n">
        <v>-0.1</v>
      </c>
      <c r="M312" s="6"/>
      <c r="N312" s="6" t="s">
        <f>=I312+J312+K312+L312</f>
      </c>
      <c r="O312" s="6"/>
      <c r="P312" s="17"/>
      <c r="Q312" s="17" t="s">
        <v>844</v>
      </c>
    </row>
    <row collapsed="false" customFormat="false" customHeight="false" hidden="false" ht="12.1" outlineLevel="0" r="313">
      <c r="A313" s="21" t="n">
        <v>44616.875081019</v>
      </c>
      <c r="B313" s="17" t="s">
        <v>90</v>
      </c>
      <c r="C313" s="17" t="s">
        <v>868</v>
      </c>
      <c r="D313" s="17" t="s">
        <v>724</v>
      </c>
      <c r="E313" s="17" t="s">
        <v>18</v>
      </c>
      <c r="F313" s="17" t="s">
        <v>20</v>
      </c>
      <c r="G313" s="7" t="n">
        <v>1000</v>
      </c>
      <c r="H313" s="6" t="n">
        <v>0.3171</v>
      </c>
      <c r="I313" s="6" t="n">
        <v>-317.1</v>
      </c>
      <c r="J313" s="6" t="n">
        <v>0</v>
      </c>
      <c r="K313" s="6" t="n">
        <v>-0.19</v>
      </c>
      <c r="L313" s="6" t="n">
        <v>-0.03</v>
      </c>
      <c r="M313" s="6"/>
      <c r="N313" s="6" t="s">
        <f>=I313+J313+K313+L313</f>
      </c>
      <c r="O313" s="6"/>
      <c r="P313" s="17"/>
      <c r="Q313" s="17" t="s">
        <v>844</v>
      </c>
    </row>
    <row collapsed="false" customFormat="false" customHeight="false" hidden="false" ht="12.1" outlineLevel="0" r="314">
      <c r="A314" s="21" t="n">
        <v>44616.877256944</v>
      </c>
      <c r="B314" s="17" t="s">
        <v>95</v>
      </c>
      <c r="C314" s="17" t="s">
        <v>862</v>
      </c>
      <c r="D314" s="17" t="s">
        <v>724</v>
      </c>
      <c r="E314" s="17" t="s">
        <v>18</v>
      </c>
      <c r="F314" s="17" t="s">
        <v>20</v>
      </c>
      <c r="G314" s="7" t="n">
        <v>100000</v>
      </c>
      <c r="H314" s="6" t="n">
        <v>0.006796</v>
      </c>
      <c r="I314" s="6" t="n">
        <v>-679.6</v>
      </c>
      <c r="J314" s="6" t="n">
        <v>0</v>
      </c>
      <c r="K314" s="6" t="n">
        <v>-0.41</v>
      </c>
      <c r="L314" s="6" t="n">
        <v>-0.07</v>
      </c>
      <c r="M314" s="6"/>
      <c r="N314" s="6" t="s">
        <f>=I314+J314+K314+L314</f>
      </c>
      <c r="O314" s="6"/>
      <c r="P314" s="17"/>
      <c r="Q314" s="17" t="s">
        <v>844</v>
      </c>
    </row>
    <row collapsed="false" customFormat="false" customHeight="false" hidden="false" ht="12.1" outlineLevel="0" r="315">
      <c r="A315" s="21" t="n">
        <v>44617.423321759</v>
      </c>
      <c r="B315" s="17" t="s">
        <v>34</v>
      </c>
      <c r="C315" s="17" t="s">
        <v>930</v>
      </c>
      <c r="D315" s="17" t="s">
        <v>724</v>
      </c>
      <c r="E315" s="17" t="s">
        <v>18</v>
      </c>
      <c r="F315" s="17" t="s">
        <v>20</v>
      </c>
      <c r="G315" s="7" t="n">
        <v>3</v>
      </c>
      <c r="H315" s="6" t="n">
        <v>306.25</v>
      </c>
      <c r="I315" s="6" t="n">
        <v>-918.75</v>
      </c>
      <c r="J315" s="6" t="n">
        <v>0</v>
      </c>
      <c r="K315" s="6" t="n">
        <v>-0.55</v>
      </c>
      <c r="L315" s="6" t="n">
        <v>0</v>
      </c>
      <c r="M315" s="6"/>
      <c r="N315" s="6" t="s">
        <f>=I315+J315+K315+L315</f>
      </c>
      <c r="O315" s="6"/>
      <c r="P315" s="17"/>
      <c r="Q315" s="17" t="s">
        <v>864</v>
      </c>
    </row>
    <row collapsed="false" customFormat="false" customHeight="false" hidden="false" ht="12.1" outlineLevel="0" r="316">
      <c r="A316" s="38" t="n">
        <v>44638</v>
      </c>
      <c r="B316" s="39" t="s">
        <v>908</v>
      </c>
      <c r="C316" s="39" t="s">
        <v>387</v>
      </c>
      <c r="D316" s="39" t="s">
        <v>908</v>
      </c>
      <c r="E316" s="39" t="s">
        <v>908</v>
      </c>
      <c r="F316" s="39" t="s">
        <v>20</v>
      </c>
      <c r="G316" s="40" t="n">
        <v>1</v>
      </c>
      <c r="H316" s="41" t="n">
        <v>-2059.64</v>
      </c>
      <c r="I316" s="41" t="n">
        <v>-2059.64</v>
      </c>
      <c r="J316" s="41" t="n">
        <v>0</v>
      </c>
      <c r="K316" s="41" t="n">
        <v>0</v>
      </c>
      <c r="L316" s="41" t="n">
        <v>0</v>
      </c>
      <c r="M316" s="41"/>
      <c r="N316" s="6" t="s">
        <f>=I316+J316+K316+L316</f>
      </c>
      <c r="O316" s="41"/>
      <c r="P316" s="39"/>
      <c r="Q316" s="39" t="s">
        <v>864</v>
      </c>
    </row>
    <row collapsed="false" customFormat="false" customHeight="false" hidden="false" ht="12.1" outlineLevel="0" r="317">
      <c r="A317" s="34" t="n">
        <v>44638</v>
      </c>
      <c r="B317" s="35" t="s">
        <v>931</v>
      </c>
      <c r="C317" s="35" t="s">
        <v>932</v>
      </c>
      <c r="D317" s="35" t="s">
        <v>931</v>
      </c>
      <c r="E317" s="35" t="s">
        <v>931</v>
      </c>
      <c r="F317" s="35" t="s">
        <v>20</v>
      </c>
      <c r="G317" s="36" t="n">
        <v>1</v>
      </c>
      <c r="H317" s="37" t="n">
        <v>-18</v>
      </c>
      <c r="I317" s="37" t="n">
        <v>-18</v>
      </c>
      <c r="J317" s="37" t="n">
        <v>0</v>
      </c>
      <c r="K317" s="37" t="n">
        <v>0</v>
      </c>
      <c r="L317" s="37" t="n">
        <v>0</v>
      </c>
      <c r="M317" s="37"/>
      <c r="N317" s="6" t="s">
        <f>=I317+J317+K317+L317</f>
      </c>
      <c r="O317" s="37"/>
      <c r="P317" s="35"/>
      <c r="Q317" s="35" t="s">
        <v>864</v>
      </c>
    </row>
    <row collapsed="false" customFormat="false" customHeight="false" hidden="false" ht="12.1" outlineLevel="0" r="318">
      <c r="A318" s="38" t="n">
        <v>44641</v>
      </c>
      <c r="B318" s="39" t="s">
        <v>908</v>
      </c>
      <c r="C318" s="39" t="s">
        <v>388</v>
      </c>
      <c r="D318" s="39" t="s">
        <v>908</v>
      </c>
      <c r="E318" s="39" t="s">
        <v>908</v>
      </c>
      <c r="F318" s="39" t="s">
        <v>77</v>
      </c>
      <c r="G318" s="40" t="n">
        <v>1</v>
      </c>
      <c r="H318" s="41" t="n">
        <v>-7.1</v>
      </c>
      <c r="I318" s="41" t="n">
        <v>-7.1</v>
      </c>
      <c r="J318" s="41" t="n">
        <v>0</v>
      </c>
      <c r="K318" s="41" t="n">
        <v>0</v>
      </c>
      <c r="L318" s="41" t="n">
        <v>0</v>
      </c>
      <c r="M318" s="6" t="s">
        <f>=I318+J318+K318+L318</f>
      </c>
      <c r="N318" s="41"/>
      <c r="O318" s="41"/>
      <c r="P318" s="39"/>
      <c r="Q318" s="39" t="s">
        <v>864</v>
      </c>
    </row>
    <row collapsed="false" customFormat="false" customHeight="false" hidden="false" ht="12.1" outlineLevel="0" r="319">
      <c r="A319" s="22" t="n">
        <v>44644.166666667</v>
      </c>
      <c r="B319" s="23" t="s">
        <v>843</v>
      </c>
      <c r="C319" s="23" t="s">
        <v>259</v>
      </c>
      <c r="D319" s="23" t="s">
        <v>843</v>
      </c>
      <c r="E319" s="23" t="s">
        <v>843</v>
      </c>
      <c r="F319" s="23" t="s">
        <v>20</v>
      </c>
      <c r="G319" s="24" t="n">
        <v>1</v>
      </c>
      <c r="H319" s="25" t="n">
        <v>2000</v>
      </c>
      <c r="I319" s="25" t="n">
        <v>2000</v>
      </c>
      <c r="J319" s="25" t="n">
        <v>0</v>
      </c>
      <c r="K319" s="25" t="n">
        <v>0</v>
      </c>
      <c r="L319" s="25" t="n">
        <v>0</v>
      </c>
      <c r="M319" s="25"/>
      <c r="N319" s="6" t="s">
        <f>=I319+J319+K319+L319</f>
      </c>
      <c r="O319" s="25"/>
      <c r="P319" s="23"/>
      <c r="Q319" s="23" t="s">
        <v>844</v>
      </c>
    </row>
    <row collapsed="false" customFormat="false" customHeight="false" hidden="false" ht="12.1" outlineLevel="0" r="320">
      <c r="A320" s="22" t="n">
        <v>44644.541076389</v>
      </c>
      <c r="B320" s="23" t="s">
        <v>843</v>
      </c>
      <c r="C320" s="23" t="s">
        <v>389</v>
      </c>
      <c r="D320" s="23" t="s">
        <v>843</v>
      </c>
      <c r="E320" s="23" t="s">
        <v>843</v>
      </c>
      <c r="F320" s="23" t="s">
        <v>77</v>
      </c>
      <c r="G320" s="24" t="n">
        <v>1</v>
      </c>
      <c r="H320" s="25" t="n">
        <v>7.1</v>
      </c>
      <c r="I320" s="25" t="n">
        <v>7.1</v>
      </c>
      <c r="J320" s="25" t="n">
        <v>0</v>
      </c>
      <c r="K320" s="25" t="n">
        <v>0</v>
      </c>
      <c r="L320" s="25" t="n">
        <v>0</v>
      </c>
      <c r="M320" s="6" t="s">
        <f>=I320+J320+K320+L320</f>
      </c>
      <c r="N320" s="25"/>
      <c r="O320" s="25"/>
      <c r="P320" s="23"/>
      <c r="Q320" s="23" t="s">
        <v>864</v>
      </c>
    </row>
    <row collapsed="false" customFormat="false" customHeight="false" hidden="false" ht="12.1" outlineLevel="0" r="321">
      <c r="A321" s="22" t="n">
        <v>44648</v>
      </c>
      <c r="B321" s="23" t="s">
        <v>843</v>
      </c>
      <c r="C321" s="23" t="s">
        <v>259</v>
      </c>
      <c r="D321" s="23" t="s">
        <v>843</v>
      </c>
      <c r="E321" s="23" t="s">
        <v>843</v>
      </c>
      <c r="F321" s="23" t="s">
        <v>20</v>
      </c>
      <c r="G321" s="24" t="n">
        <v>1</v>
      </c>
      <c r="H321" s="25" t="n">
        <v>100</v>
      </c>
      <c r="I321" s="25" t="n">
        <v>100</v>
      </c>
      <c r="J321" s="25" t="n">
        <v>0</v>
      </c>
      <c r="K321" s="25" t="n">
        <v>0</v>
      </c>
      <c r="L321" s="25" t="n">
        <v>0</v>
      </c>
      <c r="M321" s="25"/>
      <c r="N321" s="6" t="s">
        <f>=I321+J321+K321+L321</f>
      </c>
      <c r="O321" s="25"/>
      <c r="P321" s="23"/>
      <c r="Q321" s="23" t="s">
        <v>933</v>
      </c>
    </row>
    <row collapsed="false" customFormat="false" customHeight="false" hidden="false" ht="12.1" outlineLevel="0" r="322">
      <c r="A322" s="21" t="n">
        <v>44649.669212963</v>
      </c>
      <c r="B322" s="17" t="s">
        <v>27</v>
      </c>
      <c r="C322" s="17" t="s">
        <v>934</v>
      </c>
      <c r="D322" s="17" t="s">
        <v>724</v>
      </c>
      <c r="E322" s="17" t="s">
        <v>18</v>
      </c>
      <c r="F322" s="17" t="s">
        <v>20</v>
      </c>
      <c r="G322" s="7" t="n">
        <v>10</v>
      </c>
      <c r="H322" s="6" t="n">
        <v>111.85</v>
      </c>
      <c r="I322" s="6" t="n">
        <v>-1118.5</v>
      </c>
      <c r="J322" s="6" t="n">
        <v>0</v>
      </c>
      <c r="K322" s="6" t="n">
        <v>-0.67</v>
      </c>
      <c r="L322" s="6" t="n">
        <v>-0.1</v>
      </c>
      <c r="M322" s="6"/>
      <c r="N322" s="6" t="s">
        <f>=I322+J322+K322+L322</f>
      </c>
      <c r="O322" s="6"/>
      <c r="P322" s="17"/>
      <c r="Q322" s="17" t="s">
        <v>844</v>
      </c>
    </row>
    <row collapsed="false" customFormat="false" customHeight="false" hidden="false" ht="12.1" outlineLevel="0" r="323">
      <c r="A323" s="21" t="n">
        <v>44649.677627315</v>
      </c>
      <c r="B323" s="17" t="s">
        <v>78</v>
      </c>
      <c r="C323" s="17" t="s">
        <v>892</v>
      </c>
      <c r="D323" s="17" t="s">
        <v>724</v>
      </c>
      <c r="E323" s="17" t="s">
        <v>18</v>
      </c>
      <c r="F323" s="17" t="s">
        <v>20</v>
      </c>
      <c r="G323" s="7" t="n">
        <v>10</v>
      </c>
      <c r="H323" s="6" t="n">
        <v>87.13</v>
      </c>
      <c r="I323" s="6" t="n">
        <v>-871.3</v>
      </c>
      <c r="J323" s="6" t="n">
        <v>0</v>
      </c>
      <c r="K323" s="6" t="n">
        <v>-0.52</v>
      </c>
      <c r="L323" s="6" t="n">
        <v>-0.08</v>
      </c>
      <c r="M323" s="6"/>
      <c r="N323" s="6" t="s">
        <f>=I323+J323+K323+L323</f>
      </c>
      <c r="O323" s="6"/>
      <c r="P323" s="17"/>
      <c r="Q323" s="17" t="s">
        <v>844</v>
      </c>
    </row>
    <row collapsed="false" customFormat="false" customHeight="false" hidden="false" ht="12.1" outlineLevel="0" r="324">
      <c r="A324" s="22" t="n">
        <v>44659.166666667</v>
      </c>
      <c r="B324" s="23" t="s">
        <v>843</v>
      </c>
      <c r="C324" s="23" t="s">
        <v>259</v>
      </c>
      <c r="D324" s="23" t="s">
        <v>843</v>
      </c>
      <c r="E324" s="23" t="s">
        <v>843</v>
      </c>
      <c r="F324" s="23" t="s">
        <v>20</v>
      </c>
      <c r="G324" s="24" t="n">
        <v>1</v>
      </c>
      <c r="H324" s="25" t="n">
        <v>2000</v>
      </c>
      <c r="I324" s="25" t="n">
        <v>2000</v>
      </c>
      <c r="J324" s="25" t="n">
        <v>0</v>
      </c>
      <c r="K324" s="25" t="n">
        <v>0</v>
      </c>
      <c r="L324" s="25" t="n">
        <v>0</v>
      </c>
      <c r="M324" s="25"/>
      <c r="N324" s="6" t="s">
        <f>=I324+J324+K324+L324</f>
      </c>
      <c r="O324" s="25"/>
      <c r="P324" s="23"/>
      <c r="Q324" s="23" t="s">
        <v>844</v>
      </c>
    </row>
    <row collapsed="false" customFormat="false" customHeight="false" hidden="false" ht="12.1" outlineLevel="0" r="325">
      <c r="A325" s="21" t="n">
        <v>44659.928194444</v>
      </c>
      <c r="B325" s="17" t="s">
        <v>95</v>
      </c>
      <c r="C325" s="17" t="s">
        <v>862</v>
      </c>
      <c r="D325" s="17" t="s">
        <v>724</v>
      </c>
      <c r="E325" s="17" t="s">
        <v>18</v>
      </c>
      <c r="F325" s="17" t="s">
        <v>20</v>
      </c>
      <c r="G325" s="7" t="n">
        <v>100000</v>
      </c>
      <c r="H325" s="6" t="n">
        <v>0.00739</v>
      </c>
      <c r="I325" s="6" t="n">
        <v>-739</v>
      </c>
      <c r="J325" s="6" t="n">
        <v>0</v>
      </c>
      <c r="K325" s="6" t="n">
        <v>-0.44</v>
      </c>
      <c r="L325" s="6" t="n">
        <v>-0.07</v>
      </c>
      <c r="M325" s="6"/>
      <c r="N325" s="6" t="s">
        <f>=I325+J325+K325+L325</f>
      </c>
      <c r="O325" s="6"/>
      <c r="P325" s="17"/>
      <c r="Q325" s="17" t="s">
        <v>844</v>
      </c>
    </row>
    <row collapsed="false" customFormat="false" customHeight="false" hidden="false" ht="12.1" outlineLevel="0" r="326">
      <c r="A326" s="21" t="n">
        <v>44659.9284375</v>
      </c>
      <c r="B326" s="17" t="s">
        <v>78</v>
      </c>
      <c r="C326" s="17" t="s">
        <v>892</v>
      </c>
      <c r="D326" s="17" t="s">
        <v>724</v>
      </c>
      <c r="E326" s="17" t="s">
        <v>18</v>
      </c>
      <c r="F326" s="17" t="s">
        <v>20</v>
      </c>
      <c r="G326" s="7" t="n">
        <v>10</v>
      </c>
      <c r="H326" s="6" t="n">
        <v>82.77</v>
      </c>
      <c r="I326" s="6" t="n">
        <v>-827.7</v>
      </c>
      <c r="J326" s="6" t="n">
        <v>0</v>
      </c>
      <c r="K326" s="6" t="n">
        <v>-0.5</v>
      </c>
      <c r="L326" s="6" t="n">
        <v>-0.07</v>
      </c>
      <c r="M326" s="6"/>
      <c r="N326" s="6" t="s">
        <f>=I326+J326+K326+L326</f>
      </c>
      <c r="O326" s="6"/>
      <c r="P326" s="17"/>
      <c r="Q326" s="17" t="s">
        <v>844</v>
      </c>
    </row>
    <row collapsed="false" customFormat="false" customHeight="false" hidden="false" ht="12.1" outlineLevel="0" r="327">
      <c r="A327" s="21" t="n">
        <v>44659.929108796</v>
      </c>
      <c r="B327" s="17" t="s">
        <v>90</v>
      </c>
      <c r="C327" s="17" t="s">
        <v>868</v>
      </c>
      <c r="D327" s="17" t="s">
        <v>724</v>
      </c>
      <c r="E327" s="17" t="s">
        <v>18</v>
      </c>
      <c r="F327" s="17" t="s">
        <v>20</v>
      </c>
      <c r="G327" s="7" t="n">
        <v>1000</v>
      </c>
      <c r="H327" s="6" t="n">
        <v>0.4068</v>
      </c>
      <c r="I327" s="6" t="n">
        <v>-406.8</v>
      </c>
      <c r="J327" s="6" t="n">
        <v>0</v>
      </c>
      <c r="K327" s="6" t="n">
        <v>-0.24</v>
      </c>
      <c r="L327" s="6" t="n">
        <v>-0.04</v>
      </c>
      <c r="M327" s="6"/>
      <c r="N327" s="6" t="s">
        <f>=I327+J327+K327+L327</f>
      </c>
      <c r="O327" s="6"/>
      <c r="P327" s="17"/>
      <c r="Q327" s="17" t="s">
        <v>844</v>
      </c>
    </row>
    <row collapsed="false" customFormat="false" customHeight="false" hidden="false" ht="12.1" outlineLevel="0" r="328">
      <c r="A328" s="22" t="n">
        <v>44664.166666667</v>
      </c>
      <c r="B328" s="23" t="s">
        <v>843</v>
      </c>
      <c r="C328" s="23" t="s">
        <v>259</v>
      </c>
      <c r="D328" s="23" t="s">
        <v>843</v>
      </c>
      <c r="E328" s="23" t="s">
        <v>843</v>
      </c>
      <c r="F328" s="23" t="s">
        <v>20</v>
      </c>
      <c r="G328" s="24" t="n">
        <v>1</v>
      </c>
      <c r="H328" s="25" t="n">
        <v>1960.3</v>
      </c>
      <c r="I328" s="25" t="n">
        <v>1960.3</v>
      </c>
      <c r="J328" s="25" t="n">
        <v>0</v>
      </c>
      <c r="K328" s="25" t="n">
        <v>0</v>
      </c>
      <c r="L328" s="25" t="n">
        <v>0</v>
      </c>
      <c r="M328" s="25"/>
      <c r="N328" s="6" t="s">
        <f>=I328+J328+K328+L328</f>
      </c>
      <c r="O328" s="25"/>
      <c r="P328" s="23"/>
      <c r="Q328" s="23" t="s">
        <v>844</v>
      </c>
    </row>
    <row collapsed="false" customFormat="false" customHeight="false" hidden="false" ht="12.1" outlineLevel="0" r="329">
      <c r="A329" s="42" t="n">
        <v>44676</v>
      </c>
      <c r="B329" s="43" t="s">
        <v>729</v>
      </c>
      <c r="C329" s="43" t="s">
        <v>394</v>
      </c>
      <c r="D329" s="43" t="s">
        <v>935</v>
      </c>
      <c r="E329" s="43" t="s">
        <v>168</v>
      </c>
      <c r="F329" s="43" t="s">
        <v>20</v>
      </c>
      <c r="G329" s="44" t="n">
        <v>-10</v>
      </c>
      <c r="H329" s="45" t="n">
        <v>1</v>
      </c>
      <c r="I329" s="45" t="n">
        <v>0</v>
      </c>
      <c r="J329" s="45" t="n">
        <v>0</v>
      </c>
      <c r="K329" s="45" t="n">
        <v>0</v>
      </c>
      <c r="L329" s="45" t="n">
        <v>0</v>
      </c>
      <c r="M329" s="45"/>
      <c r="N329" s="6" t="s">
        <f>=I329+J329+K329+L329</f>
      </c>
      <c r="O329" s="45"/>
      <c r="P329" s="43"/>
      <c r="Q329" s="43" t="s">
        <v>844</v>
      </c>
    </row>
    <row collapsed="false" customFormat="false" customHeight="false" hidden="false" ht="12.1" outlineLevel="0" r="330">
      <c r="A330" s="42" t="n">
        <v>44676</v>
      </c>
      <c r="B330" s="43" t="s">
        <v>732</v>
      </c>
      <c r="C330" s="43" t="s">
        <v>396</v>
      </c>
      <c r="D330" s="43" t="s">
        <v>935</v>
      </c>
      <c r="E330" s="43" t="s">
        <v>168</v>
      </c>
      <c r="F330" s="43" t="s">
        <v>20</v>
      </c>
      <c r="G330" s="44" t="n">
        <v>-10</v>
      </c>
      <c r="H330" s="45" t="n">
        <v>1</v>
      </c>
      <c r="I330" s="45" t="n">
        <v>0</v>
      </c>
      <c r="J330" s="45" t="n">
        <v>0</v>
      </c>
      <c r="K330" s="45" t="n">
        <v>0</v>
      </c>
      <c r="L330" s="45" t="n">
        <v>0</v>
      </c>
      <c r="M330" s="45"/>
      <c r="N330" s="6" t="s">
        <f>=I330+J330+K330+L330</f>
      </c>
      <c r="O330" s="45"/>
      <c r="P330" s="43"/>
      <c r="Q330" s="43" t="s">
        <v>844</v>
      </c>
    </row>
    <row collapsed="false" customFormat="false" customHeight="false" hidden="false" ht="12.1" outlineLevel="0" r="331">
      <c r="A331" s="42" t="n">
        <v>44676</v>
      </c>
      <c r="B331" s="43" t="s">
        <v>188</v>
      </c>
      <c r="C331" s="43" t="s">
        <v>393</v>
      </c>
      <c r="D331" s="43" t="s">
        <v>935</v>
      </c>
      <c r="E331" s="43" t="s">
        <v>168</v>
      </c>
      <c r="F331" s="43" t="s">
        <v>20</v>
      </c>
      <c r="G331" s="44" t="n">
        <v>-255</v>
      </c>
      <c r="H331" s="45" t="n">
        <v>1</v>
      </c>
      <c r="I331" s="45" t="n">
        <v>0</v>
      </c>
      <c r="J331" s="45" t="n">
        <v>0</v>
      </c>
      <c r="K331" s="45" t="n">
        <v>0</v>
      </c>
      <c r="L331" s="45" t="n">
        <v>0</v>
      </c>
      <c r="M331" s="45"/>
      <c r="N331" s="6" t="s">
        <f>=I331+J331+K331+L331</f>
      </c>
      <c r="O331" s="45"/>
      <c r="P331" s="43"/>
      <c r="Q331" s="43" t="s">
        <v>844</v>
      </c>
    </row>
    <row collapsed="false" customFormat="false" customHeight="false" hidden="false" ht="12.1" outlineLevel="0" r="332">
      <c r="A332" s="42" t="n">
        <v>44676</v>
      </c>
      <c r="B332" s="43" t="s">
        <v>190</v>
      </c>
      <c r="C332" s="43" t="s">
        <v>395</v>
      </c>
      <c r="D332" s="43" t="s">
        <v>935</v>
      </c>
      <c r="E332" s="43" t="s">
        <v>168</v>
      </c>
      <c r="F332" s="43" t="s">
        <v>20</v>
      </c>
      <c r="G332" s="44" t="n">
        <v>-87</v>
      </c>
      <c r="H332" s="45" t="n">
        <v>1</v>
      </c>
      <c r="I332" s="45" t="n">
        <v>0</v>
      </c>
      <c r="J332" s="45" t="n">
        <v>0</v>
      </c>
      <c r="K332" s="45" t="n">
        <v>0</v>
      </c>
      <c r="L332" s="45" t="n">
        <v>0</v>
      </c>
      <c r="M332" s="45"/>
      <c r="N332" s="6" t="s">
        <f>=I332+J332+K332+L332</f>
      </c>
      <c r="O332" s="45"/>
      <c r="P332" s="43"/>
      <c r="Q332" s="43" t="s">
        <v>844</v>
      </c>
    </row>
    <row collapsed="false" customFormat="false" customHeight="false" hidden="false" ht="12.1" outlineLevel="0" r="333">
      <c r="A333" s="22" t="n">
        <v>44686.166666667</v>
      </c>
      <c r="B333" s="23" t="s">
        <v>856</v>
      </c>
      <c r="C333" s="23" t="s">
        <v>936</v>
      </c>
      <c r="D333" s="23" t="s">
        <v>856</v>
      </c>
      <c r="E333" s="23" t="s">
        <v>856</v>
      </c>
      <c r="F333" s="23" t="s">
        <v>20</v>
      </c>
      <c r="G333" s="24" t="n">
        <v>1</v>
      </c>
      <c r="H333" s="25" t="n">
        <v>42.38</v>
      </c>
      <c r="I333" s="25" t="n">
        <v>42.38</v>
      </c>
      <c r="J333" s="25" t="n">
        <v>0</v>
      </c>
      <c r="K333" s="25" t="n">
        <v>0</v>
      </c>
      <c r="L333" s="25" t="n">
        <v>0</v>
      </c>
      <c r="M333" s="25"/>
      <c r="N333" s="6" t="s">
        <f>=I333+J333+K333+L333</f>
      </c>
      <c r="O333" s="25"/>
      <c r="P333" s="23"/>
      <c r="Q333" s="23" t="s">
        <v>844</v>
      </c>
    </row>
    <row collapsed="false" customFormat="false" customHeight="false" hidden="false" ht="12.1" outlineLevel="0" r="334">
      <c r="A334" s="22" t="n">
        <v>44699.166666667</v>
      </c>
      <c r="B334" s="23" t="s">
        <v>843</v>
      </c>
      <c r="C334" s="23" t="s">
        <v>259</v>
      </c>
      <c r="D334" s="23" t="s">
        <v>843</v>
      </c>
      <c r="E334" s="23" t="s">
        <v>843</v>
      </c>
      <c r="F334" s="23" t="s">
        <v>20</v>
      </c>
      <c r="G334" s="24" t="n">
        <v>1</v>
      </c>
      <c r="H334" s="25" t="n">
        <v>5549.19</v>
      </c>
      <c r="I334" s="25" t="n">
        <v>5549.19</v>
      </c>
      <c r="J334" s="25" t="n">
        <v>0</v>
      </c>
      <c r="K334" s="25" t="n">
        <v>0</v>
      </c>
      <c r="L334" s="25" t="n">
        <v>0</v>
      </c>
      <c r="M334" s="25"/>
      <c r="N334" s="6" t="s">
        <f>=I334+J334+K334+L334</f>
      </c>
      <c r="O334" s="25"/>
      <c r="P334" s="23"/>
      <c r="Q334" s="23" t="s">
        <v>844</v>
      </c>
    </row>
    <row collapsed="false" customFormat="false" customHeight="false" hidden="false" ht="12.1" outlineLevel="0" r="335">
      <c r="A335" s="21" t="n">
        <v>44701.948136574</v>
      </c>
      <c r="B335" s="17" t="s">
        <v>38</v>
      </c>
      <c r="C335" s="17" t="s">
        <v>906</v>
      </c>
      <c r="D335" s="17" t="s">
        <v>724</v>
      </c>
      <c r="E335" s="17" t="s">
        <v>18</v>
      </c>
      <c r="F335" s="17" t="s">
        <v>20</v>
      </c>
      <c r="G335" s="7" t="n">
        <v>1</v>
      </c>
      <c r="H335" s="6" t="n">
        <v>990.8</v>
      </c>
      <c r="I335" s="6" t="n">
        <v>-990.8</v>
      </c>
      <c r="J335" s="6" t="n">
        <v>0</v>
      </c>
      <c r="K335" s="6" t="n">
        <v>-0.59</v>
      </c>
      <c r="L335" s="6" t="n">
        <v>-0.09</v>
      </c>
      <c r="M335" s="6"/>
      <c r="N335" s="6" t="s">
        <f>=I335+J335+K335+L335</f>
      </c>
      <c r="O335" s="6"/>
      <c r="P335" s="17"/>
      <c r="Q335" s="17" t="s">
        <v>844</v>
      </c>
    </row>
    <row collapsed="false" customFormat="false" customHeight="false" hidden="false" ht="12.1" outlineLevel="0" r="336">
      <c r="A336" s="22" t="n">
        <v>44706.166666667</v>
      </c>
      <c r="B336" s="23" t="s">
        <v>843</v>
      </c>
      <c r="C336" s="23" t="s">
        <v>259</v>
      </c>
      <c r="D336" s="23" t="s">
        <v>843</v>
      </c>
      <c r="E336" s="23" t="s">
        <v>843</v>
      </c>
      <c r="F336" s="23" t="s">
        <v>20</v>
      </c>
      <c r="G336" s="24" t="n">
        <v>1</v>
      </c>
      <c r="H336" s="25" t="n">
        <v>37.77</v>
      </c>
      <c r="I336" s="25" t="n">
        <v>37.77</v>
      </c>
      <c r="J336" s="25" t="n">
        <v>0</v>
      </c>
      <c r="K336" s="25" t="n">
        <v>0</v>
      </c>
      <c r="L336" s="25" t="n">
        <v>0</v>
      </c>
      <c r="M336" s="25"/>
      <c r="N336" s="6" t="s">
        <f>=I336+J336+K336+L336</f>
      </c>
      <c r="O336" s="25"/>
      <c r="P336" s="23"/>
      <c r="Q336" s="23" t="s">
        <v>844</v>
      </c>
    </row>
    <row collapsed="false" customFormat="false" customHeight="false" hidden="false" ht="12.1" outlineLevel="0" r="337">
      <c r="A337" s="22" t="n">
        <v>44706.166666667</v>
      </c>
      <c r="B337" s="23" t="s">
        <v>843</v>
      </c>
      <c r="C337" s="23" t="s">
        <v>259</v>
      </c>
      <c r="D337" s="23" t="s">
        <v>843</v>
      </c>
      <c r="E337" s="23" t="s">
        <v>843</v>
      </c>
      <c r="F337" s="23" t="s">
        <v>20</v>
      </c>
      <c r="G337" s="24" t="n">
        <v>1</v>
      </c>
      <c r="H337" s="25" t="n">
        <v>20</v>
      </c>
      <c r="I337" s="25" t="n">
        <v>20</v>
      </c>
      <c r="J337" s="25" t="n">
        <v>0</v>
      </c>
      <c r="K337" s="25" t="n">
        <v>0</v>
      </c>
      <c r="L337" s="25" t="n">
        <v>0</v>
      </c>
      <c r="M337" s="25"/>
      <c r="N337" s="6" t="s">
        <f>=I337+J337+K337+L337</f>
      </c>
      <c r="O337" s="25"/>
      <c r="P337" s="23"/>
      <c r="Q337" s="23" t="s">
        <v>844</v>
      </c>
    </row>
    <row collapsed="false" customFormat="false" customHeight="false" hidden="false" ht="12.1" outlineLevel="0" r="338">
      <c r="A338" s="21" t="n">
        <v>44706.649930556</v>
      </c>
      <c r="B338" s="17" t="s">
        <v>120</v>
      </c>
      <c r="C338" s="17" t="s">
        <v>846</v>
      </c>
      <c r="D338" s="17" t="s">
        <v>724</v>
      </c>
      <c r="E338" s="17" t="s">
        <v>18</v>
      </c>
      <c r="F338" s="17" t="s">
        <v>20</v>
      </c>
      <c r="G338" s="7" t="n">
        <v>10</v>
      </c>
      <c r="H338" s="6" t="n">
        <v>266.67</v>
      </c>
      <c r="I338" s="6" t="n">
        <v>-2666.7</v>
      </c>
      <c r="J338" s="6" t="n">
        <v>0</v>
      </c>
      <c r="K338" s="6" t="n">
        <v>-1.6</v>
      </c>
      <c r="L338" s="6" t="n">
        <v>-0.25</v>
      </c>
      <c r="M338" s="6"/>
      <c r="N338" s="6" t="s">
        <f>=I338+J338+K338+L338</f>
      </c>
      <c r="O338" s="6"/>
      <c r="P338" s="17"/>
      <c r="Q338" s="17" t="s">
        <v>844</v>
      </c>
    </row>
    <row collapsed="false" customFormat="false" customHeight="false" hidden="false" ht="12.1" outlineLevel="0" r="339">
      <c r="A339" s="21" t="n">
        <v>44706.651805556</v>
      </c>
      <c r="B339" s="17" t="s">
        <v>38</v>
      </c>
      <c r="C339" s="17" t="s">
        <v>906</v>
      </c>
      <c r="D339" s="17" t="s">
        <v>724</v>
      </c>
      <c r="E339" s="17" t="s">
        <v>18</v>
      </c>
      <c r="F339" s="17" t="s">
        <v>20</v>
      </c>
      <c r="G339" s="7" t="n">
        <v>1</v>
      </c>
      <c r="H339" s="6" t="n">
        <v>936.4</v>
      </c>
      <c r="I339" s="6" t="n">
        <v>-936.4</v>
      </c>
      <c r="J339" s="6" t="n">
        <v>0</v>
      </c>
      <c r="K339" s="6" t="n">
        <v>-0.56</v>
      </c>
      <c r="L339" s="6" t="n">
        <v>-0.09</v>
      </c>
      <c r="M339" s="6"/>
      <c r="N339" s="6" t="s">
        <f>=I339+J339+K339+L339</f>
      </c>
      <c r="O339" s="6"/>
      <c r="P339" s="17"/>
      <c r="Q339" s="17" t="s">
        <v>844</v>
      </c>
    </row>
    <row collapsed="false" customFormat="false" customHeight="false" hidden="false" ht="12.1" outlineLevel="0" r="340">
      <c r="A340" s="21" t="n">
        <v>44706.657951389</v>
      </c>
      <c r="B340" s="17" t="s">
        <v>95</v>
      </c>
      <c r="C340" s="17" t="s">
        <v>862</v>
      </c>
      <c r="D340" s="17" t="s">
        <v>724</v>
      </c>
      <c r="E340" s="17" t="s">
        <v>18</v>
      </c>
      <c r="F340" s="17" t="s">
        <v>20</v>
      </c>
      <c r="G340" s="7" t="n">
        <v>100000</v>
      </c>
      <c r="H340" s="6" t="n">
        <v>0.00792</v>
      </c>
      <c r="I340" s="6" t="n">
        <v>-792</v>
      </c>
      <c r="J340" s="6" t="n">
        <v>0</v>
      </c>
      <c r="K340" s="6" t="n">
        <v>-0.48</v>
      </c>
      <c r="L340" s="6" t="n">
        <v>-0.07</v>
      </c>
      <c r="M340" s="6"/>
      <c r="N340" s="6" t="s">
        <f>=I340+J340+K340+L340</f>
      </c>
      <c r="O340" s="6"/>
      <c r="P340" s="17"/>
      <c r="Q340" s="17" t="s">
        <v>844</v>
      </c>
    </row>
    <row collapsed="false" customFormat="false" customHeight="false" hidden="false" ht="12.1" outlineLevel="0" r="341">
      <c r="A341" s="21" t="n">
        <v>44706.682777778</v>
      </c>
      <c r="B341" s="17" t="s">
        <v>78</v>
      </c>
      <c r="C341" s="17" t="s">
        <v>892</v>
      </c>
      <c r="D341" s="17" t="s">
        <v>724</v>
      </c>
      <c r="E341" s="17" t="s">
        <v>18</v>
      </c>
      <c r="F341" s="17" t="s">
        <v>20</v>
      </c>
      <c r="G341" s="7" t="n">
        <v>10</v>
      </c>
      <c r="H341" s="6" t="n">
        <v>70.43</v>
      </c>
      <c r="I341" s="6" t="n">
        <v>-704.3</v>
      </c>
      <c r="J341" s="6" t="n">
        <v>0</v>
      </c>
      <c r="K341" s="6" t="n">
        <v>-0.42</v>
      </c>
      <c r="L341" s="6" t="n">
        <v>-0.07</v>
      </c>
      <c r="M341" s="6"/>
      <c r="N341" s="6" t="s">
        <f>=I341+J341+K341+L341</f>
      </c>
      <c r="O341" s="6"/>
      <c r="P341" s="17"/>
      <c r="Q341" s="17" t="s">
        <v>844</v>
      </c>
    </row>
    <row collapsed="false" customFormat="false" customHeight="false" hidden="false" ht="12.1" outlineLevel="0" r="342">
      <c r="A342" s="21" t="n">
        <v>44706.807407407</v>
      </c>
      <c r="B342" s="17" t="s">
        <v>63</v>
      </c>
      <c r="C342" s="17" t="s">
        <v>874</v>
      </c>
      <c r="D342" s="17" t="s">
        <v>724</v>
      </c>
      <c r="E342" s="17" t="s">
        <v>18</v>
      </c>
      <c r="F342" s="17" t="s">
        <v>20</v>
      </c>
      <c r="G342" s="7" t="n">
        <v>1000</v>
      </c>
      <c r="H342" s="6" t="n">
        <v>0.2816</v>
      </c>
      <c r="I342" s="6" t="n">
        <v>-281.6</v>
      </c>
      <c r="J342" s="6" t="n">
        <v>0</v>
      </c>
      <c r="K342" s="6" t="n">
        <v>-0.17</v>
      </c>
      <c r="L342" s="6" t="n">
        <v>-0.03</v>
      </c>
      <c r="M342" s="6"/>
      <c r="N342" s="6" t="s">
        <f>=I342+J342+K342+L342</f>
      </c>
      <c r="O342" s="6"/>
      <c r="P342" s="17"/>
      <c r="Q342" s="17" t="s">
        <v>844</v>
      </c>
    </row>
    <row collapsed="false" customFormat="false" customHeight="false" hidden="false" ht="12.1" outlineLevel="0" r="343">
      <c r="A343" s="21" t="n">
        <v>44706.808217593</v>
      </c>
      <c r="B343" s="17" t="s">
        <v>46</v>
      </c>
      <c r="C343" s="17" t="s">
        <v>861</v>
      </c>
      <c r="D343" s="17" t="s">
        <v>724</v>
      </c>
      <c r="E343" s="17" t="s">
        <v>18</v>
      </c>
      <c r="F343" s="17" t="s">
        <v>20</v>
      </c>
      <c r="G343" s="7" t="n">
        <v>1</v>
      </c>
      <c r="H343" s="6" t="n">
        <v>1019</v>
      </c>
      <c r="I343" s="6" t="n">
        <v>-1019</v>
      </c>
      <c r="J343" s="6" t="n">
        <v>0</v>
      </c>
      <c r="K343" s="6" t="n">
        <v>-0.61</v>
      </c>
      <c r="L343" s="6" t="n">
        <v>-0.09</v>
      </c>
      <c r="M343" s="6"/>
      <c r="N343" s="6" t="s">
        <f>=I343+J343+K343+L343</f>
      </c>
      <c r="O343" s="6"/>
      <c r="P343" s="17"/>
      <c r="Q343" s="17" t="s">
        <v>844</v>
      </c>
    </row>
    <row collapsed="false" customFormat="false" customHeight="false" hidden="false" ht="12.1" outlineLevel="0" r="344">
      <c r="A344" s="21" t="n">
        <v>44706.917511574</v>
      </c>
      <c r="B344" s="17" t="s">
        <v>63</v>
      </c>
      <c r="C344" s="17" t="s">
        <v>874</v>
      </c>
      <c r="D344" s="17" t="s">
        <v>724</v>
      </c>
      <c r="E344" s="17" t="s">
        <v>18</v>
      </c>
      <c r="F344" s="17" t="s">
        <v>20</v>
      </c>
      <c r="G344" s="7" t="n">
        <v>1000</v>
      </c>
      <c r="H344" s="6" t="n">
        <v>0.281</v>
      </c>
      <c r="I344" s="6" t="n">
        <v>-281</v>
      </c>
      <c r="J344" s="6" t="n">
        <v>0</v>
      </c>
      <c r="K344" s="6" t="n">
        <v>-0.17</v>
      </c>
      <c r="L344" s="6" t="n">
        <v>-0.03</v>
      </c>
      <c r="M344" s="6"/>
      <c r="N344" s="6" t="s">
        <f>=I344+J344+K344+L344</f>
      </c>
      <c r="O344" s="6"/>
      <c r="P344" s="17"/>
      <c r="Q344" s="17" t="s">
        <v>844</v>
      </c>
    </row>
    <row collapsed="false" customFormat="false" customHeight="false" hidden="false" ht="12.1" outlineLevel="0" r="345">
      <c r="A345" s="21" t="n">
        <v>44711.614513889</v>
      </c>
      <c r="B345" s="17" t="s">
        <v>170</v>
      </c>
      <c r="C345" s="17" t="s">
        <v>937</v>
      </c>
      <c r="D345" s="17" t="s">
        <v>724</v>
      </c>
      <c r="E345" s="17" t="s">
        <v>168</v>
      </c>
      <c r="F345" s="17" t="s">
        <v>20</v>
      </c>
      <c r="G345" s="7" t="n">
        <v>1</v>
      </c>
      <c r="H345" s="6" t="n">
        <v>93.3</v>
      </c>
      <c r="I345" s="6" t="n">
        <v>-93.3</v>
      </c>
      <c r="J345" s="6" t="n">
        <v>0</v>
      </c>
      <c r="K345" s="6" t="n">
        <v>-0.02</v>
      </c>
      <c r="L345" s="6" t="n">
        <v>0</v>
      </c>
      <c r="M345" s="6"/>
      <c r="N345" s="6" t="s">
        <f>=I345+J345+K345+L345</f>
      </c>
      <c r="O345" s="6"/>
      <c r="P345" s="17"/>
      <c r="Q345" s="17" t="s">
        <v>933</v>
      </c>
    </row>
    <row collapsed="false" customFormat="false" customHeight="false" hidden="false" ht="12.1" outlineLevel="0" r="346">
      <c r="A346" s="22" t="n">
        <v>44711.68849537</v>
      </c>
      <c r="B346" s="23" t="s">
        <v>856</v>
      </c>
      <c r="C346" s="23" t="s">
        <v>938</v>
      </c>
      <c r="D346" s="23" t="s">
        <v>856</v>
      </c>
      <c r="E346" s="23" t="s">
        <v>856</v>
      </c>
      <c r="F346" s="23" t="s">
        <v>20</v>
      </c>
      <c r="G346" s="24" t="n">
        <v>1</v>
      </c>
      <c r="H346" s="25" t="n">
        <v>36.85</v>
      </c>
      <c r="I346" s="25" t="n">
        <v>36.85</v>
      </c>
      <c r="J346" s="25" t="n">
        <v>0</v>
      </c>
      <c r="K346" s="25" t="n">
        <v>0</v>
      </c>
      <c r="L346" s="25" t="n">
        <v>0</v>
      </c>
      <c r="M346" s="25"/>
      <c r="N346" s="6" t="s">
        <f>=I346+J346+K346+L346</f>
      </c>
      <c r="O346" s="25"/>
      <c r="P346" s="23"/>
      <c r="Q346" s="23" t="s">
        <v>864</v>
      </c>
    </row>
    <row collapsed="false" customFormat="false" customHeight="false" hidden="false" ht="12.1" outlineLevel="0" r="347">
      <c r="A347" s="21" t="n">
        <v>44711.770509259</v>
      </c>
      <c r="B347" s="17" t="s">
        <v>176</v>
      </c>
      <c r="C347" s="17" t="s">
        <v>879</v>
      </c>
      <c r="D347" s="17" t="s">
        <v>724</v>
      </c>
      <c r="E347" s="17" t="s">
        <v>168</v>
      </c>
      <c r="F347" s="17" t="s">
        <v>20</v>
      </c>
      <c r="G347" s="7" t="n">
        <v>6</v>
      </c>
      <c r="H347" s="6" t="n">
        <v>0.9832</v>
      </c>
      <c r="I347" s="6" t="n">
        <v>-5.9</v>
      </c>
      <c r="J347" s="6" t="n">
        <v>0</v>
      </c>
      <c r="K347" s="6" t="n">
        <v>-0.02</v>
      </c>
      <c r="L347" s="6" t="n">
        <v>0</v>
      </c>
      <c r="M347" s="6"/>
      <c r="N347" s="6" t="s">
        <f>=I347+J347+K347+L347</f>
      </c>
      <c r="O347" s="6"/>
      <c r="P347" s="17"/>
      <c r="Q347" s="17" t="s">
        <v>933</v>
      </c>
    </row>
    <row collapsed="false" customFormat="false" customHeight="false" hidden="false" ht="12.1" outlineLevel="0" r="348">
      <c r="A348" s="22" t="n">
        <v>44720</v>
      </c>
      <c r="B348" s="23" t="s">
        <v>843</v>
      </c>
      <c r="C348" s="23" t="s">
        <v>259</v>
      </c>
      <c r="D348" s="23" t="s">
        <v>843</v>
      </c>
      <c r="E348" s="23" t="s">
        <v>843</v>
      </c>
      <c r="F348" s="23" t="s">
        <v>20</v>
      </c>
      <c r="G348" s="24" t="n">
        <v>1</v>
      </c>
      <c r="H348" s="25" t="n">
        <v>200</v>
      </c>
      <c r="I348" s="25" t="n">
        <v>200</v>
      </c>
      <c r="J348" s="25" t="n">
        <v>0</v>
      </c>
      <c r="K348" s="25" t="n">
        <v>0</v>
      </c>
      <c r="L348" s="25" t="n">
        <v>0</v>
      </c>
      <c r="M348" s="25"/>
      <c r="N348" s="6" t="s">
        <f>=I348+J348+K348+L348</f>
      </c>
      <c r="O348" s="25"/>
      <c r="P348" s="23"/>
      <c r="Q348" s="23" t="s">
        <v>933</v>
      </c>
    </row>
    <row collapsed="false" customFormat="false" customHeight="false" hidden="false" ht="12.1" outlineLevel="0" r="349">
      <c r="A349" s="21" t="n">
        <v>44721.510231481</v>
      </c>
      <c r="B349" s="17" t="s">
        <v>170</v>
      </c>
      <c r="C349" s="17" t="s">
        <v>937</v>
      </c>
      <c r="D349" s="17" t="s">
        <v>724</v>
      </c>
      <c r="E349" s="17" t="s">
        <v>168</v>
      </c>
      <c r="F349" s="17" t="s">
        <v>20</v>
      </c>
      <c r="G349" s="7" t="n">
        <v>2</v>
      </c>
      <c r="H349" s="6" t="n">
        <v>89.35</v>
      </c>
      <c r="I349" s="6" t="n">
        <v>-178.7</v>
      </c>
      <c r="J349" s="6" t="n">
        <v>0</v>
      </c>
      <c r="K349" s="6" t="n">
        <v>-0.02</v>
      </c>
      <c r="L349" s="6" t="n">
        <v>0</v>
      </c>
      <c r="M349" s="6"/>
      <c r="N349" s="6" t="s">
        <f>=I349+J349+K349+L349</f>
      </c>
      <c r="O349" s="6"/>
      <c r="P349" s="17"/>
      <c r="Q349" s="17" t="s">
        <v>933</v>
      </c>
    </row>
    <row collapsed="false" customFormat="false" customHeight="false" hidden="false" ht="12.1" outlineLevel="0" r="350">
      <c r="A350" s="21" t="n">
        <v>44721.510868056</v>
      </c>
      <c r="B350" s="17" t="s">
        <v>176</v>
      </c>
      <c r="C350" s="17" t="s">
        <v>879</v>
      </c>
      <c r="D350" s="17" t="s">
        <v>724</v>
      </c>
      <c r="E350" s="17" t="s">
        <v>168</v>
      </c>
      <c r="F350" s="17" t="s">
        <v>20</v>
      </c>
      <c r="G350" s="7" t="n">
        <v>22</v>
      </c>
      <c r="H350" s="6" t="n">
        <v>0.9354</v>
      </c>
      <c r="I350" s="6" t="n">
        <v>-20.58</v>
      </c>
      <c r="J350" s="6" t="n">
        <v>0</v>
      </c>
      <c r="K350" s="6" t="n">
        <v>-0.02</v>
      </c>
      <c r="L350" s="6" t="n">
        <v>0</v>
      </c>
      <c r="M350" s="6"/>
      <c r="N350" s="6" t="s">
        <f>=I350+J350+K350+L350</f>
      </c>
      <c r="O350" s="6"/>
      <c r="P350" s="17"/>
      <c r="Q350" s="17" t="s">
        <v>933</v>
      </c>
    </row>
    <row collapsed="false" customFormat="false" customHeight="false" hidden="false" ht="12.1" outlineLevel="0" r="351">
      <c r="A351" s="22" t="n">
        <v>44735.166666667</v>
      </c>
      <c r="B351" s="23" t="s">
        <v>843</v>
      </c>
      <c r="C351" s="23" t="s">
        <v>259</v>
      </c>
      <c r="D351" s="23" t="s">
        <v>843</v>
      </c>
      <c r="E351" s="23" t="s">
        <v>843</v>
      </c>
      <c r="F351" s="23" t="s">
        <v>20</v>
      </c>
      <c r="G351" s="24" t="n">
        <v>1</v>
      </c>
      <c r="H351" s="25" t="n">
        <v>2300</v>
      </c>
      <c r="I351" s="25" t="n">
        <v>2300</v>
      </c>
      <c r="J351" s="25" t="n">
        <v>0</v>
      </c>
      <c r="K351" s="25" t="n">
        <v>0</v>
      </c>
      <c r="L351" s="25" t="n">
        <v>0</v>
      </c>
      <c r="M351" s="25"/>
      <c r="N351" s="6" t="s">
        <f>=I351+J351+K351+L351</f>
      </c>
      <c r="O351" s="25"/>
      <c r="P351" s="23"/>
      <c r="Q351" s="23" t="s">
        <v>844</v>
      </c>
    </row>
    <row collapsed="false" customFormat="false" customHeight="false" hidden="false" ht="12.1" outlineLevel="0" r="352">
      <c r="A352" s="21" t="n">
        <v>44735.926655093</v>
      </c>
      <c r="B352" s="17" t="s">
        <v>46</v>
      </c>
      <c r="C352" s="17" t="s">
        <v>861</v>
      </c>
      <c r="D352" s="17" t="s">
        <v>724</v>
      </c>
      <c r="E352" s="17" t="s">
        <v>18</v>
      </c>
      <c r="F352" s="17" t="s">
        <v>20</v>
      </c>
      <c r="G352" s="7" t="n">
        <v>1</v>
      </c>
      <c r="H352" s="6" t="n">
        <v>805</v>
      </c>
      <c r="I352" s="6" t="n">
        <v>-805</v>
      </c>
      <c r="J352" s="6" t="n">
        <v>0</v>
      </c>
      <c r="K352" s="6" t="n">
        <v>-0.48</v>
      </c>
      <c r="L352" s="6" t="n">
        <v>-0.07</v>
      </c>
      <c r="M352" s="6"/>
      <c r="N352" s="6" t="s">
        <f>=I352+J352+K352+L352</f>
      </c>
      <c r="O352" s="6"/>
      <c r="P352" s="17"/>
      <c r="Q352" s="17" t="s">
        <v>844</v>
      </c>
    </row>
    <row collapsed="false" customFormat="false" customHeight="false" hidden="false" ht="12.1" outlineLevel="0" r="353">
      <c r="A353" s="21" t="n">
        <v>44735.928784722</v>
      </c>
      <c r="B353" s="17" t="s">
        <v>27</v>
      </c>
      <c r="C353" s="17" t="s">
        <v>934</v>
      </c>
      <c r="D353" s="17" t="s">
        <v>724</v>
      </c>
      <c r="E353" s="17" t="s">
        <v>18</v>
      </c>
      <c r="F353" s="17" t="s">
        <v>20</v>
      </c>
      <c r="G353" s="7" t="n">
        <v>10</v>
      </c>
      <c r="H353" s="6" t="n">
        <v>139.9</v>
      </c>
      <c r="I353" s="6" t="n">
        <v>-1399</v>
      </c>
      <c r="J353" s="6" t="n">
        <v>0</v>
      </c>
      <c r="K353" s="6" t="n">
        <v>-0.84</v>
      </c>
      <c r="L353" s="6" t="n">
        <v>-0.13</v>
      </c>
      <c r="M353" s="6"/>
      <c r="N353" s="6" t="s">
        <f>=I353+J353+K353+L353</f>
      </c>
      <c r="O353" s="6"/>
      <c r="P353" s="17"/>
      <c r="Q353" s="17" t="s">
        <v>844</v>
      </c>
    </row>
    <row collapsed="false" customFormat="false" customHeight="false" hidden="false" ht="12.1" outlineLevel="0" r="354">
      <c r="A354" s="22" t="n">
        <v>44747</v>
      </c>
      <c r="B354" s="23" t="s">
        <v>843</v>
      </c>
      <c r="C354" s="23" t="s">
        <v>259</v>
      </c>
      <c r="D354" s="23" t="s">
        <v>843</v>
      </c>
      <c r="E354" s="23" t="s">
        <v>843</v>
      </c>
      <c r="F354" s="23" t="s">
        <v>20</v>
      </c>
      <c r="G354" s="24" t="n">
        <v>1</v>
      </c>
      <c r="H354" s="25" t="n">
        <v>1140</v>
      </c>
      <c r="I354" s="25" t="n">
        <v>1140</v>
      </c>
      <c r="J354" s="25" t="n">
        <v>0</v>
      </c>
      <c r="K354" s="25" t="n">
        <v>0</v>
      </c>
      <c r="L354" s="25" t="n">
        <v>0</v>
      </c>
      <c r="M354" s="25"/>
      <c r="N354" s="6" t="s">
        <f>=I354+J354+K354+L354</f>
      </c>
      <c r="O354" s="25"/>
      <c r="P354" s="23"/>
      <c r="Q354" s="23" t="s">
        <v>933</v>
      </c>
    </row>
    <row collapsed="false" customFormat="false" customHeight="false" hidden="false" ht="12.1" outlineLevel="0" r="355">
      <c r="A355" s="22" t="n">
        <v>44747</v>
      </c>
      <c r="B355" s="23" t="s">
        <v>843</v>
      </c>
      <c r="C355" s="23" t="s">
        <v>259</v>
      </c>
      <c r="D355" s="23" t="s">
        <v>843</v>
      </c>
      <c r="E355" s="23" t="s">
        <v>843</v>
      </c>
      <c r="F355" s="23" t="s">
        <v>20</v>
      </c>
      <c r="G355" s="24" t="n">
        <v>1</v>
      </c>
      <c r="H355" s="25" t="n">
        <v>4033.4</v>
      </c>
      <c r="I355" s="25" t="n">
        <v>4033.4</v>
      </c>
      <c r="J355" s="25" t="n">
        <v>0</v>
      </c>
      <c r="K355" s="25" t="n">
        <v>0</v>
      </c>
      <c r="L355" s="25" t="n">
        <v>0</v>
      </c>
      <c r="M355" s="25"/>
      <c r="N355" s="6" t="s">
        <f>=I355+J355+K355+L355</f>
      </c>
      <c r="O355" s="25"/>
      <c r="P355" s="23"/>
      <c r="Q355" s="23" t="s">
        <v>933</v>
      </c>
    </row>
    <row collapsed="false" customFormat="false" customHeight="false" hidden="false" ht="12.1" outlineLevel="0" r="356">
      <c r="A356" s="22" t="n">
        <v>44747</v>
      </c>
      <c r="B356" s="23" t="s">
        <v>843</v>
      </c>
      <c r="C356" s="23" t="s">
        <v>259</v>
      </c>
      <c r="D356" s="23" t="s">
        <v>843</v>
      </c>
      <c r="E356" s="23" t="s">
        <v>843</v>
      </c>
      <c r="F356" s="23" t="s">
        <v>20</v>
      </c>
      <c r="G356" s="24" t="n">
        <v>1</v>
      </c>
      <c r="H356" s="25" t="n">
        <v>15</v>
      </c>
      <c r="I356" s="25" t="n">
        <v>15</v>
      </c>
      <c r="J356" s="25" t="n">
        <v>0</v>
      </c>
      <c r="K356" s="25" t="n">
        <v>0</v>
      </c>
      <c r="L356" s="25" t="n">
        <v>0</v>
      </c>
      <c r="M356" s="25"/>
      <c r="N356" s="6" t="s">
        <f>=I356+J356+K356+L356</f>
      </c>
      <c r="O356" s="25"/>
      <c r="P356" s="23"/>
      <c r="Q356" s="23" t="s">
        <v>933</v>
      </c>
    </row>
    <row collapsed="false" customFormat="false" customHeight="false" hidden="false" ht="12.1" outlineLevel="0" r="357">
      <c r="A357" s="22" t="n">
        <v>44747</v>
      </c>
      <c r="B357" s="23" t="s">
        <v>843</v>
      </c>
      <c r="C357" s="23" t="s">
        <v>259</v>
      </c>
      <c r="D357" s="23" t="s">
        <v>843</v>
      </c>
      <c r="E357" s="23" t="s">
        <v>843</v>
      </c>
      <c r="F357" s="23" t="s">
        <v>20</v>
      </c>
      <c r="G357" s="24" t="n">
        <v>1</v>
      </c>
      <c r="H357" s="25" t="n">
        <v>36.85</v>
      </c>
      <c r="I357" s="25" t="n">
        <v>36.85</v>
      </c>
      <c r="J357" s="25" t="n">
        <v>0</v>
      </c>
      <c r="K357" s="25" t="n">
        <v>0</v>
      </c>
      <c r="L357" s="25" t="n">
        <v>0</v>
      </c>
      <c r="M357" s="25"/>
      <c r="N357" s="6" t="s">
        <f>=I357+J357+K357+L357</f>
      </c>
      <c r="O357" s="25"/>
      <c r="P357" s="23"/>
      <c r="Q357" s="23" t="s">
        <v>933</v>
      </c>
    </row>
    <row collapsed="false" customFormat="false" customHeight="false" hidden="false" ht="12.1" outlineLevel="0" r="358">
      <c r="A358" s="21" t="n">
        <v>44747.453252315</v>
      </c>
      <c r="B358" s="17" t="s">
        <v>34</v>
      </c>
      <c r="C358" s="17" t="s">
        <v>930</v>
      </c>
      <c r="D358" s="17" t="s">
        <v>724</v>
      </c>
      <c r="E358" s="17" t="s">
        <v>18</v>
      </c>
      <c r="F358" s="17" t="s">
        <v>20</v>
      </c>
      <c r="G358" s="7" t="n">
        <v>1</v>
      </c>
      <c r="H358" s="6" t="n">
        <v>368.05</v>
      </c>
      <c r="I358" s="6" t="n">
        <v>-368.05</v>
      </c>
      <c r="J358" s="6" t="n">
        <v>0</v>
      </c>
      <c r="K358" s="6" t="n">
        <v>-0.04</v>
      </c>
      <c r="L358" s="6" t="n">
        <v>0</v>
      </c>
      <c r="M358" s="6"/>
      <c r="N358" s="6" t="s">
        <f>=I358+J358+K358+L358</f>
      </c>
      <c r="O358" s="6"/>
      <c r="P358" s="17"/>
      <c r="Q358" s="17" t="s">
        <v>933</v>
      </c>
    </row>
    <row collapsed="false" customFormat="false" customHeight="false" hidden="false" ht="12.1" outlineLevel="0" r="359">
      <c r="A359" s="21" t="n">
        <v>44747.453923611</v>
      </c>
      <c r="B359" s="17" t="s">
        <v>60</v>
      </c>
      <c r="C359" s="17" t="s">
        <v>917</v>
      </c>
      <c r="D359" s="17" t="s">
        <v>724</v>
      </c>
      <c r="E359" s="17" t="s">
        <v>18</v>
      </c>
      <c r="F359" s="17" t="s">
        <v>20</v>
      </c>
      <c r="G359" s="7" t="n">
        <v>1000</v>
      </c>
      <c r="H359" s="6" t="n">
        <v>0.47</v>
      </c>
      <c r="I359" s="6" t="n">
        <v>-470</v>
      </c>
      <c r="J359" s="6" t="n">
        <v>0</v>
      </c>
      <c r="K359" s="6" t="n">
        <v>-0.05</v>
      </c>
      <c r="L359" s="6" t="n">
        <v>0</v>
      </c>
      <c r="M359" s="6"/>
      <c r="N359" s="6" t="s">
        <f>=I359+J359+K359+L359</f>
      </c>
      <c r="O359" s="6"/>
      <c r="P359" s="17"/>
      <c r="Q359" s="17" t="s">
        <v>933</v>
      </c>
    </row>
    <row collapsed="false" customFormat="false" customHeight="false" hidden="false" ht="12.1" outlineLevel="0" r="360">
      <c r="A360" s="21" t="n">
        <v>44747.456111111</v>
      </c>
      <c r="B360" s="17" t="s">
        <v>107</v>
      </c>
      <c r="C360" s="17" t="s">
        <v>880</v>
      </c>
      <c r="D360" s="17" t="s">
        <v>724</v>
      </c>
      <c r="E360" s="17" t="s">
        <v>18</v>
      </c>
      <c r="F360" s="17" t="s">
        <v>20</v>
      </c>
      <c r="G360" s="7" t="n">
        <v>10</v>
      </c>
      <c r="H360" s="6" t="n">
        <v>31.47</v>
      </c>
      <c r="I360" s="6" t="n">
        <v>-314.7</v>
      </c>
      <c r="J360" s="6" t="n">
        <v>0</v>
      </c>
      <c r="K360" s="6" t="n">
        <v>-0.03</v>
      </c>
      <c r="L360" s="6" t="n">
        <v>0</v>
      </c>
      <c r="M360" s="6"/>
      <c r="N360" s="6" t="s">
        <f>=I360+J360+K360+L360</f>
      </c>
      <c r="O360" s="6"/>
      <c r="P360" s="17"/>
      <c r="Q360" s="17" t="s">
        <v>933</v>
      </c>
    </row>
    <row collapsed="false" customFormat="false" customHeight="false" hidden="false" ht="12.1" outlineLevel="0" r="361">
      <c r="A361" s="21" t="n">
        <v>44747.540509259</v>
      </c>
      <c r="B361" s="17" t="s">
        <v>81</v>
      </c>
      <c r="C361" s="17" t="s">
        <v>939</v>
      </c>
      <c r="D361" s="17" t="s">
        <v>724</v>
      </c>
      <c r="E361" s="17" t="s">
        <v>18</v>
      </c>
      <c r="F361" s="17" t="s">
        <v>20</v>
      </c>
      <c r="G361" s="7" t="n">
        <v>1</v>
      </c>
      <c r="H361" s="6" t="n">
        <v>3979.5</v>
      </c>
      <c r="I361" s="6" t="n">
        <v>-3979.5</v>
      </c>
      <c r="J361" s="6" t="n">
        <v>0</v>
      </c>
      <c r="K361" s="6" t="n">
        <v>-0.4</v>
      </c>
      <c r="L361" s="6" t="n">
        <v>0</v>
      </c>
      <c r="M361" s="6"/>
      <c r="N361" s="6" t="s">
        <f>=I361+J361+K361+L361</f>
      </c>
      <c r="O361" s="6"/>
      <c r="P361" s="17"/>
      <c r="Q361" s="17" t="s">
        <v>933</v>
      </c>
    </row>
    <row collapsed="false" customFormat="false" customHeight="false" hidden="false" ht="12.1" outlineLevel="0" r="362">
      <c r="A362" s="38" t="n">
        <v>44747.598344907</v>
      </c>
      <c r="B362" s="39" t="s">
        <v>908</v>
      </c>
      <c r="C362" s="39" t="s">
        <v>409</v>
      </c>
      <c r="D362" s="39" t="s">
        <v>908</v>
      </c>
      <c r="E362" s="39" t="s">
        <v>908</v>
      </c>
      <c r="F362" s="39" t="s">
        <v>20</v>
      </c>
      <c r="G362" s="40" t="n">
        <v>1</v>
      </c>
      <c r="H362" s="41" t="n">
        <v>-36.85</v>
      </c>
      <c r="I362" s="41" t="n">
        <v>-36.85</v>
      </c>
      <c r="J362" s="41" t="n">
        <v>0</v>
      </c>
      <c r="K362" s="41" t="n">
        <v>0</v>
      </c>
      <c r="L362" s="41" t="n">
        <v>0</v>
      </c>
      <c r="M362" s="41"/>
      <c r="N362" s="6" t="s">
        <f>=I362+J362+K362+L362</f>
      </c>
      <c r="O362" s="41"/>
      <c r="P362" s="39"/>
      <c r="Q362" s="39" t="s">
        <v>864</v>
      </c>
    </row>
    <row collapsed="false" customFormat="false" customHeight="false" hidden="false" ht="12.1" outlineLevel="0" r="363">
      <c r="A363" s="21" t="n">
        <v>44747.600960648</v>
      </c>
      <c r="B363" s="17" t="s">
        <v>170</v>
      </c>
      <c r="C363" s="17" t="s">
        <v>937</v>
      </c>
      <c r="D363" s="17" t="s">
        <v>724</v>
      </c>
      <c r="E363" s="17" t="s">
        <v>168</v>
      </c>
      <c r="F363" s="17" t="s">
        <v>20</v>
      </c>
      <c r="G363" s="7" t="n">
        <v>1</v>
      </c>
      <c r="H363" s="6" t="n">
        <v>86.75</v>
      </c>
      <c r="I363" s="6" t="n">
        <v>-86.75</v>
      </c>
      <c r="J363" s="6" t="n">
        <v>0</v>
      </c>
      <c r="K363" s="6" t="n">
        <v>-0.02</v>
      </c>
      <c r="L363" s="6" t="n">
        <v>0</v>
      </c>
      <c r="M363" s="6"/>
      <c r="N363" s="6" t="s">
        <f>=I363+J363+K363+L363</f>
      </c>
      <c r="O363" s="6"/>
      <c r="P363" s="17"/>
      <c r="Q363" s="17" t="s">
        <v>933</v>
      </c>
    </row>
    <row collapsed="false" customFormat="false" customHeight="false" hidden="false" ht="12.1" outlineLevel="0" r="364">
      <c r="A364" s="21" t="n">
        <v>44747.601435185</v>
      </c>
      <c r="B364" s="17" t="s">
        <v>176</v>
      </c>
      <c r="C364" s="17" t="s">
        <v>879</v>
      </c>
      <c r="D364" s="17" t="s">
        <v>724</v>
      </c>
      <c r="E364" s="17" t="s">
        <v>168</v>
      </c>
      <c r="F364" s="17" t="s">
        <v>20</v>
      </c>
      <c r="G364" s="7" t="n">
        <v>5</v>
      </c>
      <c r="H364" s="6" t="n">
        <v>0.9101</v>
      </c>
      <c r="I364" s="6" t="n">
        <v>-4.55</v>
      </c>
      <c r="J364" s="6" t="n">
        <v>0</v>
      </c>
      <c r="K364" s="6" t="n">
        <v>-0.02</v>
      </c>
      <c r="L364" s="6" t="n">
        <v>0</v>
      </c>
      <c r="M364" s="6"/>
      <c r="N364" s="6" t="s">
        <f>=I364+J364+K364+L364</f>
      </c>
      <c r="O364" s="6"/>
      <c r="P364" s="17"/>
      <c r="Q364" s="17" t="s">
        <v>933</v>
      </c>
    </row>
    <row collapsed="false" customFormat="false" customHeight="false" hidden="false" ht="12.1" outlineLevel="0" r="365">
      <c r="A365" s="22" t="n">
        <v>44757</v>
      </c>
      <c r="B365" s="23" t="s">
        <v>843</v>
      </c>
      <c r="C365" s="23" t="s">
        <v>259</v>
      </c>
      <c r="D365" s="23" t="s">
        <v>843</v>
      </c>
      <c r="E365" s="23" t="s">
        <v>843</v>
      </c>
      <c r="F365" s="23" t="s">
        <v>20</v>
      </c>
      <c r="G365" s="24" t="n">
        <v>1</v>
      </c>
      <c r="H365" s="25" t="n">
        <v>660</v>
      </c>
      <c r="I365" s="25" t="n">
        <v>660</v>
      </c>
      <c r="J365" s="25" t="n">
        <v>0</v>
      </c>
      <c r="K365" s="25" t="n">
        <v>0</v>
      </c>
      <c r="L365" s="25" t="n">
        <v>0</v>
      </c>
      <c r="M365" s="25"/>
      <c r="N365" s="6" t="s">
        <f>=I365+J365+K365+L365</f>
      </c>
      <c r="O365" s="25"/>
      <c r="P365" s="23"/>
      <c r="Q365" s="23" t="s">
        <v>933</v>
      </c>
    </row>
    <row collapsed="false" customFormat="false" customHeight="false" hidden="false" ht="12.1" outlineLevel="0" r="366">
      <c r="A366" s="22" t="n">
        <v>44757.166666667</v>
      </c>
      <c r="B366" s="23" t="s">
        <v>843</v>
      </c>
      <c r="C366" s="23" t="s">
        <v>259</v>
      </c>
      <c r="D366" s="23" t="s">
        <v>843</v>
      </c>
      <c r="E366" s="23" t="s">
        <v>843</v>
      </c>
      <c r="F366" s="23" t="s">
        <v>20</v>
      </c>
      <c r="G366" s="24" t="n">
        <v>1</v>
      </c>
      <c r="H366" s="25" t="n">
        <v>505</v>
      </c>
      <c r="I366" s="25" t="n">
        <v>505</v>
      </c>
      <c r="J366" s="25" t="n">
        <v>0</v>
      </c>
      <c r="K366" s="25" t="n">
        <v>0</v>
      </c>
      <c r="L366" s="25" t="n">
        <v>0</v>
      </c>
      <c r="M366" s="25"/>
      <c r="N366" s="6" t="s">
        <f>=I366+J366+K366+L366</f>
      </c>
      <c r="O366" s="25"/>
      <c r="P366" s="23"/>
      <c r="Q366" s="23" t="s">
        <v>844</v>
      </c>
    </row>
    <row collapsed="false" customFormat="false" customHeight="false" hidden="false" ht="12.1" outlineLevel="0" r="367">
      <c r="A367" s="21" t="n">
        <v>44757.781400463</v>
      </c>
      <c r="B367" s="17" t="s">
        <v>34</v>
      </c>
      <c r="C367" s="17" t="s">
        <v>930</v>
      </c>
      <c r="D367" s="17" t="s">
        <v>724</v>
      </c>
      <c r="E367" s="17" t="s">
        <v>18</v>
      </c>
      <c r="F367" s="17" t="s">
        <v>20</v>
      </c>
      <c r="G367" s="7" t="n">
        <v>2</v>
      </c>
      <c r="H367" s="6" t="n">
        <v>330.5</v>
      </c>
      <c r="I367" s="6" t="n">
        <v>-661</v>
      </c>
      <c r="J367" s="6" t="n">
        <v>0</v>
      </c>
      <c r="K367" s="6" t="n">
        <v>-0.07</v>
      </c>
      <c r="L367" s="6" t="n">
        <v>0</v>
      </c>
      <c r="M367" s="6"/>
      <c r="N367" s="6" t="s">
        <f>=I367+J367+K367+L367</f>
      </c>
      <c r="O367" s="6"/>
      <c r="P367" s="17"/>
      <c r="Q367" s="17" t="s">
        <v>933</v>
      </c>
    </row>
    <row collapsed="false" customFormat="false" customHeight="false" hidden="false" ht="12.1" outlineLevel="0" r="368">
      <c r="A368" s="21" t="n">
        <v>44757.948923611</v>
      </c>
      <c r="B368" s="17" t="s">
        <v>90</v>
      </c>
      <c r="C368" s="17" t="s">
        <v>868</v>
      </c>
      <c r="D368" s="17" t="s">
        <v>724</v>
      </c>
      <c r="E368" s="17" t="s">
        <v>18</v>
      </c>
      <c r="F368" s="17" t="s">
        <v>20</v>
      </c>
      <c r="G368" s="7" t="n">
        <v>1000</v>
      </c>
      <c r="H368" s="6" t="n">
        <v>0.504</v>
      </c>
      <c r="I368" s="6" t="n">
        <v>-504</v>
      </c>
      <c r="J368" s="6" t="n">
        <v>0</v>
      </c>
      <c r="K368" s="6" t="n">
        <v>-0.3</v>
      </c>
      <c r="L368" s="6" t="n">
        <v>-0.05</v>
      </c>
      <c r="M368" s="6"/>
      <c r="N368" s="6" t="s">
        <f>=I368+J368+K368+L368</f>
      </c>
      <c r="O368" s="6"/>
      <c r="P368" s="17"/>
      <c r="Q368" s="17" t="s">
        <v>844</v>
      </c>
    </row>
    <row collapsed="false" customFormat="false" customHeight="false" hidden="false" ht="12.1" outlineLevel="0" r="369">
      <c r="A369" s="26" t="n">
        <v>44760.449305556</v>
      </c>
      <c r="B369" s="27" t="s">
        <v>34</v>
      </c>
      <c r="C369" s="27" t="s">
        <v>930</v>
      </c>
      <c r="D369" s="27" t="s">
        <v>725</v>
      </c>
      <c r="E369" s="27" t="s">
        <v>18</v>
      </c>
      <c r="F369" s="27" t="s">
        <v>20</v>
      </c>
      <c r="G369" s="28" t="n">
        <v>-2</v>
      </c>
      <c r="H369" s="29" t="n">
        <v>330.2</v>
      </c>
      <c r="I369" s="29" t="n">
        <v>660.4</v>
      </c>
      <c r="J369" s="29" t="n">
        <v>0</v>
      </c>
      <c r="K369" s="29" t="n">
        <v>-0.4</v>
      </c>
      <c r="L369" s="29" t="n">
        <v>0</v>
      </c>
      <c r="M369" s="29"/>
      <c r="N369" s="6" t="s">
        <f>=I369+J369+K369+L369</f>
      </c>
      <c r="O369" s="29"/>
      <c r="P369" s="27"/>
      <c r="Q369" s="27" t="s">
        <v>864</v>
      </c>
    </row>
    <row collapsed="false" customFormat="false" customHeight="false" hidden="false" ht="12.1" outlineLevel="0" r="370">
      <c r="A370" s="26" t="n">
        <v>44760.449305556</v>
      </c>
      <c r="B370" s="27" t="s">
        <v>34</v>
      </c>
      <c r="C370" s="27" t="s">
        <v>930</v>
      </c>
      <c r="D370" s="27" t="s">
        <v>725</v>
      </c>
      <c r="E370" s="27" t="s">
        <v>18</v>
      </c>
      <c r="F370" s="27" t="s">
        <v>20</v>
      </c>
      <c r="G370" s="28" t="n">
        <v>-3</v>
      </c>
      <c r="H370" s="29" t="n">
        <v>330.25</v>
      </c>
      <c r="I370" s="29" t="n">
        <v>990.75</v>
      </c>
      <c r="J370" s="29" t="n">
        <v>0</v>
      </c>
      <c r="K370" s="29" t="n">
        <v>-0.59</v>
      </c>
      <c r="L370" s="29" t="n">
        <v>0</v>
      </c>
      <c r="M370" s="29"/>
      <c r="N370" s="6" t="s">
        <f>=I370+J370+K370+L370</f>
      </c>
      <c r="O370" s="29"/>
      <c r="P370" s="27"/>
      <c r="Q370" s="27" t="s">
        <v>864</v>
      </c>
    </row>
    <row collapsed="false" customFormat="false" customHeight="false" hidden="false" ht="12.1" outlineLevel="0" r="371">
      <c r="A371" s="26" t="n">
        <v>44760.450613426</v>
      </c>
      <c r="B371" s="27" t="s">
        <v>60</v>
      </c>
      <c r="C371" s="27" t="s">
        <v>917</v>
      </c>
      <c r="D371" s="27" t="s">
        <v>725</v>
      </c>
      <c r="E371" s="27" t="s">
        <v>18</v>
      </c>
      <c r="F371" s="27" t="s">
        <v>20</v>
      </c>
      <c r="G371" s="28" t="n">
        <v>-1000</v>
      </c>
      <c r="H371" s="29" t="n">
        <v>0.4715</v>
      </c>
      <c r="I371" s="29" t="n">
        <v>471.5</v>
      </c>
      <c r="J371" s="29" t="n">
        <v>0</v>
      </c>
      <c r="K371" s="29" t="n">
        <v>-0.28</v>
      </c>
      <c r="L371" s="29" t="n">
        <v>0</v>
      </c>
      <c r="M371" s="29"/>
      <c r="N371" s="6" t="s">
        <f>=I371+J371+K371+L371</f>
      </c>
      <c r="O371" s="29"/>
      <c r="P371" s="27"/>
      <c r="Q371" s="27" t="s">
        <v>864</v>
      </c>
    </row>
    <row collapsed="false" customFormat="false" customHeight="false" hidden="false" ht="12.1" outlineLevel="0" r="372">
      <c r="A372" s="26" t="n">
        <v>44760.451574074</v>
      </c>
      <c r="B372" s="27" t="s">
        <v>17</v>
      </c>
      <c r="C372" s="27" t="s">
        <v>847</v>
      </c>
      <c r="D372" s="27" t="s">
        <v>725</v>
      </c>
      <c r="E372" s="27" t="s">
        <v>18</v>
      </c>
      <c r="F372" s="27" t="s">
        <v>20</v>
      </c>
      <c r="G372" s="28" t="n">
        <v>-30</v>
      </c>
      <c r="H372" s="29" t="n">
        <v>123.18</v>
      </c>
      <c r="I372" s="29" t="n">
        <v>3695.4</v>
      </c>
      <c r="J372" s="29" t="n">
        <v>0</v>
      </c>
      <c r="K372" s="29" t="n">
        <v>-2.22</v>
      </c>
      <c r="L372" s="29" t="n">
        <v>0</v>
      </c>
      <c r="M372" s="29"/>
      <c r="N372" s="6" t="s">
        <f>=I372+J372+K372+L372</f>
      </c>
      <c r="O372" s="29"/>
      <c r="P372" s="27"/>
      <c r="Q372" s="27" t="s">
        <v>864</v>
      </c>
    </row>
    <row collapsed="false" customFormat="false" customHeight="false" hidden="false" ht="12.1" outlineLevel="0" r="373">
      <c r="A373" s="26" t="n">
        <v>44760.45212963</v>
      </c>
      <c r="B373" s="27" t="s">
        <v>107</v>
      </c>
      <c r="C373" s="27" t="s">
        <v>880</v>
      </c>
      <c r="D373" s="27" t="s">
        <v>725</v>
      </c>
      <c r="E373" s="27" t="s">
        <v>18</v>
      </c>
      <c r="F373" s="27" t="s">
        <v>20</v>
      </c>
      <c r="G373" s="28" t="n">
        <v>-40</v>
      </c>
      <c r="H373" s="29" t="n">
        <v>27.145</v>
      </c>
      <c r="I373" s="29" t="n">
        <v>1085.8</v>
      </c>
      <c r="J373" s="29" t="n">
        <v>0</v>
      </c>
      <c r="K373" s="29" t="n">
        <v>-0.65</v>
      </c>
      <c r="L373" s="29" t="n">
        <v>0</v>
      </c>
      <c r="M373" s="29"/>
      <c r="N373" s="6" t="s">
        <f>=I373+J373+K373+L373</f>
      </c>
      <c r="O373" s="29"/>
      <c r="P373" s="27"/>
      <c r="Q373" s="27" t="s">
        <v>864</v>
      </c>
    </row>
    <row collapsed="false" customFormat="false" customHeight="false" hidden="false" ht="12.1" outlineLevel="0" r="374">
      <c r="A374" s="26" t="n">
        <v>44760.452337963</v>
      </c>
      <c r="B374" s="27" t="s">
        <v>120</v>
      </c>
      <c r="C374" s="27" t="s">
        <v>846</v>
      </c>
      <c r="D374" s="27" t="s">
        <v>725</v>
      </c>
      <c r="E374" s="27" t="s">
        <v>18</v>
      </c>
      <c r="F374" s="27" t="s">
        <v>20</v>
      </c>
      <c r="G374" s="28" t="n">
        <v>-20</v>
      </c>
      <c r="H374" s="29" t="n">
        <v>188.07</v>
      </c>
      <c r="I374" s="29" t="n">
        <v>3761.4</v>
      </c>
      <c r="J374" s="29" t="n">
        <v>0</v>
      </c>
      <c r="K374" s="29" t="n">
        <v>-2.26</v>
      </c>
      <c r="L374" s="29" t="n">
        <v>0</v>
      </c>
      <c r="M374" s="29"/>
      <c r="N374" s="6" t="s">
        <f>=I374+J374+K374+L374</f>
      </c>
      <c r="O374" s="29"/>
      <c r="P374" s="27"/>
      <c r="Q374" s="27" t="s">
        <v>864</v>
      </c>
    </row>
    <row collapsed="false" customFormat="false" customHeight="false" hidden="false" ht="12.1" outlineLevel="0" r="375">
      <c r="A375" s="26" t="n">
        <v>44760.452824074</v>
      </c>
      <c r="B375" s="27" t="s">
        <v>83</v>
      </c>
      <c r="C375" s="27" t="s">
        <v>896</v>
      </c>
      <c r="D375" s="27" t="s">
        <v>725</v>
      </c>
      <c r="E375" s="27" t="s">
        <v>18</v>
      </c>
      <c r="F375" s="27" t="s">
        <v>20</v>
      </c>
      <c r="G375" s="28" t="n">
        <v>-110000</v>
      </c>
      <c r="H375" s="29" t="n">
        <v>0.01802</v>
      </c>
      <c r="I375" s="29" t="n">
        <v>1982.2</v>
      </c>
      <c r="J375" s="29" t="n">
        <v>0</v>
      </c>
      <c r="K375" s="29" t="n">
        <v>-1.19</v>
      </c>
      <c r="L375" s="29" t="n">
        <v>0</v>
      </c>
      <c r="M375" s="29"/>
      <c r="N375" s="6" t="s">
        <f>=I375+J375+K375+L375</f>
      </c>
      <c r="O375" s="29"/>
      <c r="P375" s="27"/>
      <c r="Q375" s="27" t="s">
        <v>864</v>
      </c>
    </row>
    <row collapsed="false" customFormat="false" customHeight="false" hidden="false" ht="12.1" outlineLevel="0" r="376">
      <c r="A376" s="22" t="n">
        <v>44762</v>
      </c>
      <c r="B376" s="23" t="s">
        <v>843</v>
      </c>
      <c r="C376" s="23" t="s">
        <v>259</v>
      </c>
      <c r="D376" s="23" t="s">
        <v>843</v>
      </c>
      <c r="E376" s="23" t="s">
        <v>843</v>
      </c>
      <c r="F376" s="23" t="s">
        <v>20</v>
      </c>
      <c r="G376" s="24" t="n">
        <v>1</v>
      </c>
      <c r="H376" s="25" t="n">
        <v>9500</v>
      </c>
      <c r="I376" s="25" t="n">
        <v>9500</v>
      </c>
      <c r="J376" s="25" t="n">
        <v>0</v>
      </c>
      <c r="K376" s="25" t="n">
        <v>0</v>
      </c>
      <c r="L376" s="25" t="n">
        <v>0</v>
      </c>
      <c r="M376" s="25"/>
      <c r="N376" s="6" t="s">
        <f>=I376+J376+K376+L376</f>
      </c>
      <c r="O376" s="25"/>
      <c r="P376" s="23"/>
      <c r="Q376" s="23" t="s">
        <v>933</v>
      </c>
    </row>
    <row collapsed="false" customFormat="false" customHeight="false" hidden="false" ht="12.1" outlineLevel="0" r="377">
      <c r="A377" s="22" t="n">
        <v>44762</v>
      </c>
      <c r="B377" s="23" t="s">
        <v>843</v>
      </c>
      <c r="C377" s="23" t="s">
        <v>259</v>
      </c>
      <c r="D377" s="23" t="s">
        <v>843</v>
      </c>
      <c r="E377" s="23" t="s">
        <v>843</v>
      </c>
      <c r="F377" s="23" t="s">
        <v>20</v>
      </c>
      <c r="G377" s="24" t="n">
        <v>1</v>
      </c>
      <c r="H377" s="25" t="n">
        <v>3139.86</v>
      </c>
      <c r="I377" s="25" t="n">
        <v>3139.86</v>
      </c>
      <c r="J377" s="25" t="n">
        <v>0</v>
      </c>
      <c r="K377" s="25" t="n">
        <v>0</v>
      </c>
      <c r="L377" s="25" t="n">
        <v>0</v>
      </c>
      <c r="M377" s="25"/>
      <c r="N377" s="6" t="s">
        <f>=I377+J377+K377+L377</f>
      </c>
      <c r="O377" s="25"/>
      <c r="P377" s="23"/>
      <c r="Q377" s="23" t="s">
        <v>933</v>
      </c>
    </row>
    <row collapsed="false" customFormat="false" customHeight="false" hidden="false" ht="12.1" outlineLevel="0" r="378">
      <c r="A378" s="38" t="n">
        <v>44762.376875</v>
      </c>
      <c r="B378" s="39" t="s">
        <v>908</v>
      </c>
      <c r="C378" s="39" t="s">
        <v>409</v>
      </c>
      <c r="D378" s="39" t="s">
        <v>908</v>
      </c>
      <c r="E378" s="39" t="s">
        <v>908</v>
      </c>
      <c r="F378" s="39" t="s">
        <v>20</v>
      </c>
      <c r="G378" s="40" t="n">
        <v>1</v>
      </c>
      <c r="H378" s="41" t="n">
        <v>-12639.86</v>
      </c>
      <c r="I378" s="41" t="n">
        <v>-12639.86</v>
      </c>
      <c r="J378" s="41" t="n">
        <v>0</v>
      </c>
      <c r="K378" s="41" t="n">
        <v>0</v>
      </c>
      <c r="L378" s="41" t="n">
        <v>0</v>
      </c>
      <c r="M378" s="41"/>
      <c r="N378" s="6" t="s">
        <f>=I378+J378+K378+L378</f>
      </c>
      <c r="O378" s="41"/>
      <c r="P378" s="39"/>
      <c r="Q378" s="39" t="s">
        <v>864</v>
      </c>
    </row>
    <row collapsed="false" customFormat="false" customHeight="false" hidden="false" ht="12.1" outlineLevel="0" r="379">
      <c r="A379" s="21" t="n">
        <v>44762.476516204</v>
      </c>
      <c r="B379" s="17" t="s">
        <v>34</v>
      </c>
      <c r="C379" s="17" t="s">
        <v>930</v>
      </c>
      <c r="D379" s="17" t="s">
        <v>724</v>
      </c>
      <c r="E379" s="17" t="s">
        <v>18</v>
      </c>
      <c r="F379" s="17" t="s">
        <v>20</v>
      </c>
      <c r="G379" s="7" t="n">
        <v>5</v>
      </c>
      <c r="H379" s="6" t="n">
        <v>323.75</v>
      </c>
      <c r="I379" s="6" t="n">
        <v>-1618.75</v>
      </c>
      <c r="J379" s="6" t="n">
        <v>0</v>
      </c>
      <c r="K379" s="6" t="n">
        <v>-0.16</v>
      </c>
      <c r="L379" s="6" t="n">
        <v>0</v>
      </c>
      <c r="M379" s="6"/>
      <c r="N379" s="6" t="s">
        <f>=I379+J379+K379+L379</f>
      </c>
      <c r="O379" s="6"/>
      <c r="P379" s="17"/>
      <c r="Q379" s="17" t="s">
        <v>933</v>
      </c>
    </row>
    <row collapsed="false" customFormat="false" customHeight="false" hidden="false" ht="12.1" outlineLevel="0" r="380">
      <c r="A380" s="21" t="n">
        <v>44762.478136574</v>
      </c>
      <c r="B380" s="17" t="s">
        <v>107</v>
      </c>
      <c r="C380" s="17" t="s">
        <v>880</v>
      </c>
      <c r="D380" s="17" t="s">
        <v>724</v>
      </c>
      <c r="E380" s="17" t="s">
        <v>18</v>
      </c>
      <c r="F380" s="17" t="s">
        <v>20</v>
      </c>
      <c r="G380" s="7" t="n">
        <v>30</v>
      </c>
      <c r="H380" s="6" t="n">
        <v>26.445</v>
      </c>
      <c r="I380" s="6" t="n">
        <v>-793.35</v>
      </c>
      <c r="J380" s="6" t="n">
        <v>0</v>
      </c>
      <c r="K380" s="6" t="n">
        <v>-0.08</v>
      </c>
      <c r="L380" s="6" t="n">
        <v>0</v>
      </c>
      <c r="M380" s="6"/>
      <c r="N380" s="6" t="s">
        <f>=I380+J380+K380+L380</f>
      </c>
      <c r="O380" s="6"/>
      <c r="P380" s="17"/>
      <c r="Q380" s="17" t="s">
        <v>933</v>
      </c>
    </row>
    <row collapsed="false" customFormat="false" customHeight="false" hidden="false" ht="12.1" outlineLevel="0" r="381">
      <c r="A381" s="21" t="n">
        <v>44762.520335648</v>
      </c>
      <c r="B381" s="17" t="s">
        <v>107</v>
      </c>
      <c r="C381" s="17" t="s">
        <v>880</v>
      </c>
      <c r="D381" s="17" t="s">
        <v>724</v>
      </c>
      <c r="E381" s="17" t="s">
        <v>18</v>
      </c>
      <c r="F381" s="17" t="s">
        <v>20</v>
      </c>
      <c r="G381" s="7" t="n">
        <v>10</v>
      </c>
      <c r="H381" s="6" t="n">
        <v>26.52</v>
      </c>
      <c r="I381" s="6" t="n">
        <v>-265.2</v>
      </c>
      <c r="J381" s="6" t="n">
        <v>0</v>
      </c>
      <c r="K381" s="6" t="n">
        <v>-0.03</v>
      </c>
      <c r="L381" s="6" t="n">
        <v>0</v>
      </c>
      <c r="M381" s="6"/>
      <c r="N381" s="6" t="s">
        <f>=I381+J381+K381+L381</f>
      </c>
      <c r="O381" s="6"/>
      <c r="P381" s="17"/>
      <c r="Q381" s="17" t="s">
        <v>933</v>
      </c>
    </row>
    <row collapsed="false" customFormat="false" customHeight="false" hidden="false" ht="12.1" outlineLevel="0" r="382">
      <c r="A382" s="21" t="n">
        <v>44762.520636574</v>
      </c>
      <c r="B382" s="17" t="s">
        <v>60</v>
      </c>
      <c r="C382" s="17" t="s">
        <v>917</v>
      </c>
      <c r="D382" s="17" t="s">
        <v>724</v>
      </c>
      <c r="E382" s="17" t="s">
        <v>18</v>
      </c>
      <c r="F382" s="17" t="s">
        <v>20</v>
      </c>
      <c r="G382" s="7" t="n">
        <v>1000</v>
      </c>
      <c r="H382" s="6" t="n">
        <v>0.4825</v>
      </c>
      <c r="I382" s="6" t="n">
        <v>-482.5</v>
      </c>
      <c r="J382" s="6" t="n">
        <v>0</v>
      </c>
      <c r="K382" s="6" t="n">
        <v>-0.05</v>
      </c>
      <c r="L382" s="6" t="n">
        <v>0</v>
      </c>
      <c r="M382" s="6"/>
      <c r="N382" s="6" t="s">
        <f>=I382+J382+K382+L382</f>
      </c>
      <c r="O382" s="6"/>
      <c r="P382" s="17"/>
      <c r="Q382" s="17" t="s">
        <v>933</v>
      </c>
    </row>
    <row collapsed="false" customFormat="false" customHeight="false" hidden="false" ht="12.1" outlineLevel="0" r="383">
      <c r="A383" s="21" t="n">
        <v>44762.521782407</v>
      </c>
      <c r="B383" s="17" t="s">
        <v>120</v>
      </c>
      <c r="C383" s="17" t="s">
        <v>846</v>
      </c>
      <c r="D383" s="17" t="s">
        <v>724</v>
      </c>
      <c r="E383" s="17" t="s">
        <v>18</v>
      </c>
      <c r="F383" s="17" t="s">
        <v>20</v>
      </c>
      <c r="G383" s="7" t="n">
        <v>20</v>
      </c>
      <c r="H383" s="6" t="n">
        <v>193.38</v>
      </c>
      <c r="I383" s="6" t="n">
        <v>-3867.6</v>
      </c>
      <c r="J383" s="6" t="n">
        <v>0</v>
      </c>
      <c r="K383" s="6" t="n">
        <v>-0.38</v>
      </c>
      <c r="L383" s="6" t="n">
        <v>0</v>
      </c>
      <c r="M383" s="6"/>
      <c r="N383" s="6" t="s">
        <f>=I383+J383+K383+L383</f>
      </c>
      <c r="O383" s="6"/>
      <c r="P383" s="17"/>
      <c r="Q383" s="17" t="s">
        <v>933</v>
      </c>
    </row>
    <row collapsed="false" customFormat="false" customHeight="false" hidden="false" ht="12.1" outlineLevel="0" r="384">
      <c r="A384" s="21" t="n">
        <v>44762.523148148</v>
      </c>
      <c r="B384" s="17" t="s">
        <v>17</v>
      </c>
      <c r="C384" s="17" t="s">
        <v>847</v>
      </c>
      <c r="D384" s="17" t="s">
        <v>724</v>
      </c>
      <c r="E384" s="17" t="s">
        <v>18</v>
      </c>
      <c r="F384" s="17" t="s">
        <v>20</v>
      </c>
      <c r="G384" s="7" t="n">
        <v>30</v>
      </c>
      <c r="H384" s="6" t="n">
        <v>121.71</v>
      </c>
      <c r="I384" s="6" t="n">
        <v>-3651.3</v>
      </c>
      <c r="J384" s="6" t="n">
        <v>0</v>
      </c>
      <c r="K384" s="6" t="n">
        <v>-0.37</v>
      </c>
      <c r="L384" s="6" t="n">
        <v>0</v>
      </c>
      <c r="M384" s="6"/>
      <c r="N384" s="6" t="s">
        <f>=I384+J384+K384+L384</f>
      </c>
      <c r="O384" s="6"/>
      <c r="P384" s="17"/>
      <c r="Q384" s="17" t="s">
        <v>933</v>
      </c>
    </row>
    <row collapsed="false" customFormat="false" customHeight="false" hidden="false" ht="12.1" outlineLevel="0" r="385">
      <c r="A385" s="21" t="n">
        <v>44762.525497685</v>
      </c>
      <c r="B385" s="17" t="s">
        <v>117</v>
      </c>
      <c r="C385" s="17" t="s">
        <v>940</v>
      </c>
      <c r="D385" s="17" t="s">
        <v>724</v>
      </c>
      <c r="E385" s="17" t="s">
        <v>18</v>
      </c>
      <c r="F385" s="17" t="s">
        <v>20</v>
      </c>
      <c r="G385" s="7" t="n">
        <v>10</v>
      </c>
      <c r="H385" s="6" t="n">
        <v>66.5</v>
      </c>
      <c r="I385" s="6" t="n">
        <v>-665</v>
      </c>
      <c r="J385" s="6" t="n">
        <v>0</v>
      </c>
      <c r="K385" s="6" t="n">
        <v>-0.07</v>
      </c>
      <c r="L385" s="6" t="n">
        <v>0</v>
      </c>
      <c r="M385" s="6"/>
      <c r="N385" s="6" t="s">
        <f>=I385+J385+K385+L385</f>
      </c>
      <c r="O385" s="6"/>
      <c r="P385" s="17"/>
      <c r="Q385" s="17" t="s">
        <v>933</v>
      </c>
    </row>
    <row collapsed="false" customFormat="false" customHeight="false" hidden="false" ht="12.1" outlineLevel="0" r="386">
      <c r="A386" s="21" t="n">
        <v>44762.530381944</v>
      </c>
      <c r="B386" s="17" t="s">
        <v>34</v>
      </c>
      <c r="C386" s="17" t="s">
        <v>930</v>
      </c>
      <c r="D386" s="17" t="s">
        <v>724</v>
      </c>
      <c r="E386" s="17" t="s">
        <v>18</v>
      </c>
      <c r="F386" s="17" t="s">
        <v>20</v>
      </c>
      <c r="G386" s="7" t="n">
        <v>2</v>
      </c>
      <c r="H386" s="6" t="n">
        <v>325.85</v>
      </c>
      <c r="I386" s="6" t="n">
        <v>-651.7</v>
      </c>
      <c r="J386" s="6" t="n">
        <v>0</v>
      </c>
      <c r="K386" s="6" t="n">
        <v>-0.07</v>
      </c>
      <c r="L386" s="6" t="n">
        <v>0</v>
      </c>
      <c r="M386" s="6"/>
      <c r="N386" s="6" t="s">
        <f>=I386+J386+K386+L386</f>
      </c>
      <c r="O386" s="6"/>
      <c r="P386" s="17"/>
      <c r="Q386" s="17" t="s">
        <v>933</v>
      </c>
    </row>
    <row collapsed="false" customFormat="false" customHeight="false" hidden="false" ht="12.1" outlineLevel="0" r="387">
      <c r="A387" s="21" t="n">
        <v>44762.535162037</v>
      </c>
      <c r="B387" s="17" t="s">
        <v>83</v>
      </c>
      <c r="C387" s="17" t="s">
        <v>896</v>
      </c>
      <c r="D387" s="17" t="s">
        <v>724</v>
      </c>
      <c r="E387" s="17" t="s">
        <v>18</v>
      </c>
      <c r="F387" s="17" t="s">
        <v>20</v>
      </c>
      <c r="G387" s="7" t="n">
        <v>30000</v>
      </c>
      <c r="H387" s="6" t="n">
        <v>0.01855</v>
      </c>
      <c r="I387" s="6" t="n">
        <v>-556.5</v>
      </c>
      <c r="J387" s="6" t="n">
        <v>0</v>
      </c>
      <c r="K387" s="6" t="n">
        <v>-0.05</v>
      </c>
      <c r="L387" s="6" t="n">
        <v>0</v>
      </c>
      <c r="M387" s="6"/>
      <c r="N387" s="6" t="s">
        <f>=I387+J387+K387+L387</f>
      </c>
      <c r="O387" s="6"/>
      <c r="P387" s="17"/>
      <c r="Q387" s="17" t="s">
        <v>933</v>
      </c>
    </row>
    <row collapsed="false" customFormat="false" customHeight="false" hidden="false" ht="12.1" outlineLevel="0" r="388">
      <c r="A388" s="22" t="n">
        <v>44768</v>
      </c>
      <c r="B388" s="23" t="s">
        <v>843</v>
      </c>
      <c r="C388" s="23" t="s">
        <v>259</v>
      </c>
      <c r="D388" s="23" t="s">
        <v>843</v>
      </c>
      <c r="E388" s="23" t="s">
        <v>843</v>
      </c>
      <c r="F388" s="23" t="s">
        <v>20</v>
      </c>
      <c r="G388" s="24" t="n">
        <v>1</v>
      </c>
      <c r="H388" s="25" t="n">
        <v>550</v>
      </c>
      <c r="I388" s="25" t="n">
        <v>550</v>
      </c>
      <c r="J388" s="25" t="n">
        <v>0</v>
      </c>
      <c r="K388" s="25" t="n">
        <v>0</v>
      </c>
      <c r="L388" s="25" t="n">
        <v>0</v>
      </c>
      <c r="M388" s="25"/>
      <c r="N388" s="6" t="s">
        <f>=I388+J388+K388+L388</f>
      </c>
      <c r="O388" s="25"/>
      <c r="P388" s="23"/>
      <c r="Q388" s="23" t="s">
        <v>933</v>
      </c>
    </row>
    <row collapsed="false" customFormat="false" customHeight="false" hidden="false" ht="12.1" outlineLevel="0" r="389">
      <c r="A389" s="22" t="n">
        <v>44768</v>
      </c>
      <c r="B389" s="23" t="s">
        <v>843</v>
      </c>
      <c r="C389" s="23" t="s">
        <v>259</v>
      </c>
      <c r="D389" s="23" t="s">
        <v>843</v>
      </c>
      <c r="E389" s="23" t="s">
        <v>843</v>
      </c>
      <c r="F389" s="23" t="s">
        <v>20</v>
      </c>
      <c r="G389" s="24" t="n">
        <v>1</v>
      </c>
      <c r="H389" s="25" t="n">
        <v>20.63</v>
      </c>
      <c r="I389" s="25" t="n">
        <v>20.63</v>
      </c>
      <c r="J389" s="25" t="n">
        <v>0</v>
      </c>
      <c r="K389" s="25" t="n">
        <v>0</v>
      </c>
      <c r="L389" s="25" t="n">
        <v>0</v>
      </c>
      <c r="M389" s="25"/>
      <c r="N389" s="6" t="s">
        <f>=I389+J389+K389+L389</f>
      </c>
      <c r="O389" s="25"/>
      <c r="P389" s="23"/>
      <c r="Q389" s="23" t="s">
        <v>933</v>
      </c>
    </row>
    <row collapsed="false" customFormat="false" customHeight="false" hidden="false" ht="12.1" outlineLevel="0" r="390">
      <c r="A390" s="22" t="n">
        <v>44768.166666667</v>
      </c>
      <c r="B390" s="23" t="s">
        <v>843</v>
      </c>
      <c r="C390" s="23" t="s">
        <v>259</v>
      </c>
      <c r="D390" s="23" t="s">
        <v>843</v>
      </c>
      <c r="E390" s="23" t="s">
        <v>843</v>
      </c>
      <c r="F390" s="23" t="s">
        <v>20</v>
      </c>
      <c r="G390" s="24" t="n">
        <v>1</v>
      </c>
      <c r="H390" s="25" t="n">
        <v>1150</v>
      </c>
      <c r="I390" s="25" t="n">
        <v>1150</v>
      </c>
      <c r="J390" s="25" t="n">
        <v>0</v>
      </c>
      <c r="K390" s="25" t="n">
        <v>0</v>
      </c>
      <c r="L390" s="25" t="n">
        <v>0</v>
      </c>
      <c r="M390" s="25"/>
      <c r="N390" s="6" t="s">
        <f>=I390+J390+K390+L390</f>
      </c>
      <c r="O390" s="25"/>
      <c r="P390" s="23"/>
      <c r="Q390" s="23" t="s">
        <v>844</v>
      </c>
    </row>
    <row collapsed="false" customFormat="false" customHeight="false" hidden="false" ht="12.1" outlineLevel="0" r="391">
      <c r="A391" s="21" t="n">
        <v>44768.601851852</v>
      </c>
      <c r="B391" s="17" t="s">
        <v>86</v>
      </c>
      <c r="C391" s="17" t="s">
        <v>854</v>
      </c>
      <c r="D391" s="17" t="s">
        <v>724</v>
      </c>
      <c r="E391" s="17" t="s">
        <v>18</v>
      </c>
      <c r="F391" s="17" t="s">
        <v>20</v>
      </c>
      <c r="G391" s="7" t="n">
        <v>10</v>
      </c>
      <c r="H391" s="6" t="n">
        <v>120.44</v>
      </c>
      <c r="I391" s="6" t="n">
        <v>-1204.4</v>
      </c>
      <c r="J391" s="6" t="n">
        <v>0</v>
      </c>
      <c r="K391" s="6" t="n">
        <v>-0.72</v>
      </c>
      <c r="L391" s="6" t="n">
        <v>-0.11</v>
      </c>
      <c r="M391" s="6"/>
      <c r="N391" s="6" t="s">
        <f>=I391+J391+K391+L391</f>
      </c>
      <c r="O391" s="6"/>
      <c r="P391" s="17"/>
      <c r="Q391" s="17" t="s">
        <v>844</v>
      </c>
    </row>
    <row collapsed="false" customFormat="false" customHeight="false" hidden="false" ht="12.1" outlineLevel="0" r="392">
      <c r="A392" s="21" t="n">
        <v>44768.768240741</v>
      </c>
      <c r="B392" s="17" t="s">
        <v>107</v>
      </c>
      <c r="C392" s="17" t="s">
        <v>880</v>
      </c>
      <c r="D392" s="17" t="s">
        <v>724</v>
      </c>
      <c r="E392" s="17" t="s">
        <v>18</v>
      </c>
      <c r="F392" s="17" t="s">
        <v>20</v>
      </c>
      <c r="G392" s="7" t="n">
        <v>20</v>
      </c>
      <c r="H392" s="6" t="n">
        <v>27.42</v>
      </c>
      <c r="I392" s="6" t="n">
        <v>-548.4</v>
      </c>
      <c r="J392" s="6" t="n">
        <v>0</v>
      </c>
      <c r="K392" s="6" t="n">
        <v>-0.05</v>
      </c>
      <c r="L392" s="6" t="n">
        <v>0</v>
      </c>
      <c r="M392" s="6"/>
      <c r="N392" s="6" t="s">
        <f>=I392+J392+K392+L392</f>
      </c>
      <c r="O392" s="6"/>
      <c r="P392" s="17"/>
      <c r="Q392" s="17" t="s">
        <v>933</v>
      </c>
    </row>
    <row collapsed="false" customFormat="false" customHeight="false" hidden="false" ht="12.1" outlineLevel="0" r="393">
      <c r="A393" s="22" t="n">
        <v>44769.542314815</v>
      </c>
      <c r="B393" s="23" t="s">
        <v>856</v>
      </c>
      <c r="C393" s="23" t="s">
        <v>941</v>
      </c>
      <c r="D393" s="23" t="s">
        <v>856</v>
      </c>
      <c r="E393" s="23" t="s">
        <v>856</v>
      </c>
      <c r="F393" s="23" t="s">
        <v>20</v>
      </c>
      <c r="G393" s="24" t="n">
        <v>1</v>
      </c>
      <c r="H393" s="25" t="n">
        <v>103.15</v>
      </c>
      <c r="I393" s="25" t="n">
        <v>103.15</v>
      </c>
      <c r="J393" s="25" t="n">
        <v>0</v>
      </c>
      <c r="K393" s="25" t="n">
        <v>0</v>
      </c>
      <c r="L393" s="25" t="n">
        <v>0</v>
      </c>
      <c r="M393" s="25"/>
      <c r="N393" s="6" t="s">
        <f>=I393+J393+K393+L393</f>
      </c>
      <c r="O393" s="25"/>
      <c r="P393" s="23"/>
      <c r="Q393" s="23" t="s">
        <v>864</v>
      </c>
    </row>
    <row collapsed="false" customFormat="false" customHeight="false" hidden="false" ht="12.1" outlineLevel="0" r="394">
      <c r="A394" s="22" t="n">
        <v>44770</v>
      </c>
      <c r="B394" s="23" t="s">
        <v>843</v>
      </c>
      <c r="C394" s="23" t="s">
        <v>259</v>
      </c>
      <c r="D394" s="23" t="s">
        <v>843</v>
      </c>
      <c r="E394" s="23" t="s">
        <v>843</v>
      </c>
      <c r="F394" s="23" t="s">
        <v>20</v>
      </c>
      <c r="G394" s="24" t="n">
        <v>1</v>
      </c>
      <c r="H394" s="25" t="n">
        <v>103.15</v>
      </c>
      <c r="I394" s="25" t="n">
        <v>103.15</v>
      </c>
      <c r="J394" s="25" t="n">
        <v>0</v>
      </c>
      <c r="K394" s="25" t="n">
        <v>0</v>
      </c>
      <c r="L394" s="25" t="n">
        <v>0</v>
      </c>
      <c r="M394" s="25"/>
      <c r="N394" s="6" t="s">
        <f>=I394+J394+K394+L394</f>
      </c>
      <c r="O394" s="25"/>
      <c r="P394" s="23"/>
      <c r="Q394" s="23" t="s">
        <v>933</v>
      </c>
    </row>
    <row collapsed="false" customFormat="false" customHeight="false" hidden="false" ht="12.1" outlineLevel="0" r="395">
      <c r="A395" s="38" t="n">
        <v>44770.424131944</v>
      </c>
      <c r="B395" s="39" t="s">
        <v>908</v>
      </c>
      <c r="C395" s="39" t="s">
        <v>409</v>
      </c>
      <c r="D395" s="39" t="s">
        <v>908</v>
      </c>
      <c r="E395" s="39" t="s">
        <v>908</v>
      </c>
      <c r="F395" s="39" t="s">
        <v>20</v>
      </c>
      <c r="G395" s="40" t="n">
        <v>1</v>
      </c>
      <c r="H395" s="41" t="n">
        <v>-103.15</v>
      </c>
      <c r="I395" s="41" t="n">
        <v>-103.15</v>
      </c>
      <c r="J395" s="41" t="n">
        <v>0</v>
      </c>
      <c r="K395" s="41" t="n">
        <v>0</v>
      </c>
      <c r="L395" s="41" t="n">
        <v>0</v>
      </c>
      <c r="M395" s="41"/>
      <c r="N395" s="6" t="s">
        <f>=I395+J395+K395+L395</f>
      </c>
      <c r="O395" s="41"/>
      <c r="P395" s="39"/>
      <c r="Q395" s="39" t="s">
        <v>864</v>
      </c>
    </row>
    <row collapsed="false" customFormat="false" customHeight="false" hidden="false" ht="12.1" outlineLevel="0" r="396">
      <c r="A396" s="22" t="n">
        <v>44771</v>
      </c>
      <c r="B396" s="23" t="s">
        <v>843</v>
      </c>
      <c r="C396" s="23" t="s">
        <v>259</v>
      </c>
      <c r="D396" s="23" t="s">
        <v>843</v>
      </c>
      <c r="E396" s="23" t="s">
        <v>843</v>
      </c>
      <c r="F396" s="23" t="s">
        <v>20</v>
      </c>
      <c r="G396" s="24" t="n">
        <v>1</v>
      </c>
      <c r="H396" s="25" t="n">
        <v>26.07</v>
      </c>
      <c r="I396" s="25" t="n">
        <v>26.07</v>
      </c>
      <c r="J396" s="25" t="n">
        <v>0</v>
      </c>
      <c r="K396" s="25" t="n">
        <v>0</v>
      </c>
      <c r="L396" s="25" t="n">
        <v>0</v>
      </c>
      <c r="M396" s="25"/>
      <c r="N396" s="6" t="s">
        <f>=I396+J396+K396+L396</f>
      </c>
      <c r="O396" s="25"/>
      <c r="P396" s="23"/>
      <c r="Q396" s="23" t="s">
        <v>933</v>
      </c>
    </row>
    <row collapsed="false" customFormat="false" customHeight="false" hidden="false" ht="12.1" outlineLevel="0" r="397">
      <c r="A397" s="22" t="n">
        <v>44771</v>
      </c>
      <c r="B397" s="23" t="s">
        <v>843</v>
      </c>
      <c r="C397" s="23" t="s">
        <v>259</v>
      </c>
      <c r="D397" s="23" t="s">
        <v>843</v>
      </c>
      <c r="E397" s="23" t="s">
        <v>843</v>
      </c>
      <c r="F397" s="23" t="s">
        <v>20</v>
      </c>
      <c r="G397" s="24" t="n">
        <v>1</v>
      </c>
      <c r="H397" s="25" t="n">
        <v>58.2</v>
      </c>
      <c r="I397" s="25" t="n">
        <v>58.2</v>
      </c>
      <c r="J397" s="25" t="n">
        <v>0</v>
      </c>
      <c r="K397" s="25" t="n">
        <v>0</v>
      </c>
      <c r="L397" s="25" t="n">
        <v>0</v>
      </c>
      <c r="M397" s="25"/>
      <c r="N397" s="6" t="s">
        <f>=I397+J397+K397+L397</f>
      </c>
      <c r="O397" s="25"/>
      <c r="P397" s="23"/>
      <c r="Q397" s="23" t="s">
        <v>933</v>
      </c>
    </row>
    <row collapsed="false" customFormat="false" customHeight="false" hidden="false" ht="12.1" outlineLevel="0" r="398">
      <c r="A398" s="22" t="n">
        <v>44771</v>
      </c>
      <c r="B398" s="23" t="s">
        <v>843</v>
      </c>
      <c r="C398" s="23" t="s">
        <v>259</v>
      </c>
      <c r="D398" s="23" t="s">
        <v>843</v>
      </c>
      <c r="E398" s="23" t="s">
        <v>843</v>
      </c>
      <c r="F398" s="23" t="s">
        <v>20</v>
      </c>
      <c r="G398" s="24" t="n">
        <v>1</v>
      </c>
      <c r="H398" s="25" t="n">
        <v>397.3</v>
      </c>
      <c r="I398" s="25" t="n">
        <v>397.3</v>
      </c>
      <c r="J398" s="25" t="n">
        <v>0</v>
      </c>
      <c r="K398" s="25" t="n">
        <v>0</v>
      </c>
      <c r="L398" s="25" t="n">
        <v>0</v>
      </c>
      <c r="M398" s="25"/>
      <c r="N398" s="6" t="s">
        <f>=I398+J398+K398+L398</f>
      </c>
      <c r="O398" s="25"/>
      <c r="P398" s="23"/>
      <c r="Q398" s="23" t="s">
        <v>933</v>
      </c>
    </row>
    <row collapsed="false" customFormat="false" customHeight="false" hidden="false" ht="12.1" outlineLevel="0" r="399">
      <c r="A399" s="22" t="n">
        <v>44771</v>
      </c>
      <c r="B399" s="23" t="s">
        <v>843</v>
      </c>
      <c r="C399" s="23" t="s">
        <v>259</v>
      </c>
      <c r="D399" s="23" t="s">
        <v>843</v>
      </c>
      <c r="E399" s="23" t="s">
        <v>843</v>
      </c>
      <c r="F399" s="23" t="s">
        <v>20</v>
      </c>
      <c r="G399" s="24" t="n">
        <v>1</v>
      </c>
      <c r="H399" s="25" t="n">
        <v>3.23</v>
      </c>
      <c r="I399" s="25" t="n">
        <v>3.23</v>
      </c>
      <c r="J399" s="25" t="n">
        <v>0</v>
      </c>
      <c r="K399" s="25" t="n">
        <v>0</v>
      </c>
      <c r="L399" s="25" t="n">
        <v>0</v>
      </c>
      <c r="M399" s="25"/>
      <c r="N399" s="6" t="s">
        <f>=I399+J399+K399+L399</f>
      </c>
      <c r="O399" s="25"/>
      <c r="P399" s="23"/>
      <c r="Q399" s="23" t="s">
        <v>933</v>
      </c>
    </row>
    <row collapsed="false" customFormat="false" customHeight="false" hidden="false" ht="12.1" outlineLevel="0" r="400">
      <c r="A400" s="21" t="n">
        <v>44771.557152778</v>
      </c>
      <c r="B400" s="17" t="s">
        <v>107</v>
      </c>
      <c r="C400" s="17" t="s">
        <v>880</v>
      </c>
      <c r="D400" s="17" t="s">
        <v>724</v>
      </c>
      <c r="E400" s="17" t="s">
        <v>18</v>
      </c>
      <c r="F400" s="17" t="s">
        <v>20</v>
      </c>
      <c r="G400" s="7" t="n">
        <v>10</v>
      </c>
      <c r="H400" s="6" t="n">
        <v>26.39</v>
      </c>
      <c r="I400" s="6" t="n">
        <v>-263.9</v>
      </c>
      <c r="J400" s="6" t="n">
        <v>0</v>
      </c>
      <c r="K400" s="6" t="n">
        <v>-0.03</v>
      </c>
      <c r="L400" s="6" t="n">
        <v>0</v>
      </c>
      <c r="M400" s="6"/>
      <c r="N400" s="6" t="s">
        <f>=I400+J400+K400+L400</f>
      </c>
      <c r="O400" s="6"/>
      <c r="P400" s="17"/>
      <c r="Q400" s="17" t="s">
        <v>933</v>
      </c>
    </row>
    <row collapsed="false" customFormat="false" customHeight="false" hidden="false" ht="12.1" outlineLevel="0" r="401">
      <c r="A401" s="22" t="n">
        <v>44788</v>
      </c>
      <c r="B401" s="23" t="s">
        <v>843</v>
      </c>
      <c r="C401" s="23" t="s">
        <v>259</v>
      </c>
      <c r="D401" s="23" t="s">
        <v>843</v>
      </c>
      <c r="E401" s="23" t="s">
        <v>843</v>
      </c>
      <c r="F401" s="23" t="s">
        <v>20</v>
      </c>
      <c r="G401" s="24" t="n">
        <v>1</v>
      </c>
      <c r="H401" s="25" t="n">
        <v>650</v>
      </c>
      <c r="I401" s="25" t="n">
        <v>650</v>
      </c>
      <c r="J401" s="25" t="n">
        <v>0</v>
      </c>
      <c r="K401" s="25" t="n">
        <v>0</v>
      </c>
      <c r="L401" s="25" t="n">
        <v>0</v>
      </c>
      <c r="M401" s="25"/>
      <c r="N401" s="6" t="s">
        <f>=I401+J401+K401+L401</f>
      </c>
      <c r="O401" s="25"/>
      <c r="P401" s="23"/>
      <c r="Q401" s="23" t="s">
        <v>933</v>
      </c>
    </row>
    <row collapsed="false" customFormat="false" customHeight="false" hidden="false" ht="12.1" outlineLevel="0" r="402">
      <c r="A402" s="22" t="n">
        <v>44788.166666667</v>
      </c>
      <c r="B402" s="23" t="s">
        <v>843</v>
      </c>
      <c r="C402" s="23" t="s">
        <v>259</v>
      </c>
      <c r="D402" s="23" t="s">
        <v>843</v>
      </c>
      <c r="E402" s="23" t="s">
        <v>843</v>
      </c>
      <c r="F402" s="23" t="s">
        <v>20</v>
      </c>
      <c r="G402" s="24" t="n">
        <v>1</v>
      </c>
      <c r="H402" s="25" t="n">
        <v>1120</v>
      </c>
      <c r="I402" s="25" t="n">
        <v>1120</v>
      </c>
      <c r="J402" s="25" t="n">
        <v>0</v>
      </c>
      <c r="K402" s="25" t="n">
        <v>0</v>
      </c>
      <c r="L402" s="25" t="n">
        <v>0</v>
      </c>
      <c r="M402" s="25"/>
      <c r="N402" s="6" t="s">
        <f>=I402+J402+K402+L402</f>
      </c>
      <c r="O402" s="25"/>
      <c r="P402" s="23"/>
      <c r="Q402" s="23" t="s">
        <v>844</v>
      </c>
    </row>
    <row collapsed="false" customFormat="false" customHeight="false" hidden="false" ht="12.1" outlineLevel="0" r="403">
      <c r="A403" s="21" t="n">
        <v>44788.753576389</v>
      </c>
      <c r="B403" s="17" t="s">
        <v>107</v>
      </c>
      <c r="C403" s="17" t="s">
        <v>880</v>
      </c>
      <c r="D403" s="17" t="s">
        <v>724</v>
      </c>
      <c r="E403" s="17" t="s">
        <v>18</v>
      </c>
      <c r="F403" s="17" t="s">
        <v>20</v>
      </c>
      <c r="G403" s="7" t="n">
        <v>40</v>
      </c>
      <c r="H403" s="6" t="n">
        <v>27.085</v>
      </c>
      <c r="I403" s="6" t="n">
        <v>-1083.4</v>
      </c>
      <c r="J403" s="6" t="n">
        <v>0</v>
      </c>
      <c r="K403" s="6" t="n">
        <v>-0.54</v>
      </c>
      <c r="L403" s="6" t="n">
        <v>0</v>
      </c>
      <c r="M403" s="6"/>
      <c r="N403" s="6" t="s">
        <f>=I403+J403+K403+L403</f>
      </c>
      <c r="O403" s="6"/>
      <c r="P403" s="17"/>
      <c r="Q403" s="17" t="s">
        <v>933</v>
      </c>
    </row>
    <row collapsed="false" customFormat="false" customHeight="false" hidden="false" ht="12.1" outlineLevel="0" r="404">
      <c r="A404" s="21" t="n">
        <v>44788.917789352</v>
      </c>
      <c r="B404" s="17" t="s">
        <v>86</v>
      </c>
      <c r="C404" s="17" t="s">
        <v>854</v>
      </c>
      <c r="D404" s="17" t="s">
        <v>724</v>
      </c>
      <c r="E404" s="17" t="s">
        <v>18</v>
      </c>
      <c r="F404" s="17" t="s">
        <v>20</v>
      </c>
      <c r="G404" s="7" t="n">
        <v>10</v>
      </c>
      <c r="H404" s="6" t="n">
        <v>116.9</v>
      </c>
      <c r="I404" s="6" t="n">
        <v>-1169</v>
      </c>
      <c r="J404" s="6" t="n">
        <v>0</v>
      </c>
      <c r="K404" s="6" t="n">
        <v>-0.7</v>
      </c>
      <c r="L404" s="6" t="n">
        <v>-0.11</v>
      </c>
      <c r="M404" s="6"/>
      <c r="N404" s="6" t="s">
        <f>=I404+J404+K404+L404</f>
      </c>
      <c r="O404" s="6"/>
      <c r="P404" s="17"/>
      <c r="Q404" s="17" t="s">
        <v>844</v>
      </c>
    </row>
    <row collapsed="false" customFormat="false" customHeight="false" hidden="false" ht="12.1" outlineLevel="0" r="405">
      <c r="A405" s="22" t="n">
        <v>44802</v>
      </c>
      <c r="B405" s="23" t="s">
        <v>843</v>
      </c>
      <c r="C405" s="23" t="s">
        <v>259</v>
      </c>
      <c r="D405" s="23" t="s">
        <v>843</v>
      </c>
      <c r="E405" s="23" t="s">
        <v>843</v>
      </c>
      <c r="F405" s="23" t="s">
        <v>20</v>
      </c>
      <c r="G405" s="24" t="n">
        <v>1</v>
      </c>
      <c r="H405" s="25" t="n">
        <v>39.15</v>
      </c>
      <c r="I405" s="25" t="n">
        <v>39.15</v>
      </c>
      <c r="J405" s="25" t="n">
        <v>0</v>
      </c>
      <c r="K405" s="25" t="n">
        <v>0</v>
      </c>
      <c r="L405" s="25" t="n">
        <v>0</v>
      </c>
      <c r="M405" s="25"/>
      <c r="N405" s="6" t="s">
        <f>=I405+J405+K405+L405</f>
      </c>
      <c r="O405" s="25"/>
      <c r="P405" s="23"/>
      <c r="Q405" s="23" t="s">
        <v>933</v>
      </c>
    </row>
    <row collapsed="false" customFormat="false" customHeight="false" hidden="false" ht="12.1" outlineLevel="0" r="406">
      <c r="A406" s="22" t="n">
        <v>44802</v>
      </c>
      <c r="B406" s="23" t="s">
        <v>843</v>
      </c>
      <c r="C406" s="23" t="s">
        <v>259</v>
      </c>
      <c r="D406" s="23" t="s">
        <v>843</v>
      </c>
      <c r="E406" s="23" t="s">
        <v>843</v>
      </c>
      <c r="F406" s="23" t="s">
        <v>20</v>
      </c>
      <c r="G406" s="24" t="n">
        <v>1</v>
      </c>
      <c r="H406" s="25" t="n">
        <v>217.9</v>
      </c>
      <c r="I406" s="25" t="n">
        <v>217.9</v>
      </c>
      <c r="J406" s="25" t="n">
        <v>0</v>
      </c>
      <c r="K406" s="25" t="n">
        <v>0</v>
      </c>
      <c r="L406" s="25" t="n">
        <v>0</v>
      </c>
      <c r="M406" s="25"/>
      <c r="N406" s="6" t="s">
        <f>=I406+J406+K406+L406</f>
      </c>
      <c r="O406" s="25"/>
      <c r="P406" s="23"/>
      <c r="Q406" s="23" t="s">
        <v>933</v>
      </c>
    </row>
    <row collapsed="false" customFormat="false" customHeight="false" hidden="false" ht="12.1" outlineLevel="0" r="407">
      <c r="A407" s="22" t="n">
        <v>44802</v>
      </c>
      <c r="B407" s="23" t="s">
        <v>843</v>
      </c>
      <c r="C407" s="23" t="s">
        <v>259</v>
      </c>
      <c r="D407" s="23" t="s">
        <v>843</v>
      </c>
      <c r="E407" s="23" t="s">
        <v>843</v>
      </c>
      <c r="F407" s="23" t="s">
        <v>20</v>
      </c>
      <c r="G407" s="24" t="n">
        <v>1</v>
      </c>
      <c r="H407" s="25" t="n">
        <v>183.17</v>
      </c>
      <c r="I407" s="25" t="n">
        <v>183.17</v>
      </c>
      <c r="J407" s="25" t="n">
        <v>0</v>
      </c>
      <c r="K407" s="25" t="n">
        <v>0</v>
      </c>
      <c r="L407" s="25" t="n">
        <v>0</v>
      </c>
      <c r="M407" s="25"/>
      <c r="N407" s="6" t="s">
        <f>=I407+J407+K407+L407</f>
      </c>
      <c r="O407" s="25"/>
      <c r="P407" s="23"/>
      <c r="Q407" s="23" t="s">
        <v>933</v>
      </c>
    </row>
    <row collapsed="false" customFormat="false" customHeight="false" hidden="false" ht="12.1" outlineLevel="0" r="408">
      <c r="A408" s="22" t="n">
        <v>44802</v>
      </c>
      <c r="B408" s="23" t="s">
        <v>843</v>
      </c>
      <c r="C408" s="23" t="s">
        <v>259</v>
      </c>
      <c r="D408" s="23" t="s">
        <v>843</v>
      </c>
      <c r="E408" s="23" t="s">
        <v>843</v>
      </c>
      <c r="F408" s="23" t="s">
        <v>20</v>
      </c>
      <c r="G408" s="24" t="n">
        <v>1</v>
      </c>
      <c r="H408" s="25" t="n">
        <v>7.49</v>
      </c>
      <c r="I408" s="25" t="n">
        <v>7.49</v>
      </c>
      <c r="J408" s="25" t="n">
        <v>0</v>
      </c>
      <c r="K408" s="25" t="n">
        <v>0</v>
      </c>
      <c r="L408" s="25" t="n">
        <v>0</v>
      </c>
      <c r="M408" s="25"/>
      <c r="N408" s="6" t="s">
        <f>=I408+J408+K408+L408</f>
      </c>
      <c r="O408" s="25"/>
      <c r="P408" s="23"/>
      <c r="Q408" s="23" t="s">
        <v>933</v>
      </c>
    </row>
    <row collapsed="false" customFormat="false" customHeight="false" hidden="false" ht="12.1" outlineLevel="0" r="409">
      <c r="A409" s="22" t="n">
        <v>44809</v>
      </c>
      <c r="B409" s="23" t="s">
        <v>843</v>
      </c>
      <c r="C409" s="23" t="s">
        <v>259</v>
      </c>
      <c r="D409" s="23" t="s">
        <v>843</v>
      </c>
      <c r="E409" s="23" t="s">
        <v>843</v>
      </c>
      <c r="F409" s="23" t="s">
        <v>20</v>
      </c>
      <c r="G409" s="24" t="n">
        <v>1</v>
      </c>
      <c r="H409" s="25" t="n">
        <v>1010</v>
      </c>
      <c r="I409" s="25" t="n">
        <v>1010</v>
      </c>
      <c r="J409" s="25" t="n">
        <v>0</v>
      </c>
      <c r="K409" s="25" t="n">
        <v>0</v>
      </c>
      <c r="L409" s="25" t="n">
        <v>0</v>
      </c>
      <c r="M409" s="25"/>
      <c r="N409" s="6" t="s">
        <f>=I409+J409+K409+L409</f>
      </c>
      <c r="O409" s="25"/>
      <c r="P409" s="23"/>
      <c r="Q409" s="23" t="s">
        <v>933</v>
      </c>
    </row>
    <row collapsed="false" customFormat="false" customHeight="false" hidden="false" ht="12.1" outlineLevel="0" r="410">
      <c r="A410" s="21" t="n">
        <v>44809.509386574</v>
      </c>
      <c r="B410" s="17" t="s">
        <v>147</v>
      </c>
      <c r="C410" s="17" t="s">
        <v>942</v>
      </c>
      <c r="D410" s="17" t="s">
        <v>724</v>
      </c>
      <c r="E410" s="17" t="s">
        <v>18</v>
      </c>
      <c r="F410" s="17" t="s">
        <v>20</v>
      </c>
      <c r="G410" s="7" t="n">
        <v>200</v>
      </c>
      <c r="H410" s="6" t="n">
        <v>7.249</v>
      </c>
      <c r="I410" s="6" t="n">
        <v>-1449.8</v>
      </c>
      <c r="J410" s="6" t="n">
        <v>0</v>
      </c>
      <c r="K410" s="6" t="n">
        <v>-0.72</v>
      </c>
      <c r="L410" s="6" t="n">
        <v>0</v>
      </c>
      <c r="M410" s="6"/>
      <c r="N410" s="6" t="s">
        <f>=I410+J410+K410+L410</f>
      </c>
      <c r="O410" s="6"/>
      <c r="P410" s="17"/>
      <c r="Q410" s="17" t="s">
        <v>933</v>
      </c>
    </row>
    <row collapsed="false" customFormat="false" customHeight="false" hidden="false" ht="12.1" outlineLevel="0" r="411">
      <c r="A411" s="22" t="n">
        <v>44826</v>
      </c>
      <c r="B411" s="23" t="s">
        <v>843</v>
      </c>
      <c r="C411" s="23" t="s">
        <v>259</v>
      </c>
      <c r="D411" s="23" t="s">
        <v>843</v>
      </c>
      <c r="E411" s="23" t="s">
        <v>843</v>
      </c>
      <c r="F411" s="23" t="s">
        <v>20</v>
      </c>
      <c r="G411" s="24" t="n">
        <v>1</v>
      </c>
      <c r="H411" s="25" t="n">
        <v>1150</v>
      </c>
      <c r="I411" s="25" t="n">
        <v>1150</v>
      </c>
      <c r="J411" s="25" t="n">
        <v>0</v>
      </c>
      <c r="K411" s="25" t="n">
        <v>0</v>
      </c>
      <c r="L411" s="25" t="n">
        <v>0</v>
      </c>
      <c r="M411" s="25"/>
      <c r="N411" s="6" t="s">
        <f>=I411+J411+K411+L411</f>
      </c>
      <c r="O411" s="25"/>
      <c r="P411" s="23"/>
      <c r="Q411" s="23" t="s">
        <v>933</v>
      </c>
    </row>
    <row collapsed="false" customFormat="false" customHeight="false" hidden="false" ht="12.1" outlineLevel="0" r="412">
      <c r="A412" s="22" t="n">
        <v>44826.166666667</v>
      </c>
      <c r="B412" s="23" t="s">
        <v>843</v>
      </c>
      <c r="C412" s="23" t="s">
        <v>259</v>
      </c>
      <c r="D412" s="23" t="s">
        <v>843</v>
      </c>
      <c r="E412" s="23" t="s">
        <v>843</v>
      </c>
      <c r="F412" s="23" t="s">
        <v>20</v>
      </c>
      <c r="G412" s="24" t="n">
        <v>1</v>
      </c>
      <c r="H412" s="25" t="n">
        <v>1050</v>
      </c>
      <c r="I412" s="25" t="n">
        <v>1050</v>
      </c>
      <c r="J412" s="25" t="n">
        <v>0</v>
      </c>
      <c r="K412" s="25" t="n">
        <v>0</v>
      </c>
      <c r="L412" s="25" t="n">
        <v>0</v>
      </c>
      <c r="M412" s="25"/>
      <c r="N412" s="6" t="s">
        <f>=I412+J412+K412+L412</f>
      </c>
      <c r="O412" s="25"/>
      <c r="P412" s="23"/>
      <c r="Q412" s="23" t="s">
        <v>844</v>
      </c>
    </row>
    <row collapsed="false" customFormat="false" customHeight="false" hidden="false" ht="12.1" outlineLevel="0" r="413">
      <c r="A413" s="21" t="n">
        <v>44826.725775463</v>
      </c>
      <c r="B413" s="17" t="s">
        <v>147</v>
      </c>
      <c r="C413" s="17" t="s">
        <v>942</v>
      </c>
      <c r="D413" s="17" t="s">
        <v>724</v>
      </c>
      <c r="E413" s="17" t="s">
        <v>18</v>
      </c>
      <c r="F413" s="17" t="s">
        <v>20</v>
      </c>
      <c r="G413" s="7" t="n">
        <v>100</v>
      </c>
      <c r="H413" s="6" t="n">
        <v>6.091</v>
      </c>
      <c r="I413" s="6" t="n">
        <v>-609.1</v>
      </c>
      <c r="J413" s="6" t="n">
        <v>0</v>
      </c>
      <c r="K413" s="6" t="n">
        <v>-0.31</v>
      </c>
      <c r="L413" s="6" t="n">
        <v>0</v>
      </c>
      <c r="M413" s="6"/>
      <c r="N413" s="6" t="s">
        <f>=I413+J413+K413+L413</f>
      </c>
      <c r="O413" s="6"/>
      <c r="P413" s="17"/>
      <c r="Q413" s="17" t="s">
        <v>933</v>
      </c>
    </row>
    <row collapsed="false" customFormat="false" customHeight="false" hidden="false" ht="12.1" outlineLevel="0" r="414">
      <c r="A414" s="21" t="n">
        <v>44826.726574074</v>
      </c>
      <c r="B414" s="17" t="s">
        <v>34</v>
      </c>
      <c r="C414" s="17" t="s">
        <v>930</v>
      </c>
      <c r="D414" s="17" t="s">
        <v>724</v>
      </c>
      <c r="E414" s="17" t="s">
        <v>18</v>
      </c>
      <c r="F414" s="17" t="s">
        <v>20</v>
      </c>
      <c r="G414" s="7" t="n">
        <v>1</v>
      </c>
      <c r="H414" s="6" t="n">
        <v>315.8</v>
      </c>
      <c r="I414" s="6" t="n">
        <v>-315.8</v>
      </c>
      <c r="J414" s="6" t="n">
        <v>0</v>
      </c>
      <c r="K414" s="6" t="n">
        <v>-0.16</v>
      </c>
      <c r="L414" s="6" t="n">
        <v>0</v>
      </c>
      <c r="M414" s="6"/>
      <c r="N414" s="6" t="s">
        <f>=I414+J414+K414+L414</f>
      </c>
      <c r="O414" s="6"/>
      <c r="P414" s="17"/>
      <c r="Q414" s="17" t="s">
        <v>933</v>
      </c>
    </row>
    <row collapsed="false" customFormat="false" customHeight="false" hidden="false" ht="12.1" outlineLevel="0" r="415">
      <c r="A415" s="21" t="n">
        <v>44826.727592593</v>
      </c>
      <c r="B415" s="17" t="s">
        <v>170</v>
      </c>
      <c r="C415" s="17" t="s">
        <v>943</v>
      </c>
      <c r="D415" s="17" t="s">
        <v>724</v>
      </c>
      <c r="E415" s="17" t="s">
        <v>168</v>
      </c>
      <c r="F415" s="17" t="s">
        <v>20</v>
      </c>
      <c r="G415" s="7" t="n">
        <v>2</v>
      </c>
      <c r="H415" s="6" t="n">
        <v>87.1</v>
      </c>
      <c r="I415" s="6" t="n">
        <v>-174.2</v>
      </c>
      <c r="J415" s="6" t="n">
        <v>0</v>
      </c>
      <c r="K415" s="6" t="n">
        <v>-0.02</v>
      </c>
      <c r="L415" s="6" t="n">
        <v>0</v>
      </c>
      <c r="M415" s="6"/>
      <c r="N415" s="6" t="s">
        <f>=I415+J415+K415+L415</f>
      </c>
      <c r="O415" s="6"/>
      <c r="P415" s="17"/>
      <c r="Q415" s="17" t="s">
        <v>933</v>
      </c>
    </row>
    <row collapsed="false" customFormat="false" customHeight="false" hidden="false" ht="12.1" outlineLevel="0" r="416">
      <c r="A416" s="21" t="n">
        <v>44826.728171296</v>
      </c>
      <c r="B416" s="17" t="s">
        <v>176</v>
      </c>
      <c r="C416" s="17" t="s">
        <v>944</v>
      </c>
      <c r="D416" s="17" t="s">
        <v>724</v>
      </c>
      <c r="E416" s="17" t="s">
        <v>168</v>
      </c>
      <c r="F416" s="17" t="s">
        <v>20</v>
      </c>
      <c r="G416" s="7" t="n">
        <v>2</v>
      </c>
      <c r="H416" s="6" t="n">
        <v>0.8337</v>
      </c>
      <c r="I416" s="6" t="n">
        <v>-1.67</v>
      </c>
      <c r="J416" s="6" t="n">
        <v>0</v>
      </c>
      <c r="K416" s="6" t="n">
        <v>-0.02</v>
      </c>
      <c r="L416" s="6" t="n">
        <v>0</v>
      </c>
      <c r="M416" s="6"/>
      <c r="N416" s="6" t="s">
        <f>=I416+J416+K416+L416</f>
      </c>
      <c r="O416" s="6"/>
      <c r="P416" s="17"/>
      <c r="Q416" s="17" t="s">
        <v>933</v>
      </c>
    </row>
    <row collapsed="false" customFormat="false" customHeight="false" hidden="false" ht="12.1" outlineLevel="0" r="417">
      <c r="A417" s="21" t="n">
        <v>44826.72818287</v>
      </c>
      <c r="B417" s="17" t="s">
        <v>176</v>
      </c>
      <c r="C417" s="17" t="s">
        <v>944</v>
      </c>
      <c r="D417" s="17" t="s">
        <v>724</v>
      </c>
      <c r="E417" s="17" t="s">
        <v>168</v>
      </c>
      <c r="F417" s="17" t="s">
        <v>20</v>
      </c>
      <c r="G417" s="7" t="n">
        <v>2</v>
      </c>
      <c r="H417" s="6" t="n">
        <v>0.8337</v>
      </c>
      <c r="I417" s="6" t="n">
        <v>-1.67</v>
      </c>
      <c r="J417" s="6" t="n">
        <v>0</v>
      </c>
      <c r="K417" s="6" t="n">
        <v>-0.02</v>
      </c>
      <c r="L417" s="6" t="n">
        <v>0</v>
      </c>
      <c r="M417" s="6"/>
      <c r="N417" s="6" t="s">
        <f>=I417+J417+K417+L417</f>
      </c>
      <c r="O417" s="6"/>
      <c r="P417" s="17"/>
      <c r="Q417" s="17" t="s">
        <v>933</v>
      </c>
    </row>
    <row collapsed="false" customFormat="false" customHeight="false" hidden="false" ht="12.1" outlineLevel="0" r="418">
      <c r="A418" s="21" t="n">
        <v>44826.728194444</v>
      </c>
      <c r="B418" s="17" t="s">
        <v>176</v>
      </c>
      <c r="C418" s="17" t="s">
        <v>944</v>
      </c>
      <c r="D418" s="17" t="s">
        <v>724</v>
      </c>
      <c r="E418" s="17" t="s">
        <v>168</v>
      </c>
      <c r="F418" s="17" t="s">
        <v>20</v>
      </c>
      <c r="G418" s="7" t="n">
        <v>2</v>
      </c>
      <c r="H418" s="6" t="n">
        <v>0.8337</v>
      </c>
      <c r="I418" s="6" t="n">
        <v>-1.67</v>
      </c>
      <c r="J418" s="6" t="n">
        <v>0</v>
      </c>
      <c r="K418" s="6" t="n">
        <v>-0.02</v>
      </c>
      <c r="L418" s="6" t="n">
        <v>0</v>
      </c>
      <c r="M418" s="6"/>
      <c r="N418" s="6" t="s">
        <f>=I418+J418+K418+L418</f>
      </c>
      <c r="O418" s="6"/>
      <c r="P418" s="17"/>
      <c r="Q418" s="17" t="s">
        <v>933</v>
      </c>
    </row>
    <row collapsed="false" customFormat="false" customHeight="false" hidden="false" ht="12.1" outlineLevel="0" r="419">
      <c r="A419" s="21" t="n">
        <v>44826.728206019</v>
      </c>
      <c r="B419" s="17" t="s">
        <v>176</v>
      </c>
      <c r="C419" s="17" t="s">
        <v>944</v>
      </c>
      <c r="D419" s="17" t="s">
        <v>724</v>
      </c>
      <c r="E419" s="17" t="s">
        <v>168</v>
      </c>
      <c r="F419" s="17" t="s">
        <v>20</v>
      </c>
      <c r="G419" s="7" t="n">
        <v>2</v>
      </c>
      <c r="H419" s="6" t="n">
        <v>0.8337</v>
      </c>
      <c r="I419" s="6" t="n">
        <v>-1.67</v>
      </c>
      <c r="J419" s="6" t="n">
        <v>0</v>
      </c>
      <c r="K419" s="6" t="n">
        <v>-0.02</v>
      </c>
      <c r="L419" s="6" t="n">
        <v>0</v>
      </c>
      <c r="M419" s="6"/>
      <c r="N419" s="6" t="s">
        <f>=I419+J419+K419+L419</f>
      </c>
      <c r="O419" s="6"/>
      <c r="P419" s="17"/>
      <c r="Q419" s="17" t="s">
        <v>933</v>
      </c>
    </row>
    <row collapsed="false" customFormat="false" customHeight="false" hidden="false" ht="12.1" outlineLevel="0" r="420">
      <c r="A420" s="21" t="n">
        <v>44826.728217593</v>
      </c>
      <c r="B420" s="17" t="s">
        <v>176</v>
      </c>
      <c r="C420" s="17" t="s">
        <v>944</v>
      </c>
      <c r="D420" s="17" t="s">
        <v>724</v>
      </c>
      <c r="E420" s="17" t="s">
        <v>168</v>
      </c>
      <c r="F420" s="17" t="s">
        <v>20</v>
      </c>
      <c r="G420" s="7" t="n">
        <v>2</v>
      </c>
      <c r="H420" s="6" t="n">
        <v>0.8337</v>
      </c>
      <c r="I420" s="6" t="n">
        <v>-1.67</v>
      </c>
      <c r="J420" s="6" t="n">
        <v>0</v>
      </c>
      <c r="K420" s="6" t="n">
        <v>-0.02</v>
      </c>
      <c r="L420" s="6" t="n">
        <v>0</v>
      </c>
      <c r="M420" s="6"/>
      <c r="N420" s="6" t="s">
        <f>=I420+J420+K420+L420</f>
      </c>
      <c r="O420" s="6"/>
      <c r="P420" s="17"/>
      <c r="Q420" s="17" t="s">
        <v>933</v>
      </c>
    </row>
    <row collapsed="false" customFormat="false" customHeight="false" hidden="false" ht="12.1" outlineLevel="0" r="421">
      <c r="A421" s="21" t="n">
        <v>44826.728229167</v>
      </c>
      <c r="B421" s="17" t="s">
        <v>176</v>
      </c>
      <c r="C421" s="17" t="s">
        <v>944</v>
      </c>
      <c r="D421" s="17" t="s">
        <v>724</v>
      </c>
      <c r="E421" s="17" t="s">
        <v>168</v>
      </c>
      <c r="F421" s="17" t="s">
        <v>20</v>
      </c>
      <c r="G421" s="7" t="n">
        <v>2</v>
      </c>
      <c r="H421" s="6" t="n">
        <v>0.8337</v>
      </c>
      <c r="I421" s="6" t="n">
        <v>-1.67</v>
      </c>
      <c r="J421" s="6" t="n">
        <v>0</v>
      </c>
      <c r="K421" s="6" t="n">
        <v>-0.02</v>
      </c>
      <c r="L421" s="6" t="n">
        <v>0</v>
      </c>
      <c r="M421" s="6"/>
      <c r="N421" s="6" t="s">
        <f>=I421+J421+K421+L421</f>
      </c>
      <c r="O421" s="6"/>
      <c r="P421" s="17"/>
      <c r="Q421" s="17" t="s">
        <v>933</v>
      </c>
    </row>
    <row collapsed="false" customFormat="false" customHeight="false" hidden="false" ht="12.1" outlineLevel="0" r="422">
      <c r="A422" s="21" t="n">
        <v>44826.728240741</v>
      </c>
      <c r="B422" s="17" t="s">
        <v>176</v>
      </c>
      <c r="C422" s="17" t="s">
        <v>944</v>
      </c>
      <c r="D422" s="17" t="s">
        <v>724</v>
      </c>
      <c r="E422" s="17" t="s">
        <v>168</v>
      </c>
      <c r="F422" s="17" t="s">
        <v>20</v>
      </c>
      <c r="G422" s="7" t="n">
        <v>2</v>
      </c>
      <c r="H422" s="6" t="n">
        <v>0.8337</v>
      </c>
      <c r="I422" s="6" t="n">
        <v>-1.67</v>
      </c>
      <c r="J422" s="6" t="n">
        <v>0</v>
      </c>
      <c r="K422" s="6" t="n">
        <v>-0.02</v>
      </c>
      <c r="L422" s="6" t="n">
        <v>0</v>
      </c>
      <c r="M422" s="6"/>
      <c r="N422" s="6" t="s">
        <f>=I422+J422+K422+L422</f>
      </c>
      <c r="O422" s="6"/>
      <c r="P422" s="17"/>
      <c r="Q422" s="17" t="s">
        <v>933</v>
      </c>
    </row>
    <row collapsed="false" customFormat="false" customHeight="false" hidden="false" ht="12.1" outlineLevel="0" r="423">
      <c r="A423" s="21" t="n">
        <v>44826.728252315</v>
      </c>
      <c r="B423" s="17" t="s">
        <v>176</v>
      </c>
      <c r="C423" s="17" t="s">
        <v>944</v>
      </c>
      <c r="D423" s="17" t="s">
        <v>724</v>
      </c>
      <c r="E423" s="17" t="s">
        <v>168</v>
      </c>
      <c r="F423" s="17" t="s">
        <v>20</v>
      </c>
      <c r="G423" s="7" t="n">
        <v>2</v>
      </c>
      <c r="H423" s="6" t="n">
        <v>0.8337</v>
      </c>
      <c r="I423" s="6" t="n">
        <v>-1.67</v>
      </c>
      <c r="J423" s="6" t="n">
        <v>0</v>
      </c>
      <c r="K423" s="6" t="n">
        <v>-0.02</v>
      </c>
      <c r="L423" s="6" t="n">
        <v>0</v>
      </c>
      <c r="M423" s="6"/>
      <c r="N423" s="6" t="s">
        <f>=I423+J423+K423+L423</f>
      </c>
      <c r="O423" s="6"/>
      <c r="P423" s="17"/>
      <c r="Q423" s="17" t="s">
        <v>933</v>
      </c>
    </row>
    <row collapsed="false" customFormat="false" customHeight="false" hidden="false" ht="12.1" outlineLevel="0" r="424">
      <c r="A424" s="21" t="n">
        <v>44826.728263889</v>
      </c>
      <c r="B424" s="17" t="s">
        <v>176</v>
      </c>
      <c r="C424" s="17" t="s">
        <v>944</v>
      </c>
      <c r="D424" s="17" t="s">
        <v>724</v>
      </c>
      <c r="E424" s="17" t="s">
        <v>168</v>
      </c>
      <c r="F424" s="17" t="s">
        <v>20</v>
      </c>
      <c r="G424" s="7" t="n">
        <v>2</v>
      </c>
      <c r="H424" s="6" t="n">
        <v>0.8337</v>
      </c>
      <c r="I424" s="6" t="n">
        <v>-1.67</v>
      </c>
      <c r="J424" s="6" t="n">
        <v>0</v>
      </c>
      <c r="K424" s="6" t="n">
        <v>-0.02</v>
      </c>
      <c r="L424" s="6" t="n">
        <v>0</v>
      </c>
      <c r="M424" s="6"/>
      <c r="N424" s="6" t="s">
        <f>=I424+J424+K424+L424</f>
      </c>
      <c r="O424" s="6"/>
      <c r="P424" s="17"/>
      <c r="Q424" s="17" t="s">
        <v>933</v>
      </c>
    </row>
    <row collapsed="false" customFormat="false" customHeight="false" hidden="false" ht="12.1" outlineLevel="0" r="425">
      <c r="A425" s="21" t="n">
        <v>44826.728275463</v>
      </c>
      <c r="B425" s="17" t="s">
        <v>176</v>
      </c>
      <c r="C425" s="17" t="s">
        <v>944</v>
      </c>
      <c r="D425" s="17" t="s">
        <v>724</v>
      </c>
      <c r="E425" s="17" t="s">
        <v>168</v>
      </c>
      <c r="F425" s="17" t="s">
        <v>20</v>
      </c>
      <c r="G425" s="7" t="n">
        <v>2</v>
      </c>
      <c r="H425" s="6" t="n">
        <v>0.8337</v>
      </c>
      <c r="I425" s="6" t="n">
        <v>-1.67</v>
      </c>
      <c r="J425" s="6" t="n">
        <v>0</v>
      </c>
      <c r="K425" s="6" t="n">
        <v>-0.02</v>
      </c>
      <c r="L425" s="6" t="n">
        <v>0</v>
      </c>
      <c r="M425" s="6"/>
      <c r="N425" s="6" t="s">
        <f>=I425+J425+K425+L425</f>
      </c>
      <c r="O425" s="6"/>
      <c r="P425" s="17"/>
      <c r="Q425" s="17" t="s">
        <v>933</v>
      </c>
    </row>
    <row collapsed="false" customFormat="false" customHeight="false" hidden="false" ht="12.1" outlineLevel="0" r="426">
      <c r="A426" s="21" t="n">
        <v>44826.728287037</v>
      </c>
      <c r="B426" s="17" t="s">
        <v>176</v>
      </c>
      <c r="C426" s="17" t="s">
        <v>944</v>
      </c>
      <c r="D426" s="17" t="s">
        <v>724</v>
      </c>
      <c r="E426" s="17" t="s">
        <v>168</v>
      </c>
      <c r="F426" s="17" t="s">
        <v>20</v>
      </c>
      <c r="G426" s="7" t="n">
        <v>2</v>
      </c>
      <c r="H426" s="6" t="n">
        <v>0.8337</v>
      </c>
      <c r="I426" s="6" t="n">
        <v>-1.67</v>
      </c>
      <c r="J426" s="6" t="n">
        <v>0</v>
      </c>
      <c r="K426" s="6" t="n">
        <v>-0.02</v>
      </c>
      <c r="L426" s="6" t="n">
        <v>0</v>
      </c>
      <c r="M426" s="6"/>
      <c r="N426" s="6" t="s">
        <f>=I426+J426+K426+L426</f>
      </c>
      <c r="O426" s="6"/>
      <c r="P426" s="17"/>
      <c r="Q426" s="17" t="s">
        <v>933</v>
      </c>
    </row>
    <row collapsed="false" customFormat="false" customHeight="false" hidden="false" ht="12.1" outlineLevel="0" r="427">
      <c r="A427" s="21" t="n">
        <v>44826.728298611</v>
      </c>
      <c r="B427" s="17" t="s">
        <v>176</v>
      </c>
      <c r="C427" s="17" t="s">
        <v>944</v>
      </c>
      <c r="D427" s="17" t="s">
        <v>724</v>
      </c>
      <c r="E427" s="17" t="s">
        <v>168</v>
      </c>
      <c r="F427" s="17" t="s">
        <v>20</v>
      </c>
      <c r="G427" s="7" t="n">
        <v>2</v>
      </c>
      <c r="H427" s="6" t="n">
        <v>0.8337</v>
      </c>
      <c r="I427" s="6" t="n">
        <v>-1.67</v>
      </c>
      <c r="J427" s="6" t="n">
        <v>0</v>
      </c>
      <c r="K427" s="6" t="n">
        <v>-0.02</v>
      </c>
      <c r="L427" s="6" t="n">
        <v>0</v>
      </c>
      <c r="M427" s="6"/>
      <c r="N427" s="6" t="s">
        <f>=I427+J427+K427+L427</f>
      </c>
      <c r="O427" s="6"/>
      <c r="P427" s="17"/>
      <c r="Q427" s="17" t="s">
        <v>933</v>
      </c>
    </row>
    <row collapsed="false" customFormat="false" customHeight="false" hidden="false" ht="12.1" outlineLevel="0" r="428">
      <c r="A428" s="21" t="n">
        <v>44826.728310185</v>
      </c>
      <c r="B428" s="17" t="s">
        <v>176</v>
      </c>
      <c r="C428" s="17" t="s">
        <v>944</v>
      </c>
      <c r="D428" s="17" t="s">
        <v>724</v>
      </c>
      <c r="E428" s="17" t="s">
        <v>168</v>
      </c>
      <c r="F428" s="17" t="s">
        <v>20</v>
      </c>
      <c r="G428" s="7" t="n">
        <v>2</v>
      </c>
      <c r="H428" s="6" t="n">
        <v>0.8337</v>
      </c>
      <c r="I428" s="6" t="n">
        <v>-1.67</v>
      </c>
      <c r="J428" s="6" t="n">
        <v>0</v>
      </c>
      <c r="K428" s="6" t="n">
        <v>-0.02</v>
      </c>
      <c r="L428" s="6" t="n">
        <v>0</v>
      </c>
      <c r="M428" s="6"/>
      <c r="N428" s="6" t="s">
        <f>=I428+J428+K428+L428</f>
      </c>
      <c r="O428" s="6"/>
      <c r="P428" s="17"/>
      <c r="Q428" s="17" t="s">
        <v>933</v>
      </c>
    </row>
    <row collapsed="false" customFormat="false" customHeight="false" hidden="false" ht="12.1" outlineLevel="0" r="429">
      <c r="A429" s="21" t="n">
        <v>44826.728321759</v>
      </c>
      <c r="B429" s="17" t="s">
        <v>176</v>
      </c>
      <c r="C429" s="17" t="s">
        <v>944</v>
      </c>
      <c r="D429" s="17" t="s">
        <v>724</v>
      </c>
      <c r="E429" s="17" t="s">
        <v>168</v>
      </c>
      <c r="F429" s="17" t="s">
        <v>20</v>
      </c>
      <c r="G429" s="7" t="n">
        <v>2</v>
      </c>
      <c r="H429" s="6" t="n">
        <v>0.8337</v>
      </c>
      <c r="I429" s="6" t="n">
        <v>-1.67</v>
      </c>
      <c r="J429" s="6" t="n">
        <v>0</v>
      </c>
      <c r="K429" s="6" t="n">
        <v>-0.02</v>
      </c>
      <c r="L429" s="6" t="n">
        <v>0</v>
      </c>
      <c r="M429" s="6"/>
      <c r="N429" s="6" t="s">
        <f>=I429+J429+K429+L429</f>
      </c>
      <c r="O429" s="6"/>
      <c r="P429" s="17"/>
      <c r="Q429" s="17" t="s">
        <v>933</v>
      </c>
    </row>
    <row collapsed="false" customFormat="false" customHeight="false" hidden="false" ht="12.1" outlineLevel="0" r="430">
      <c r="A430" s="21" t="n">
        <v>44826.728333333</v>
      </c>
      <c r="B430" s="17" t="s">
        <v>176</v>
      </c>
      <c r="C430" s="17" t="s">
        <v>944</v>
      </c>
      <c r="D430" s="17" t="s">
        <v>724</v>
      </c>
      <c r="E430" s="17" t="s">
        <v>168</v>
      </c>
      <c r="F430" s="17" t="s">
        <v>20</v>
      </c>
      <c r="G430" s="7" t="n">
        <v>2</v>
      </c>
      <c r="H430" s="6" t="n">
        <v>0.8337</v>
      </c>
      <c r="I430" s="6" t="n">
        <v>-1.67</v>
      </c>
      <c r="J430" s="6" t="n">
        <v>0</v>
      </c>
      <c r="K430" s="6" t="n">
        <v>-0.02</v>
      </c>
      <c r="L430" s="6" t="n">
        <v>0</v>
      </c>
      <c r="M430" s="6"/>
      <c r="N430" s="6" t="s">
        <f>=I430+J430+K430+L430</f>
      </c>
      <c r="O430" s="6"/>
      <c r="P430" s="17"/>
      <c r="Q430" s="17" t="s">
        <v>933</v>
      </c>
    </row>
    <row collapsed="false" customFormat="false" customHeight="false" hidden="false" ht="12.1" outlineLevel="0" r="431">
      <c r="A431" s="21" t="n">
        <v>44826.728344907</v>
      </c>
      <c r="B431" s="17" t="s">
        <v>176</v>
      </c>
      <c r="C431" s="17" t="s">
        <v>944</v>
      </c>
      <c r="D431" s="17" t="s">
        <v>724</v>
      </c>
      <c r="E431" s="17" t="s">
        <v>168</v>
      </c>
      <c r="F431" s="17" t="s">
        <v>20</v>
      </c>
      <c r="G431" s="7" t="n">
        <v>2</v>
      </c>
      <c r="H431" s="6" t="n">
        <v>0.8337</v>
      </c>
      <c r="I431" s="6" t="n">
        <v>-1.67</v>
      </c>
      <c r="J431" s="6" t="n">
        <v>0</v>
      </c>
      <c r="K431" s="6" t="n">
        <v>-0.02</v>
      </c>
      <c r="L431" s="6" t="n">
        <v>0</v>
      </c>
      <c r="M431" s="6"/>
      <c r="N431" s="6" t="s">
        <f>=I431+J431+K431+L431</f>
      </c>
      <c r="O431" s="6"/>
      <c r="P431" s="17"/>
      <c r="Q431" s="17" t="s">
        <v>933</v>
      </c>
    </row>
    <row collapsed="false" customFormat="false" customHeight="false" hidden="false" ht="12.1" outlineLevel="0" r="432">
      <c r="A432" s="21" t="n">
        <v>44826.914791667</v>
      </c>
      <c r="B432" s="17" t="s">
        <v>235</v>
      </c>
      <c r="C432" s="17" t="s">
        <v>945</v>
      </c>
      <c r="D432" s="17" t="s">
        <v>724</v>
      </c>
      <c r="E432" s="17" t="s">
        <v>202</v>
      </c>
      <c r="F432" s="17" t="s">
        <v>20</v>
      </c>
      <c r="G432" s="7" t="n">
        <v>1</v>
      </c>
      <c r="H432" s="6" t="n">
        <v>89.17</v>
      </c>
      <c r="I432" s="6" t="n">
        <v>-891.7</v>
      </c>
      <c r="J432" s="6" t="n">
        <v>-6.51</v>
      </c>
      <c r="K432" s="6" t="n">
        <v>-0.54</v>
      </c>
      <c r="L432" s="6" t="n">
        <v>-0.11</v>
      </c>
      <c r="M432" s="6"/>
      <c r="N432" s="6" t="s">
        <f>=I432+J432+K432+L432</f>
      </c>
      <c r="O432" s="6"/>
      <c r="P432" s="17"/>
      <c r="Q432" s="17" t="s">
        <v>844</v>
      </c>
    </row>
    <row collapsed="false" customFormat="false" customHeight="false" hidden="false" ht="12.1" outlineLevel="0" r="433">
      <c r="A433" s="22" t="n">
        <v>44837</v>
      </c>
      <c r="B433" s="23" t="s">
        <v>843</v>
      </c>
      <c r="C433" s="23" t="s">
        <v>259</v>
      </c>
      <c r="D433" s="23" t="s">
        <v>843</v>
      </c>
      <c r="E433" s="23" t="s">
        <v>843</v>
      </c>
      <c r="F433" s="23" t="s">
        <v>20</v>
      </c>
      <c r="G433" s="24" t="n">
        <v>1</v>
      </c>
      <c r="H433" s="25" t="n">
        <v>430</v>
      </c>
      <c r="I433" s="25" t="n">
        <v>430</v>
      </c>
      <c r="J433" s="25" t="n">
        <v>0</v>
      </c>
      <c r="K433" s="25" t="n">
        <v>0</v>
      </c>
      <c r="L433" s="25" t="n">
        <v>0</v>
      </c>
      <c r="M433" s="25"/>
      <c r="N433" s="6" t="s">
        <f>=I433+J433+K433+L433</f>
      </c>
      <c r="O433" s="25"/>
      <c r="P433" s="23"/>
      <c r="Q433" s="23" t="s">
        <v>933</v>
      </c>
    </row>
    <row collapsed="false" customFormat="false" customHeight="false" hidden="false" ht="12.1" outlineLevel="0" r="434">
      <c r="A434" s="22" t="n">
        <v>44837</v>
      </c>
      <c r="B434" s="23" t="s">
        <v>843</v>
      </c>
      <c r="C434" s="23" t="s">
        <v>259</v>
      </c>
      <c r="D434" s="23" t="s">
        <v>843</v>
      </c>
      <c r="E434" s="23" t="s">
        <v>843</v>
      </c>
      <c r="F434" s="23" t="s">
        <v>20</v>
      </c>
      <c r="G434" s="24" t="n">
        <v>1</v>
      </c>
      <c r="H434" s="25" t="n">
        <v>600</v>
      </c>
      <c r="I434" s="25" t="n">
        <v>600</v>
      </c>
      <c r="J434" s="25" t="n">
        <v>0</v>
      </c>
      <c r="K434" s="25" t="n">
        <v>0</v>
      </c>
      <c r="L434" s="25" t="n">
        <v>0</v>
      </c>
      <c r="M434" s="25"/>
      <c r="N434" s="6" t="s">
        <f>=I434+J434+K434+L434</f>
      </c>
      <c r="O434" s="25"/>
      <c r="P434" s="23"/>
      <c r="Q434" s="23" t="s">
        <v>933</v>
      </c>
    </row>
    <row collapsed="false" customFormat="false" customHeight="false" hidden="false" ht="12.1" outlineLevel="0" r="435">
      <c r="A435" s="22" t="n">
        <v>44837.166666667</v>
      </c>
      <c r="B435" s="23" t="s">
        <v>843</v>
      </c>
      <c r="C435" s="23" t="s">
        <v>259</v>
      </c>
      <c r="D435" s="23" t="s">
        <v>843</v>
      </c>
      <c r="E435" s="23" t="s">
        <v>843</v>
      </c>
      <c r="F435" s="23" t="s">
        <v>20</v>
      </c>
      <c r="G435" s="24" t="n">
        <v>1</v>
      </c>
      <c r="H435" s="25" t="n">
        <v>1200</v>
      </c>
      <c r="I435" s="25" t="n">
        <v>1200</v>
      </c>
      <c r="J435" s="25" t="n">
        <v>0</v>
      </c>
      <c r="K435" s="25" t="n">
        <v>0</v>
      </c>
      <c r="L435" s="25" t="n">
        <v>0</v>
      </c>
      <c r="M435" s="25"/>
      <c r="N435" s="6" t="s">
        <f>=I435+J435+K435+L435</f>
      </c>
      <c r="O435" s="25"/>
      <c r="P435" s="23"/>
      <c r="Q435" s="23" t="s">
        <v>844</v>
      </c>
    </row>
    <row collapsed="false" customFormat="false" customHeight="false" hidden="false" ht="12.1" outlineLevel="0" r="436">
      <c r="A436" s="21" t="n">
        <v>44837.730972222</v>
      </c>
      <c r="B436" s="17" t="s">
        <v>34</v>
      </c>
      <c r="C436" s="17" t="s">
        <v>930</v>
      </c>
      <c r="D436" s="17" t="s">
        <v>724</v>
      </c>
      <c r="E436" s="17" t="s">
        <v>18</v>
      </c>
      <c r="F436" s="17" t="s">
        <v>20</v>
      </c>
      <c r="G436" s="7" t="n">
        <v>2</v>
      </c>
      <c r="H436" s="6" t="n">
        <v>280.65</v>
      </c>
      <c r="I436" s="6" t="n">
        <v>-561.3</v>
      </c>
      <c r="J436" s="6" t="n">
        <v>0</v>
      </c>
      <c r="K436" s="6" t="n">
        <v>-0.27</v>
      </c>
      <c r="L436" s="6" t="n">
        <v>0</v>
      </c>
      <c r="M436" s="6"/>
      <c r="N436" s="6" t="s">
        <f>=I436+J436+K436+L436</f>
      </c>
      <c r="O436" s="6"/>
      <c r="P436" s="17"/>
      <c r="Q436" s="17" t="s">
        <v>933</v>
      </c>
    </row>
    <row collapsed="false" customFormat="false" customHeight="false" hidden="false" ht="12.1" outlineLevel="0" r="437">
      <c r="A437" s="21" t="n">
        <v>44837.733240741</v>
      </c>
      <c r="B437" s="17" t="s">
        <v>176</v>
      </c>
      <c r="C437" s="17" t="s">
        <v>944</v>
      </c>
      <c r="D437" s="17" t="s">
        <v>724</v>
      </c>
      <c r="E437" s="17" t="s">
        <v>168</v>
      </c>
      <c r="F437" s="17" t="s">
        <v>20</v>
      </c>
      <c r="G437" s="7" t="n">
        <v>35</v>
      </c>
      <c r="H437" s="6" t="n">
        <v>0.8334</v>
      </c>
      <c r="I437" s="6" t="n">
        <v>-29.17</v>
      </c>
      <c r="J437" s="6" t="n">
        <v>0</v>
      </c>
      <c r="K437" s="6" t="n">
        <v>-0.02</v>
      </c>
      <c r="L437" s="6" t="n">
        <v>0</v>
      </c>
      <c r="M437" s="6"/>
      <c r="N437" s="6" t="s">
        <f>=I437+J437+K437+L437</f>
      </c>
      <c r="O437" s="6"/>
      <c r="P437" s="17"/>
      <c r="Q437" s="17" t="s">
        <v>933</v>
      </c>
    </row>
    <row collapsed="false" customFormat="false" customHeight="false" hidden="false" ht="12.1" outlineLevel="0" r="438">
      <c r="A438" s="21" t="n">
        <v>44837.73599537</v>
      </c>
      <c r="B438" s="17" t="s">
        <v>60</v>
      </c>
      <c r="C438" s="17" t="s">
        <v>917</v>
      </c>
      <c r="D438" s="17" t="s">
        <v>724</v>
      </c>
      <c r="E438" s="17" t="s">
        <v>18</v>
      </c>
      <c r="F438" s="17" t="s">
        <v>20</v>
      </c>
      <c r="G438" s="7" t="n">
        <v>1000</v>
      </c>
      <c r="H438" s="6" t="n">
        <v>0.439</v>
      </c>
      <c r="I438" s="6" t="n">
        <v>-439</v>
      </c>
      <c r="J438" s="6" t="n">
        <v>0</v>
      </c>
      <c r="K438" s="6" t="n">
        <v>-0.23</v>
      </c>
      <c r="L438" s="6" t="n">
        <v>0</v>
      </c>
      <c r="M438" s="6"/>
      <c r="N438" s="6" t="s">
        <f>=I438+J438+K438+L438</f>
      </c>
      <c r="O438" s="6"/>
      <c r="P438" s="17"/>
      <c r="Q438" s="17" t="s">
        <v>933</v>
      </c>
    </row>
    <row collapsed="false" customFormat="false" customHeight="false" hidden="false" ht="12.1" outlineLevel="0" r="439">
      <c r="A439" s="21" t="n">
        <v>44837.895335648</v>
      </c>
      <c r="B439" s="17" t="s">
        <v>49</v>
      </c>
      <c r="C439" s="17" t="s">
        <v>855</v>
      </c>
      <c r="D439" s="17" t="s">
        <v>724</v>
      </c>
      <c r="E439" s="17" t="s">
        <v>18</v>
      </c>
      <c r="F439" s="17" t="s">
        <v>20</v>
      </c>
      <c r="G439" s="7" t="n">
        <v>10</v>
      </c>
      <c r="H439" s="6" t="n">
        <v>78.28</v>
      </c>
      <c r="I439" s="6" t="n">
        <v>-782.8</v>
      </c>
      <c r="J439" s="6" t="n">
        <v>0</v>
      </c>
      <c r="K439" s="6" t="n">
        <v>-0.47</v>
      </c>
      <c r="L439" s="6" t="n">
        <v>-0.07</v>
      </c>
      <c r="M439" s="6"/>
      <c r="N439" s="6" t="s">
        <f>=I439+J439+K439+L439</f>
      </c>
      <c r="O439" s="6"/>
      <c r="P439" s="17"/>
      <c r="Q439" s="17" t="s">
        <v>844</v>
      </c>
    </row>
    <row collapsed="false" customFormat="false" customHeight="false" hidden="false" ht="12.1" outlineLevel="0" r="440">
      <c r="A440" s="21" t="n">
        <v>44837.895740741</v>
      </c>
      <c r="B440" s="17" t="s">
        <v>113</v>
      </c>
      <c r="C440" s="17" t="s">
        <v>860</v>
      </c>
      <c r="D440" s="17" t="s">
        <v>724</v>
      </c>
      <c r="E440" s="17" t="s">
        <v>18</v>
      </c>
      <c r="F440" s="17" t="s">
        <v>20</v>
      </c>
      <c r="G440" s="7" t="n">
        <v>10</v>
      </c>
      <c r="H440" s="6" t="n">
        <v>55.65</v>
      </c>
      <c r="I440" s="6" t="n">
        <v>-556.5</v>
      </c>
      <c r="J440" s="6" t="n">
        <v>0</v>
      </c>
      <c r="K440" s="6" t="n">
        <v>-0.33</v>
      </c>
      <c r="L440" s="6" t="n">
        <v>-0.05</v>
      </c>
      <c r="M440" s="6"/>
      <c r="N440" s="6" t="s">
        <f>=I440+J440+K440+L440</f>
      </c>
      <c r="O440" s="6"/>
      <c r="P440" s="17"/>
      <c r="Q440" s="17" t="s">
        <v>844</v>
      </c>
    </row>
    <row collapsed="false" customFormat="false" customHeight="false" hidden="false" ht="12.1" outlineLevel="0" r="441">
      <c r="A441" s="26" t="n">
        <v>44841.729953704</v>
      </c>
      <c r="B441" s="27" t="s">
        <v>120</v>
      </c>
      <c r="C441" s="27" t="s">
        <v>846</v>
      </c>
      <c r="D441" s="27" t="s">
        <v>725</v>
      </c>
      <c r="E441" s="27" t="s">
        <v>18</v>
      </c>
      <c r="F441" s="27" t="s">
        <v>20</v>
      </c>
      <c r="G441" s="28" t="n">
        <v>-20</v>
      </c>
      <c r="H441" s="29" t="n">
        <v>204.16</v>
      </c>
      <c r="I441" s="29" t="n">
        <v>4083.2</v>
      </c>
      <c r="J441" s="29" t="n">
        <v>0</v>
      </c>
      <c r="K441" s="29" t="n">
        <v>-2.03</v>
      </c>
      <c r="L441" s="29" t="n">
        <v>0</v>
      </c>
      <c r="M441" s="29"/>
      <c r="N441" s="6" t="s">
        <f>=I441+J441+K441+L441</f>
      </c>
      <c r="O441" s="29"/>
      <c r="P441" s="27"/>
      <c r="Q441" s="27" t="s">
        <v>933</v>
      </c>
    </row>
    <row collapsed="false" customFormat="false" customHeight="false" hidden="false" ht="12.1" outlineLevel="0" r="442">
      <c r="A442" s="22" t="n">
        <v>44844.166666667</v>
      </c>
      <c r="B442" s="23" t="s">
        <v>843</v>
      </c>
      <c r="C442" s="23" t="s">
        <v>259</v>
      </c>
      <c r="D442" s="23" t="s">
        <v>843</v>
      </c>
      <c r="E442" s="23" t="s">
        <v>843</v>
      </c>
      <c r="F442" s="23" t="s">
        <v>20</v>
      </c>
      <c r="G442" s="24" t="n">
        <v>1</v>
      </c>
      <c r="H442" s="25" t="n">
        <v>768.3</v>
      </c>
      <c r="I442" s="25" t="n">
        <v>768.3</v>
      </c>
      <c r="J442" s="25" t="n">
        <v>0</v>
      </c>
      <c r="K442" s="25" t="n">
        <v>0</v>
      </c>
      <c r="L442" s="25" t="n">
        <v>0</v>
      </c>
      <c r="M442" s="25"/>
      <c r="N442" s="6" t="s">
        <f>=I442+J442+K442+L442</f>
      </c>
      <c r="O442" s="25"/>
      <c r="P442" s="23"/>
      <c r="Q442" s="23" t="s">
        <v>844</v>
      </c>
    </row>
    <row collapsed="false" customFormat="false" customHeight="false" hidden="false" ht="12.1" outlineLevel="0" r="443">
      <c r="A443" s="21" t="n">
        <v>44844.895081019</v>
      </c>
      <c r="B443" s="17" t="s">
        <v>86</v>
      </c>
      <c r="C443" s="17" t="s">
        <v>854</v>
      </c>
      <c r="D443" s="17" t="s">
        <v>724</v>
      </c>
      <c r="E443" s="17" t="s">
        <v>18</v>
      </c>
      <c r="F443" s="17" t="s">
        <v>20</v>
      </c>
      <c r="G443" s="7" t="n">
        <v>10</v>
      </c>
      <c r="H443" s="6" t="n">
        <v>76.76</v>
      </c>
      <c r="I443" s="6" t="n">
        <v>-767.6</v>
      </c>
      <c r="J443" s="6" t="n">
        <v>0</v>
      </c>
      <c r="K443" s="6" t="n">
        <v>-0.46</v>
      </c>
      <c r="L443" s="6" t="n">
        <v>-0.07</v>
      </c>
      <c r="M443" s="6"/>
      <c r="N443" s="6" t="s">
        <f>=I443+J443+K443+L443</f>
      </c>
      <c r="O443" s="6"/>
      <c r="P443" s="17"/>
      <c r="Q443" s="17" t="s">
        <v>844</v>
      </c>
    </row>
    <row collapsed="false" customFormat="false" customHeight="false" hidden="false" ht="12.1" outlineLevel="0" r="444">
      <c r="A444" s="22" t="n">
        <v>44848</v>
      </c>
      <c r="B444" s="23" t="s">
        <v>843</v>
      </c>
      <c r="C444" s="23" t="s">
        <v>259</v>
      </c>
      <c r="D444" s="23" t="s">
        <v>843</v>
      </c>
      <c r="E444" s="23" t="s">
        <v>843</v>
      </c>
      <c r="F444" s="23" t="s">
        <v>20</v>
      </c>
      <c r="G444" s="24" t="n">
        <v>1</v>
      </c>
      <c r="H444" s="25" t="n">
        <v>1645</v>
      </c>
      <c r="I444" s="25" t="n">
        <v>1645</v>
      </c>
      <c r="J444" s="25" t="n">
        <v>0</v>
      </c>
      <c r="K444" s="25" t="n">
        <v>0</v>
      </c>
      <c r="L444" s="25" t="n">
        <v>0</v>
      </c>
      <c r="M444" s="25"/>
      <c r="N444" s="6" t="s">
        <f>=I444+J444+K444+L444</f>
      </c>
      <c r="O444" s="25"/>
      <c r="P444" s="23"/>
      <c r="Q444" s="23" t="s">
        <v>933</v>
      </c>
    </row>
    <row collapsed="false" customFormat="false" customHeight="false" hidden="false" ht="12.1" outlineLevel="0" r="445">
      <c r="A445" s="21" t="n">
        <v>44848.746944444</v>
      </c>
      <c r="B445" s="17" t="s">
        <v>67</v>
      </c>
      <c r="C445" s="17" t="s">
        <v>946</v>
      </c>
      <c r="D445" s="17" t="s">
        <v>724</v>
      </c>
      <c r="E445" s="17" t="s">
        <v>18</v>
      </c>
      <c r="F445" s="17" t="s">
        <v>20</v>
      </c>
      <c r="G445" s="7" t="n">
        <v>1</v>
      </c>
      <c r="H445" s="6" t="n">
        <v>5730</v>
      </c>
      <c r="I445" s="6" t="n">
        <v>-5730</v>
      </c>
      <c r="J445" s="6" t="n">
        <v>0</v>
      </c>
      <c r="K445" s="6" t="n">
        <v>-2.86</v>
      </c>
      <c r="L445" s="6" t="n">
        <v>0</v>
      </c>
      <c r="M445" s="6"/>
      <c r="N445" s="6" t="s">
        <f>=I445+J445+K445+L445</f>
      </c>
      <c r="O445" s="6"/>
      <c r="P445" s="17"/>
      <c r="Q445" s="17" t="s">
        <v>933</v>
      </c>
    </row>
    <row collapsed="false" customFormat="false" customHeight="false" hidden="false" ht="12.1" outlineLevel="0" r="446">
      <c r="A446" s="21" t="n">
        <v>44848.748553241</v>
      </c>
      <c r="B446" s="17" t="s">
        <v>176</v>
      </c>
      <c r="C446" s="17" t="s">
        <v>944</v>
      </c>
      <c r="D446" s="17" t="s">
        <v>724</v>
      </c>
      <c r="E446" s="17" t="s">
        <v>168</v>
      </c>
      <c r="F446" s="17" t="s">
        <v>20</v>
      </c>
      <c r="G446" s="7" t="n">
        <v>28</v>
      </c>
      <c r="H446" s="6" t="n">
        <v>0.8566</v>
      </c>
      <c r="I446" s="6" t="n">
        <v>-23.98</v>
      </c>
      <c r="J446" s="6" t="n">
        <v>0</v>
      </c>
      <c r="K446" s="6" t="n">
        <v>-0.02</v>
      </c>
      <c r="L446" s="6" t="n">
        <v>0</v>
      </c>
      <c r="M446" s="6"/>
      <c r="N446" s="6" t="s">
        <f>=I446+J446+K446+L446</f>
      </c>
      <c r="O446" s="6"/>
      <c r="P446" s="17"/>
      <c r="Q446" s="17" t="s">
        <v>933</v>
      </c>
    </row>
    <row collapsed="false" customFormat="false" customHeight="false" hidden="false" ht="12.1" outlineLevel="0" r="447">
      <c r="A447" s="22" t="n">
        <v>44868.166666667</v>
      </c>
      <c r="B447" s="23" t="s">
        <v>856</v>
      </c>
      <c r="C447" s="23" t="s">
        <v>947</v>
      </c>
      <c r="D447" s="23" t="s">
        <v>856</v>
      </c>
      <c r="E447" s="23" t="s">
        <v>856</v>
      </c>
      <c r="F447" s="23" t="s">
        <v>20</v>
      </c>
      <c r="G447" s="24" t="n">
        <v>1</v>
      </c>
      <c r="H447" s="25" t="n">
        <v>42.38</v>
      </c>
      <c r="I447" s="25" t="n">
        <v>42.38</v>
      </c>
      <c r="J447" s="25" t="n">
        <v>0</v>
      </c>
      <c r="K447" s="25" t="n">
        <v>0</v>
      </c>
      <c r="L447" s="25" t="n">
        <v>0</v>
      </c>
      <c r="M447" s="25"/>
      <c r="N447" s="6" t="s">
        <f>=I447+J447+K447+L447</f>
      </c>
      <c r="O447" s="25"/>
      <c r="P447" s="23"/>
      <c r="Q447" s="23" t="s">
        <v>844</v>
      </c>
    </row>
    <row collapsed="false" customFormat="false" customHeight="false" hidden="false" ht="12.1" outlineLevel="0" r="448">
      <c r="A448" s="22" t="n">
        <v>44890.166666667</v>
      </c>
      <c r="B448" s="23" t="s">
        <v>843</v>
      </c>
      <c r="C448" s="23" t="s">
        <v>259</v>
      </c>
      <c r="D448" s="23" t="s">
        <v>843</v>
      </c>
      <c r="E448" s="23" t="s">
        <v>843</v>
      </c>
      <c r="F448" s="23" t="s">
        <v>20</v>
      </c>
      <c r="G448" s="24" t="n">
        <v>1</v>
      </c>
      <c r="H448" s="25" t="n">
        <v>2300</v>
      </c>
      <c r="I448" s="25" t="n">
        <v>2300</v>
      </c>
      <c r="J448" s="25" t="n">
        <v>0</v>
      </c>
      <c r="K448" s="25" t="n">
        <v>0</v>
      </c>
      <c r="L448" s="25" t="n">
        <v>0</v>
      </c>
      <c r="M448" s="25"/>
      <c r="N448" s="6" t="s">
        <f>=I448+J448+K448+L448</f>
      </c>
      <c r="O448" s="25"/>
      <c r="P448" s="23"/>
      <c r="Q448" s="23" t="s">
        <v>844</v>
      </c>
    </row>
    <row collapsed="false" customFormat="false" customHeight="false" hidden="false" ht="12.1" outlineLevel="0" r="449">
      <c r="A449" s="21" t="n">
        <v>44890.584143519</v>
      </c>
      <c r="B449" s="17" t="s">
        <v>42</v>
      </c>
      <c r="C449" s="17" t="s">
        <v>885</v>
      </c>
      <c r="D449" s="17" t="s">
        <v>724</v>
      </c>
      <c r="E449" s="17" t="s">
        <v>18</v>
      </c>
      <c r="F449" s="17" t="s">
        <v>20</v>
      </c>
      <c r="G449" s="7" t="n">
        <v>10</v>
      </c>
      <c r="H449" s="6" t="n">
        <v>234.35</v>
      </c>
      <c r="I449" s="6" t="n">
        <v>-2343.5</v>
      </c>
      <c r="J449" s="6" t="n">
        <v>0</v>
      </c>
      <c r="K449" s="6" t="n">
        <v>-1.41</v>
      </c>
      <c r="L449" s="6" t="n">
        <v>0</v>
      </c>
      <c r="M449" s="6"/>
      <c r="N449" s="6" t="s">
        <f>=I449+J449+K449+L449</f>
      </c>
      <c r="O449" s="6"/>
      <c r="P449" s="17"/>
      <c r="Q449" s="17" t="s">
        <v>844</v>
      </c>
    </row>
    <row collapsed="false" customFormat="false" customHeight="false" hidden="false" ht="12.1" outlineLevel="0" r="450">
      <c r="A450" s="26" t="n">
        <v>44890.681331019</v>
      </c>
      <c r="B450" s="27" t="s">
        <v>738</v>
      </c>
      <c r="C450" s="27" t="s">
        <v>903</v>
      </c>
      <c r="D450" s="27" t="s">
        <v>725</v>
      </c>
      <c r="E450" s="27" t="s">
        <v>18</v>
      </c>
      <c r="F450" s="27" t="s">
        <v>20</v>
      </c>
      <c r="G450" s="28" t="n">
        <v>-10</v>
      </c>
      <c r="H450" s="29" t="n">
        <v>70.64</v>
      </c>
      <c r="I450" s="29" t="n">
        <v>706.4</v>
      </c>
      <c r="J450" s="29" t="n">
        <v>0</v>
      </c>
      <c r="K450" s="29" t="n">
        <v>-0.42</v>
      </c>
      <c r="L450" s="29" t="n">
        <v>0</v>
      </c>
      <c r="M450" s="29"/>
      <c r="N450" s="6" t="s">
        <f>=I450+J450+K450+L450</f>
      </c>
      <c r="O450" s="29"/>
      <c r="P450" s="27"/>
      <c r="Q450" s="27" t="s">
        <v>844</v>
      </c>
    </row>
    <row collapsed="false" customFormat="false" customHeight="false" hidden="false" ht="12.1" outlineLevel="0" r="451">
      <c r="A451" s="22" t="n">
        <v>44908</v>
      </c>
      <c r="B451" s="23" t="s">
        <v>843</v>
      </c>
      <c r="C451" s="23" t="s">
        <v>259</v>
      </c>
      <c r="D451" s="23" t="s">
        <v>843</v>
      </c>
      <c r="E451" s="23" t="s">
        <v>843</v>
      </c>
      <c r="F451" s="23" t="s">
        <v>20</v>
      </c>
      <c r="G451" s="24" t="n">
        <v>1</v>
      </c>
      <c r="H451" s="25" t="n">
        <v>127.16</v>
      </c>
      <c r="I451" s="25" t="n">
        <v>127.16</v>
      </c>
      <c r="J451" s="25" t="n">
        <v>0</v>
      </c>
      <c r="K451" s="25" t="n">
        <v>0</v>
      </c>
      <c r="L451" s="25" t="n">
        <v>0</v>
      </c>
      <c r="M451" s="25"/>
      <c r="N451" s="6" t="s">
        <f>=I451+J451+K451+L451</f>
      </c>
      <c r="O451" s="25"/>
      <c r="P451" s="23"/>
      <c r="Q451" s="23" t="s">
        <v>933</v>
      </c>
    </row>
    <row collapsed="false" customFormat="false" customHeight="false" hidden="false" ht="12.1" outlineLevel="0" r="452">
      <c r="A452" s="22" t="n">
        <v>44914</v>
      </c>
      <c r="B452" s="23" t="s">
        <v>843</v>
      </c>
      <c r="C452" s="23" t="s">
        <v>259</v>
      </c>
      <c r="D452" s="23" t="s">
        <v>843</v>
      </c>
      <c r="E452" s="23" t="s">
        <v>843</v>
      </c>
      <c r="F452" s="23" t="s">
        <v>20</v>
      </c>
      <c r="G452" s="24" t="n">
        <v>1</v>
      </c>
      <c r="H452" s="25" t="n">
        <v>450</v>
      </c>
      <c r="I452" s="25" t="n">
        <v>450</v>
      </c>
      <c r="J452" s="25" t="n">
        <v>0</v>
      </c>
      <c r="K452" s="25" t="n">
        <v>0</v>
      </c>
      <c r="L452" s="25" t="n">
        <v>0</v>
      </c>
      <c r="M452" s="25"/>
      <c r="N452" s="6" t="s">
        <f>=I452+J452+K452+L452</f>
      </c>
      <c r="O452" s="25"/>
      <c r="P452" s="23"/>
      <c r="Q452" s="23" t="s">
        <v>933</v>
      </c>
    </row>
    <row collapsed="false" customFormat="false" customHeight="false" hidden="false" ht="12.1" outlineLevel="0" r="453">
      <c r="A453" s="21" t="n">
        <v>44914.610474537</v>
      </c>
      <c r="B453" s="17" t="s">
        <v>147</v>
      </c>
      <c r="C453" s="17" t="s">
        <v>942</v>
      </c>
      <c r="D453" s="17" t="s">
        <v>724</v>
      </c>
      <c r="E453" s="17" t="s">
        <v>18</v>
      </c>
      <c r="F453" s="17" t="s">
        <v>20</v>
      </c>
      <c r="G453" s="7" t="n">
        <v>100</v>
      </c>
      <c r="H453" s="6" t="n">
        <v>4.473</v>
      </c>
      <c r="I453" s="6" t="n">
        <v>-447.3</v>
      </c>
      <c r="J453" s="6" t="n">
        <v>0</v>
      </c>
      <c r="K453" s="6" t="n">
        <v>-0.18</v>
      </c>
      <c r="L453" s="6" t="n">
        <v>0</v>
      </c>
      <c r="M453" s="6"/>
      <c r="N453" s="6" t="s">
        <f>=I453+J453+K453+L453</f>
      </c>
      <c r="O453" s="6"/>
      <c r="P453" s="17"/>
      <c r="Q453" s="17" t="s">
        <v>933</v>
      </c>
    </row>
    <row collapsed="false" customFormat="false" customHeight="false" hidden="false" ht="12.1" outlineLevel="0" r="454">
      <c r="A454" s="21" t="n">
        <v>44914.79525463</v>
      </c>
      <c r="B454" s="17" t="s">
        <v>63</v>
      </c>
      <c r="C454" s="17" t="s">
        <v>874</v>
      </c>
      <c r="D454" s="17" t="s">
        <v>724</v>
      </c>
      <c r="E454" s="17" t="s">
        <v>18</v>
      </c>
      <c r="F454" s="17" t="s">
        <v>20</v>
      </c>
      <c r="G454" s="7" t="n">
        <v>1000</v>
      </c>
      <c r="H454" s="6" t="n">
        <v>0.288</v>
      </c>
      <c r="I454" s="6" t="n">
        <v>-288</v>
      </c>
      <c r="J454" s="6" t="n">
        <v>0</v>
      </c>
      <c r="K454" s="6" t="n">
        <v>-0.17</v>
      </c>
      <c r="L454" s="6" t="n">
        <v>0</v>
      </c>
      <c r="M454" s="6"/>
      <c r="N454" s="6" t="s">
        <f>=I454+J454+K454+L454</f>
      </c>
      <c r="O454" s="6"/>
      <c r="P454" s="17"/>
      <c r="Q454" s="17" t="s">
        <v>844</v>
      </c>
    </row>
    <row collapsed="false" customFormat="false" customHeight="false" hidden="false" ht="12.1" outlineLevel="0" r="455">
      <c r="A455" s="22" t="n">
        <v>44915</v>
      </c>
      <c r="B455" s="23" t="s">
        <v>843</v>
      </c>
      <c r="C455" s="23" t="s">
        <v>259</v>
      </c>
      <c r="D455" s="23" t="s">
        <v>843</v>
      </c>
      <c r="E455" s="23" t="s">
        <v>843</v>
      </c>
      <c r="F455" s="23" t="s">
        <v>20</v>
      </c>
      <c r="G455" s="24" t="n">
        <v>1</v>
      </c>
      <c r="H455" s="25" t="n">
        <v>450</v>
      </c>
      <c r="I455" s="25" t="n">
        <v>450</v>
      </c>
      <c r="J455" s="25" t="n">
        <v>0</v>
      </c>
      <c r="K455" s="25" t="n">
        <v>0</v>
      </c>
      <c r="L455" s="25" t="n">
        <v>0</v>
      </c>
      <c r="M455" s="25"/>
      <c r="N455" s="6" t="s">
        <f>=I455+J455+K455+L455</f>
      </c>
      <c r="O455" s="25"/>
      <c r="P455" s="23"/>
      <c r="Q455" s="23" t="s">
        <v>933</v>
      </c>
    </row>
    <row collapsed="false" customFormat="false" customHeight="false" hidden="false" ht="12.1" outlineLevel="0" r="456">
      <c r="A456" s="22" t="n">
        <v>44915.166666667</v>
      </c>
      <c r="B456" s="23" t="s">
        <v>843</v>
      </c>
      <c r="C456" s="23" t="s">
        <v>259</v>
      </c>
      <c r="D456" s="23" t="s">
        <v>843</v>
      </c>
      <c r="E456" s="23" t="s">
        <v>843</v>
      </c>
      <c r="F456" s="23" t="s">
        <v>20</v>
      </c>
      <c r="G456" s="24" t="n">
        <v>1</v>
      </c>
      <c r="H456" s="25" t="n">
        <v>4300</v>
      </c>
      <c r="I456" s="25" t="n">
        <v>4300</v>
      </c>
      <c r="J456" s="25" t="n">
        <v>0</v>
      </c>
      <c r="K456" s="25" t="n">
        <v>0</v>
      </c>
      <c r="L456" s="25" t="n">
        <v>0</v>
      </c>
      <c r="M456" s="25"/>
      <c r="N456" s="6" t="s">
        <f>=I456+J456+K456+L456</f>
      </c>
      <c r="O456" s="25"/>
      <c r="P456" s="23"/>
      <c r="Q456" s="23" t="s">
        <v>844</v>
      </c>
    </row>
    <row collapsed="false" customFormat="false" customHeight="false" hidden="false" ht="12.1" outlineLevel="0" r="457">
      <c r="A457" s="22" t="n">
        <v>44915.166666667</v>
      </c>
      <c r="B457" s="23" t="s">
        <v>843</v>
      </c>
      <c r="C457" s="23" t="s">
        <v>259</v>
      </c>
      <c r="D457" s="23" t="s">
        <v>843</v>
      </c>
      <c r="E457" s="23" t="s">
        <v>843</v>
      </c>
      <c r="F457" s="23" t="s">
        <v>20</v>
      </c>
      <c r="G457" s="24" t="n">
        <v>1</v>
      </c>
      <c r="H457" s="25" t="n">
        <v>1800</v>
      </c>
      <c r="I457" s="25" t="n">
        <v>1800</v>
      </c>
      <c r="J457" s="25" t="n">
        <v>0</v>
      </c>
      <c r="K457" s="25" t="n">
        <v>0</v>
      </c>
      <c r="L457" s="25" t="n">
        <v>0</v>
      </c>
      <c r="M457" s="25"/>
      <c r="N457" s="6" t="s">
        <f>=I457+J457+K457+L457</f>
      </c>
      <c r="O457" s="25"/>
      <c r="P457" s="23"/>
      <c r="Q457" s="23" t="s">
        <v>844</v>
      </c>
    </row>
    <row collapsed="false" customFormat="false" customHeight="false" hidden="false" ht="12.1" outlineLevel="0" r="458">
      <c r="A458" s="21" t="n">
        <v>44915.441122685</v>
      </c>
      <c r="B458" s="17" t="s">
        <v>147</v>
      </c>
      <c r="C458" s="17" t="s">
        <v>942</v>
      </c>
      <c r="D458" s="17" t="s">
        <v>724</v>
      </c>
      <c r="E458" s="17" t="s">
        <v>18</v>
      </c>
      <c r="F458" s="17" t="s">
        <v>20</v>
      </c>
      <c r="G458" s="7" t="n">
        <v>100</v>
      </c>
      <c r="H458" s="6" t="n">
        <v>4.53</v>
      </c>
      <c r="I458" s="6" t="n">
        <v>-453</v>
      </c>
      <c r="J458" s="6" t="n">
        <v>0</v>
      </c>
      <c r="K458" s="6" t="n">
        <v>-0.32</v>
      </c>
      <c r="L458" s="6" t="n">
        <v>0</v>
      </c>
      <c r="M458" s="6"/>
      <c r="N458" s="6" t="s">
        <f>=I458+J458+K458+L458</f>
      </c>
      <c r="O458" s="6"/>
      <c r="P458" s="17"/>
      <c r="Q458" s="17" t="s">
        <v>933</v>
      </c>
    </row>
    <row collapsed="false" customFormat="false" customHeight="false" hidden="false" ht="12.1" outlineLevel="0" r="459">
      <c r="A459" s="21" t="n">
        <v>44915.600694444</v>
      </c>
      <c r="B459" s="17" t="s">
        <v>742</v>
      </c>
      <c r="C459" s="17" t="s">
        <v>948</v>
      </c>
      <c r="D459" s="17" t="s">
        <v>724</v>
      </c>
      <c r="E459" s="17" t="s">
        <v>18</v>
      </c>
      <c r="F459" s="17" t="s">
        <v>20</v>
      </c>
      <c r="G459" s="7" t="n">
        <v>1</v>
      </c>
      <c r="H459" s="6" t="n">
        <v>4312</v>
      </c>
      <c r="I459" s="6" t="n">
        <v>-4312</v>
      </c>
      <c r="J459" s="6" t="n">
        <v>0</v>
      </c>
      <c r="K459" s="6" t="n">
        <v>-2.59</v>
      </c>
      <c r="L459" s="6" t="n">
        <v>-1.29</v>
      </c>
      <c r="M459" s="6"/>
      <c r="N459" s="6" t="s">
        <f>=I459+J459+K459+L459</f>
      </c>
      <c r="O459" s="6"/>
      <c r="P459" s="17"/>
      <c r="Q459" s="17" t="s">
        <v>844</v>
      </c>
    </row>
    <row collapsed="false" customFormat="false" customHeight="false" hidden="false" ht="12.1" outlineLevel="0" r="460">
      <c r="A460" s="21" t="n">
        <v>44915.619861111</v>
      </c>
      <c r="B460" s="17" t="s">
        <v>122</v>
      </c>
      <c r="C460" s="17" t="s">
        <v>949</v>
      </c>
      <c r="D460" s="17" t="s">
        <v>724</v>
      </c>
      <c r="E460" s="17" t="s">
        <v>18</v>
      </c>
      <c r="F460" s="17" t="s">
        <v>20</v>
      </c>
      <c r="G460" s="7" t="n">
        <v>3000</v>
      </c>
      <c r="H460" s="6" t="n">
        <v>0.726</v>
      </c>
      <c r="I460" s="6" t="n">
        <v>-2178</v>
      </c>
      <c r="J460" s="6" t="n">
        <v>0</v>
      </c>
      <c r="K460" s="6" t="n">
        <v>-1.3</v>
      </c>
      <c r="L460" s="6" t="n">
        <v>-0.66</v>
      </c>
      <c r="M460" s="6"/>
      <c r="N460" s="6" t="s">
        <f>=I460+J460+K460+L460</f>
      </c>
      <c r="O460" s="6"/>
      <c r="P460" s="17"/>
      <c r="Q460" s="17" t="s">
        <v>844</v>
      </c>
    </row>
    <row collapsed="false" customFormat="false" customHeight="false" hidden="false" ht="12.1" outlineLevel="0" r="461">
      <c r="A461" s="34" t="n">
        <v>44936</v>
      </c>
      <c r="B461" s="35" t="s">
        <v>931</v>
      </c>
      <c r="C461" s="35" t="s">
        <v>950</v>
      </c>
      <c r="D461" s="35" t="s">
        <v>931</v>
      </c>
      <c r="E461" s="35" t="s">
        <v>931</v>
      </c>
      <c r="F461" s="35" t="s">
        <v>20</v>
      </c>
      <c r="G461" s="36" t="n">
        <v>1</v>
      </c>
      <c r="H461" s="37" t="n">
        <v>-28</v>
      </c>
      <c r="I461" s="37" t="n">
        <v>-28</v>
      </c>
      <c r="J461" s="37" t="n">
        <v>0</v>
      </c>
      <c r="K461" s="37" t="n">
        <v>0</v>
      </c>
      <c r="L461" s="37" t="n">
        <v>0</v>
      </c>
      <c r="M461" s="37"/>
      <c r="N461" s="6" t="s">
        <f>=I461+J461+K461+L461</f>
      </c>
      <c r="O461" s="37"/>
      <c r="P461" s="35"/>
      <c r="Q461" s="35" t="s">
        <v>933</v>
      </c>
    </row>
    <row collapsed="false" customFormat="false" customHeight="false" hidden="false" ht="12.1" outlineLevel="0" r="462">
      <c r="A462" s="22" t="n">
        <v>44939.166666667</v>
      </c>
      <c r="B462" s="23" t="s">
        <v>843</v>
      </c>
      <c r="C462" s="23" t="s">
        <v>259</v>
      </c>
      <c r="D462" s="23" t="s">
        <v>843</v>
      </c>
      <c r="E462" s="23" t="s">
        <v>843</v>
      </c>
      <c r="F462" s="23" t="s">
        <v>20</v>
      </c>
      <c r="G462" s="24" t="n">
        <v>1</v>
      </c>
      <c r="H462" s="25" t="n">
        <v>1000</v>
      </c>
      <c r="I462" s="25" t="n">
        <v>1000</v>
      </c>
      <c r="J462" s="25" t="n">
        <v>0</v>
      </c>
      <c r="K462" s="25" t="n">
        <v>0</v>
      </c>
      <c r="L462" s="25" t="n">
        <v>0</v>
      </c>
      <c r="M462" s="25"/>
      <c r="N462" s="6" t="s">
        <f>=I462+J462+K462+L462</f>
      </c>
      <c r="O462" s="25"/>
      <c r="P462" s="23"/>
      <c r="Q462" s="23" t="s">
        <v>844</v>
      </c>
    </row>
    <row collapsed="false" customFormat="false" customHeight="false" hidden="false" ht="12.1" outlineLevel="0" r="463">
      <c r="A463" s="22" t="n">
        <v>44939.166666667</v>
      </c>
      <c r="B463" s="23" t="s">
        <v>843</v>
      </c>
      <c r="C463" s="23" t="s">
        <v>259</v>
      </c>
      <c r="D463" s="23" t="s">
        <v>843</v>
      </c>
      <c r="E463" s="23" t="s">
        <v>843</v>
      </c>
      <c r="F463" s="23" t="s">
        <v>20</v>
      </c>
      <c r="G463" s="24" t="n">
        <v>1</v>
      </c>
      <c r="H463" s="25" t="n">
        <v>1450</v>
      </c>
      <c r="I463" s="25" t="n">
        <v>1450</v>
      </c>
      <c r="J463" s="25" t="n">
        <v>0</v>
      </c>
      <c r="K463" s="25" t="n">
        <v>0</v>
      </c>
      <c r="L463" s="25" t="n">
        <v>0</v>
      </c>
      <c r="M463" s="25"/>
      <c r="N463" s="6" t="s">
        <f>=I463+J463+K463+L463</f>
      </c>
      <c r="O463" s="25"/>
      <c r="P463" s="23"/>
      <c r="Q463" s="23" t="s">
        <v>844</v>
      </c>
    </row>
    <row collapsed="false" customFormat="false" customHeight="false" hidden="false" ht="12.1" outlineLevel="0" r="464">
      <c r="A464" s="21" t="n">
        <v>44939.789560185</v>
      </c>
      <c r="B464" s="17" t="s">
        <v>78</v>
      </c>
      <c r="C464" s="17" t="s">
        <v>892</v>
      </c>
      <c r="D464" s="17" t="s">
        <v>724</v>
      </c>
      <c r="E464" s="17" t="s">
        <v>18</v>
      </c>
      <c r="F464" s="17" t="s">
        <v>20</v>
      </c>
      <c r="G464" s="7" t="n">
        <v>10</v>
      </c>
      <c r="H464" s="6" t="n">
        <v>60.02</v>
      </c>
      <c r="I464" s="6" t="n">
        <v>-600.2</v>
      </c>
      <c r="J464" s="6" t="n">
        <v>0</v>
      </c>
      <c r="K464" s="6" t="n">
        <v>-0.36</v>
      </c>
      <c r="L464" s="6" t="n">
        <v>0</v>
      </c>
      <c r="M464" s="6"/>
      <c r="N464" s="6" t="s">
        <f>=I464+J464+K464+L464</f>
      </c>
      <c r="O464" s="6"/>
      <c r="P464" s="17"/>
      <c r="Q464" s="17" t="s">
        <v>844</v>
      </c>
    </row>
    <row collapsed="false" customFormat="false" customHeight="false" hidden="false" ht="12.1" outlineLevel="0" r="465">
      <c r="A465" s="21" t="n">
        <v>44939.78994213</v>
      </c>
      <c r="B465" s="17" t="s">
        <v>113</v>
      </c>
      <c r="C465" s="17" t="s">
        <v>860</v>
      </c>
      <c r="D465" s="17" t="s">
        <v>724</v>
      </c>
      <c r="E465" s="17" t="s">
        <v>18</v>
      </c>
      <c r="F465" s="17" t="s">
        <v>20</v>
      </c>
      <c r="G465" s="7" t="n">
        <v>10</v>
      </c>
      <c r="H465" s="6" t="n">
        <v>54.7</v>
      </c>
      <c r="I465" s="6" t="n">
        <v>-547</v>
      </c>
      <c r="J465" s="6" t="n">
        <v>0</v>
      </c>
      <c r="K465" s="6" t="n">
        <v>-0.33</v>
      </c>
      <c r="L465" s="6" t="n">
        <v>0</v>
      </c>
      <c r="M465" s="6"/>
      <c r="N465" s="6" t="s">
        <f>=I465+J465+K465+L465</f>
      </c>
      <c r="O465" s="6"/>
      <c r="P465" s="17"/>
      <c r="Q465" s="17" t="s">
        <v>844</v>
      </c>
    </row>
    <row collapsed="false" customFormat="false" customHeight="false" hidden="false" ht="12.1" outlineLevel="0" r="466">
      <c r="A466" s="21" t="n">
        <v>44939.793599537</v>
      </c>
      <c r="B466" s="17" t="s">
        <v>63</v>
      </c>
      <c r="C466" s="17" t="s">
        <v>874</v>
      </c>
      <c r="D466" s="17" t="s">
        <v>724</v>
      </c>
      <c r="E466" s="17" t="s">
        <v>18</v>
      </c>
      <c r="F466" s="17" t="s">
        <v>20</v>
      </c>
      <c r="G466" s="7" t="n">
        <v>1000</v>
      </c>
      <c r="H466" s="6" t="n">
        <v>0.2858</v>
      </c>
      <c r="I466" s="6" t="n">
        <v>-285.8</v>
      </c>
      <c r="J466" s="6" t="n">
        <v>0</v>
      </c>
      <c r="K466" s="6" t="n">
        <v>-0.17</v>
      </c>
      <c r="L466" s="6" t="n">
        <v>0</v>
      </c>
      <c r="M466" s="6"/>
      <c r="N466" s="6" t="s">
        <f>=I466+J466+K466+L466</f>
      </c>
      <c r="O466" s="6"/>
      <c r="P466" s="17"/>
      <c r="Q466" s="17" t="s">
        <v>844</v>
      </c>
    </row>
    <row collapsed="false" customFormat="false" customHeight="false" hidden="false" ht="12.1" outlineLevel="0" r="467">
      <c r="A467" s="21" t="n">
        <v>44939.80037037</v>
      </c>
      <c r="B467" s="17" t="s">
        <v>38</v>
      </c>
      <c r="C467" s="17" t="s">
        <v>906</v>
      </c>
      <c r="D467" s="17" t="s">
        <v>724</v>
      </c>
      <c r="E467" s="17" t="s">
        <v>18</v>
      </c>
      <c r="F467" s="17" t="s">
        <v>20</v>
      </c>
      <c r="G467" s="7" t="n">
        <v>1</v>
      </c>
      <c r="H467" s="6" t="n">
        <v>1043</v>
      </c>
      <c r="I467" s="6" t="n">
        <v>-1043</v>
      </c>
      <c r="J467" s="6" t="n">
        <v>0</v>
      </c>
      <c r="K467" s="6" t="n">
        <v>-0.63</v>
      </c>
      <c r="L467" s="6" t="n">
        <v>0</v>
      </c>
      <c r="M467" s="6"/>
      <c r="N467" s="6" t="s">
        <f>=I467+J467+K467+L467</f>
      </c>
      <c r="O467" s="6"/>
      <c r="P467" s="17"/>
      <c r="Q467" s="17" t="s">
        <v>844</v>
      </c>
    </row>
    <row collapsed="false" customFormat="false" customHeight="false" hidden="false" ht="12.1" outlineLevel="0" r="468">
      <c r="A468" s="22" t="n">
        <v>44942.166666667</v>
      </c>
      <c r="B468" s="23" t="s">
        <v>843</v>
      </c>
      <c r="C468" s="23" t="s">
        <v>259</v>
      </c>
      <c r="D468" s="23" t="s">
        <v>843</v>
      </c>
      <c r="E468" s="23" t="s">
        <v>843</v>
      </c>
      <c r="F468" s="23" t="s">
        <v>20</v>
      </c>
      <c r="G468" s="24" t="n">
        <v>1</v>
      </c>
      <c r="H468" s="25" t="n">
        <v>250</v>
      </c>
      <c r="I468" s="25" t="n">
        <v>250</v>
      </c>
      <c r="J468" s="25" t="n">
        <v>0</v>
      </c>
      <c r="K468" s="25" t="n">
        <v>0</v>
      </c>
      <c r="L468" s="25" t="n">
        <v>0</v>
      </c>
      <c r="M468" s="25"/>
      <c r="N468" s="6" t="s">
        <f>=I468+J468+K468+L468</f>
      </c>
      <c r="O468" s="25"/>
      <c r="P468" s="23"/>
      <c r="Q468" s="23" t="s">
        <v>844</v>
      </c>
    </row>
    <row collapsed="false" customFormat="false" customHeight="false" hidden="false" ht="12.1" outlineLevel="0" r="469">
      <c r="A469" s="21" t="n">
        <v>44942.835092593</v>
      </c>
      <c r="B469" s="17" t="s">
        <v>173</v>
      </c>
      <c r="C469" s="17" t="s">
        <v>951</v>
      </c>
      <c r="D469" s="17" t="s">
        <v>724</v>
      </c>
      <c r="E469" s="17" t="s">
        <v>168</v>
      </c>
      <c r="F469" s="17" t="s">
        <v>20</v>
      </c>
      <c r="G469" s="7" t="n">
        <v>10</v>
      </c>
      <c r="H469" s="6" t="n">
        <v>9.995</v>
      </c>
      <c r="I469" s="6" t="n">
        <v>-99.95</v>
      </c>
      <c r="J469" s="6" t="n">
        <v>0</v>
      </c>
      <c r="K469" s="6" t="n">
        <v>0</v>
      </c>
      <c r="L469" s="6" t="n">
        <v>-0.03</v>
      </c>
      <c r="M469" s="6"/>
      <c r="N469" s="6" t="s">
        <f>=I469+J469+K469+L469</f>
      </c>
      <c r="O469" s="6"/>
      <c r="P469" s="17"/>
      <c r="Q469" s="17" t="s">
        <v>844</v>
      </c>
    </row>
    <row collapsed="false" customFormat="false" customHeight="false" hidden="false" ht="12.1" outlineLevel="0" r="470">
      <c r="A470" s="22" t="n">
        <v>44949.166666667</v>
      </c>
      <c r="B470" s="23" t="s">
        <v>843</v>
      </c>
      <c r="C470" s="23" t="s">
        <v>259</v>
      </c>
      <c r="D470" s="23" t="s">
        <v>843</v>
      </c>
      <c r="E470" s="23" t="s">
        <v>843</v>
      </c>
      <c r="F470" s="23" t="s">
        <v>20</v>
      </c>
      <c r="G470" s="24" t="n">
        <v>1</v>
      </c>
      <c r="H470" s="25" t="n">
        <v>900</v>
      </c>
      <c r="I470" s="25" t="n">
        <v>900</v>
      </c>
      <c r="J470" s="25" t="n">
        <v>0</v>
      </c>
      <c r="K470" s="25" t="n">
        <v>0</v>
      </c>
      <c r="L470" s="25" t="n">
        <v>0</v>
      </c>
      <c r="M470" s="25"/>
      <c r="N470" s="6" t="s">
        <f>=I470+J470+K470+L470</f>
      </c>
      <c r="O470" s="25"/>
      <c r="P470" s="23"/>
      <c r="Q470" s="23" t="s">
        <v>844</v>
      </c>
    </row>
    <row collapsed="false" customFormat="false" customHeight="false" hidden="false" ht="12.1" outlineLevel="0" r="471">
      <c r="A471" s="21" t="n">
        <v>44949.921770833</v>
      </c>
      <c r="B471" s="17" t="s">
        <v>88</v>
      </c>
      <c r="C471" s="17" t="s">
        <v>952</v>
      </c>
      <c r="D471" s="17" t="s">
        <v>724</v>
      </c>
      <c r="E471" s="17" t="s">
        <v>18</v>
      </c>
      <c r="F471" s="17" t="s">
        <v>20</v>
      </c>
      <c r="G471" s="7" t="n">
        <v>2</v>
      </c>
      <c r="H471" s="6" t="n">
        <v>444.9</v>
      </c>
      <c r="I471" s="6" t="n">
        <v>-889.8</v>
      </c>
      <c r="J471" s="6" t="n">
        <v>0</v>
      </c>
      <c r="K471" s="6" t="n">
        <v>-0.53</v>
      </c>
      <c r="L471" s="6" t="n">
        <v>-0.26</v>
      </c>
      <c r="M471" s="6"/>
      <c r="N471" s="6" t="s">
        <f>=I471+J471+K471+L471</f>
      </c>
      <c r="O471" s="6"/>
      <c r="P471" s="17"/>
      <c r="Q471" s="17" t="s">
        <v>844</v>
      </c>
    </row>
    <row collapsed="false" customFormat="false" customHeight="false" hidden="false" ht="12.1" outlineLevel="0" r="472">
      <c r="A472" s="22" t="n">
        <v>44959.166666667</v>
      </c>
      <c r="B472" s="23" t="s">
        <v>843</v>
      </c>
      <c r="C472" s="23" t="s">
        <v>259</v>
      </c>
      <c r="D472" s="23" t="s">
        <v>843</v>
      </c>
      <c r="E472" s="23" t="s">
        <v>843</v>
      </c>
      <c r="F472" s="23" t="s">
        <v>20</v>
      </c>
      <c r="G472" s="24" t="n">
        <v>1</v>
      </c>
      <c r="H472" s="25" t="n">
        <v>1480</v>
      </c>
      <c r="I472" s="25" t="n">
        <v>1480</v>
      </c>
      <c r="J472" s="25" t="n">
        <v>0</v>
      </c>
      <c r="K472" s="25" t="n">
        <v>0</v>
      </c>
      <c r="L472" s="25" t="n">
        <v>0</v>
      </c>
      <c r="M472" s="25"/>
      <c r="N472" s="6" t="s">
        <f>=I472+J472+K472+L472</f>
      </c>
      <c r="O472" s="25"/>
      <c r="P472" s="23"/>
      <c r="Q472" s="23" t="s">
        <v>844</v>
      </c>
    </row>
    <row collapsed="false" customFormat="false" customHeight="false" hidden="false" ht="12.1" outlineLevel="0" r="473">
      <c r="A473" s="21" t="n">
        <v>44959.904097222</v>
      </c>
      <c r="B473" s="17" t="s">
        <v>113</v>
      </c>
      <c r="C473" s="17" t="s">
        <v>860</v>
      </c>
      <c r="D473" s="17" t="s">
        <v>724</v>
      </c>
      <c r="E473" s="17" t="s">
        <v>18</v>
      </c>
      <c r="F473" s="17" t="s">
        <v>20</v>
      </c>
      <c r="G473" s="7" t="n">
        <v>10</v>
      </c>
      <c r="H473" s="6" t="n">
        <v>56.6</v>
      </c>
      <c r="I473" s="6" t="n">
        <v>-566</v>
      </c>
      <c r="J473" s="6" t="n">
        <v>0</v>
      </c>
      <c r="K473" s="6" t="n">
        <v>-0.34</v>
      </c>
      <c r="L473" s="6" t="n">
        <v>-0.17</v>
      </c>
      <c r="M473" s="6"/>
      <c r="N473" s="6" t="s">
        <f>=I473+J473+K473+L473</f>
      </c>
      <c r="O473" s="6"/>
      <c r="P473" s="17"/>
      <c r="Q473" s="17" t="s">
        <v>844</v>
      </c>
    </row>
    <row collapsed="false" customFormat="false" customHeight="false" hidden="false" ht="12.1" outlineLevel="0" r="474">
      <c r="A474" s="21" t="n">
        <v>44959.906655093</v>
      </c>
      <c r="B474" s="17" t="s">
        <v>78</v>
      </c>
      <c r="C474" s="17" t="s">
        <v>892</v>
      </c>
      <c r="D474" s="17" t="s">
        <v>724</v>
      </c>
      <c r="E474" s="17" t="s">
        <v>18</v>
      </c>
      <c r="F474" s="17" t="s">
        <v>20</v>
      </c>
      <c r="G474" s="7" t="n">
        <v>10</v>
      </c>
      <c r="H474" s="6" t="n">
        <v>61.68</v>
      </c>
      <c r="I474" s="6" t="n">
        <v>-616.8</v>
      </c>
      <c r="J474" s="6" t="n">
        <v>0</v>
      </c>
      <c r="K474" s="6" t="n">
        <v>-0.37</v>
      </c>
      <c r="L474" s="6" t="n">
        <v>0</v>
      </c>
      <c r="M474" s="6"/>
      <c r="N474" s="6" t="s">
        <f>=I474+J474+K474+L474</f>
      </c>
      <c r="O474" s="6"/>
      <c r="P474" s="17"/>
      <c r="Q474" s="17" t="s">
        <v>844</v>
      </c>
    </row>
    <row collapsed="false" customFormat="false" customHeight="false" hidden="false" ht="12.1" outlineLevel="0" r="475">
      <c r="A475" s="21" t="n">
        <v>44959.919305556</v>
      </c>
      <c r="B475" s="17" t="s">
        <v>63</v>
      </c>
      <c r="C475" s="17" t="s">
        <v>874</v>
      </c>
      <c r="D475" s="17" t="s">
        <v>724</v>
      </c>
      <c r="E475" s="17" t="s">
        <v>18</v>
      </c>
      <c r="F475" s="17" t="s">
        <v>20</v>
      </c>
      <c r="G475" s="7" t="n">
        <v>1000</v>
      </c>
      <c r="H475" s="6" t="n">
        <v>0.288</v>
      </c>
      <c r="I475" s="6" t="n">
        <v>-288</v>
      </c>
      <c r="J475" s="6" t="n">
        <v>0</v>
      </c>
      <c r="K475" s="6" t="n">
        <v>-0.17</v>
      </c>
      <c r="L475" s="6" t="n">
        <v>0</v>
      </c>
      <c r="M475" s="6"/>
      <c r="N475" s="6" t="s">
        <f>=I475+J475+K475+L475</f>
      </c>
      <c r="O475" s="6"/>
      <c r="P475" s="17"/>
      <c r="Q475" s="17" t="s">
        <v>844</v>
      </c>
    </row>
    <row collapsed="false" customFormat="false" customHeight="false" hidden="false" ht="12.1" outlineLevel="0" r="476">
      <c r="A476" s="21" t="n">
        <v>44959.931597222</v>
      </c>
      <c r="B476" s="17" t="s">
        <v>173</v>
      </c>
      <c r="C476" s="17" t="s">
        <v>951</v>
      </c>
      <c r="D476" s="17" t="s">
        <v>724</v>
      </c>
      <c r="E476" s="17" t="s">
        <v>168</v>
      </c>
      <c r="F476" s="17" t="s">
        <v>20</v>
      </c>
      <c r="G476" s="7" t="n">
        <v>10</v>
      </c>
      <c r="H476" s="6" t="n">
        <v>10.487</v>
      </c>
      <c r="I476" s="6" t="n">
        <v>-104.87</v>
      </c>
      <c r="J476" s="6" t="n">
        <v>0</v>
      </c>
      <c r="K476" s="6" t="n">
        <v>0</v>
      </c>
      <c r="L476" s="6" t="n">
        <v>0</v>
      </c>
      <c r="M476" s="6"/>
      <c r="N476" s="6" t="s">
        <f>=I476+J476+K476+L476</f>
      </c>
      <c r="O476" s="6"/>
      <c r="P476" s="17"/>
      <c r="Q476" s="17" t="s">
        <v>844</v>
      </c>
    </row>
    <row collapsed="false" customFormat="false" customHeight="false" hidden="false" ht="12.1" outlineLevel="0" r="477">
      <c r="A477" s="22" t="n">
        <v>44973.166666667</v>
      </c>
      <c r="B477" s="23" t="s">
        <v>843</v>
      </c>
      <c r="C477" s="23" t="s">
        <v>259</v>
      </c>
      <c r="D477" s="23" t="s">
        <v>843</v>
      </c>
      <c r="E477" s="23" t="s">
        <v>843</v>
      </c>
      <c r="F477" s="23" t="s">
        <v>20</v>
      </c>
      <c r="G477" s="24" t="n">
        <v>1</v>
      </c>
      <c r="H477" s="25" t="n">
        <v>914.45</v>
      </c>
      <c r="I477" s="25" t="n">
        <v>914.45</v>
      </c>
      <c r="J477" s="25" t="n">
        <v>0</v>
      </c>
      <c r="K477" s="25" t="n">
        <v>0</v>
      </c>
      <c r="L477" s="25" t="n">
        <v>0</v>
      </c>
      <c r="M477" s="25"/>
      <c r="N477" s="6" t="s">
        <f>=I477+J477+K477+L477</f>
      </c>
      <c r="O477" s="25"/>
      <c r="P477" s="23"/>
      <c r="Q477" s="23" t="s">
        <v>844</v>
      </c>
    </row>
    <row collapsed="false" customFormat="false" customHeight="false" hidden="false" ht="12.1" outlineLevel="0" r="478">
      <c r="A478" s="21" t="n">
        <v>44973.939270833</v>
      </c>
      <c r="B478" s="17" t="s">
        <v>235</v>
      </c>
      <c r="C478" s="17" t="s">
        <v>945</v>
      </c>
      <c r="D478" s="17" t="s">
        <v>724</v>
      </c>
      <c r="E478" s="17" t="s">
        <v>202</v>
      </c>
      <c r="F478" s="17" t="s">
        <v>20</v>
      </c>
      <c r="G478" s="7" t="n">
        <v>1</v>
      </c>
      <c r="H478" s="6" t="n">
        <v>90.39</v>
      </c>
      <c r="I478" s="6" t="n">
        <v>-903.9</v>
      </c>
      <c r="J478" s="6" t="n">
        <v>-0.18</v>
      </c>
      <c r="K478" s="6" t="n">
        <v>-0.54</v>
      </c>
      <c r="L478" s="6" t="n">
        <v>-0.11</v>
      </c>
      <c r="M478" s="6"/>
      <c r="N478" s="6" t="s">
        <f>=I478+J478+K478+L478</f>
      </c>
      <c r="O478" s="6"/>
      <c r="P478" s="17"/>
      <c r="Q478" s="17" t="s">
        <v>844</v>
      </c>
    </row>
    <row collapsed="false" customFormat="false" customHeight="false" hidden="false" ht="12.1" outlineLevel="0" r="479">
      <c r="A479" s="22" t="n">
        <v>44978</v>
      </c>
      <c r="B479" s="23" t="s">
        <v>843</v>
      </c>
      <c r="C479" s="23" t="s">
        <v>259</v>
      </c>
      <c r="D479" s="23" t="s">
        <v>843</v>
      </c>
      <c r="E479" s="23" t="s">
        <v>843</v>
      </c>
      <c r="F479" s="23" t="s">
        <v>20</v>
      </c>
      <c r="G479" s="24" t="n">
        <v>1</v>
      </c>
      <c r="H479" s="25" t="n">
        <v>900</v>
      </c>
      <c r="I479" s="25" t="n">
        <v>900</v>
      </c>
      <c r="J479" s="25" t="n">
        <v>0</v>
      </c>
      <c r="K479" s="25" t="n">
        <v>0</v>
      </c>
      <c r="L479" s="25" t="n">
        <v>0</v>
      </c>
      <c r="M479" s="25"/>
      <c r="N479" s="6" t="s">
        <f>=I479+J479+K479+L479</f>
      </c>
      <c r="O479" s="25"/>
      <c r="P479" s="23"/>
      <c r="Q479" s="23" t="s">
        <v>933</v>
      </c>
    </row>
    <row collapsed="false" customFormat="false" customHeight="false" hidden="false" ht="12.1" outlineLevel="0" r="480">
      <c r="A480" s="22" t="n">
        <v>44978.166666667</v>
      </c>
      <c r="B480" s="23" t="s">
        <v>843</v>
      </c>
      <c r="C480" s="23" t="s">
        <v>259</v>
      </c>
      <c r="D480" s="23" t="s">
        <v>843</v>
      </c>
      <c r="E480" s="23" t="s">
        <v>843</v>
      </c>
      <c r="F480" s="23" t="s">
        <v>20</v>
      </c>
      <c r="G480" s="24" t="n">
        <v>1</v>
      </c>
      <c r="H480" s="25" t="n">
        <v>1200</v>
      </c>
      <c r="I480" s="25" t="n">
        <v>1200</v>
      </c>
      <c r="J480" s="25" t="n">
        <v>0</v>
      </c>
      <c r="K480" s="25" t="n">
        <v>0</v>
      </c>
      <c r="L480" s="25" t="n">
        <v>0</v>
      </c>
      <c r="M480" s="25"/>
      <c r="N480" s="6" t="s">
        <f>=I480+J480+K480+L480</f>
      </c>
      <c r="O480" s="25"/>
      <c r="P480" s="23"/>
      <c r="Q480" s="23" t="s">
        <v>844</v>
      </c>
    </row>
    <row collapsed="false" customFormat="false" customHeight="false" hidden="false" ht="12.1" outlineLevel="0" r="481">
      <c r="A481" s="21" t="n">
        <v>44978.645405093</v>
      </c>
      <c r="B481" s="17" t="s">
        <v>117</v>
      </c>
      <c r="C481" s="17" t="s">
        <v>940</v>
      </c>
      <c r="D481" s="17" t="s">
        <v>724</v>
      </c>
      <c r="E481" s="17" t="s">
        <v>18</v>
      </c>
      <c r="F481" s="17" t="s">
        <v>20</v>
      </c>
      <c r="G481" s="7" t="n">
        <v>10</v>
      </c>
      <c r="H481" s="6" t="n">
        <v>94.3</v>
      </c>
      <c r="I481" s="6" t="n">
        <v>-943</v>
      </c>
      <c r="J481" s="6" t="n">
        <v>0</v>
      </c>
      <c r="K481" s="6" t="n">
        <v>-0.66</v>
      </c>
      <c r="L481" s="6" t="n">
        <v>0</v>
      </c>
      <c r="M481" s="6"/>
      <c r="N481" s="6" t="s">
        <f>=I481+J481+K481+L481</f>
      </c>
      <c r="O481" s="6"/>
      <c r="P481" s="17"/>
      <c r="Q481" s="17" t="s">
        <v>933</v>
      </c>
    </row>
    <row collapsed="false" customFormat="false" customHeight="false" hidden="false" ht="12.1" outlineLevel="0" r="482">
      <c r="A482" s="21" t="n">
        <v>44978.813784722</v>
      </c>
      <c r="B482" s="17" t="s">
        <v>88</v>
      </c>
      <c r="C482" s="17" t="s">
        <v>952</v>
      </c>
      <c r="D482" s="17" t="s">
        <v>724</v>
      </c>
      <c r="E482" s="17" t="s">
        <v>18</v>
      </c>
      <c r="F482" s="17" t="s">
        <v>20</v>
      </c>
      <c r="G482" s="7" t="n">
        <v>3</v>
      </c>
      <c r="H482" s="6" t="n">
        <v>421.15</v>
      </c>
      <c r="I482" s="6" t="n">
        <v>-1263.45</v>
      </c>
      <c r="J482" s="6" t="n">
        <v>0</v>
      </c>
      <c r="K482" s="6" t="n">
        <v>-0.76</v>
      </c>
      <c r="L482" s="6" t="n">
        <v>0</v>
      </c>
      <c r="M482" s="6"/>
      <c r="N482" s="6" t="s">
        <f>=I482+J482+K482+L482</f>
      </c>
      <c r="O482" s="6"/>
      <c r="P482" s="17"/>
      <c r="Q482" s="17" t="s">
        <v>844</v>
      </c>
    </row>
    <row collapsed="false" customFormat="false" customHeight="false" hidden="false" ht="12.1" outlineLevel="0" r="483">
      <c r="A483" s="22" t="n">
        <v>44986.166666667</v>
      </c>
      <c r="B483" s="23" t="s">
        <v>843</v>
      </c>
      <c r="C483" s="23" t="s">
        <v>259</v>
      </c>
      <c r="D483" s="23" t="s">
        <v>843</v>
      </c>
      <c r="E483" s="23" t="s">
        <v>843</v>
      </c>
      <c r="F483" s="23" t="s">
        <v>20</v>
      </c>
      <c r="G483" s="24" t="n">
        <v>1</v>
      </c>
      <c r="H483" s="25" t="n">
        <v>3000</v>
      </c>
      <c r="I483" s="25" t="n">
        <v>3000</v>
      </c>
      <c r="J483" s="25" t="n">
        <v>0</v>
      </c>
      <c r="K483" s="25" t="n">
        <v>0</v>
      </c>
      <c r="L483" s="25" t="n">
        <v>0</v>
      </c>
      <c r="M483" s="25"/>
      <c r="N483" s="6" t="s">
        <f>=I483+J483+K483+L483</f>
      </c>
      <c r="O483" s="25"/>
      <c r="P483" s="23"/>
      <c r="Q483" s="23" t="s">
        <v>844</v>
      </c>
    </row>
    <row collapsed="false" customFormat="false" customHeight="false" hidden="false" ht="12.1" outlineLevel="0" r="484">
      <c r="A484" s="21" t="n">
        <v>44986.871585648</v>
      </c>
      <c r="B484" s="17" t="s">
        <v>743</v>
      </c>
      <c r="C484" s="17" t="s">
        <v>953</v>
      </c>
      <c r="D484" s="17" t="s">
        <v>724</v>
      </c>
      <c r="E484" s="17" t="s">
        <v>202</v>
      </c>
      <c r="F484" s="17" t="s">
        <v>20</v>
      </c>
      <c r="G484" s="7" t="n">
        <v>1</v>
      </c>
      <c r="H484" s="6" t="n">
        <v>99.85</v>
      </c>
      <c r="I484" s="6" t="n">
        <v>-998.5</v>
      </c>
      <c r="J484" s="6" t="n">
        <v>-6.14</v>
      </c>
      <c r="K484" s="6" t="n">
        <v>-0.6</v>
      </c>
      <c r="L484" s="6" t="n">
        <v>-0.15</v>
      </c>
      <c r="M484" s="6"/>
      <c r="N484" s="6" t="s">
        <f>=I484+J484+K484+L484</f>
      </c>
      <c r="O484" s="6"/>
      <c r="P484" s="17"/>
      <c r="Q484" s="17" t="s">
        <v>844</v>
      </c>
    </row>
    <row collapsed="false" customFormat="false" customHeight="false" hidden="false" ht="12.1" outlineLevel="0" r="485">
      <c r="A485" s="21" t="n">
        <v>44986.873738426</v>
      </c>
      <c r="B485" s="17" t="s">
        <v>173</v>
      </c>
      <c r="C485" s="17" t="s">
        <v>951</v>
      </c>
      <c r="D485" s="17" t="s">
        <v>724</v>
      </c>
      <c r="E485" s="17" t="s">
        <v>168</v>
      </c>
      <c r="F485" s="17" t="s">
        <v>20</v>
      </c>
      <c r="G485" s="7" t="n">
        <v>1</v>
      </c>
      <c r="H485" s="6" t="n">
        <v>10.889</v>
      </c>
      <c r="I485" s="6" t="n">
        <v>-10.89</v>
      </c>
      <c r="J485" s="6" t="n">
        <v>0</v>
      </c>
      <c r="K485" s="6" t="n">
        <v>0</v>
      </c>
      <c r="L485" s="6" t="n">
        <v>-0.02</v>
      </c>
      <c r="M485" s="6"/>
      <c r="N485" s="6" t="s">
        <f>=I485+J485+K485+L485</f>
      </c>
      <c r="O485" s="6"/>
      <c r="P485" s="17"/>
      <c r="Q485" s="17" t="s">
        <v>844</v>
      </c>
    </row>
    <row collapsed="false" customFormat="false" customHeight="false" hidden="false" ht="12.1" outlineLevel="0" r="486">
      <c r="A486" s="21" t="n">
        <v>44986.873738426</v>
      </c>
      <c r="B486" s="17" t="s">
        <v>173</v>
      </c>
      <c r="C486" s="17" t="s">
        <v>951</v>
      </c>
      <c r="D486" s="17" t="s">
        <v>724</v>
      </c>
      <c r="E486" s="17" t="s">
        <v>168</v>
      </c>
      <c r="F486" s="17" t="s">
        <v>20</v>
      </c>
      <c r="G486" s="7" t="n">
        <v>1</v>
      </c>
      <c r="H486" s="6" t="n">
        <v>10.888</v>
      </c>
      <c r="I486" s="6" t="n">
        <v>-10.89</v>
      </c>
      <c r="J486" s="6" t="n">
        <v>0</v>
      </c>
      <c r="K486" s="6" t="n">
        <v>0</v>
      </c>
      <c r="L486" s="6" t="n">
        <v>-0.02</v>
      </c>
      <c r="M486" s="6"/>
      <c r="N486" s="6" t="s">
        <f>=I486+J486+K486+L486</f>
      </c>
      <c r="O486" s="6"/>
      <c r="P486" s="17"/>
      <c r="Q486" s="17" t="s">
        <v>844</v>
      </c>
    </row>
    <row collapsed="false" customFormat="false" customHeight="false" hidden="false" ht="12.1" outlineLevel="0" r="487">
      <c r="A487" s="21" t="n">
        <v>44986.879155093</v>
      </c>
      <c r="B487" s="17" t="s">
        <v>88</v>
      </c>
      <c r="C487" s="17" t="s">
        <v>952</v>
      </c>
      <c r="D487" s="17" t="s">
        <v>724</v>
      </c>
      <c r="E487" s="17" t="s">
        <v>18</v>
      </c>
      <c r="F487" s="17" t="s">
        <v>20</v>
      </c>
      <c r="G487" s="7" t="n">
        <v>2</v>
      </c>
      <c r="H487" s="6" t="n">
        <v>430.5</v>
      </c>
      <c r="I487" s="6" t="n">
        <v>-861</v>
      </c>
      <c r="J487" s="6" t="n">
        <v>0</v>
      </c>
      <c r="K487" s="6" t="n">
        <v>-0.52</v>
      </c>
      <c r="L487" s="6" t="n">
        <v>-0.26</v>
      </c>
      <c r="M487" s="6"/>
      <c r="N487" s="6" t="s">
        <f>=I487+J487+K487+L487</f>
      </c>
      <c r="O487" s="6"/>
      <c r="P487" s="17"/>
      <c r="Q487" s="17" t="s">
        <v>844</v>
      </c>
    </row>
    <row collapsed="false" customFormat="false" customHeight="false" hidden="false" ht="12.1" outlineLevel="0" r="488">
      <c r="A488" s="21" t="n">
        <v>44986.881759259</v>
      </c>
      <c r="B488" s="17" t="s">
        <v>122</v>
      </c>
      <c r="C488" s="17" t="s">
        <v>949</v>
      </c>
      <c r="D488" s="17" t="s">
        <v>724</v>
      </c>
      <c r="E488" s="17" t="s">
        <v>18</v>
      </c>
      <c r="F488" s="17" t="s">
        <v>20</v>
      </c>
      <c r="G488" s="7" t="n">
        <v>1000</v>
      </c>
      <c r="H488" s="6" t="n">
        <v>0.7905</v>
      </c>
      <c r="I488" s="6" t="n">
        <v>-790.5</v>
      </c>
      <c r="J488" s="6" t="n">
        <v>0</v>
      </c>
      <c r="K488" s="6" t="n">
        <v>-0.47</v>
      </c>
      <c r="L488" s="6" t="n">
        <v>-0.24</v>
      </c>
      <c r="M488" s="6"/>
      <c r="N488" s="6" t="s">
        <f>=I488+J488+K488+L488</f>
      </c>
      <c r="O488" s="6"/>
      <c r="P488" s="17"/>
      <c r="Q488" s="17" t="s">
        <v>844</v>
      </c>
    </row>
    <row collapsed="false" customFormat="false" customHeight="false" hidden="false" ht="12.1" outlineLevel="0" r="489">
      <c r="A489" s="21" t="n">
        <v>44986.940358796</v>
      </c>
      <c r="B489" s="17" t="s">
        <v>63</v>
      </c>
      <c r="C489" s="17" t="s">
        <v>874</v>
      </c>
      <c r="D489" s="17" t="s">
        <v>724</v>
      </c>
      <c r="E489" s="17" t="s">
        <v>18</v>
      </c>
      <c r="F489" s="17" t="s">
        <v>20</v>
      </c>
      <c r="G489" s="7" t="n">
        <v>1000</v>
      </c>
      <c r="H489" s="6" t="n">
        <v>0.272</v>
      </c>
      <c r="I489" s="6" t="n">
        <v>-272</v>
      </c>
      <c r="J489" s="6" t="n">
        <v>0</v>
      </c>
      <c r="K489" s="6" t="n">
        <v>-0.16</v>
      </c>
      <c r="L489" s="6" t="n">
        <v>-0.08</v>
      </c>
      <c r="M489" s="6"/>
      <c r="N489" s="6" t="s">
        <f>=I489+J489+K489+L489</f>
      </c>
      <c r="O489" s="6"/>
      <c r="P489" s="17"/>
      <c r="Q489" s="17" t="s">
        <v>844</v>
      </c>
    </row>
    <row collapsed="false" customFormat="false" customHeight="false" hidden="false" ht="12.1" outlineLevel="0" r="490">
      <c r="A490" s="22" t="n">
        <v>45007.166666667</v>
      </c>
      <c r="B490" s="23" t="s">
        <v>843</v>
      </c>
      <c r="C490" s="23" t="s">
        <v>259</v>
      </c>
      <c r="D490" s="23" t="s">
        <v>843</v>
      </c>
      <c r="E490" s="23" t="s">
        <v>843</v>
      </c>
      <c r="F490" s="23" t="s">
        <v>20</v>
      </c>
      <c r="G490" s="24" t="n">
        <v>1</v>
      </c>
      <c r="H490" s="25" t="n">
        <v>2000</v>
      </c>
      <c r="I490" s="25" t="n">
        <v>2000</v>
      </c>
      <c r="J490" s="25" t="n">
        <v>0</v>
      </c>
      <c r="K490" s="25" t="n">
        <v>0</v>
      </c>
      <c r="L490" s="25" t="n">
        <v>0</v>
      </c>
      <c r="M490" s="25"/>
      <c r="N490" s="6" t="s">
        <f>=I490+J490+K490+L490</f>
      </c>
      <c r="O490" s="25"/>
      <c r="P490" s="23"/>
      <c r="Q490" s="23" t="s">
        <v>844</v>
      </c>
    </row>
    <row collapsed="false" customFormat="false" customHeight="false" hidden="false" ht="12.1" outlineLevel="0" r="491">
      <c r="A491" s="21" t="n">
        <v>45007.902303241</v>
      </c>
      <c r="B491" s="17" t="s">
        <v>120</v>
      </c>
      <c r="C491" s="17" t="s">
        <v>846</v>
      </c>
      <c r="D491" s="17" t="s">
        <v>724</v>
      </c>
      <c r="E491" s="17" t="s">
        <v>18</v>
      </c>
      <c r="F491" s="17" t="s">
        <v>20</v>
      </c>
      <c r="G491" s="7" t="n">
        <v>10</v>
      </c>
      <c r="H491" s="6" t="n">
        <v>169.6</v>
      </c>
      <c r="I491" s="6" t="n">
        <v>-1696</v>
      </c>
      <c r="J491" s="6" t="n">
        <v>0</v>
      </c>
      <c r="K491" s="6" t="n">
        <v>-1.02</v>
      </c>
      <c r="L491" s="6" t="n">
        <v>-0.51</v>
      </c>
      <c r="M491" s="6"/>
      <c r="N491" s="6" t="s">
        <f>=I491+J491+K491+L491</f>
      </c>
      <c r="O491" s="6"/>
      <c r="P491" s="17"/>
      <c r="Q491" s="17" t="s">
        <v>844</v>
      </c>
    </row>
    <row collapsed="false" customFormat="false" customHeight="false" hidden="false" ht="12.1" outlineLevel="0" r="492">
      <c r="A492" s="21" t="n">
        <v>45007.902395833</v>
      </c>
      <c r="B492" s="17" t="s">
        <v>63</v>
      </c>
      <c r="C492" s="17" t="s">
        <v>874</v>
      </c>
      <c r="D492" s="17" t="s">
        <v>724</v>
      </c>
      <c r="E492" s="17" t="s">
        <v>18</v>
      </c>
      <c r="F492" s="17" t="s">
        <v>20</v>
      </c>
      <c r="G492" s="7" t="n">
        <v>1000</v>
      </c>
      <c r="H492" s="6" t="n">
        <v>0.2836</v>
      </c>
      <c r="I492" s="6" t="n">
        <v>-283.6</v>
      </c>
      <c r="J492" s="6" t="n">
        <v>0</v>
      </c>
      <c r="K492" s="6" t="n">
        <v>-0.17</v>
      </c>
      <c r="L492" s="6" t="n">
        <v>0</v>
      </c>
      <c r="M492" s="6"/>
      <c r="N492" s="6" t="s">
        <f>=I492+J492+K492+L492</f>
      </c>
      <c r="O492" s="6"/>
      <c r="P492" s="17"/>
      <c r="Q492" s="17" t="s">
        <v>844</v>
      </c>
    </row>
    <row collapsed="false" customFormat="false" customHeight="false" hidden="false" ht="12.1" outlineLevel="0" r="493">
      <c r="A493" s="22" t="n">
        <v>45012.166666667</v>
      </c>
      <c r="B493" s="23" t="s">
        <v>843</v>
      </c>
      <c r="C493" s="23" t="s">
        <v>259</v>
      </c>
      <c r="D493" s="23" t="s">
        <v>843</v>
      </c>
      <c r="E493" s="23" t="s">
        <v>843</v>
      </c>
      <c r="F493" s="23" t="s">
        <v>20</v>
      </c>
      <c r="G493" s="24" t="n">
        <v>1</v>
      </c>
      <c r="H493" s="25" t="n">
        <v>2000</v>
      </c>
      <c r="I493" s="25" t="n">
        <v>2000</v>
      </c>
      <c r="J493" s="25" t="n">
        <v>0</v>
      </c>
      <c r="K493" s="25" t="n">
        <v>0</v>
      </c>
      <c r="L493" s="25" t="n">
        <v>0</v>
      </c>
      <c r="M493" s="25"/>
      <c r="N493" s="6" t="s">
        <f>=I493+J493+K493+L493</f>
      </c>
      <c r="O493" s="25"/>
      <c r="P493" s="23"/>
      <c r="Q493" s="23" t="s">
        <v>844</v>
      </c>
    </row>
    <row collapsed="false" customFormat="false" customHeight="false" hidden="false" ht="12.1" outlineLevel="0" r="494">
      <c r="A494" s="21" t="n">
        <v>45015.896365741</v>
      </c>
      <c r="B494" s="17" t="s">
        <v>78</v>
      </c>
      <c r="C494" s="17" t="s">
        <v>892</v>
      </c>
      <c r="D494" s="17" t="s">
        <v>724</v>
      </c>
      <c r="E494" s="17" t="s">
        <v>18</v>
      </c>
      <c r="F494" s="17" t="s">
        <v>20</v>
      </c>
      <c r="G494" s="7" t="n">
        <v>20</v>
      </c>
      <c r="H494" s="6" t="n">
        <v>66.61</v>
      </c>
      <c r="I494" s="6" t="n">
        <v>-1332.2</v>
      </c>
      <c r="J494" s="6" t="n">
        <v>0</v>
      </c>
      <c r="K494" s="6" t="n">
        <v>-0.8</v>
      </c>
      <c r="L494" s="6" t="n">
        <v>0</v>
      </c>
      <c r="M494" s="6"/>
      <c r="N494" s="6" t="s">
        <f>=I494+J494+K494+L494</f>
      </c>
      <c r="O494" s="6"/>
      <c r="P494" s="17"/>
      <c r="Q494" s="17" t="s">
        <v>844</v>
      </c>
    </row>
    <row collapsed="false" customFormat="false" customHeight="false" hidden="false" ht="12.1" outlineLevel="0" r="495">
      <c r="A495" s="21" t="n">
        <v>45015.89875</v>
      </c>
      <c r="B495" s="17" t="s">
        <v>52</v>
      </c>
      <c r="C495" s="17" t="s">
        <v>848</v>
      </c>
      <c r="D495" s="17" t="s">
        <v>724</v>
      </c>
      <c r="E495" s="17" t="s">
        <v>18</v>
      </c>
      <c r="F495" s="17" t="s">
        <v>20</v>
      </c>
      <c r="G495" s="7" t="n">
        <v>1</v>
      </c>
      <c r="H495" s="6" t="n">
        <v>372.2</v>
      </c>
      <c r="I495" s="6" t="n">
        <v>-372.2</v>
      </c>
      <c r="J495" s="6" t="n">
        <v>0</v>
      </c>
      <c r="K495" s="6" t="n">
        <v>-0.23</v>
      </c>
      <c r="L495" s="6" t="n">
        <v>0</v>
      </c>
      <c r="M495" s="6"/>
      <c r="N495" s="6" t="s">
        <f>=I495+J495+K495+L495</f>
      </c>
      <c r="O495" s="6"/>
      <c r="P495" s="17"/>
      <c r="Q495" s="17" t="s">
        <v>844</v>
      </c>
    </row>
    <row collapsed="false" customFormat="false" customHeight="false" hidden="false" ht="12.1" outlineLevel="0" r="496">
      <c r="A496" s="21" t="n">
        <v>45015.900428241</v>
      </c>
      <c r="B496" s="17" t="s">
        <v>52</v>
      </c>
      <c r="C496" s="17" t="s">
        <v>848</v>
      </c>
      <c r="D496" s="17" t="s">
        <v>724</v>
      </c>
      <c r="E496" s="17" t="s">
        <v>18</v>
      </c>
      <c r="F496" s="17" t="s">
        <v>20</v>
      </c>
      <c r="G496" s="7" t="n">
        <v>1</v>
      </c>
      <c r="H496" s="6" t="n">
        <v>372.2</v>
      </c>
      <c r="I496" s="6" t="n">
        <v>-372.2</v>
      </c>
      <c r="J496" s="6" t="n">
        <v>0</v>
      </c>
      <c r="K496" s="6" t="n">
        <v>-0.22</v>
      </c>
      <c r="L496" s="6" t="n">
        <v>-0.11</v>
      </c>
      <c r="M496" s="6"/>
      <c r="N496" s="6" t="s">
        <f>=I496+J496+K496+L496</f>
      </c>
      <c r="O496" s="6"/>
      <c r="P496" s="17"/>
      <c r="Q496" s="17" t="s">
        <v>844</v>
      </c>
    </row>
    <row collapsed="false" customFormat="false" customHeight="false" hidden="false" ht="12.1" outlineLevel="0" r="497">
      <c r="A497" s="22" t="n">
        <v>45022</v>
      </c>
      <c r="B497" s="23" t="s">
        <v>843</v>
      </c>
      <c r="C497" s="23" t="s">
        <v>259</v>
      </c>
      <c r="D497" s="23" t="s">
        <v>843</v>
      </c>
      <c r="E497" s="23" t="s">
        <v>843</v>
      </c>
      <c r="F497" s="23" t="s">
        <v>20</v>
      </c>
      <c r="G497" s="24" t="n">
        <v>1</v>
      </c>
      <c r="H497" s="25" t="n">
        <v>2000</v>
      </c>
      <c r="I497" s="25" t="n">
        <v>2000</v>
      </c>
      <c r="J497" s="25" t="n">
        <v>0</v>
      </c>
      <c r="K497" s="25" t="n">
        <v>0</v>
      </c>
      <c r="L497" s="25" t="n">
        <v>0</v>
      </c>
      <c r="M497" s="25"/>
      <c r="N497" s="6" t="s">
        <f>=I497+J497+K497+L497</f>
      </c>
      <c r="O497" s="25"/>
      <c r="P497" s="23"/>
      <c r="Q497" s="23" t="s">
        <v>844</v>
      </c>
    </row>
    <row collapsed="false" customFormat="false" customHeight="false" hidden="false" ht="12.1" outlineLevel="0" r="498">
      <c r="A498" s="21" t="n">
        <v>45022</v>
      </c>
      <c r="B498" s="17" t="s">
        <v>125</v>
      </c>
      <c r="C498" s="17" t="s">
        <v>954</v>
      </c>
      <c r="D498" s="17" t="s">
        <v>724</v>
      </c>
      <c r="E498" s="17" t="s">
        <v>18</v>
      </c>
      <c r="F498" s="17" t="s">
        <v>20</v>
      </c>
      <c r="G498" s="7" t="n">
        <v>1</v>
      </c>
      <c r="H498" s="6" t="n">
        <v>1741.4</v>
      </c>
      <c r="I498" s="6" t="n">
        <v>-1741.4</v>
      </c>
      <c r="J498" s="6" t="n">
        <v>0</v>
      </c>
      <c r="K498" s="6" t="n">
        <v>-1.04</v>
      </c>
      <c r="L498" s="6" t="n">
        <v>0</v>
      </c>
      <c r="M498" s="6"/>
      <c r="N498" s="6" t="s">
        <f>=I498+J498+K498+L498</f>
      </c>
      <c r="O498" s="6"/>
      <c r="P498" s="17"/>
      <c r="Q498" s="17" t="s">
        <v>844</v>
      </c>
    </row>
    <row collapsed="false" customFormat="false" customHeight="false" hidden="false" ht="12.1" outlineLevel="0" r="499">
      <c r="A499" s="22" t="n">
        <v>45026</v>
      </c>
      <c r="B499" s="23" t="s">
        <v>843</v>
      </c>
      <c r="C499" s="23" t="s">
        <v>259</v>
      </c>
      <c r="D499" s="23" t="s">
        <v>843</v>
      </c>
      <c r="E499" s="23" t="s">
        <v>843</v>
      </c>
      <c r="F499" s="23" t="s">
        <v>20</v>
      </c>
      <c r="G499" s="24" t="n">
        <v>1</v>
      </c>
      <c r="H499" s="25" t="n">
        <v>4000</v>
      </c>
      <c r="I499" s="25" t="n">
        <v>4000</v>
      </c>
      <c r="J499" s="25" t="n">
        <v>0</v>
      </c>
      <c r="K499" s="25" t="n">
        <v>0</v>
      </c>
      <c r="L499" s="25" t="n">
        <v>0</v>
      </c>
      <c r="M499" s="25"/>
      <c r="N499" s="6" t="s">
        <f>=I499+J499+K499+L499</f>
      </c>
      <c r="O499" s="25"/>
      <c r="P499" s="23"/>
      <c r="Q499" s="23" t="s">
        <v>844</v>
      </c>
    </row>
    <row collapsed="false" customFormat="false" customHeight="false" hidden="false" ht="12.1" outlineLevel="0" r="500">
      <c r="A500" s="22" t="n">
        <v>45029</v>
      </c>
      <c r="B500" s="23" t="s">
        <v>843</v>
      </c>
      <c r="C500" s="23" t="s">
        <v>259</v>
      </c>
      <c r="D500" s="23" t="s">
        <v>843</v>
      </c>
      <c r="E500" s="23" t="s">
        <v>843</v>
      </c>
      <c r="F500" s="23" t="s">
        <v>20</v>
      </c>
      <c r="G500" s="24" t="n">
        <v>1</v>
      </c>
      <c r="H500" s="25" t="n">
        <v>1000</v>
      </c>
      <c r="I500" s="25" t="n">
        <v>1000</v>
      </c>
      <c r="J500" s="25" t="n">
        <v>0</v>
      </c>
      <c r="K500" s="25" t="n">
        <v>0</v>
      </c>
      <c r="L500" s="25" t="n">
        <v>0</v>
      </c>
      <c r="M500" s="25"/>
      <c r="N500" s="6" t="s">
        <f>=I500+J500+K500+L500</f>
      </c>
      <c r="O500" s="25"/>
      <c r="P500" s="23"/>
      <c r="Q500" s="23" t="s">
        <v>844</v>
      </c>
    </row>
    <row collapsed="false" customFormat="false" customHeight="false" hidden="false" ht="12.1" outlineLevel="0" r="501">
      <c r="A501" s="21" t="n">
        <v>45029</v>
      </c>
      <c r="B501" s="17" t="s">
        <v>125</v>
      </c>
      <c r="C501" s="17" t="s">
        <v>954</v>
      </c>
      <c r="D501" s="17" t="s">
        <v>724</v>
      </c>
      <c r="E501" s="17" t="s">
        <v>18</v>
      </c>
      <c r="F501" s="17" t="s">
        <v>20</v>
      </c>
      <c r="G501" s="7" t="n">
        <v>1</v>
      </c>
      <c r="H501" s="6" t="n">
        <v>1712</v>
      </c>
      <c r="I501" s="6" t="n">
        <v>-1712</v>
      </c>
      <c r="J501" s="6" t="n">
        <v>0</v>
      </c>
      <c r="K501" s="6" t="n">
        <v>-1.03</v>
      </c>
      <c r="L501" s="6" t="n">
        <v>-0.52</v>
      </c>
      <c r="M501" s="6"/>
      <c r="N501" s="6" t="s">
        <f>=I501+J501+K501+L501</f>
      </c>
      <c r="O501" s="6"/>
      <c r="P501" s="17"/>
      <c r="Q501" s="17" t="s">
        <v>844</v>
      </c>
    </row>
    <row collapsed="false" customFormat="false" customHeight="false" hidden="false" ht="12.1" outlineLevel="0" r="502">
      <c r="A502" s="21" t="n">
        <v>45029</v>
      </c>
      <c r="B502" s="17" t="s">
        <v>71</v>
      </c>
      <c r="C502" s="17" t="s">
        <v>955</v>
      </c>
      <c r="D502" s="17" t="s">
        <v>724</v>
      </c>
      <c r="E502" s="17" t="s">
        <v>18</v>
      </c>
      <c r="F502" s="17" t="s">
        <v>20</v>
      </c>
      <c r="G502" s="7" t="n">
        <v>10</v>
      </c>
      <c r="H502" s="6" t="n">
        <v>155.5</v>
      </c>
      <c r="I502" s="6" t="n">
        <v>-1555</v>
      </c>
      <c r="J502" s="6" t="n">
        <v>0</v>
      </c>
      <c r="K502" s="6" t="n">
        <v>-0.93</v>
      </c>
      <c r="L502" s="6" t="n">
        <v>-0.47</v>
      </c>
      <c r="M502" s="6"/>
      <c r="N502" s="6" t="s">
        <f>=I502+J502+K502+L502</f>
      </c>
      <c r="O502" s="6"/>
      <c r="P502" s="17"/>
      <c r="Q502" s="17" t="s">
        <v>844</v>
      </c>
    </row>
    <row collapsed="false" customFormat="false" customHeight="false" hidden="false" ht="12.1" outlineLevel="0" r="503">
      <c r="A503" s="21" t="n">
        <v>45029</v>
      </c>
      <c r="B503" s="17" t="s">
        <v>71</v>
      </c>
      <c r="C503" s="17" t="s">
        <v>955</v>
      </c>
      <c r="D503" s="17" t="s">
        <v>724</v>
      </c>
      <c r="E503" s="17" t="s">
        <v>18</v>
      </c>
      <c r="F503" s="17" t="s">
        <v>20</v>
      </c>
      <c r="G503" s="7" t="n">
        <v>10</v>
      </c>
      <c r="H503" s="6" t="n">
        <v>155.52</v>
      </c>
      <c r="I503" s="6" t="n">
        <v>-1555.2</v>
      </c>
      <c r="J503" s="6" t="n">
        <v>0</v>
      </c>
      <c r="K503" s="6" t="n">
        <v>-0.93</v>
      </c>
      <c r="L503" s="6" t="n">
        <v>-0.47</v>
      </c>
      <c r="M503" s="6"/>
      <c r="N503" s="6" t="s">
        <f>=I503+J503+K503+L503</f>
      </c>
      <c r="O503" s="6"/>
      <c r="P503" s="17"/>
      <c r="Q503" s="17" t="s">
        <v>844</v>
      </c>
    </row>
    <row collapsed="false" customFormat="false" customHeight="false" hidden="false" ht="12.1" outlineLevel="0" r="504">
      <c r="A504" s="22" t="n">
        <v>45040</v>
      </c>
      <c r="B504" s="23" t="s">
        <v>843</v>
      </c>
      <c r="C504" s="23" t="s">
        <v>259</v>
      </c>
      <c r="D504" s="23" t="s">
        <v>843</v>
      </c>
      <c r="E504" s="23" t="s">
        <v>843</v>
      </c>
      <c r="F504" s="23" t="s">
        <v>20</v>
      </c>
      <c r="G504" s="24" t="n">
        <v>1</v>
      </c>
      <c r="H504" s="25" t="n">
        <v>750.09</v>
      </c>
      <c r="I504" s="25" t="n">
        <v>750.09</v>
      </c>
      <c r="J504" s="25" t="n">
        <v>0</v>
      </c>
      <c r="K504" s="25" t="n">
        <v>0</v>
      </c>
      <c r="L504" s="25" t="n">
        <v>0</v>
      </c>
      <c r="M504" s="25"/>
      <c r="N504" s="6" t="s">
        <f>=I504+J504+K504+L504</f>
      </c>
      <c r="O504" s="25"/>
      <c r="P504" s="23"/>
      <c r="Q504" s="23" t="s">
        <v>933</v>
      </c>
    </row>
    <row collapsed="false" customFormat="false" customHeight="false" hidden="false" ht="12.1" outlineLevel="0" r="505">
      <c r="A505" s="21" t="n">
        <v>45040.708414352</v>
      </c>
      <c r="B505" s="17" t="s">
        <v>60</v>
      </c>
      <c r="C505" s="17" t="s">
        <v>917</v>
      </c>
      <c r="D505" s="17" t="s">
        <v>724</v>
      </c>
      <c r="E505" s="17" t="s">
        <v>18</v>
      </c>
      <c r="F505" s="17" t="s">
        <v>20</v>
      </c>
      <c r="G505" s="7" t="n">
        <v>1000</v>
      </c>
      <c r="H505" s="6" t="n">
        <v>0.7905</v>
      </c>
      <c r="I505" s="6" t="n">
        <v>-790.5</v>
      </c>
      <c r="J505" s="6" t="n">
        <v>0</v>
      </c>
      <c r="K505" s="6" t="n">
        <v>-0.56</v>
      </c>
      <c r="L505" s="6" t="n">
        <v>0</v>
      </c>
      <c r="M505" s="6"/>
      <c r="N505" s="6" t="s">
        <f>=I505+J505+K505+L505</f>
      </c>
      <c r="O505" s="6"/>
      <c r="P505" s="17"/>
      <c r="Q505" s="17" t="s">
        <v>933</v>
      </c>
    </row>
    <row collapsed="false" customFormat="false" customHeight="false" hidden="false" ht="12.1" outlineLevel="0" r="506">
      <c r="A506" s="21" t="n">
        <v>45040.711550926</v>
      </c>
      <c r="B506" s="17" t="s">
        <v>176</v>
      </c>
      <c r="C506" s="17" t="s">
        <v>944</v>
      </c>
      <c r="D506" s="17" t="s">
        <v>724</v>
      </c>
      <c r="E506" s="17" t="s">
        <v>168</v>
      </c>
      <c r="F506" s="17" t="s">
        <v>20</v>
      </c>
      <c r="G506" s="7" t="n">
        <v>10</v>
      </c>
      <c r="H506" s="6" t="n">
        <v>1.3275</v>
      </c>
      <c r="I506" s="6" t="n">
        <v>-13.28</v>
      </c>
      <c r="J506" s="6" t="n">
        <v>0</v>
      </c>
      <c r="K506" s="6" t="n">
        <v>-0.02</v>
      </c>
      <c r="L506" s="6" t="n">
        <v>0</v>
      </c>
      <c r="M506" s="6"/>
      <c r="N506" s="6" t="s">
        <f>=I506+J506+K506+L506</f>
      </c>
      <c r="O506" s="6"/>
      <c r="P506" s="17"/>
      <c r="Q506" s="17" t="s">
        <v>933</v>
      </c>
    </row>
    <row collapsed="false" customFormat="false" customHeight="false" hidden="false" ht="12.1" outlineLevel="0" r="507">
      <c r="A507" s="22" t="n">
        <v>45050</v>
      </c>
      <c r="B507" s="23" t="s">
        <v>856</v>
      </c>
      <c r="C507" s="23" t="s">
        <v>956</v>
      </c>
      <c r="D507" s="23" t="s">
        <v>856</v>
      </c>
      <c r="E507" s="23" t="s">
        <v>856</v>
      </c>
      <c r="F507" s="23" t="s">
        <v>20</v>
      </c>
      <c r="G507" s="24" t="n">
        <v>1</v>
      </c>
      <c r="H507" s="25" t="n">
        <v>42.38</v>
      </c>
      <c r="I507" s="25" t="n">
        <v>42.38</v>
      </c>
      <c r="J507" s="25" t="n">
        <v>0</v>
      </c>
      <c r="K507" s="25" t="n">
        <v>0</v>
      </c>
      <c r="L507" s="25" t="n">
        <v>0</v>
      </c>
      <c r="M507" s="25"/>
      <c r="N507" s="6" t="s">
        <f>=I507+J507+K507+L507</f>
      </c>
      <c r="O507" s="25"/>
      <c r="P507" s="23"/>
      <c r="Q507" s="23" t="s">
        <v>844</v>
      </c>
    </row>
    <row collapsed="false" customFormat="false" customHeight="false" hidden="false" ht="12.1" outlineLevel="0" r="508">
      <c r="A508" s="22" t="n">
        <v>45054</v>
      </c>
      <c r="B508" s="23" t="s">
        <v>843</v>
      </c>
      <c r="C508" s="23" t="s">
        <v>259</v>
      </c>
      <c r="D508" s="23" t="s">
        <v>843</v>
      </c>
      <c r="E508" s="23" t="s">
        <v>843</v>
      </c>
      <c r="F508" s="23" t="s">
        <v>20</v>
      </c>
      <c r="G508" s="24" t="n">
        <v>1</v>
      </c>
      <c r="H508" s="25" t="n">
        <v>690</v>
      </c>
      <c r="I508" s="25" t="n">
        <v>690</v>
      </c>
      <c r="J508" s="25" t="n">
        <v>0</v>
      </c>
      <c r="K508" s="25" t="n">
        <v>0</v>
      </c>
      <c r="L508" s="25" t="n">
        <v>0</v>
      </c>
      <c r="M508" s="25"/>
      <c r="N508" s="6" t="s">
        <f>=I508+J508+K508+L508</f>
      </c>
      <c r="O508" s="25"/>
      <c r="P508" s="23"/>
      <c r="Q508" s="23" t="s">
        <v>933</v>
      </c>
    </row>
    <row collapsed="false" customFormat="false" customHeight="false" hidden="false" ht="12.1" outlineLevel="0" r="509">
      <c r="A509" s="21" t="n">
        <v>45054.763958333</v>
      </c>
      <c r="B509" s="17" t="s">
        <v>60</v>
      </c>
      <c r="C509" s="17" t="s">
        <v>917</v>
      </c>
      <c r="D509" s="17" t="s">
        <v>724</v>
      </c>
      <c r="E509" s="17" t="s">
        <v>18</v>
      </c>
      <c r="F509" s="17" t="s">
        <v>20</v>
      </c>
      <c r="G509" s="7" t="n">
        <v>1000</v>
      </c>
      <c r="H509" s="6" t="n">
        <v>0.688</v>
      </c>
      <c r="I509" s="6" t="n">
        <v>-688</v>
      </c>
      <c r="J509" s="6" t="n">
        <v>0</v>
      </c>
      <c r="K509" s="6" t="n">
        <v>-0.49</v>
      </c>
      <c r="L509" s="6" t="n">
        <v>0</v>
      </c>
      <c r="M509" s="6"/>
      <c r="N509" s="6" t="s">
        <f>=I509+J509+K509+L509</f>
      </c>
      <c r="O509" s="6"/>
      <c r="P509" s="17"/>
      <c r="Q509" s="17" t="s">
        <v>933</v>
      </c>
    </row>
    <row collapsed="false" customFormat="false" customHeight="false" hidden="false" ht="12.1" outlineLevel="0" r="510">
      <c r="A510" s="22" t="n">
        <v>45091.757314815</v>
      </c>
      <c r="B510" s="23" t="s">
        <v>843</v>
      </c>
      <c r="C510" s="23" t="s">
        <v>471</v>
      </c>
      <c r="D510" s="23" t="s">
        <v>843</v>
      </c>
      <c r="E510" s="23" t="s">
        <v>843</v>
      </c>
      <c r="F510" s="23" t="s">
        <v>20</v>
      </c>
      <c r="G510" s="24" t="n">
        <v>1</v>
      </c>
      <c r="H510" s="25" t="n">
        <v>1100</v>
      </c>
      <c r="I510" s="25" t="n">
        <v>1100</v>
      </c>
      <c r="J510" s="25" t="n">
        <v>0</v>
      </c>
      <c r="K510" s="25" t="n">
        <v>0</v>
      </c>
      <c r="L510" s="25" t="n">
        <v>0</v>
      </c>
      <c r="M510" s="25"/>
      <c r="N510" s="6" t="s">
        <f>=I510+J510+K510+L510</f>
      </c>
      <c r="O510" s="25"/>
      <c r="P510" s="23"/>
      <c r="Q510" s="23" t="s">
        <v>864</v>
      </c>
    </row>
    <row collapsed="false" customFormat="false" customHeight="false" hidden="false" ht="12.1" outlineLevel="0" r="511">
      <c r="A511" s="22" t="n">
        <v>45118.166666667</v>
      </c>
      <c r="B511" s="23" t="s">
        <v>843</v>
      </c>
      <c r="C511" s="23" t="s">
        <v>259</v>
      </c>
      <c r="D511" s="23" t="s">
        <v>843</v>
      </c>
      <c r="E511" s="23" t="s">
        <v>843</v>
      </c>
      <c r="F511" s="23" t="s">
        <v>20</v>
      </c>
      <c r="G511" s="24" t="n">
        <v>1</v>
      </c>
      <c r="H511" s="25" t="n">
        <v>2000</v>
      </c>
      <c r="I511" s="25" t="n">
        <v>2000</v>
      </c>
      <c r="J511" s="25" t="n">
        <v>0</v>
      </c>
      <c r="K511" s="25" t="n">
        <v>0</v>
      </c>
      <c r="L511" s="25" t="n">
        <v>0</v>
      </c>
      <c r="M511" s="25"/>
      <c r="N511" s="6" t="s">
        <f>=I511+J511+K511+L511</f>
      </c>
      <c r="O511" s="25"/>
      <c r="P511" s="23"/>
      <c r="Q511" s="23" t="s">
        <v>844</v>
      </c>
    </row>
    <row collapsed="false" customFormat="false" customHeight="false" hidden="false" ht="12.1" outlineLevel="0" r="512">
      <c r="A512" s="21" t="n">
        <v>45118.913645833</v>
      </c>
      <c r="B512" s="17" t="s">
        <v>27</v>
      </c>
      <c r="C512" s="17" t="s">
        <v>934</v>
      </c>
      <c r="D512" s="17" t="s">
        <v>724</v>
      </c>
      <c r="E512" s="17" t="s">
        <v>18</v>
      </c>
      <c r="F512" s="17" t="s">
        <v>20</v>
      </c>
      <c r="G512" s="7" t="n">
        <v>10</v>
      </c>
      <c r="H512" s="6" t="n">
        <v>204.05</v>
      </c>
      <c r="I512" s="6" t="n">
        <v>-2040.5</v>
      </c>
      <c r="J512" s="6" t="n">
        <v>0</v>
      </c>
      <c r="K512" s="6" t="n">
        <v>-1.22</v>
      </c>
      <c r="L512" s="6" t="n">
        <v>-0.61</v>
      </c>
      <c r="M512" s="6"/>
      <c r="N512" s="6" t="s">
        <f>=I512+J512+K512+L512</f>
      </c>
      <c r="O512" s="6"/>
      <c r="P512" s="17"/>
      <c r="Q512" s="17" t="s">
        <v>844</v>
      </c>
    </row>
    <row collapsed="false" customFormat="false" customHeight="false" hidden="false" ht="12.1" outlineLevel="0" r="513">
      <c r="A513" s="22" t="n">
        <v>45120</v>
      </c>
      <c r="B513" s="23" t="s">
        <v>843</v>
      </c>
      <c r="C513" s="23" t="s">
        <v>259</v>
      </c>
      <c r="D513" s="23" t="s">
        <v>843</v>
      </c>
      <c r="E513" s="23" t="s">
        <v>843</v>
      </c>
      <c r="F513" s="23" t="s">
        <v>20</v>
      </c>
      <c r="G513" s="24" t="n">
        <v>1</v>
      </c>
      <c r="H513" s="25" t="n">
        <v>331.65</v>
      </c>
      <c r="I513" s="25" t="n">
        <v>331.65</v>
      </c>
      <c r="J513" s="25" t="n">
        <v>0</v>
      </c>
      <c r="K513" s="25" t="n">
        <v>0</v>
      </c>
      <c r="L513" s="25" t="n">
        <v>0</v>
      </c>
      <c r="M513" s="25"/>
      <c r="N513" s="6" t="s">
        <f>=I513+J513+K513+L513</f>
      </c>
      <c r="O513" s="25"/>
      <c r="P513" s="23"/>
      <c r="Q513" s="23" t="s">
        <v>933</v>
      </c>
    </row>
    <row collapsed="false" customFormat="false" customHeight="false" hidden="false" ht="12.1" outlineLevel="0" r="514">
      <c r="A514" s="30" t="n">
        <v>45120.720092593</v>
      </c>
      <c r="B514" s="31" t="s">
        <v>957</v>
      </c>
      <c r="C514" s="31" t="s">
        <v>958</v>
      </c>
      <c r="D514" s="31" t="s">
        <v>724</v>
      </c>
      <c r="E514" s="31" t="s">
        <v>867</v>
      </c>
      <c r="F514" s="31" t="s">
        <v>20</v>
      </c>
      <c r="G514" s="32" t="n">
        <v>10</v>
      </c>
      <c r="H514" s="33" t="n">
        <v>12.5905</v>
      </c>
      <c r="I514" s="33" t="n">
        <v>-125.91</v>
      </c>
      <c r="J514" s="33" t="n">
        <v>0</v>
      </c>
      <c r="K514" s="33" t="n">
        <v>-0.05</v>
      </c>
      <c r="L514" s="33" t="n">
        <v>0</v>
      </c>
      <c r="M514" s="6" t="n">
        <v>10</v>
      </c>
      <c r="N514" s="6" t="s">
        <f>=I514+J514+K514+L514</f>
      </c>
      <c r="O514" s="33"/>
      <c r="P514" s="31"/>
      <c r="Q514" s="31" t="s">
        <v>933</v>
      </c>
    </row>
    <row collapsed="false" customFormat="false" customHeight="false" hidden="false" ht="12.1" outlineLevel="0" r="515">
      <c r="A515" s="30" t="n">
        <v>45124.582581019</v>
      </c>
      <c r="B515" s="31" t="s">
        <v>957</v>
      </c>
      <c r="C515" s="31" t="s">
        <v>958</v>
      </c>
      <c r="D515" s="31" t="s">
        <v>724</v>
      </c>
      <c r="E515" s="31" t="s">
        <v>867</v>
      </c>
      <c r="F515" s="31" t="s">
        <v>20</v>
      </c>
      <c r="G515" s="32" t="n">
        <v>10</v>
      </c>
      <c r="H515" s="33" t="n">
        <v>12.6345</v>
      </c>
      <c r="I515" s="33" t="n">
        <v>-126.35</v>
      </c>
      <c r="J515" s="33" t="n">
        <v>0</v>
      </c>
      <c r="K515" s="33" t="n">
        <v>-0.05</v>
      </c>
      <c r="L515" s="33" t="n">
        <v>0</v>
      </c>
      <c r="M515" s="6" t="n">
        <v>10</v>
      </c>
      <c r="N515" s="6" t="s">
        <f>=I515+J515+K515+L515</f>
      </c>
      <c r="O515" s="33"/>
      <c r="P515" s="31"/>
      <c r="Q515" s="31" t="s">
        <v>933</v>
      </c>
    </row>
    <row collapsed="false" customFormat="false" customHeight="false" hidden="false" ht="12.1" outlineLevel="0" r="516">
      <c r="A516" s="22" t="n">
        <v>45127</v>
      </c>
      <c r="B516" s="23" t="s">
        <v>843</v>
      </c>
      <c r="C516" s="23" t="s">
        <v>259</v>
      </c>
      <c r="D516" s="23" t="s">
        <v>843</v>
      </c>
      <c r="E516" s="23" t="s">
        <v>843</v>
      </c>
      <c r="F516" s="23" t="s">
        <v>20</v>
      </c>
      <c r="G516" s="24" t="n">
        <v>1</v>
      </c>
      <c r="H516" s="25" t="n">
        <v>250</v>
      </c>
      <c r="I516" s="25" t="n">
        <v>250</v>
      </c>
      <c r="J516" s="25" t="n">
        <v>0</v>
      </c>
      <c r="K516" s="25" t="n">
        <v>0</v>
      </c>
      <c r="L516" s="25" t="n">
        <v>0</v>
      </c>
      <c r="M516" s="25"/>
      <c r="N516" s="6" t="s">
        <f>=I516+J516+K516+L516</f>
      </c>
      <c r="O516" s="25"/>
      <c r="P516" s="23"/>
      <c r="Q516" s="23" t="s">
        <v>933</v>
      </c>
    </row>
    <row collapsed="false" customFormat="false" customHeight="false" hidden="false" ht="12.1" outlineLevel="0" r="517">
      <c r="A517" s="21" t="n">
        <v>45127.7559375</v>
      </c>
      <c r="B517" s="17" t="s">
        <v>176</v>
      </c>
      <c r="C517" s="17" t="s">
        <v>944</v>
      </c>
      <c r="D517" s="17" t="s">
        <v>724</v>
      </c>
      <c r="E517" s="17" t="s">
        <v>168</v>
      </c>
      <c r="F517" s="17" t="s">
        <v>20</v>
      </c>
      <c r="G517" s="7" t="n">
        <v>27</v>
      </c>
      <c r="H517" s="6" t="n">
        <v>1.4685</v>
      </c>
      <c r="I517" s="6" t="n">
        <v>-39.65</v>
      </c>
      <c r="J517" s="6" t="n">
        <v>0</v>
      </c>
      <c r="K517" s="6" t="n">
        <v>-0.02</v>
      </c>
      <c r="L517" s="6" t="n">
        <v>0</v>
      </c>
      <c r="M517" s="6"/>
      <c r="N517" s="6" t="s">
        <f>=I517+J517+K517+L517</f>
      </c>
      <c r="O517" s="6"/>
      <c r="P517" s="17"/>
      <c r="Q517" s="17" t="s">
        <v>933</v>
      </c>
    </row>
    <row collapsed="false" customFormat="false" customHeight="false" hidden="false" ht="12.1" outlineLevel="0" r="518">
      <c r="A518" s="22" t="n">
        <v>45134.166666667</v>
      </c>
      <c r="B518" s="23" t="s">
        <v>843</v>
      </c>
      <c r="C518" s="23" t="s">
        <v>259</v>
      </c>
      <c r="D518" s="23" t="s">
        <v>843</v>
      </c>
      <c r="E518" s="23" t="s">
        <v>843</v>
      </c>
      <c r="F518" s="23" t="s">
        <v>20</v>
      </c>
      <c r="G518" s="24" t="n">
        <v>1</v>
      </c>
      <c r="H518" s="25" t="n">
        <v>2500</v>
      </c>
      <c r="I518" s="25" t="n">
        <v>2500</v>
      </c>
      <c r="J518" s="25" t="n">
        <v>0</v>
      </c>
      <c r="K518" s="25" t="n">
        <v>0</v>
      </c>
      <c r="L518" s="25" t="n">
        <v>0</v>
      </c>
      <c r="M518" s="25"/>
      <c r="N518" s="6" t="s">
        <f>=I518+J518+K518+L518</f>
      </c>
      <c r="O518" s="25"/>
      <c r="P518" s="23"/>
      <c r="Q518" s="23" t="s">
        <v>844</v>
      </c>
    </row>
    <row collapsed="false" customFormat="false" customHeight="false" hidden="false" ht="12.1" outlineLevel="0" r="519">
      <c r="A519" s="21" t="n">
        <v>45134.943668981</v>
      </c>
      <c r="B519" s="17" t="s">
        <v>17</v>
      </c>
      <c r="C519" s="17" t="s">
        <v>847</v>
      </c>
      <c r="D519" s="17" t="s">
        <v>724</v>
      </c>
      <c r="E519" s="17" t="s">
        <v>18</v>
      </c>
      <c r="F519" s="17" t="s">
        <v>20</v>
      </c>
      <c r="G519" s="7" t="n">
        <v>10</v>
      </c>
      <c r="H519" s="6" t="n">
        <v>247.43</v>
      </c>
      <c r="I519" s="6" t="n">
        <v>-2474.3</v>
      </c>
      <c r="J519" s="6" t="n">
        <v>0</v>
      </c>
      <c r="K519" s="6" t="n">
        <v>-1.48</v>
      </c>
      <c r="L519" s="6" t="n">
        <v>-0.75</v>
      </c>
      <c r="M519" s="6"/>
      <c r="N519" s="6" t="s">
        <f>=I519+J519+K519+L519</f>
      </c>
      <c r="O519" s="6"/>
      <c r="P519" s="17"/>
      <c r="Q519" s="17" t="s">
        <v>844</v>
      </c>
    </row>
    <row collapsed="false" customFormat="false" customHeight="false" hidden="false" ht="12.1" outlineLevel="0" r="520">
      <c r="A520" s="22" t="n">
        <v>45159</v>
      </c>
      <c r="B520" s="23" t="s">
        <v>843</v>
      </c>
      <c r="C520" s="23" t="s">
        <v>259</v>
      </c>
      <c r="D520" s="23" t="s">
        <v>843</v>
      </c>
      <c r="E520" s="23" t="s">
        <v>843</v>
      </c>
      <c r="F520" s="23" t="s">
        <v>20</v>
      </c>
      <c r="G520" s="24" t="n">
        <v>1</v>
      </c>
      <c r="H520" s="25" t="n">
        <v>794.44</v>
      </c>
      <c r="I520" s="25" t="n">
        <v>794.44</v>
      </c>
      <c r="J520" s="25" t="n">
        <v>0</v>
      </c>
      <c r="K520" s="25" t="n">
        <v>0</v>
      </c>
      <c r="L520" s="25" t="n">
        <v>0</v>
      </c>
      <c r="M520" s="25"/>
      <c r="N520" s="6" t="s">
        <f>=I520+J520+K520+L520</f>
      </c>
      <c r="O520" s="25"/>
      <c r="P520" s="23"/>
      <c r="Q520" s="23" t="s">
        <v>844</v>
      </c>
    </row>
    <row collapsed="false" customFormat="false" customHeight="false" hidden="false" ht="12.1" outlineLevel="0" r="521">
      <c r="A521" s="22" t="n">
        <v>45169</v>
      </c>
      <c r="B521" s="23" t="s">
        <v>843</v>
      </c>
      <c r="C521" s="23" t="s">
        <v>259</v>
      </c>
      <c r="D521" s="23" t="s">
        <v>843</v>
      </c>
      <c r="E521" s="23" t="s">
        <v>843</v>
      </c>
      <c r="F521" s="23" t="s">
        <v>20</v>
      </c>
      <c r="G521" s="24" t="n">
        <v>1</v>
      </c>
      <c r="H521" s="25" t="n">
        <v>583.13</v>
      </c>
      <c r="I521" s="25" t="n">
        <v>583.13</v>
      </c>
      <c r="J521" s="25" t="n">
        <v>0</v>
      </c>
      <c r="K521" s="25" t="n">
        <v>0</v>
      </c>
      <c r="L521" s="25" t="n">
        <v>0</v>
      </c>
      <c r="M521" s="25"/>
      <c r="N521" s="6" t="s">
        <f>=I521+J521+K521+L521</f>
      </c>
      <c r="O521" s="25"/>
      <c r="P521" s="23"/>
      <c r="Q521" s="23" t="s">
        <v>844</v>
      </c>
    </row>
    <row collapsed="false" customFormat="false" customHeight="false" hidden="false" ht="12.1" outlineLevel="0" r="522">
      <c r="A522" s="22" t="n">
        <v>45169</v>
      </c>
      <c r="B522" s="23" t="s">
        <v>843</v>
      </c>
      <c r="C522" s="23" t="s">
        <v>259</v>
      </c>
      <c r="D522" s="23" t="s">
        <v>843</v>
      </c>
      <c r="E522" s="23" t="s">
        <v>843</v>
      </c>
      <c r="F522" s="23" t="s">
        <v>20</v>
      </c>
      <c r="G522" s="24" t="n">
        <v>1</v>
      </c>
      <c r="H522" s="25" t="n">
        <v>3300</v>
      </c>
      <c r="I522" s="25" t="n">
        <v>3300</v>
      </c>
      <c r="J522" s="25" t="n">
        <v>0</v>
      </c>
      <c r="K522" s="25" t="n">
        <v>0</v>
      </c>
      <c r="L522" s="25" t="n">
        <v>0</v>
      </c>
      <c r="M522" s="25"/>
      <c r="N522" s="6" t="s">
        <f>=I522+J522+K522+L522</f>
      </c>
      <c r="O522" s="25"/>
      <c r="P522" s="23"/>
      <c r="Q522" s="23" t="s">
        <v>844</v>
      </c>
    </row>
    <row collapsed="false" customFormat="false" customHeight="false" hidden="false" ht="12.1" outlineLevel="0" r="523">
      <c r="A523" s="21" t="n">
        <v>45169</v>
      </c>
      <c r="B523" s="17" t="s">
        <v>745</v>
      </c>
      <c r="C523" s="17" t="s">
        <v>959</v>
      </c>
      <c r="D523" s="17" t="s">
        <v>724</v>
      </c>
      <c r="E523" s="17" t="s">
        <v>202</v>
      </c>
      <c r="F523" s="17" t="s">
        <v>20</v>
      </c>
      <c r="G523" s="7" t="n">
        <v>1</v>
      </c>
      <c r="H523" s="6" t="n">
        <v>83.97</v>
      </c>
      <c r="I523" s="6" t="n">
        <v>-839.7</v>
      </c>
      <c r="J523" s="6" t="n">
        <v>-12.86</v>
      </c>
      <c r="K523" s="6" t="n">
        <v>-0.5</v>
      </c>
      <c r="L523" s="6" t="n">
        <v>-0.07</v>
      </c>
      <c r="M523" s="6"/>
      <c r="N523" s="6" t="s">
        <f>=I523+J523+K523+L523</f>
      </c>
      <c r="O523" s="6"/>
      <c r="P523" s="17"/>
      <c r="Q523" s="17" t="s">
        <v>844</v>
      </c>
    </row>
    <row collapsed="false" customFormat="false" customHeight="false" hidden="false" ht="12.1" outlineLevel="0" r="524">
      <c r="A524" s="21" t="n">
        <v>45169</v>
      </c>
      <c r="B524" s="17" t="s">
        <v>744</v>
      </c>
      <c r="C524" s="17" t="s">
        <v>960</v>
      </c>
      <c r="D524" s="17" t="s">
        <v>724</v>
      </c>
      <c r="E524" s="17" t="s">
        <v>202</v>
      </c>
      <c r="F524" s="17" t="s">
        <v>20</v>
      </c>
      <c r="G524" s="7" t="n">
        <v>1</v>
      </c>
      <c r="H524" s="6" t="n">
        <v>87.86</v>
      </c>
      <c r="I524" s="6" t="n">
        <v>-878.6</v>
      </c>
      <c r="J524" s="6" t="n">
        <v>-5.1</v>
      </c>
      <c r="K524" s="6" t="n">
        <v>-0.53</v>
      </c>
      <c r="L524" s="6" t="n">
        <v>-0.07</v>
      </c>
      <c r="M524" s="6"/>
      <c r="N524" s="6" t="s">
        <f>=I524+J524+K524+L524</f>
      </c>
      <c r="O524" s="6"/>
      <c r="P524" s="17"/>
      <c r="Q524" s="17" t="s">
        <v>844</v>
      </c>
    </row>
    <row collapsed="false" customFormat="false" customHeight="false" hidden="false" ht="12.1" outlineLevel="0" r="525">
      <c r="A525" s="26" t="n">
        <v>45175.671585648</v>
      </c>
      <c r="B525" s="27" t="s">
        <v>60</v>
      </c>
      <c r="C525" s="27" t="s">
        <v>917</v>
      </c>
      <c r="D525" s="27" t="s">
        <v>725</v>
      </c>
      <c r="E525" s="27" t="s">
        <v>18</v>
      </c>
      <c r="F525" s="27" t="s">
        <v>20</v>
      </c>
      <c r="G525" s="28" t="n">
        <v>-2000</v>
      </c>
      <c r="H525" s="29" t="n">
        <v>1.6615</v>
      </c>
      <c r="I525" s="29" t="n">
        <v>3323</v>
      </c>
      <c r="J525" s="29" t="n">
        <v>0</v>
      </c>
      <c r="K525" s="29" t="n">
        <v>-2.65</v>
      </c>
      <c r="L525" s="29" t="n">
        <v>0</v>
      </c>
      <c r="M525" s="29"/>
      <c r="N525" s="6" t="s">
        <f>=I525+J525+K525+L525</f>
      </c>
      <c r="O525" s="29"/>
      <c r="P525" s="27"/>
      <c r="Q525" s="27" t="s">
        <v>933</v>
      </c>
    </row>
    <row collapsed="false" customFormat="false" customHeight="false" hidden="false" ht="12.1" outlineLevel="0" r="526">
      <c r="A526" s="26" t="n">
        <v>45176.452233796</v>
      </c>
      <c r="B526" s="27" t="s">
        <v>60</v>
      </c>
      <c r="C526" s="27" t="s">
        <v>917</v>
      </c>
      <c r="D526" s="27" t="s">
        <v>725</v>
      </c>
      <c r="E526" s="27" t="s">
        <v>18</v>
      </c>
      <c r="F526" s="27" t="s">
        <v>20</v>
      </c>
      <c r="G526" s="28" t="n">
        <v>-3000</v>
      </c>
      <c r="H526" s="29" t="n">
        <v>1.4085</v>
      </c>
      <c r="I526" s="29" t="n">
        <v>4225.5</v>
      </c>
      <c r="J526" s="29" t="n">
        <v>0</v>
      </c>
      <c r="K526" s="29" t="n">
        <v>-2.11</v>
      </c>
      <c r="L526" s="29" t="n">
        <v>0</v>
      </c>
      <c r="M526" s="29"/>
      <c r="N526" s="6" t="s">
        <f>=I526+J526+K526+L526</f>
      </c>
      <c r="O526" s="29"/>
      <c r="P526" s="27"/>
      <c r="Q526" s="27" t="s">
        <v>933</v>
      </c>
    </row>
    <row collapsed="false" customFormat="false" customHeight="false" hidden="false" ht="12.1" outlineLevel="0" r="527">
      <c r="A527" s="21" t="n">
        <v>45181.750011574</v>
      </c>
      <c r="B527" s="17" t="s">
        <v>746</v>
      </c>
      <c r="C527" s="17" t="s">
        <v>961</v>
      </c>
      <c r="D527" s="17" t="s">
        <v>724</v>
      </c>
      <c r="E527" s="17" t="s">
        <v>18</v>
      </c>
      <c r="F527" s="17" t="s">
        <v>20</v>
      </c>
      <c r="G527" s="7" t="n">
        <v>1</v>
      </c>
      <c r="H527" s="6" t="n">
        <v>2549.8</v>
      </c>
      <c r="I527" s="6" t="n">
        <v>-2549.8</v>
      </c>
      <c r="J527" s="6" t="n">
        <v>0</v>
      </c>
      <c r="K527" s="6" t="n">
        <v>-1.53</v>
      </c>
      <c r="L527" s="6" t="n">
        <v>-0.77</v>
      </c>
      <c r="M527" s="6"/>
      <c r="N527" s="6" t="s">
        <f>=I527+J527+K527+L527</f>
      </c>
      <c r="O527" s="6"/>
      <c r="P527" s="17"/>
      <c r="Q527" s="17" t="s">
        <v>844</v>
      </c>
    </row>
    <row collapsed="false" customFormat="false" customHeight="false" hidden="false" ht="12.1" outlineLevel="0" r="528">
      <c r="A528" s="21" t="n">
        <v>45181.762280093</v>
      </c>
      <c r="B528" s="17" t="s">
        <v>88</v>
      </c>
      <c r="C528" s="17" t="s">
        <v>952</v>
      </c>
      <c r="D528" s="17" t="s">
        <v>724</v>
      </c>
      <c r="E528" s="17" t="s">
        <v>18</v>
      </c>
      <c r="F528" s="17" t="s">
        <v>20</v>
      </c>
      <c r="G528" s="7" t="n">
        <v>1</v>
      </c>
      <c r="H528" s="6" t="n">
        <v>661</v>
      </c>
      <c r="I528" s="6" t="n">
        <v>-661</v>
      </c>
      <c r="J528" s="6" t="n">
        <v>0</v>
      </c>
      <c r="K528" s="6" t="n">
        <v>-0.4</v>
      </c>
      <c r="L528" s="6" t="n">
        <v>-0.19</v>
      </c>
      <c r="M528" s="6"/>
      <c r="N528" s="6" t="s">
        <f>=I528+J528+K528+L528</f>
      </c>
      <c r="O528" s="6"/>
      <c r="P528" s="17"/>
      <c r="Q528" s="17" t="s">
        <v>844</v>
      </c>
    </row>
    <row collapsed="false" customFormat="false" customHeight="false" hidden="false" ht="12.1" outlineLevel="0" r="529">
      <c r="A529" s="21" t="n">
        <v>45181.763726852</v>
      </c>
      <c r="B529" s="17" t="s">
        <v>173</v>
      </c>
      <c r="C529" s="17" t="s">
        <v>951</v>
      </c>
      <c r="D529" s="17" t="s">
        <v>724</v>
      </c>
      <c r="E529" s="17" t="s">
        <v>168</v>
      </c>
      <c r="F529" s="17" t="s">
        <v>20</v>
      </c>
      <c r="G529" s="7" t="n">
        <v>10</v>
      </c>
      <c r="H529" s="6" t="n">
        <v>13</v>
      </c>
      <c r="I529" s="6" t="n">
        <v>-130</v>
      </c>
      <c r="J529" s="6" t="n">
        <v>0</v>
      </c>
      <c r="K529" s="6" t="n">
        <v>0</v>
      </c>
      <c r="L529" s="6" t="n">
        <v>-0.04</v>
      </c>
      <c r="M529" s="6"/>
      <c r="N529" s="6" t="s">
        <f>=I529+J529+K529+L529</f>
      </c>
      <c r="O529" s="6"/>
      <c r="P529" s="17"/>
      <c r="Q529" s="17" t="s">
        <v>844</v>
      </c>
    </row>
    <row collapsed="false" customFormat="false" customHeight="false" hidden="false" ht="12.1" outlineLevel="0" r="530">
      <c r="A530" s="22" t="n">
        <v>45184</v>
      </c>
      <c r="B530" s="23" t="s">
        <v>843</v>
      </c>
      <c r="C530" s="23" t="s">
        <v>259</v>
      </c>
      <c r="D530" s="23" t="s">
        <v>843</v>
      </c>
      <c r="E530" s="23" t="s">
        <v>843</v>
      </c>
      <c r="F530" s="23" t="s">
        <v>20</v>
      </c>
      <c r="G530" s="24" t="n">
        <v>1</v>
      </c>
      <c r="H530" s="25" t="n">
        <v>3296.2</v>
      </c>
      <c r="I530" s="25" t="n">
        <v>3296.2</v>
      </c>
      <c r="J530" s="25" t="n">
        <v>0</v>
      </c>
      <c r="K530" s="25" t="n">
        <v>0</v>
      </c>
      <c r="L530" s="25" t="n">
        <v>0</v>
      </c>
      <c r="M530" s="25"/>
      <c r="N530" s="6" t="s">
        <f>=I530+J530+K530+L530</f>
      </c>
      <c r="O530" s="25"/>
      <c r="P530" s="23"/>
      <c r="Q530" s="23" t="s">
        <v>844</v>
      </c>
    </row>
    <row collapsed="false" customFormat="false" customHeight="false" hidden="false" ht="12.1" outlineLevel="0" r="531">
      <c r="A531" s="22" t="n">
        <v>45184</v>
      </c>
      <c r="B531" s="23" t="s">
        <v>843</v>
      </c>
      <c r="C531" s="23" t="s">
        <v>259</v>
      </c>
      <c r="D531" s="23" t="s">
        <v>843</v>
      </c>
      <c r="E531" s="23" t="s">
        <v>843</v>
      </c>
      <c r="F531" s="23" t="s">
        <v>20</v>
      </c>
      <c r="G531" s="24" t="n">
        <v>1</v>
      </c>
      <c r="H531" s="25" t="n">
        <v>3000</v>
      </c>
      <c r="I531" s="25" t="n">
        <v>3000</v>
      </c>
      <c r="J531" s="25" t="n">
        <v>0</v>
      </c>
      <c r="K531" s="25" t="n">
        <v>0</v>
      </c>
      <c r="L531" s="25" t="n">
        <v>0</v>
      </c>
      <c r="M531" s="25"/>
      <c r="N531" s="6" t="s">
        <f>=I531+J531+K531+L531</f>
      </c>
      <c r="O531" s="25"/>
      <c r="P531" s="23"/>
      <c r="Q531" s="23" t="s">
        <v>844</v>
      </c>
    </row>
    <row collapsed="false" customFormat="false" customHeight="false" hidden="false" ht="12.1" outlineLevel="0" r="532">
      <c r="A532" s="21" t="n">
        <v>45184.755601852</v>
      </c>
      <c r="B532" s="17" t="s">
        <v>136</v>
      </c>
      <c r="C532" s="17" t="s">
        <v>962</v>
      </c>
      <c r="D532" s="17" t="s">
        <v>724</v>
      </c>
      <c r="E532" s="17" t="s">
        <v>18</v>
      </c>
      <c r="F532" s="17" t="s">
        <v>20</v>
      </c>
      <c r="G532" s="7" t="n">
        <v>5</v>
      </c>
      <c r="H532" s="6" t="n">
        <v>653.8</v>
      </c>
      <c r="I532" s="6" t="n">
        <v>-3269</v>
      </c>
      <c r="J532" s="6" t="n">
        <v>0</v>
      </c>
      <c r="K532" s="6" t="n">
        <v>-1.96</v>
      </c>
      <c r="L532" s="6" t="n">
        <v>-0.98</v>
      </c>
      <c r="M532" s="6"/>
      <c r="N532" s="6" t="s">
        <f>=I532+J532+K532+L532</f>
      </c>
      <c r="O532" s="6"/>
      <c r="P532" s="17"/>
      <c r="Q532" s="17" t="s">
        <v>844</v>
      </c>
    </row>
    <row collapsed="false" customFormat="false" customHeight="false" hidden="false" ht="12.1" outlineLevel="0" r="533">
      <c r="A533" s="21" t="n">
        <v>45184.764108796</v>
      </c>
      <c r="B533" s="17" t="s">
        <v>130</v>
      </c>
      <c r="C533" s="17" t="s">
        <v>963</v>
      </c>
      <c r="D533" s="17" t="s">
        <v>724</v>
      </c>
      <c r="E533" s="17" t="s">
        <v>18</v>
      </c>
      <c r="F533" s="17" t="s">
        <v>20</v>
      </c>
      <c r="G533" s="7" t="n">
        <v>1</v>
      </c>
      <c r="H533" s="6" t="n">
        <v>1453.5</v>
      </c>
      <c r="I533" s="6" t="n">
        <v>-1453.5</v>
      </c>
      <c r="J533" s="6" t="n">
        <v>0</v>
      </c>
      <c r="K533" s="6" t="n">
        <v>-0.87</v>
      </c>
      <c r="L533" s="6" t="n">
        <v>-0.44</v>
      </c>
      <c r="M533" s="6"/>
      <c r="N533" s="6" t="s">
        <f>=I533+J533+K533+L533</f>
      </c>
      <c r="O533" s="6"/>
      <c r="P533" s="17"/>
      <c r="Q533" s="17" t="s">
        <v>844</v>
      </c>
    </row>
    <row collapsed="false" customFormat="false" customHeight="false" hidden="false" ht="12.1" outlineLevel="0" r="534">
      <c r="A534" s="22" t="n">
        <v>45191</v>
      </c>
      <c r="B534" s="23" t="s">
        <v>843</v>
      </c>
      <c r="C534" s="23" t="s">
        <v>259</v>
      </c>
      <c r="D534" s="23" t="s">
        <v>843</v>
      </c>
      <c r="E534" s="23" t="s">
        <v>843</v>
      </c>
      <c r="F534" s="23" t="s">
        <v>20</v>
      </c>
      <c r="G534" s="24" t="n">
        <v>1</v>
      </c>
      <c r="H534" s="25" t="n">
        <v>2000</v>
      </c>
      <c r="I534" s="25" t="n">
        <v>2000</v>
      </c>
      <c r="J534" s="25" t="n">
        <v>0</v>
      </c>
      <c r="K534" s="25" t="n">
        <v>0</v>
      </c>
      <c r="L534" s="25" t="n">
        <v>0</v>
      </c>
      <c r="M534" s="25"/>
      <c r="N534" s="6" t="s">
        <f>=I534+J534+K534+L534</f>
      </c>
      <c r="O534" s="25"/>
      <c r="P534" s="23"/>
      <c r="Q534" s="23" t="s">
        <v>844</v>
      </c>
    </row>
    <row collapsed="false" customFormat="false" customHeight="false" hidden="false" ht="12.1" outlineLevel="0" r="535">
      <c r="A535" s="26" t="n">
        <v>45191.420081019</v>
      </c>
      <c r="B535" s="27" t="s">
        <v>130</v>
      </c>
      <c r="C535" s="27" t="s">
        <v>963</v>
      </c>
      <c r="D535" s="27" t="s">
        <v>725</v>
      </c>
      <c r="E535" s="27" t="s">
        <v>18</v>
      </c>
      <c r="F535" s="27" t="s">
        <v>20</v>
      </c>
      <c r="G535" s="28" t="n">
        <v>-1</v>
      </c>
      <c r="H535" s="29" t="n">
        <v>1378</v>
      </c>
      <c r="I535" s="29" t="n">
        <v>1378</v>
      </c>
      <c r="J535" s="29" t="n">
        <v>0</v>
      </c>
      <c r="K535" s="29" t="n">
        <v>-0.83</v>
      </c>
      <c r="L535" s="29" t="n">
        <v>-0.42</v>
      </c>
      <c r="M535" s="29"/>
      <c r="N535" s="6" t="s">
        <f>=I535+J535+K535+L535</f>
      </c>
      <c r="O535" s="29"/>
      <c r="P535" s="27"/>
      <c r="Q535" s="27" t="s">
        <v>844</v>
      </c>
    </row>
    <row collapsed="false" customFormat="false" customHeight="false" hidden="false" ht="12.1" outlineLevel="0" r="536">
      <c r="A536" s="21" t="n">
        <v>45191.735497685</v>
      </c>
      <c r="B536" s="17" t="s">
        <v>130</v>
      </c>
      <c r="C536" s="17" t="s">
        <v>963</v>
      </c>
      <c r="D536" s="17" t="s">
        <v>724</v>
      </c>
      <c r="E536" s="17" t="s">
        <v>18</v>
      </c>
      <c r="F536" s="17" t="s">
        <v>20</v>
      </c>
      <c r="G536" s="7" t="n">
        <v>1</v>
      </c>
      <c r="H536" s="6" t="n">
        <v>1411</v>
      </c>
      <c r="I536" s="6" t="n">
        <v>-1411</v>
      </c>
      <c r="J536" s="6" t="n">
        <v>0</v>
      </c>
      <c r="K536" s="6" t="n">
        <v>-0.85</v>
      </c>
      <c r="L536" s="6" t="n">
        <v>-0.42</v>
      </c>
      <c r="M536" s="6"/>
      <c r="N536" s="6" t="s">
        <f>=I536+J536+K536+L536</f>
      </c>
      <c r="O536" s="6"/>
      <c r="P536" s="17"/>
      <c r="Q536" s="17" t="s">
        <v>844</v>
      </c>
    </row>
    <row collapsed="false" customFormat="false" customHeight="false" hidden="false" ht="12.1" outlineLevel="0" r="537">
      <c r="A537" s="21" t="n">
        <v>45191.740208333</v>
      </c>
      <c r="B537" s="17" t="s">
        <v>34</v>
      </c>
      <c r="C537" s="17" t="s">
        <v>930</v>
      </c>
      <c r="D537" s="17" t="s">
        <v>724</v>
      </c>
      <c r="E537" s="17" t="s">
        <v>18</v>
      </c>
      <c r="F537" s="17" t="s">
        <v>20</v>
      </c>
      <c r="G537" s="7" t="n">
        <v>1</v>
      </c>
      <c r="H537" s="6" t="n">
        <v>514.9</v>
      </c>
      <c r="I537" s="6" t="n">
        <v>-514.9</v>
      </c>
      <c r="J537" s="6" t="n">
        <v>0</v>
      </c>
      <c r="K537" s="6" t="n">
        <v>-0.42</v>
      </c>
      <c r="L537" s="6" t="n">
        <v>0</v>
      </c>
      <c r="M537" s="6"/>
      <c r="N537" s="6" t="s">
        <f>=I537+J537+K537+L537</f>
      </c>
      <c r="O537" s="6"/>
      <c r="P537" s="17"/>
      <c r="Q537" s="17" t="s">
        <v>933</v>
      </c>
    </row>
    <row collapsed="false" customFormat="false" customHeight="false" hidden="false" ht="12.1" outlineLevel="0" r="538">
      <c r="A538" s="21" t="n">
        <v>45191.751157407</v>
      </c>
      <c r="B538" s="17" t="s">
        <v>17</v>
      </c>
      <c r="C538" s="17" t="s">
        <v>847</v>
      </c>
      <c r="D538" s="17" t="s">
        <v>724</v>
      </c>
      <c r="E538" s="17" t="s">
        <v>18</v>
      </c>
      <c r="F538" s="17" t="s">
        <v>20</v>
      </c>
      <c r="G538" s="7" t="n">
        <v>10</v>
      </c>
      <c r="H538" s="6" t="n">
        <v>252.74</v>
      </c>
      <c r="I538" s="6" t="n">
        <v>-2527.4</v>
      </c>
      <c r="J538" s="6" t="n">
        <v>0</v>
      </c>
      <c r="K538" s="6" t="n">
        <v>-1.51</v>
      </c>
      <c r="L538" s="6" t="n">
        <v>-0.76</v>
      </c>
      <c r="M538" s="6"/>
      <c r="N538" s="6" t="s">
        <f>=I538+J538+K538+L538</f>
      </c>
      <c r="O538" s="6"/>
      <c r="P538" s="17"/>
      <c r="Q538" s="17" t="s">
        <v>844</v>
      </c>
    </row>
    <row collapsed="false" customFormat="false" customHeight="false" hidden="false" ht="12.1" outlineLevel="0" r="539">
      <c r="A539" s="21" t="n">
        <v>45191.77318287</v>
      </c>
      <c r="B539" s="17" t="s">
        <v>747</v>
      </c>
      <c r="C539" s="17" t="s">
        <v>964</v>
      </c>
      <c r="D539" s="17" t="s">
        <v>724</v>
      </c>
      <c r="E539" s="17" t="s">
        <v>202</v>
      </c>
      <c r="F539" s="17" t="s">
        <v>20</v>
      </c>
      <c r="G539" s="7" t="n">
        <v>1</v>
      </c>
      <c r="H539" s="6" t="n">
        <v>97.792</v>
      </c>
      <c r="I539" s="6" t="n">
        <v>-977.92</v>
      </c>
      <c r="J539" s="6" t="n">
        <v>-4.63</v>
      </c>
      <c r="K539" s="6" t="n">
        <v>-0.59</v>
      </c>
      <c r="L539" s="6" t="n">
        <v>-0.1</v>
      </c>
      <c r="M539" s="6"/>
      <c r="N539" s="6" t="s">
        <f>=I539+J539+K539+L539</f>
      </c>
      <c r="O539" s="6"/>
      <c r="P539" s="17"/>
      <c r="Q539" s="17" t="s">
        <v>844</v>
      </c>
    </row>
    <row collapsed="false" customFormat="false" customHeight="false" hidden="false" ht="12.1" outlineLevel="0" r="540">
      <c r="A540" s="22" t="n">
        <v>45222.166666667</v>
      </c>
      <c r="B540" s="23" t="s">
        <v>843</v>
      </c>
      <c r="C540" s="23" t="s">
        <v>259</v>
      </c>
      <c r="D540" s="23" t="s">
        <v>843</v>
      </c>
      <c r="E540" s="23" t="s">
        <v>843</v>
      </c>
      <c r="F540" s="23" t="s">
        <v>20</v>
      </c>
      <c r="G540" s="24" t="n">
        <v>1</v>
      </c>
      <c r="H540" s="25" t="n">
        <v>3667.57</v>
      </c>
      <c r="I540" s="25" t="n">
        <v>3667.57</v>
      </c>
      <c r="J540" s="25" t="n">
        <v>0</v>
      </c>
      <c r="K540" s="25" t="n">
        <v>0</v>
      </c>
      <c r="L540" s="25" t="n">
        <v>0</v>
      </c>
      <c r="M540" s="25"/>
      <c r="N540" s="6" t="s">
        <f>=I540+J540+K540+L540</f>
      </c>
      <c r="O540" s="25"/>
      <c r="P540" s="23"/>
      <c r="Q540" s="23" t="s">
        <v>844</v>
      </c>
    </row>
    <row collapsed="false" customFormat="false" customHeight="false" hidden="false" ht="12.1" outlineLevel="0" r="541">
      <c r="A541" s="21" t="n">
        <v>45222.476238426</v>
      </c>
      <c r="B541" s="17" t="s">
        <v>60</v>
      </c>
      <c r="C541" s="17" t="s">
        <v>917</v>
      </c>
      <c r="D541" s="17" t="s">
        <v>724</v>
      </c>
      <c r="E541" s="17" t="s">
        <v>18</v>
      </c>
      <c r="F541" s="17" t="s">
        <v>20</v>
      </c>
      <c r="G541" s="7" t="n">
        <v>1000</v>
      </c>
      <c r="H541" s="6" t="n">
        <v>1.199</v>
      </c>
      <c r="I541" s="6" t="n">
        <v>-1199</v>
      </c>
      <c r="J541" s="6" t="n">
        <v>0</v>
      </c>
      <c r="K541" s="6" t="n">
        <v>-0.96</v>
      </c>
      <c r="L541" s="6" t="n">
        <v>0</v>
      </c>
      <c r="M541" s="6"/>
      <c r="N541" s="6" t="s">
        <f>=I541+J541+K541+L541</f>
      </c>
      <c r="O541" s="6"/>
      <c r="P541" s="17"/>
      <c r="Q541" s="17" t="s">
        <v>933</v>
      </c>
    </row>
    <row collapsed="false" customFormat="false" customHeight="false" hidden="false" ht="12.1" outlineLevel="0" r="542">
      <c r="A542" s="21" t="n">
        <v>45222.650729167</v>
      </c>
      <c r="B542" s="17" t="s">
        <v>17</v>
      </c>
      <c r="C542" s="17" t="s">
        <v>847</v>
      </c>
      <c r="D542" s="17" t="s">
        <v>724</v>
      </c>
      <c r="E542" s="17" t="s">
        <v>18</v>
      </c>
      <c r="F542" s="17" t="s">
        <v>20</v>
      </c>
      <c r="G542" s="7" t="n">
        <v>10</v>
      </c>
      <c r="H542" s="6" t="n">
        <v>272.43</v>
      </c>
      <c r="I542" s="6" t="n">
        <v>-2724.3</v>
      </c>
      <c r="J542" s="6" t="n">
        <v>0</v>
      </c>
      <c r="K542" s="6" t="n">
        <v>-1.63</v>
      </c>
      <c r="L542" s="6" t="n">
        <v>-0.82</v>
      </c>
      <c r="M542" s="6"/>
      <c r="N542" s="6" t="s">
        <f>=I542+J542+K542+L542</f>
      </c>
      <c r="O542" s="6"/>
      <c r="P542" s="17"/>
      <c r="Q542" s="17" t="s">
        <v>844</v>
      </c>
    </row>
    <row collapsed="false" customFormat="false" customHeight="false" hidden="false" ht="12.1" outlineLevel="0" r="543">
      <c r="A543" s="21" t="n">
        <v>45223.622488426</v>
      </c>
      <c r="B543" s="17" t="s">
        <v>745</v>
      </c>
      <c r="C543" s="17" t="s">
        <v>959</v>
      </c>
      <c r="D543" s="17" t="s">
        <v>724</v>
      </c>
      <c r="E543" s="17" t="s">
        <v>202</v>
      </c>
      <c r="F543" s="17" t="s">
        <v>20</v>
      </c>
      <c r="G543" s="7" t="n">
        <v>1</v>
      </c>
      <c r="H543" s="6" t="n">
        <v>87.88</v>
      </c>
      <c r="I543" s="6" t="n">
        <v>-878.8</v>
      </c>
      <c r="J543" s="6" t="n">
        <v>-0.34</v>
      </c>
      <c r="K543" s="6" t="n">
        <v>-0.53</v>
      </c>
      <c r="L543" s="6" t="n">
        <v>-0.07</v>
      </c>
      <c r="M543" s="6"/>
      <c r="N543" s="6" t="s">
        <f>=I543+J543+K543+L543</f>
      </c>
      <c r="O543" s="6"/>
      <c r="P543" s="17"/>
      <c r="Q543" s="17" t="s">
        <v>844</v>
      </c>
    </row>
    <row collapsed="false" customFormat="false" customHeight="false" hidden="false" ht="12.1" outlineLevel="0" r="544">
      <c r="A544" s="22" t="n">
        <v>45224.015972222</v>
      </c>
      <c r="B544" s="23" t="s">
        <v>843</v>
      </c>
      <c r="C544" s="23" t="s">
        <v>500</v>
      </c>
      <c r="D544" s="23" t="s">
        <v>843</v>
      </c>
      <c r="E544" s="23" t="s">
        <v>843</v>
      </c>
      <c r="F544" s="23" t="s">
        <v>20</v>
      </c>
      <c r="G544" s="24" t="n">
        <v>1</v>
      </c>
      <c r="H544" s="25" t="n">
        <v>0.05</v>
      </c>
      <c r="I544" s="25" t="n">
        <v>0.05</v>
      </c>
      <c r="J544" s="25" t="n">
        <v>0</v>
      </c>
      <c r="K544" s="25" t="n">
        <v>0</v>
      </c>
      <c r="L544" s="25" t="n">
        <v>0</v>
      </c>
      <c r="M544" s="25"/>
      <c r="N544" s="6" t="s">
        <f>=I544+J544+K544+L544</f>
      </c>
      <c r="O544" s="25"/>
      <c r="P544" s="23"/>
      <c r="Q544" s="23" t="s">
        <v>844</v>
      </c>
    </row>
    <row collapsed="false" customFormat="false" customHeight="false" hidden="false" ht="12.1" outlineLevel="0" r="545">
      <c r="A545" s="22" t="n">
        <v>45224.015972222</v>
      </c>
      <c r="B545" s="23" t="s">
        <v>843</v>
      </c>
      <c r="C545" s="23" t="s">
        <v>500</v>
      </c>
      <c r="D545" s="23" t="s">
        <v>843</v>
      </c>
      <c r="E545" s="23" t="s">
        <v>843</v>
      </c>
      <c r="F545" s="23" t="s">
        <v>20</v>
      </c>
      <c r="G545" s="24" t="n">
        <v>1</v>
      </c>
      <c r="H545" s="25" t="n">
        <v>272.5</v>
      </c>
      <c r="I545" s="25" t="n">
        <v>272.5</v>
      </c>
      <c r="J545" s="25" t="n">
        <v>0</v>
      </c>
      <c r="K545" s="25" t="n">
        <v>0</v>
      </c>
      <c r="L545" s="25" t="n">
        <v>0</v>
      </c>
      <c r="M545" s="25"/>
      <c r="N545" s="6" t="s">
        <f>=I545+J545+K545+L545</f>
      </c>
      <c r="O545" s="25"/>
      <c r="P545" s="23"/>
      <c r="Q545" s="23" t="s">
        <v>844</v>
      </c>
    </row>
    <row collapsed="false" customFormat="false" customHeight="false" hidden="false" ht="12.1" outlineLevel="0" r="546">
      <c r="A546" s="22" t="n">
        <v>45225.166666667</v>
      </c>
      <c r="B546" s="23" t="s">
        <v>843</v>
      </c>
      <c r="C546" s="23" t="s">
        <v>259</v>
      </c>
      <c r="D546" s="23" t="s">
        <v>843</v>
      </c>
      <c r="E546" s="23" t="s">
        <v>843</v>
      </c>
      <c r="F546" s="23" t="s">
        <v>20</v>
      </c>
      <c r="G546" s="24" t="n">
        <v>1</v>
      </c>
      <c r="H546" s="25" t="n">
        <v>200</v>
      </c>
      <c r="I546" s="25" t="n">
        <v>200</v>
      </c>
      <c r="J546" s="25" t="n">
        <v>0</v>
      </c>
      <c r="K546" s="25" t="n">
        <v>0</v>
      </c>
      <c r="L546" s="25" t="n">
        <v>0</v>
      </c>
      <c r="M546" s="25"/>
      <c r="N546" s="6" t="s">
        <f>=I546+J546+K546+L546</f>
      </c>
      <c r="O546" s="25"/>
      <c r="P546" s="23"/>
      <c r="Q546" s="23" t="s">
        <v>844</v>
      </c>
    </row>
    <row collapsed="false" customFormat="false" customHeight="false" hidden="false" ht="12.1" outlineLevel="0" r="547">
      <c r="A547" s="22" t="n">
        <v>45225.166666667</v>
      </c>
      <c r="B547" s="23" t="s">
        <v>843</v>
      </c>
      <c r="C547" s="23" t="s">
        <v>259</v>
      </c>
      <c r="D547" s="23" t="s">
        <v>843</v>
      </c>
      <c r="E547" s="23" t="s">
        <v>843</v>
      </c>
      <c r="F547" s="23" t="s">
        <v>20</v>
      </c>
      <c r="G547" s="24" t="n">
        <v>1</v>
      </c>
      <c r="H547" s="25" t="n">
        <v>434.27</v>
      </c>
      <c r="I547" s="25" t="n">
        <v>434.27</v>
      </c>
      <c r="J547" s="25" t="n">
        <v>0</v>
      </c>
      <c r="K547" s="25" t="n">
        <v>0</v>
      </c>
      <c r="L547" s="25" t="n">
        <v>0</v>
      </c>
      <c r="M547" s="25"/>
      <c r="N547" s="6" t="s">
        <f>=I547+J547+K547+L547</f>
      </c>
      <c r="O547" s="25"/>
      <c r="P547" s="23"/>
      <c r="Q547" s="23" t="s">
        <v>844</v>
      </c>
    </row>
    <row collapsed="false" customFormat="false" customHeight="false" hidden="false" ht="12.1" outlineLevel="0" r="548">
      <c r="A548" s="21" t="n">
        <v>45225.924733796</v>
      </c>
      <c r="B548" s="17" t="s">
        <v>748</v>
      </c>
      <c r="C548" s="17" t="s">
        <v>965</v>
      </c>
      <c r="D548" s="17" t="s">
        <v>724</v>
      </c>
      <c r="E548" s="17" t="s">
        <v>202</v>
      </c>
      <c r="F548" s="17" t="s">
        <v>20</v>
      </c>
      <c r="G548" s="7" t="n">
        <v>1</v>
      </c>
      <c r="H548" s="6" t="n">
        <v>99.63</v>
      </c>
      <c r="I548" s="6" t="n">
        <v>-996.3</v>
      </c>
      <c r="J548" s="6" t="n">
        <v>-5.08</v>
      </c>
      <c r="K548" s="6" t="n">
        <v>-0.6</v>
      </c>
      <c r="L548" s="6" t="n">
        <v>-0.09</v>
      </c>
      <c r="M548" s="6"/>
      <c r="N548" s="6" t="s">
        <f>=I548+J548+K548+L548</f>
      </c>
      <c r="O548" s="6"/>
      <c r="P548" s="17"/>
      <c r="Q548" s="17" t="s">
        <v>844</v>
      </c>
    </row>
    <row collapsed="false" customFormat="false" customHeight="false" hidden="false" ht="12.1" outlineLevel="0" r="549">
      <c r="A549" s="22" t="n">
        <v>45232.166666667</v>
      </c>
      <c r="B549" s="23" t="s">
        <v>856</v>
      </c>
      <c r="C549" s="23" t="s">
        <v>966</v>
      </c>
      <c r="D549" s="23" t="s">
        <v>856</v>
      </c>
      <c r="E549" s="23" t="s">
        <v>856</v>
      </c>
      <c r="F549" s="23" t="s">
        <v>20</v>
      </c>
      <c r="G549" s="24" t="n">
        <v>1</v>
      </c>
      <c r="H549" s="25" t="n">
        <v>42.38</v>
      </c>
      <c r="I549" s="25" t="n">
        <v>42.38</v>
      </c>
      <c r="J549" s="25" t="n">
        <v>0</v>
      </c>
      <c r="K549" s="25" t="n">
        <v>0</v>
      </c>
      <c r="L549" s="25" t="n">
        <v>0</v>
      </c>
      <c r="M549" s="25"/>
      <c r="N549" s="6" t="s">
        <f>=I549+J549+K549+L549</f>
      </c>
      <c r="O549" s="25"/>
      <c r="P549" s="23"/>
      <c r="Q549" s="23" t="s">
        <v>844</v>
      </c>
    </row>
    <row collapsed="false" customFormat="false" customHeight="false" hidden="false" ht="12.1" outlineLevel="0" r="550">
      <c r="A550" s="22" t="n">
        <v>45237.166666667</v>
      </c>
      <c r="B550" s="23" t="s">
        <v>843</v>
      </c>
      <c r="C550" s="23" t="s">
        <v>259</v>
      </c>
      <c r="D550" s="23" t="s">
        <v>843</v>
      </c>
      <c r="E550" s="23" t="s">
        <v>843</v>
      </c>
      <c r="F550" s="23" t="s">
        <v>20</v>
      </c>
      <c r="G550" s="24" t="n">
        <v>1</v>
      </c>
      <c r="H550" s="25" t="n">
        <v>2872.72</v>
      </c>
      <c r="I550" s="25" t="n">
        <v>2872.72</v>
      </c>
      <c r="J550" s="25" t="n">
        <v>0</v>
      </c>
      <c r="K550" s="25" t="n">
        <v>0</v>
      </c>
      <c r="L550" s="25" t="n">
        <v>0</v>
      </c>
      <c r="M550" s="25"/>
      <c r="N550" s="6" t="s">
        <f>=I550+J550+K550+L550</f>
      </c>
      <c r="O550" s="25"/>
      <c r="P550" s="23"/>
      <c r="Q550" s="23" t="s">
        <v>844</v>
      </c>
    </row>
    <row collapsed="false" customFormat="false" customHeight="false" hidden="false" ht="12.1" outlineLevel="0" r="551">
      <c r="A551" s="21" t="n">
        <v>45238.794907407</v>
      </c>
      <c r="B551" s="17" t="s">
        <v>17</v>
      </c>
      <c r="C551" s="17" t="s">
        <v>847</v>
      </c>
      <c r="D551" s="17" t="s">
        <v>724</v>
      </c>
      <c r="E551" s="17" t="s">
        <v>18</v>
      </c>
      <c r="F551" s="17" t="s">
        <v>20</v>
      </c>
      <c r="G551" s="7" t="n">
        <v>10</v>
      </c>
      <c r="H551" s="6" t="n">
        <v>276.22</v>
      </c>
      <c r="I551" s="6" t="n">
        <v>-2762.2</v>
      </c>
      <c r="J551" s="6" t="n">
        <v>0</v>
      </c>
      <c r="K551" s="6" t="n">
        <v>-1.66</v>
      </c>
      <c r="L551" s="6" t="n">
        <v>-0.83</v>
      </c>
      <c r="M551" s="6"/>
      <c r="N551" s="6" t="s">
        <f>=I551+J551+K551+L551</f>
      </c>
      <c r="O551" s="6"/>
      <c r="P551" s="17"/>
      <c r="Q551" s="17" t="s">
        <v>844</v>
      </c>
    </row>
    <row collapsed="false" customFormat="false" customHeight="false" hidden="false" ht="12.1" outlineLevel="0" r="552">
      <c r="A552" s="21" t="n">
        <v>45240.663854167</v>
      </c>
      <c r="B552" s="17" t="s">
        <v>60</v>
      </c>
      <c r="C552" s="17" t="s">
        <v>917</v>
      </c>
      <c r="D552" s="17" t="s">
        <v>724</v>
      </c>
      <c r="E552" s="17" t="s">
        <v>18</v>
      </c>
      <c r="F552" s="17" t="s">
        <v>20</v>
      </c>
      <c r="G552" s="7" t="n">
        <v>1000</v>
      </c>
      <c r="H552" s="6" t="n">
        <v>1.188</v>
      </c>
      <c r="I552" s="6" t="n">
        <v>-1188</v>
      </c>
      <c r="J552" s="6" t="n">
        <v>0</v>
      </c>
      <c r="K552" s="6" t="n">
        <v>-0.94</v>
      </c>
      <c r="L552" s="6" t="n">
        <v>0</v>
      </c>
      <c r="M552" s="6"/>
      <c r="N552" s="6" t="s">
        <f>=I552+J552+K552+L552</f>
      </c>
      <c r="O552" s="6"/>
      <c r="P552" s="17"/>
      <c r="Q552" s="17" t="s">
        <v>933</v>
      </c>
    </row>
    <row collapsed="false" customFormat="false" customHeight="false" hidden="false" ht="12.1" outlineLevel="0" r="553">
      <c r="A553" s="30" t="n">
        <v>45240.665150463</v>
      </c>
      <c r="B553" s="31" t="s">
        <v>957</v>
      </c>
      <c r="C553" s="31" t="s">
        <v>958</v>
      </c>
      <c r="D553" s="31" t="s">
        <v>724</v>
      </c>
      <c r="E553" s="31" t="s">
        <v>867</v>
      </c>
      <c r="F553" s="31" t="s">
        <v>20</v>
      </c>
      <c r="G553" s="32" t="n">
        <v>10</v>
      </c>
      <c r="H553" s="33" t="n">
        <v>12.6385</v>
      </c>
      <c r="I553" s="33" t="n">
        <v>-126.39</v>
      </c>
      <c r="J553" s="33" t="n">
        <v>0</v>
      </c>
      <c r="K553" s="33" t="n">
        <v>-0.06</v>
      </c>
      <c r="L553" s="33" t="n">
        <v>0</v>
      </c>
      <c r="M553" s="6" t="n">
        <v>10</v>
      </c>
      <c r="N553" s="6" t="s">
        <f>=I553+J553+K553+L553</f>
      </c>
      <c r="O553" s="33"/>
      <c r="P553" s="31"/>
      <c r="Q553" s="31" t="s">
        <v>933</v>
      </c>
    </row>
    <row collapsed="false" customFormat="false" customHeight="false" hidden="false" ht="12.1" outlineLevel="0" r="554">
      <c r="A554" s="21" t="n">
        <v>45244.73212963</v>
      </c>
      <c r="B554" s="17" t="s">
        <v>60</v>
      </c>
      <c r="C554" s="17" t="s">
        <v>917</v>
      </c>
      <c r="D554" s="17" t="s">
        <v>724</v>
      </c>
      <c r="E554" s="17" t="s">
        <v>18</v>
      </c>
      <c r="F554" s="17" t="s">
        <v>20</v>
      </c>
      <c r="G554" s="7" t="n">
        <v>1000</v>
      </c>
      <c r="H554" s="6" t="n">
        <v>1.113</v>
      </c>
      <c r="I554" s="6" t="n">
        <v>-1113</v>
      </c>
      <c r="J554" s="6" t="n">
        <v>0</v>
      </c>
      <c r="K554" s="6" t="n">
        <v>-0.89</v>
      </c>
      <c r="L554" s="6" t="n">
        <v>0</v>
      </c>
      <c r="M554" s="6"/>
      <c r="N554" s="6" t="s">
        <f>=I554+J554+K554+L554</f>
      </c>
      <c r="O554" s="6"/>
      <c r="P554" s="17"/>
      <c r="Q554" s="17" t="s">
        <v>933</v>
      </c>
    </row>
    <row collapsed="false" customFormat="false" customHeight="false" hidden="false" ht="12.1" outlineLevel="0" r="555">
      <c r="A555" s="21" t="n">
        <v>45261.716064815</v>
      </c>
      <c r="B555" s="17" t="s">
        <v>60</v>
      </c>
      <c r="C555" s="17" t="s">
        <v>917</v>
      </c>
      <c r="D555" s="17" t="s">
        <v>724</v>
      </c>
      <c r="E555" s="17" t="s">
        <v>18</v>
      </c>
      <c r="F555" s="17" t="s">
        <v>20</v>
      </c>
      <c r="G555" s="7" t="n">
        <v>1000</v>
      </c>
      <c r="H555" s="6" t="n">
        <v>0.991</v>
      </c>
      <c r="I555" s="6" t="n">
        <v>-991</v>
      </c>
      <c r="J555" s="6" t="n">
        <v>0</v>
      </c>
      <c r="K555" s="6" t="n">
        <v>-0.8</v>
      </c>
      <c r="L555" s="6" t="n">
        <v>0</v>
      </c>
      <c r="M555" s="6"/>
      <c r="N555" s="6" t="s">
        <f>=I555+J555+K555+L555</f>
      </c>
      <c r="O555" s="6"/>
      <c r="P555" s="17"/>
      <c r="Q555" s="17" t="s">
        <v>933</v>
      </c>
    </row>
    <row collapsed="false" customFormat="false" customHeight="false" hidden="false" ht="12.1" outlineLevel="0" r="556">
      <c r="A556" s="21" t="n">
        <v>45264.534421296</v>
      </c>
      <c r="B556" s="17" t="s">
        <v>60</v>
      </c>
      <c r="C556" s="17" t="s">
        <v>917</v>
      </c>
      <c r="D556" s="17" t="s">
        <v>724</v>
      </c>
      <c r="E556" s="17" t="s">
        <v>18</v>
      </c>
      <c r="F556" s="17" t="s">
        <v>20</v>
      </c>
      <c r="G556" s="7" t="n">
        <v>1000</v>
      </c>
      <c r="H556" s="6" t="n">
        <v>0.9525</v>
      </c>
      <c r="I556" s="6" t="n">
        <v>-952.5</v>
      </c>
      <c r="J556" s="6" t="n">
        <v>0</v>
      </c>
      <c r="K556" s="6" t="n">
        <v>-0.76</v>
      </c>
      <c r="L556" s="6" t="n">
        <v>0</v>
      </c>
      <c r="M556" s="6"/>
      <c r="N556" s="6" t="s">
        <f>=I556+J556+K556+L556</f>
      </c>
      <c r="O556" s="6"/>
      <c r="P556" s="17"/>
      <c r="Q556" s="17" t="s">
        <v>933</v>
      </c>
    </row>
    <row collapsed="false" customFormat="false" customHeight="false" hidden="false" ht="12.1" outlineLevel="0" r="557">
      <c r="A557" s="22" t="n">
        <v>45265</v>
      </c>
      <c r="B557" s="23" t="s">
        <v>843</v>
      </c>
      <c r="C557" s="23" t="s">
        <v>259</v>
      </c>
      <c r="D557" s="23" t="s">
        <v>843</v>
      </c>
      <c r="E557" s="23" t="s">
        <v>843</v>
      </c>
      <c r="F557" s="23" t="s">
        <v>20</v>
      </c>
      <c r="G557" s="24" t="n">
        <v>1</v>
      </c>
      <c r="H557" s="25" t="n">
        <v>100</v>
      </c>
      <c r="I557" s="25" t="n">
        <v>100</v>
      </c>
      <c r="J557" s="25" t="n">
        <v>0</v>
      </c>
      <c r="K557" s="25" t="n">
        <v>0</v>
      </c>
      <c r="L557" s="25" t="n">
        <v>0</v>
      </c>
      <c r="M557" s="25"/>
      <c r="N557" s="6" t="s">
        <f>=I557+J557+K557+L557</f>
      </c>
      <c r="O557" s="25"/>
      <c r="P557" s="23"/>
      <c r="Q557" s="23" t="s">
        <v>933</v>
      </c>
    </row>
    <row collapsed="false" customFormat="false" customHeight="false" hidden="false" ht="12.1" outlineLevel="0" r="558">
      <c r="A558" s="21" t="n">
        <v>45265.434155093</v>
      </c>
      <c r="B558" s="17" t="s">
        <v>60</v>
      </c>
      <c r="C558" s="17" t="s">
        <v>917</v>
      </c>
      <c r="D558" s="17" t="s">
        <v>724</v>
      </c>
      <c r="E558" s="17" t="s">
        <v>18</v>
      </c>
      <c r="F558" s="17" t="s">
        <v>20</v>
      </c>
      <c r="G558" s="7" t="n">
        <v>1000</v>
      </c>
      <c r="H558" s="6" t="n">
        <v>0.916</v>
      </c>
      <c r="I558" s="6" t="n">
        <v>-916</v>
      </c>
      <c r="J558" s="6" t="n">
        <v>0</v>
      </c>
      <c r="K558" s="6" t="n">
        <v>-0.74</v>
      </c>
      <c r="L558" s="6" t="n">
        <v>0</v>
      </c>
      <c r="M558" s="6"/>
      <c r="N558" s="6" t="s">
        <f>=I558+J558+K558+L558</f>
      </c>
      <c r="O558" s="6"/>
      <c r="P558" s="17"/>
      <c r="Q558" s="17" t="s">
        <v>933</v>
      </c>
    </row>
    <row collapsed="false" customFormat="false" customHeight="false" hidden="false" ht="12.1" outlineLevel="0" r="559">
      <c r="A559" s="22" t="n">
        <v>45268.166666667</v>
      </c>
      <c r="B559" s="23" t="s">
        <v>843</v>
      </c>
      <c r="C559" s="23" t="s">
        <v>259</v>
      </c>
      <c r="D559" s="23" t="s">
        <v>843</v>
      </c>
      <c r="E559" s="23" t="s">
        <v>843</v>
      </c>
      <c r="F559" s="23" t="s">
        <v>20</v>
      </c>
      <c r="G559" s="24" t="n">
        <v>1</v>
      </c>
      <c r="H559" s="25" t="n">
        <v>1600</v>
      </c>
      <c r="I559" s="25" t="n">
        <v>1600</v>
      </c>
      <c r="J559" s="25" t="n">
        <v>0</v>
      </c>
      <c r="K559" s="25" t="n">
        <v>0</v>
      </c>
      <c r="L559" s="25" t="n">
        <v>0</v>
      </c>
      <c r="M559" s="25"/>
      <c r="N559" s="6" t="s">
        <f>=I559+J559+K559+L559</f>
      </c>
      <c r="O559" s="25"/>
      <c r="P559" s="23"/>
      <c r="Q559" s="23" t="s">
        <v>844</v>
      </c>
    </row>
    <row collapsed="false" customFormat="false" customHeight="false" hidden="false" ht="12.1" outlineLevel="0" r="560">
      <c r="A560" s="21" t="n">
        <v>45268.473020833</v>
      </c>
      <c r="B560" s="17" t="s">
        <v>60</v>
      </c>
      <c r="C560" s="17" t="s">
        <v>917</v>
      </c>
      <c r="D560" s="17" t="s">
        <v>724</v>
      </c>
      <c r="E560" s="17" t="s">
        <v>18</v>
      </c>
      <c r="F560" s="17" t="s">
        <v>20</v>
      </c>
      <c r="G560" s="7" t="n">
        <v>1000</v>
      </c>
      <c r="H560" s="6" t="n">
        <v>0.857</v>
      </c>
      <c r="I560" s="6" t="n">
        <v>-857</v>
      </c>
      <c r="J560" s="6" t="n">
        <v>0</v>
      </c>
      <c r="K560" s="6" t="n">
        <v>-0.69</v>
      </c>
      <c r="L560" s="6" t="n">
        <v>0</v>
      </c>
      <c r="M560" s="6"/>
      <c r="N560" s="6" t="s">
        <f>=I560+J560+K560+L560</f>
      </c>
      <c r="O560" s="6"/>
      <c r="P560" s="17"/>
      <c r="Q560" s="17" t="s">
        <v>933</v>
      </c>
    </row>
    <row collapsed="false" customFormat="false" customHeight="false" hidden="false" ht="12.1" outlineLevel="0" r="561">
      <c r="A561" s="21" t="n">
        <v>45268.64462963</v>
      </c>
      <c r="B561" s="17" t="s">
        <v>130</v>
      </c>
      <c r="C561" s="17" t="s">
        <v>963</v>
      </c>
      <c r="D561" s="17" t="s">
        <v>724</v>
      </c>
      <c r="E561" s="17" t="s">
        <v>18</v>
      </c>
      <c r="F561" s="17" t="s">
        <v>20</v>
      </c>
      <c r="G561" s="7" t="n">
        <v>1</v>
      </c>
      <c r="H561" s="6" t="n">
        <v>1721.5</v>
      </c>
      <c r="I561" s="6" t="n">
        <v>-1721.5</v>
      </c>
      <c r="J561" s="6" t="n">
        <v>0</v>
      </c>
      <c r="K561" s="6" t="n">
        <v>-1.03</v>
      </c>
      <c r="L561" s="6" t="n">
        <v>-0.52</v>
      </c>
      <c r="M561" s="6"/>
      <c r="N561" s="6" t="s">
        <f>=I561+J561+K561+L561</f>
      </c>
      <c r="O561" s="6"/>
      <c r="P561" s="17"/>
      <c r="Q561" s="17" t="s">
        <v>844</v>
      </c>
    </row>
    <row collapsed="false" customFormat="false" customHeight="false" hidden="false" ht="12.1" outlineLevel="0" r="562">
      <c r="A562" s="22" t="n">
        <v>45272.166666667</v>
      </c>
      <c r="B562" s="23" t="s">
        <v>843</v>
      </c>
      <c r="C562" s="23" t="s">
        <v>259</v>
      </c>
      <c r="D562" s="23" t="s">
        <v>843</v>
      </c>
      <c r="E562" s="23" t="s">
        <v>843</v>
      </c>
      <c r="F562" s="23" t="s">
        <v>20</v>
      </c>
      <c r="G562" s="24" t="n">
        <v>1</v>
      </c>
      <c r="H562" s="25" t="n">
        <v>1500</v>
      </c>
      <c r="I562" s="25" t="n">
        <v>1500</v>
      </c>
      <c r="J562" s="25" t="n">
        <v>0</v>
      </c>
      <c r="K562" s="25" t="n">
        <v>0</v>
      </c>
      <c r="L562" s="25" t="n">
        <v>0</v>
      </c>
      <c r="M562" s="25"/>
      <c r="N562" s="6" t="s">
        <f>=I562+J562+K562+L562</f>
      </c>
      <c r="O562" s="25"/>
      <c r="P562" s="23"/>
      <c r="Q562" s="23" t="s">
        <v>844</v>
      </c>
    </row>
    <row collapsed="false" customFormat="false" customHeight="false" hidden="false" ht="12.1" outlineLevel="0" r="563">
      <c r="A563" s="21" t="n">
        <v>45272.943564815</v>
      </c>
      <c r="B563" s="17" t="s">
        <v>38</v>
      </c>
      <c r="C563" s="17" t="s">
        <v>906</v>
      </c>
      <c r="D563" s="17" t="s">
        <v>724</v>
      </c>
      <c r="E563" s="17" t="s">
        <v>18</v>
      </c>
      <c r="F563" s="17" t="s">
        <v>20</v>
      </c>
      <c r="G563" s="7" t="n">
        <v>1</v>
      </c>
      <c r="H563" s="6" t="n">
        <v>1497.4</v>
      </c>
      <c r="I563" s="6" t="n">
        <v>-1497.4</v>
      </c>
      <c r="J563" s="6" t="n">
        <v>0</v>
      </c>
      <c r="K563" s="6" t="n">
        <v>-0.9</v>
      </c>
      <c r="L563" s="6" t="n">
        <v>-0.45</v>
      </c>
      <c r="M563" s="6"/>
      <c r="N563" s="6" t="s">
        <f>=I563+J563+K563+L563</f>
      </c>
      <c r="O563" s="6"/>
      <c r="P563" s="17"/>
      <c r="Q563" s="17" t="s">
        <v>844</v>
      </c>
    </row>
    <row collapsed="false" customFormat="false" customHeight="false" hidden="false" ht="12.1" outlineLevel="0" r="564">
      <c r="A564" s="22" t="n">
        <v>45280.166666667</v>
      </c>
      <c r="B564" s="23" t="s">
        <v>843</v>
      </c>
      <c r="C564" s="23" t="s">
        <v>259</v>
      </c>
      <c r="D564" s="23" t="s">
        <v>843</v>
      </c>
      <c r="E564" s="23" t="s">
        <v>843</v>
      </c>
      <c r="F564" s="23" t="s">
        <v>20</v>
      </c>
      <c r="G564" s="24" t="n">
        <v>1</v>
      </c>
      <c r="H564" s="25" t="n">
        <v>4808.08</v>
      </c>
      <c r="I564" s="25" t="n">
        <v>4808.08</v>
      </c>
      <c r="J564" s="25" t="n">
        <v>0</v>
      </c>
      <c r="K564" s="25" t="n">
        <v>0</v>
      </c>
      <c r="L564" s="25" t="n">
        <v>0</v>
      </c>
      <c r="M564" s="25"/>
      <c r="N564" s="6" t="s">
        <f>=I564+J564+K564+L564</f>
      </c>
      <c r="O564" s="25"/>
      <c r="P564" s="23"/>
      <c r="Q564" s="23" t="s">
        <v>844</v>
      </c>
    </row>
    <row collapsed="false" customFormat="false" customHeight="false" hidden="false" ht="12.1" outlineLevel="0" r="565">
      <c r="A565" s="22" t="n">
        <v>45288.166666667</v>
      </c>
      <c r="B565" s="23" t="s">
        <v>843</v>
      </c>
      <c r="C565" s="23" t="s">
        <v>259</v>
      </c>
      <c r="D565" s="23" t="s">
        <v>843</v>
      </c>
      <c r="E565" s="23" t="s">
        <v>843</v>
      </c>
      <c r="F565" s="23" t="s">
        <v>20</v>
      </c>
      <c r="G565" s="24" t="n">
        <v>1</v>
      </c>
      <c r="H565" s="25" t="n">
        <v>4659.04</v>
      </c>
      <c r="I565" s="25" t="n">
        <v>4659.04</v>
      </c>
      <c r="J565" s="25" t="n">
        <v>0</v>
      </c>
      <c r="K565" s="25" t="n">
        <v>0</v>
      </c>
      <c r="L565" s="25" t="n">
        <v>0</v>
      </c>
      <c r="M565" s="25"/>
      <c r="N565" s="6" t="s">
        <f>=I565+J565+K565+L565</f>
      </c>
      <c r="O565" s="25"/>
      <c r="P565" s="23"/>
      <c r="Q565" s="23" t="s">
        <v>844</v>
      </c>
    </row>
    <row collapsed="false" customFormat="false" customHeight="false" hidden="false" ht="12.1" outlineLevel="0" r="566">
      <c r="A566" s="22" t="n">
        <v>45289.166666667</v>
      </c>
      <c r="B566" s="23" t="s">
        <v>843</v>
      </c>
      <c r="C566" s="23" t="s">
        <v>259</v>
      </c>
      <c r="D566" s="23" t="s">
        <v>843</v>
      </c>
      <c r="E566" s="23" t="s">
        <v>843</v>
      </c>
      <c r="F566" s="23" t="s">
        <v>20</v>
      </c>
      <c r="G566" s="24" t="n">
        <v>1</v>
      </c>
      <c r="H566" s="25" t="n">
        <v>4389</v>
      </c>
      <c r="I566" s="25" t="n">
        <v>4389</v>
      </c>
      <c r="J566" s="25" t="n">
        <v>0</v>
      </c>
      <c r="K566" s="25" t="n">
        <v>0</v>
      </c>
      <c r="L566" s="25" t="n">
        <v>0</v>
      </c>
      <c r="M566" s="25"/>
      <c r="N566" s="6" t="s">
        <f>=I566+J566+K566+L566</f>
      </c>
      <c r="O566" s="25"/>
      <c r="P566" s="23"/>
      <c r="Q566" s="23" t="s">
        <v>844</v>
      </c>
    </row>
    <row collapsed="false" customFormat="false" customHeight="false" hidden="false" ht="12.1" outlineLevel="0" r="567">
      <c r="A567" s="22" t="n">
        <v>45295</v>
      </c>
      <c r="B567" s="23" t="s">
        <v>843</v>
      </c>
      <c r="C567" s="23" t="s">
        <v>259</v>
      </c>
      <c r="D567" s="23" t="s">
        <v>843</v>
      </c>
      <c r="E567" s="23" t="s">
        <v>843</v>
      </c>
      <c r="F567" s="23" t="s">
        <v>20</v>
      </c>
      <c r="G567" s="24" t="n">
        <v>1</v>
      </c>
      <c r="H567" s="25" t="n">
        <v>540</v>
      </c>
      <c r="I567" s="25" t="n">
        <v>540</v>
      </c>
      <c r="J567" s="25" t="n">
        <v>0</v>
      </c>
      <c r="K567" s="25" t="n">
        <v>0</v>
      </c>
      <c r="L567" s="25" t="n">
        <v>0</v>
      </c>
      <c r="M567" s="25"/>
      <c r="N567" s="6" t="s">
        <f>=I567+J567+K567+L567</f>
      </c>
      <c r="O567" s="25"/>
      <c r="P567" s="23"/>
      <c r="Q567" s="23" t="s">
        <v>933</v>
      </c>
    </row>
    <row collapsed="false" customFormat="false" customHeight="false" hidden="false" ht="12.1" outlineLevel="0" r="568">
      <c r="A568" s="34" t="n">
        <v>45300</v>
      </c>
      <c r="B568" s="35" t="s">
        <v>931</v>
      </c>
      <c r="C568" s="35" t="s">
        <v>950</v>
      </c>
      <c r="D568" s="35" t="s">
        <v>931</v>
      </c>
      <c r="E568" s="35" t="s">
        <v>931</v>
      </c>
      <c r="F568" s="35" t="s">
        <v>20</v>
      </c>
      <c r="G568" s="36" t="n">
        <v>1</v>
      </c>
      <c r="H568" s="37" t="n">
        <v>-607</v>
      </c>
      <c r="I568" s="37" t="n">
        <v>-607</v>
      </c>
      <c r="J568" s="37" t="n">
        <v>0</v>
      </c>
      <c r="K568" s="37" t="n">
        <v>0</v>
      </c>
      <c r="L568" s="37" t="n">
        <v>0</v>
      </c>
      <c r="M568" s="37"/>
      <c r="N568" s="6" t="s">
        <f>=I568+J568+K568+L568</f>
      </c>
      <c r="O568" s="37"/>
      <c r="P568" s="35"/>
      <c r="Q568" s="35" t="s">
        <v>933</v>
      </c>
    </row>
    <row collapsed="false" customFormat="false" customHeight="false" hidden="false" ht="12.1" outlineLevel="0" r="569">
      <c r="A569" s="21" t="n">
        <v>45313.586354167</v>
      </c>
      <c r="B569" s="17" t="s">
        <v>34</v>
      </c>
      <c r="C569" s="17" t="s">
        <v>930</v>
      </c>
      <c r="D569" s="17" t="s">
        <v>724</v>
      </c>
      <c r="E569" s="17" t="s">
        <v>18</v>
      </c>
      <c r="F569" s="17" t="s">
        <v>20</v>
      </c>
      <c r="G569" s="7" t="n">
        <v>10</v>
      </c>
      <c r="H569" s="6" t="n">
        <v>578.65</v>
      </c>
      <c r="I569" s="6" t="n">
        <v>-5786.5</v>
      </c>
      <c r="J569" s="6" t="n">
        <v>0</v>
      </c>
      <c r="K569" s="6" t="n">
        <v>-3.47</v>
      </c>
      <c r="L569" s="6" t="n">
        <v>-1.74</v>
      </c>
      <c r="M569" s="6"/>
      <c r="N569" s="6" t="s">
        <f>=I569+J569+K569+L569</f>
      </c>
      <c r="O569" s="6"/>
      <c r="P569" s="17"/>
      <c r="Q569" s="17" t="s">
        <v>844</v>
      </c>
    </row>
    <row collapsed="false" customFormat="false" customHeight="false" hidden="false" ht="12.1" outlineLevel="0" r="570">
      <c r="A570" s="21" t="n">
        <v>45313.827453704</v>
      </c>
      <c r="B570" s="17" t="s">
        <v>749</v>
      </c>
      <c r="C570" s="17" t="s">
        <v>967</v>
      </c>
      <c r="D570" s="17" t="s">
        <v>724</v>
      </c>
      <c r="E570" s="17" t="s">
        <v>18</v>
      </c>
      <c r="F570" s="17" t="s">
        <v>20</v>
      </c>
      <c r="G570" s="7" t="n">
        <v>1</v>
      </c>
      <c r="H570" s="6" t="n">
        <v>2850.5</v>
      </c>
      <c r="I570" s="6" t="n">
        <v>-2850.5</v>
      </c>
      <c r="J570" s="6" t="n">
        <v>0</v>
      </c>
      <c r="K570" s="6" t="n">
        <v>-1.71</v>
      </c>
      <c r="L570" s="6" t="n">
        <v>-0.85</v>
      </c>
      <c r="M570" s="6"/>
      <c r="N570" s="6" t="s">
        <f>=I570+J570+K570+L570</f>
      </c>
      <c r="O570" s="6"/>
      <c r="P570" s="17"/>
      <c r="Q570" s="17" t="s">
        <v>844</v>
      </c>
    </row>
    <row collapsed="false" customFormat="false" customHeight="false" hidden="false" ht="12.1" outlineLevel="0" r="571">
      <c r="A571" s="26" t="n">
        <v>45317.59724537</v>
      </c>
      <c r="B571" s="27" t="s">
        <v>746</v>
      </c>
      <c r="C571" s="27" t="s">
        <v>961</v>
      </c>
      <c r="D571" s="27" t="s">
        <v>725</v>
      </c>
      <c r="E571" s="27" t="s">
        <v>18</v>
      </c>
      <c r="F571" s="27" t="s">
        <v>20</v>
      </c>
      <c r="G571" s="28" t="n">
        <v>-1</v>
      </c>
      <c r="H571" s="29" t="n">
        <v>2837</v>
      </c>
      <c r="I571" s="29" t="n">
        <v>2837</v>
      </c>
      <c r="J571" s="29" t="n">
        <v>0</v>
      </c>
      <c r="K571" s="29" t="n">
        <v>-1.7</v>
      </c>
      <c r="L571" s="29" t="n">
        <v>-0.85</v>
      </c>
      <c r="M571" s="29"/>
      <c r="N571" s="6" t="s">
        <f>=I571+J571+K571+L571</f>
      </c>
      <c r="O571" s="29"/>
      <c r="P571" s="27"/>
      <c r="Q571" s="27" t="s">
        <v>844</v>
      </c>
    </row>
    <row collapsed="false" customFormat="false" customHeight="false" hidden="false" ht="12.1" outlineLevel="0" r="572">
      <c r="A572" s="21" t="n">
        <v>45317.601574074</v>
      </c>
      <c r="B572" s="17" t="s">
        <v>749</v>
      </c>
      <c r="C572" s="17" t="s">
        <v>967</v>
      </c>
      <c r="D572" s="17" t="s">
        <v>724</v>
      </c>
      <c r="E572" s="17" t="s">
        <v>18</v>
      </c>
      <c r="F572" s="17" t="s">
        <v>20</v>
      </c>
      <c r="G572" s="7" t="n">
        <v>1</v>
      </c>
      <c r="H572" s="6" t="n">
        <v>2820.5</v>
      </c>
      <c r="I572" s="6" t="n">
        <v>-2820.5</v>
      </c>
      <c r="J572" s="6" t="n">
        <v>0</v>
      </c>
      <c r="K572" s="6" t="n">
        <v>-1.69</v>
      </c>
      <c r="L572" s="6" t="n">
        <v>-0.85</v>
      </c>
      <c r="M572" s="6"/>
      <c r="N572" s="6" t="s">
        <f>=I572+J572+K572+L572</f>
      </c>
      <c r="O572" s="6"/>
      <c r="P572" s="17"/>
      <c r="Q572" s="17" t="s">
        <v>844</v>
      </c>
    </row>
    <row collapsed="false" customFormat="false" customHeight="false" hidden="false" ht="12.1" outlineLevel="0" r="573">
      <c r="A573" s="21" t="n">
        <v>45322.937824074</v>
      </c>
      <c r="B573" s="17" t="s">
        <v>241</v>
      </c>
      <c r="C573" s="17" t="s">
        <v>968</v>
      </c>
      <c r="D573" s="17" t="s">
        <v>724</v>
      </c>
      <c r="E573" s="17" t="s">
        <v>202</v>
      </c>
      <c r="F573" s="17" t="s">
        <v>20</v>
      </c>
      <c r="G573" s="7" t="n">
        <v>2</v>
      </c>
      <c r="H573" s="6" t="n">
        <v>94.23</v>
      </c>
      <c r="I573" s="6" t="n">
        <v>-1884.6</v>
      </c>
      <c r="J573" s="6" t="n">
        <v>-7.02</v>
      </c>
      <c r="K573" s="6" t="n">
        <v>-1.13</v>
      </c>
      <c r="L573" s="6" t="n">
        <v>-0.19</v>
      </c>
      <c r="M573" s="6"/>
      <c r="N573" s="6" t="s">
        <f>=I573+J573+K573+L573</f>
      </c>
      <c r="O573" s="6"/>
      <c r="P573" s="17"/>
      <c r="Q573" s="17" t="s">
        <v>844</v>
      </c>
    </row>
    <row collapsed="false" customFormat="false" customHeight="false" hidden="false" ht="12.1" outlineLevel="0" r="574">
      <c r="A574" s="21" t="n">
        <v>45322.942199074</v>
      </c>
      <c r="B574" s="17" t="s">
        <v>750</v>
      </c>
      <c r="C574" s="17" t="s">
        <v>969</v>
      </c>
      <c r="D574" s="17" t="s">
        <v>724</v>
      </c>
      <c r="E574" s="17" t="s">
        <v>202</v>
      </c>
      <c r="F574" s="17" t="s">
        <v>20</v>
      </c>
      <c r="G574" s="7" t="n">
        <v>2</v>
      </c>
      <c r="H574" s="6" t="n">
        <v>88.5</v>
      </c>
      <c r="I574" s="6" t="n">
        <v>-1770</v>
      </c>
      <c r="J574" s="6" t="n">
        <v>-3.7</v>
      </c>
      <c r="K574" s="6" t="n">
        <v>-1.06</v>
      </c>
      <c r="L574" s="6" t="n">
        <v>-0.18</v>
      </c>
      <c r="M574" s="6"/>
      <c r="N574" s="6" t="s">
        <f>=I574+J574+K574+L574</f>
      </c>
      <c r="O574" s="6"/>
      <c r="P574" s="17"/>
      <c r="Q574" s="17" t="s">
        <v>844</v>
      </c>
    </row>
    <row collapsed="false" customFormat="false" customHeight="false" hidden="false" ht="12.1" outlineLevel="0" r="575">
      <c r="A575" s="21" t="n">
        <v>45322.948159722</v>
      </c>
      <c r="B575" s="17" t="s">
        <v>751</v>
      </c>
      <c r="C575" s="17" t="s">
        <v>970</v>
      </c>
      <c r="D575" s="17" t="s">
        <v>724</v>
      </c>
      <c r="E575" s="17" t="s">
        <v>202</v>
      </c>
      <c r="F575" s="17" t="s">
        <v>20</v>
      </c>
      <c r="G575" s="7" t="n">
        <v>1</v>
      </c>
      <c r="H575" s="6" t="n">
        <v>94.94</v>
      </c>
      <c r="I575" s="6" t="n">
        <v>-949.4</v>
      </c>
      <c r="J575" s="6" t="n">
        <v>-3.01</v>
      </c>
      <c r="K575" s="6" t="n">
        <v>-0.57</v>
      </c>
      <c r="L575" s="6" t="n">
        <v>-0.09</v>
      </c>
      <c r="M575" s="6"/>
      <c r="N575" s="6" t="s">
        <f>=I575+J575+K575+L575</f>
      </c>
      <c r="O575" s="6"/>
      <c r="P575" s="17"/>
      <c r="Q575" s="17" t="s">
        <v>844</v>
      </c>
    </row>
    <row collapsed="false" customFormat="false" customHeight="false" hidden="false" ht="12.1" outlineLevel="0" r="576">
      <c r="A576" s="22" t="n">
        <v>45323.166666667</v>
      </c>
      <c r="B576" s="23" t="s">
        <v>843</v>
      </c>
      <c r="C576" s="23" t="s">
        <v>259</v>
      </c>
      <c r="D576" s="23" t="s">
        <v>843</v>
      </c>
      <c r="E576" s="23" t="s">
        <v>843</v>
      </c>
      <c r="F576" s="23" t="s">
        <v>20</v>
      </c>
      <c r="G576" s="24" t="n">
        <v>1</v>
      </c>
      <c r="H576" s="25" t="n">
        <v>3300</v>
      </c>
      <c r="I576" s="25" t="n">
        <v>3300</v>
      </c>
      <c r="J576" s="25" t="n">
        <v>0</v>
      </c>
      <c r="K576" s="25" t="n">
        <v>0</v>
      </c>
      <c r="L576" s="25" t="n">
        <v>0</v>
      </c>
      <c r="M576" s="25"/>
      <c r="N576" s="6" t="s">
        <f>=I576+J576+K576+L576</f>
      </c>
      <c r="O576" s="25"/>
      <c r="P576" s="23"/>
      <c r="Q576" s="23" t="s">
        <v>844</v>
      </c>
    </row>
    <row collapsed="false" customFormat="false" customHeight="false" hidden="false" ht="12.1" outlineLevel="0" r="577">
      <c r="A577" s="21" t="n">
        <v>45323.587083333</v>
      </c>
      <c r="B577" s="17" t="s">
        <v>751</v>
      </c>
      <c r="C577" s="17" t="s">
        <v>970</v>
      </c>
      <c r="D577" s="17" t="s">
        <v>724</v>
      </c>
      <c r="E577" s="17" t="s">
        <v>202</v>
      </c>
      <c r="F577" s="17" t="s">
        <v>20</v>
      </c>
      <c r="G577" s="7" t="n">
        <v>1</v>
      </c>
      <c r="H577" s="6" t="n">
        <v>95.45</v>
      </c>
      <c r="I577" s="6" t="n">
        <v>-954.5</v>
      </c>
      <c r="J577" s="6" t="n">
        <v>-3.23</v>
      </c>
      <c r="K577" s="6" t="n">
        <v>-0.57</v>
      </c>
      <c r="L577" s="6" t="n">
        <v>-0.14</v>
      </c>
      <c r="M577" s="6"/>
      <c r="N577" s="6" t="s">
        <f>=I577+J577+K577+L577</f>
      </c>
      <c r="O577" s="6"/>
      <c r="P577" s="17"/>
      <c r="Q577" s="17" t="s">
        <v>844</v>
      </c>
    </row>
    <row collapsed="false" customFormat="false" customHeight="false" hidden="false" ht="12.1" outlineLevel="0" r="578">
      <c r="A578" s="21" t="n">
        <v>45323.587476852</v>
      </c>
      <c r="B578" s="17" t="s">
        <v>752</v>
      </c>
      <c r="C578" s="17" t="s">
        <v>971</v>
      </c>
      <c r="D578" s="17" t="s">
        <v>724</v>
      </c>
      <c r="E578" s="17" t="s">
        <v>18</v>
      </c>
      <c r="F578" s="17" t="s">
        <v>20</v>
      </c>
      <c r="G578" s="7" t="n">
        <v>2000</v>
      </c>
      <c r="H578" s="6" t="n">
        <v>1.4</v>
      </c>
      <c r="I578" s="6" t="n">
        <v>-2800</v>
      </c>
      <c r="J578" s="6" t="n">
        <v>0</v>
      </c>
      <c r="K578" s="6" t="n">
        <v>-1.68</v>
      </c>
      <c r="L578" s="6" t="n">
        <v>-0.84</v>
      </c>
      <c r="M578" s="6"/>
      <c r="N578" s="6" t="s">
        <f>=I578+J578+K578+L578</f>
      </c>
      <c r="O578" s="6"/>
      <c r="P578" s="17"/>
      <c r="Q578" s="17" t="s">
        <v>844</v>
      </c>
    </row>
    <row collapsed="false" customFormat="false" customHeight="false" hidden="false" ht="12.1" outlineLevel="0" r="579">
      <c r="A579" s="26" t="n">
        <v>45341.589791667</v>
      </c>
      <c r="B579" s="27" t="s">
        <v>749</v>
      </c>
      <c r="C579" s="27" t="s">
        <v>967</v>
      </c>
      <c r="D579" s="27" t="s">
        <v>725</v>
      </c>
      <c r="E579" s="27" t="s">
        <v>18</v>
      </c>
      <c r="F579" s="27" t="s">
        <v>20</v>
      </c>
      <c r="G579" s="28" t="n">
        <v>-2</v>
      </c>
      <c r="H579" s="29" t="n">
        <v>3133</v>
      </c>
      <c r="I579" s="29" t="n">
        <v>6266</v>
      </c>
      <c r="J579" s="29" t="n">
        <v>0</v>
      </c>
      <c r="K579" s="29" t="n">
        <v>-3.76</v>
      </c>
      <c r="L579" s="29" t="n">
        <v>-1.88</v>
      </c>
      <c r="M579" s="29"/>
      <c r="N579" s="6" t="s">
        <f>=I579+J579+K579+L579</f>
      </c>
      <c r="O579" s="29"/>
      <c r="P579" s="27"/>
      <c r="Q579" s="27" t="s">
        <v>844</v>
      </c>
    </row>
    <row collapsed="false" customFormat="false" customHeight="false" hidden="false" ht="12.1" outlineLevel="0" r="580">
      <c r="A580" s="30" t="n">
        <v>45343.650150463</v>
      </c>
      <c r="B580" s="31" t="s">
        <v>957</v>
      </c>
      <c r="C580" s="31" t="s">
        <v>958</v>
      </c>
      <c r="D580" s="31" t="s">
        <v>725</v>
      </c>
      <c r="E580" s="31" t="s">
        <v>867</v>
      </c>
      <c r="F580" s="31" t="s">
        <v>20</v>
      </c>
      <c r="G580" s="32" t="n">
        <v>-30</v>
      </c>
      <c r="H580" s="33" t="n">
        <v>12.7335</v>
      </c>
      <c r="I580" s="33" t="n">
        <v>382.01</v>
      </c>
      <c r="J580" s="33" t="n">
        <v>0</v>
      </c>
      <c r="K580" s="33" t="n">
        <v>-0.19</v>
      </c>
      <c r="L580" s="33" t="n">
        <v>0</v>
      </c>
      <c r="M580" s="6" t="n">
        <v>-30</v>
      </c>
      <c r="N580" s="6" t="s">
        <f>=I580+J580+K580+L580</f>
      </c>
      <c r="O580" s="33"/>
      <c r="P580" s="31"/>
      <c r="Q580" s="31" t="s">
        <v>933</v>
      </c>
    </row>
    <row collapsed="false" customFormat="false" customHeight="false" hidden="false" ht="12.1" outlineLevel="0" r="581">
      <c r="A581" s="22" t="n">
        <v>45350.166666667</v>
      </c>
      <c r="B581" s="23" t="s">
        <v>858</v>
      </c>
      <c r="C581" s="23" t="s">
        <v>972</v>
      </c>
      <c r="D581" s="23" t="s">
        <v>858</v>
      </c>
      <c r="E581" s="23" t="s">
        <v>858</v>
      </c>
      <c r="F581" s="23" t="s">
        <v>20</v>
      </c>
      <c r="G581" s="24" t="n">
        <v>1</v>
      </c>
      <c r="H581" s="25" t="n">
        <v>1000</v>
      </c>
      <c r="I581" s="25" t="n">
        <v>1000</v>
      </c>
      <c r="J581" s="25" t="n">
        <v>0</v>
      </c>
      <c r="K581" s="25" t="n">
        <v>0</v>
      </c>
      <c r="L581" s="25" t="n">
        <v>0</v>
      </c>
      <c r="M581" s="25"/>
      <c r="N581" s="6" t="s">
        <f>=I581+J581+K581+L581</f>
      </c>
      <c r="O581" s="25"/>
      <c r="P581" s="23"/>
      <c r="Q581" s="23" t="s">
        <v>844</v>
      </c>
    </row>
    <row collapsed="false" customFormat="false" customHeight="false" hidden="false" ht="12.1" outlineLevel="0" r="582">
      <c r="A582" s="22" t="n">
        <v>45351.166666667</v>
      </c>
      <c r="B582" s="23" t="s">
        <v>843</v>
      </c>
      <c r="C582" s="23" t="s">
        <v>259</v>
      </c>
      <c r="D582" s="23" t="s">
        <v>843</v>
      </c>
      <c r="E582" s="23" t="s">
        <v>843</v>
      </c>
      <c r="F582" s="23" t="s">
        <v>20</v>
      </c>
      <c r="G582" s="24" t="n">
        <v>1</v>
      </c>
      <c r="H582" s="25" t="n">
        <v>4000</v>
      </c>
      <c r="I582" s="25" t="n">
        <v>4000</v>
      </c>
      <c r="J582" s="25" t="n">
        <v>0</v>
      </c>
      <c r="K582" s="25" t="n">
        <v>0</v>
      </c>
      <c r="L582" s="25" t="n">
        <v>0</v>
      </c>
      <c r="M582" s="25"/>
      <c r="N582" s="6" t="s">
        <f>=I582+J582+K582+L582</f>
      </c>
      <c r="O582" s="25"/>
      <c r="P582" s="23"/>
      <c r="Q582" s="23" t="s">
        <v>844</v>
      </c>
    </row>
    <row collapsed="false" customFormat="false" customHeight="false" hidden="false" ht="12.1" outlineLevel="0" r="583">
      <c r="A583" s="21" t="n">
        <v>45351.595520833</v>
      </c>
      <c r="B583" s="17" t="s">
        <v>750</v>
      </c>
      <c r="C583" s="17" t="s">
        <v>969</v>
      </c>
      <c r="D583" s="17" t="s">
        <v>724</v>
      </c>
      <c r="E583" s="17" t="s">
        <v>202</v>
      </c>
      <c r="F583" s="17" t="s">
        <v>20</v>
      </c>
      <c r="G583" s="7" t="n">
        <v>1</v>
      </c>
      <c r="H583" s="6" t="n">
        <v>88.8</v>
      </c>
      <c r="I583" s="6" t="n">
        <v>-888</v>
      </c>
      <c r="J583" s="6" t="n">
        <v>-5.43</v>
      </c>
      <c r="K583" s="6" t="n">
        <v>-0.53</v>
      </c>
      <c r="L583" s="6" t="n">
        <v>-0.07</v>
      </c>
      <c r="M583" s="6"/>
      <c r="N583" s="6" t="s">
        <f>=I583+J583+K583+L583</f>
      </c>
      <c r="O583" s="6"/>
      <c r="P583" s="17"/>
      <c r="Q583" s="17" t="s">
        <v>844</v>
      </c>
    </row>
    <row collapsed="false" customFormat="false" customHeight="false" hidden="false" ht="12.1" outlineLevel="0" r="584">
      <c r="A584" s="21" t="n">
        <v>45351.918402778</v>
      </c>
      <c r="B584" s="17" t="s">
        <v>753</v>
      </c>
      <c r="C584" s="17" t="s">
        <v>973</v>
      </c>
      <c r="D584" s="17" t="s">
        <v>724</v>
      </c>
      <c r="E584" s="17" t="s">
        <v>202</v>
      </c>
      <c r="F584" s="17" t="s">
        <v>20</v>
      </c>
      <c r="G584" s="7" t="n">
        <v>2</v>
      </c>
      <c r="H584" s="6" t="n">
        <v>100.15</v>
      </c>
      <c r="I584" s="6" t="n">
        <v>-2003</v>
      </c>
      <c r="J584" s="6" t="n">
        <v>-6.76</v>
      </c>
      <c r="K584" s="6" t="n">
        <v>-1.2</v>
      </c>
      <c r="L584" s="6" t="n">
        <v>-0.17</v>
      </c>
      <c r="M584" s="6"/>
      <c r="N584" s="6" t="s">
        <f>=I584+J584+K584+L584</f>
      </c>
      <c r="O584" s="6"/>
      <c r="P584" s="17"/>
      <c r="Q584" s="17" t="s">
        <v>844</v>
      </c>
    </row>
    <row collapsed="false" customFormat="false" customHeight="false" hidden="false" ht="12.1" outlineLevel="0" r="585">
      <c r="A585" s="21" t="n">
        <v>45352.767118056</v>
      </c>
      <c r="B585" s="17" t="s">
        <v>226</v>
      </c>
      <c r="C585" s="17" t="s">
        <v>974</v>
      </c>
      <c r="D585" s="17" t="s">
        <v>724</v>
      </c>
      <c r="E585" s="17" t="s">
        <v>202</v>
      </c>
      <c r="F585" s="17" t="s">
        <v>20</v>
      </c>
      <c r="G585" s="7" t="n">
        <v>2</v>
      </c>
      <c r="H585" s="6" t="n">
        <v>100</v>
      </c>
      <c r="I585" s="6" t="n">
        <v>-2000</v>
      </c>
      <c r="J585" s="6" t="n">
        <v>0</v>
      </c>
      <c r="K585" s="6" t="n">
        <v>-1</v>
      </c>
      <c r="L585" s="6" t="n">
        <v>0</v>
      </c>
      <c r="M585" s="6"/>
      <c r="N585" s="6" t="s">
        <f>=I585+J585+K585+L585</f>
      </c>
      <c r="O585" s="6"/>
      <c r="P585" s="17"/>
      <c r="Q585" s="17" t="s">
        <v>844</v>
      </c>
    </row>
    <row collapsed="false" customFormat="false" customHeight="false" hidden="false" ht="12.1" outlineLevel="0" r="586">
      <c r="A586" s="21" t="n">
        <v>45352.810497685</v>
      </c>
      <c r="B586" s="17" t="s">
        <v>226</v>
      </c>
      <c r="C586" s="17" t="s">
        <v>974</v>
      </c>
      <c r="D586" s="17" t="s">
        <v>724</v>
      </c>
      <c r="E586" s="17" t="s">
        <v>202</v>
      </c>
      <c r="F586" s="17" t="s">
        <v>20</v>
      </c>
      <c r="G586" s="7" t="n">
        <v>3</v>
      </c>
      <c r="H586" s="6" t="n">
        <v>100.2</v>
      </c>
      <c r="I586" s="6" t="n">
        <v>-3006</v>
      </c>
      <c r="J586" s="6" t="n">
        <v>-3.51</v>
      </c>
      <c r="K586" s="6" t="n">
        <v>-1.8</v>
      </c>
      <c r="L586" s="6" t="n">
        <v>-0.45</v>
      </c>
      <c r="M586" s="6"/>
      <c r="N586" s="6" t="s">
        <f>=I586+J586+K586+L586</f>
      </c>
      <c r="O586" s="6"/>
      <c r="P586" s="17"/>
      <c r="Q586" s="17" t="s">
        <v>844</v>
      </c>
    </row>
    <row collapsed="false" customFormat="false" customHeight="false" hidden="false" ht="12.1" outlineLevel="0" r="587">
      <c r="A587" s="22" t="n">
        <v>45357.166666667</v>
      </c>
      <c r="B587" s="23" t="s">
        <v>843</v>
      </c>
      <c r="C587" s="23" t="s">
        <v>259</v>
      </c>
      <c r="D587" s="23" t="s">
        <v>843</v>
      </c>
      <c r="E587" s="23" t="s">
        <v>843</v>
      </c>
      <c r="F587" s="23" t="s">
        <v>20</v>
      </c>
      <c r="G587" s="24" t="n">
        <v>1</v>
      </c>
      <c r="H587" s="25" t="n">
        <v>4200</v>
      </c>
      <c r="I587" s="25" t="n">
        <v>4200</v>
      </c>
      <c r="J587" s="25" t="n">
        <v>0</v>
      </c>
      <c r="K587" s="25" t="n">
        <v>0</v>
      </c>
      <c r="L587" s="25" t="n">
        <v>0</v>
      </c>
      <c r="M587" s="25"/>
      <c r="N587" s="6" t="s">
        <f>=I587+J587+K587+L587</f>
      </c>
      <c r="O587" s="25"/>
      <c r="P587" s="23"/>
      <c r="Q587" s="23" t="s">
        <v>844</v>
      </c>
    </row>
    <row collapsed="false" customFormat="false" customHeight="false" hidden="false" ht="12.1" outlineLevel="0" r="588">
      <c r="A588" s="22" t="n">
        <v>45357.166666667</v>
      </c>
      <c r="B588" s="23" t="s">
        <v>843</v>
      </c>
      <c r="C588" s="23" t="s">
        <v>259</v>
      </c>
      <c r="D588" s="23" t="s">
        <v>843</v>
      </c>
      <c r="E588" s="23" t="s">
        <v>843</v>
      </c>
      <c r="F588" s="23" t="s">
        <v>20</v>
      </c>
      <c r="G588" s="24" t="n">
        <v>1</v>
      </c>
      <c r="H588" s="25" t="n">
        <v>3000</v>
      </c>
      <c r="I588" s="25" t="n">
        <v>3000</v>
      </c>
      <c r="J588" s="25" t="n">
        <v>0</v>
      </c>
      <c r="K588" s="25" t="n">
        <v>0</v>
      </c>
      <c r="L588" s="25" t="n">
        <v>0</v>
      </c>
      <c r="M588" s="25"/>
      <c r="N588" s="6" t="s">
        <f>=I588+J588+K588+L588</f>
      </c>
      <c r="O588" s="25"/>
      <c r="P588" s="23"/>
      <c r="Q588" s="23" t="s">
        <v>844</v>
      </c>
    </row>
    <row collapsed="false" customFormat="false" customHeight="false" hidden="false" ht="12.1" outlineLevel="0" r="589">
      <c r="A589" s="22" t="n">
        <v>45357.166666667</v>
      </c>
      <c r="B589" s="23" t="s">
        <v>843</v>
      </c>
      <c r="C589" s="23" t="s">
        <v>259</v>
      </c>
      <c r="D589" s="23" t="s">
        <v>843</v>
      </c>
      <c r="E589" s="23" t="s">
        <v>843</v>
      </c>
      <c r="F589" s="23" t="s">
        <v>20</v>
      </c>
      <c r="G589" s="24" t="n">
        <v>1</v>
      </c>
      <c r="H589" s="25" t="n">
        <v>3000</v>
      </c>
      <c r="I589" s="25" t="n">
        <v>3000</v>
      </c>
      <c r="J589" s="25" t="n">
        <v>0</v>
      </c>
      <c r="K589" s="25" t="n">
        <v>0</v>
      </c>
      <c r="L589" s="25" t="n">
        <v>0</v>
      </c>
      <c r="M589" s="25"/>
      <c r="N589" s="6" t="s">
        <f>=I589+J589+K589+L589</f>
      </c>
      <c r="O589" s="25"/>
      <c r="P589" s="23"/>
      <c r="Q589" s="23" t="s">
        <v>844</v>
      </c>
    </row>
    <row collapsed="false" customFormat="false" customHeight="false" hidden="false" ht="12.1" outlineLevel="0" r="590">
      <c r="A590" s="21" t="n">
        <v>45357.907384259</v>
      </c>
      <c r="B590" s="17" t="s">
        <v>38</v>
      </c>
      <c r="C590" s="17" t="s">
        <v>906</v>
      </c>
      <c r="D590" s="17" t="s">
        <v>724</v>
      </c>
      <c r="E590" s="17" t="s">
        <v>18</v>
      </c>
      <c r="F590" s="17" t="s">
        <v>20</v>
      </c>
      <c r="G590" s="7" t="n">
        <v>1</v>
      </c>
      <c r="H590" s="6" t="n">
        <v>1388.8</v>
      </c>
      <c r="I590" s="6" t="n">
        <v>-1388.8</v>
      </c>
      <c r="J590" s="6" t="n">
        <v>0</v>
      </c>
      <c r="K590" s="6" t="n">
        <v>-0.83</v>
      </c>
      <c r="L590" s="6" t="n">
        <v>-0.42</v>
      </c>
      <c r="M590" s="6"/>
      <c r="N590" s="6" t="s">
        <f>=I590+J590+K590+L590</f>
      </c>
      <c r="O590" s="6"/>
      <c r="P590" s="17"/>
      <c r="Q590" s="17" t="s">
        <v>844</v>
      </c>
    </row>
    <row collapsed="false" customFormat="false" customHeight="false" hidden="false" ht="12.1" outlineLevel="0" r="591">
      <c r="A591" s="21" t="n">
        <v>45357.91119213</v>
      </c>
      <c r="B591" s="17" t="s">
        <v>229</v>
      </c>
      <c r="C591" s="17" t="s">
        <v>975</v>
      </c>
      <c r="D591" s="17" t="s">
        <v>724</v>
      </c>
      <c r="E591" s="17" t="s">
        <v>202</v>
      </c>
      <c r="F591" s="17" t="s">
        <v>20</v>
      </c>
      <c r="G591" s="7" t="n">
        <v>2</v>
      </c>
      <c r="H591" s="6" t="n">
        <v>98.12</v>
      </c>
      <c r="I591" s="6" t="n">
        <v>-1962.4</v>
      </c>
      <c r="J591" s="6" t="n">
        <v>-1.46</v>
      </c>
      <c r="K591" s="6" t="n">
        <v>-1.18</v>
      </c>
      <c r="L591" s="6" t="n">
        <v>-0.3</v>
      </c>
      <c r="M591" s="6"/>
      <c r="N591" s="6" t="s">
        <f>=I591+J591+K591+L591</f>
      </c>
      <c r="O591" s="6"/>
      <c r="P591" s="17"/>
      <c r="Q591" s="17" t="s">
        <v>844</v>
      </c>
    </row>
    <row collapsed="false" customFormat="false" customHeight="false" hidden="false" ht="12.1" outlineLevel="0" r="592">
      <c r="A592" s="21" t="n">
        <v>45357.916041667</v>
      </c>
      <c r="B592" s="17" t="s">
        <v>229</v>
      </c>
      <c r="C592" s="17" t="s">
        <v>975</v>
      </c>
      <c r="D592" s="17" t="s">
        <v>724</v>
      </c>
      <c r="E592" s="17" t="s">
        <v>202</v>
      </c>
      <c r="F592" s="17" t="s">
        <v>20</v>
      </c>
      <c r="G592" s="7" t="n">
        <v>3</v>
      </c>
      <c r="H592" s="6" t="n">
        <v>98.12</v>
      </c>
      <c r="I592" s="6" t="n">
        <v>-2943.6</v>
      </c>
      <c r="J592" s="6" t="n">
        <v>-2.19</v>
      </c>
      <c r="K592" s="6" t="n">
        <v>-1.77</v>
      </c>
      <c r="L592" s="6" t="n">
        <v>-0.44</v>
      </c>
      <c r="M592" s="6"/>
      <c r="N592" s="6" t="s">
        <f>=I592+J592+K592+L592</f>
      </c>
      <c r="O592" s="6"/>
      <c r="P592" s="17"/>
      <c r="Q592" s="17" t="s">
        <v>844</v>
      </c>
    </row>
    <row collapsed="false" customFormat="false" customHeight="false" hidden="false" ht="12.1" outlineLevel="0" r="593">
      <c r="A593" s="21" t="n">
        <v>45357.923553241</v>
      </c>
      <c r="B593" s="17" t="s">
        <v>210</v>
      </c>
      <c r="C593" s="17" t="s">
        <v>976</v>
      </c>
      <c r="D593" s="17" t="s">
        <v>724</v>
      </c>
      <c r="E593" s="17" t="s">
        <v>202</v>
      </c>
      <c r="F593" s="17" t="s">
        <v>20</v>
      </c>
      <c r="G593" s="7" t="n">
        <v>5</v>
      </c>
      <c r="H593" s="6" t="n">
        <v>87.145</v>
      </c>
      <c r="I593" s="6" t="n">
        <v>-4357.25</v>
      </c>
      <c r="J593" s="6" t="n">
        <v>-1.25</v>
      </c>
      <c r="K593" s="6" t="n">
        <v>-2.61</v>
      </c>
      <c r="L593" s="6" t="n">
        <v>-0.66</v>
      </c>
      <c r="M593" s="6"/>
      <c r="N593" s="6" t="s">
        <f>=I593+J593+K593+L593</f>
      </c>
      <c r="O593" s="6"/>
      <c r="P593" s="17"/>
      <c r="Q593" s="17" t="s">
        <v>844</v>
      </c>
    </row>
    <row collapsed="false" customFormat="false" customHeight="false" hidden="false" ht="12.1" outlineLevel="0" r="594">
      <c r="A594" s="21" t="n">
        <v>45357.9278125</v>
      </c>
      <c r="B594" s="17" t="s">
        <v>753</v>
      </c>
      <c r="C594" s="17" t="s">
        <v>973</v>
      </c>
      <c r="D594" s="17" t="s">
        <v>724</v>
      </c>
      <c r="E594" s="17" t="s">
        <v>202</v>
      </c>
      <c r="F594" s="17" t="s">
        <v>20</v>
      </c>
      <c r="G594" s="7" t="n">
        <v>3</v>
      </c>
      <c r="H594" s="6" t="n">
        <v>100.08</v>
      </c>
      <c r="I594" s="6" t="n">
        <v>-3002.4</v>
      </c>
      <c r="J594" s="6" t="n">
        <v>-17.73</v>
      </c>
      <c r="K594" s="6" t="n">
        <v>-1.8</v>
      </c>
      <c r="L594" s="6" t="n">
        <v>-0.45</v>
      </c>
      <c r="M594" s="6"/>
      <c r="N594" s="6" t="s">
        <f>=I594+J594+K594+L594</f>
      </c>
      <c r="O594" s="6"/>
      <c r="P594" s="17"/>
      <c r="Q594" s="17" t="s">
        <v>844</v>
      </c>
    </row>
    <row collapsed="false" customFormat="false" customHeight="false" hidden="false" ht="12.1" outlineLevel="0" r="595">
      <c r="A595" s="22" t="n">
        <v>45387.166666667</v>
      </c>
      <c r="B595" s="23" t="s">
        <v>843</v>
      </c>
      <c r="C595" s="23" t="s">
        <v>259</v>
      </c>
      <c r="D595" s="23" t="s">
        <v>843</v>
      </c>
      <c r="E595" s="23" t="s">
        <v>843</v>
      </c>
      <c r="F595" s="23" t="s">
        <v>20</v>
      </c>
      <c r="G595" s="24" t="n">
        <v>1</v>
      </c>
      <c r="H595" s="25" t="n">
        <v>4500</v>
      </c>
      <c r="I595" s="25" t="n">
        <v>4500</v>
      </c>
      <c r="J595" s="25" t="n">
        <v>0</v>
      </c>
      <c r="K595" s="25" t="n">
        <v>0</v>
      </c>
      <c r="L595" s="25" t="n">
        <v>0</v>
      </c>
      <c r="M595" s="25"/>
      <c r="N595" s="6" t="s">
        <f>=I595+J595+K595+L595</f>
      </c>
      <c r="O595" s="25"/>
      <c r="P595" s="23"/>
      <c r="Q595" s="23" t="s">
        <v>844</v>
      </c>
    </row>
    <row collapsed="false" customFormat="false" customHeight="false" hidden="false" ht="12.1" outlineLevel="0" r="596">
      <c r="A596" s="21" t="n">
        <v>45387.643865741</v>
      </c>
      <c r="B596" s="17" t="s">
        <v>213</v>
      </c>
      <c r="C596" s="17" t="s">
        <v>977</v>
      </c>
      <c r="D596" s="17" t="s">
        <v>724</v>
      </c>
      <c r="E596" s="17" t="s">
        <v>202</v>
      </c>
      <c r="F596" s="17" t="s">
        <v>20</v>
      </c>
      <c r="G596" s="7" t="n">
        <v>5</v>
      </c>
      <c r="H596" s="6" t="n">
        <v>89.499</v>
      </c>
      <c r="I596" s="6" t="n">
        <v>-4474.95</v>
      </c>
      <c r="J596" s="6" t="n">
        <v>-18.5</v>
      </c>
      <c r="K596" s="6" t="n">
        <v>-2.68</v>
      </c>
      <c r="L596" s="6" t="n">
        <v>-0.68</v>
      </c>
      <c r="M596" s="6"/>
      <c r="N596" s="6" t="s">
        <f>=I596+J596+K596+L596</f>
      </c>
      <c r="O596" s="6"/>
      <c r="P596" s="17"/>
      <c r="Q596" s="17" t="s">
        <v>844</v>
      </c>
    </row>
    <row collapsed="false" customFormat="false" customHeight="false" hidden="false" ht="12.1" outlineLevel="0" r="597">
      <c r="A597" s="22" t="n">
        <v>45414</v>
      </c>
      <c r="B597" s="23" t="s">
        <v>856</v>
      </c>
      <c r="C597" s="23" t="s">
        <v>978</v>
      </c>
      <c r="D597" s="23" t="s">
        <v>856</v>
      </c>
      <c r="E597" s="23" t="s">
        <v>856</v>
      </c>
      <c r="F597" s="23" t="s">
        <v>20</v>
      </c>
      <c r="G597" s="24" t="n">
        <v>1</v>
      </c>
      <c r="H597" s="25" t="n">
        <v>42.38</v>
      </c>
      <c r="I597" s="25" t="n">
        <v>42.38</v>
      </c>
      <c r="J597" s="25" t="n">
        <v>0</v>
      </c>
      <c r="K597" s="25" t="n">
        <v>0</v>
      </c>
      <c r="L597" s="25" t="n">
        <v>0</v>
      </c>
      <c r="M597" s="25"/>
      <c r="N597" s="6" t="s">
        <f>=I597+J597+K597+L597</f>
      </c>
      <c r="O597" s="25"/>
      <c r="P597" s="23"/>
      <c r="Q597" s="23" t="s">
        <v>844</v>
      </c>
    </row>
    <row collapsed="false" customFormat="false" customHeight="false" hidden="false" ht="12.1" outlineLevel="0" r="598">
      <c r="A598" s="22" t="n">
        <v>45446</v>
      </c>
      <c r="B598" s="23" t="s">
        <v>843</v>
      </c>
      <c r="C598" s="23" t="s">
        <v>259</v>
      </c>
      <c r="D598" s="23" t="s">
        <v>843</v>
      </c>
      <c r="E598" s="23" t="s">
        <v>843</v>
      </c>
      <c r="F598" s="23" t="s">
        <v>20</v>
      </c>
      <c r="G598" s="24" t="n">
        <v>1</v>
      </c>
      <c r="H598" s="25" t="n">
        <v>2500</v>
      </c>
      <c r="I598" s="25" t="n">
        <v>2500</v>
      </c>
      <c r="J598" s="25" t="n">
        <v>0</v>
      </c>
      <c r="K598" s="25" t="n">
        <v>0</v>
      </c>
      <c r="L598" s="25" t="n">
        <v>0</v>
      </c>
      <c r="M598" s="25"/>
      <c r="N598" s="6" t="s">
        <f>=I598+J598+K598+L598</f>
      </c>
      <c r="O598" s="25"/>
      <c r="P598" s="23"/>
      <c r="Q598" s="23" t="s">
        <v>933</v>
      </c>
    </row>
    <row collapsed="false" customFormat="false" customHeight="false" hidden="false" ht="12.1" outlineLevel="0" r="599">
      <c r="A599" s="21" t="n">
        <v>45446.742997685</v>
      </c>
      <c r="B599" s="17" t="s">
        <v>110</v>
      </c>
      <c r="C599" s="17" t="s">
        <v>979</v>
      </c>
      <c r="D599" s="17" t="s">
        <v>724</v>
      </c>
      <c r="E599" s="17" t="s">
        <v>18</v>
      </c>
      <c r="F599" s="17" t="s">
        <v>20</v>
      </c>
      <c r="G599" s="7" t="n">
        <v>5</v>
      </c>
      <c r="H599" s="6" t="n">
        <v>571.7</v>
      </c>
      <c r="I599" s="6" t="n">
        <v>-2858.5</v>
      </c>
      <c r="J599" s="6" t="n">
        <v>0</v>
      </c>
      <c r="K599" s="6" t="n">
        <v>-2.28</v>
      </c>
      <c r="L599" s="6" t="n">
        <v>0</v>
      </c>
      <c r="M599" s="6"/>
      <c r="N599" s="6" t="s">
        <f>=I599+J599+K599+L599</f>
      </c>
      <c r="O599" s="6"/>
      <c r="P599" s="17"/>
      <c r="Q599" s="17" t="s">
        <v>933</v>
      </c>
    </row>
    <row collapsed="false" customFormat="false" customHeight="false" hidden="false" ht="12.1" outlineLevel="0" r="600">
      <c r="A600" s="22" t="n">
        <v>45447</v>
      </c>
      <c r="B600" s="23" t="s">
        <v>843</v>
      </c>
      <c r="C600" s="23" t="s">
        <v>259</v>
      </c>
      <c r="D600" s="23" t="s">
        <v>843</v>
      </c>
      <c r="E600" s="23" t="s">
        <v>843</v>
      </c>
      <c r="F600" s="23" t="s">
        <v>20</v>
      </c>
      <c r="G600" s="24" t="n">
        <v>1</v>
      </c>
      <c r="H600" s="25" t="n">
        <v>8000</v>
      </c>
      <c r="I600" s="25" t="n">
        <v>8000</v>
      </c>
      <c r="J600" s="25" t="n">
        <v>0</v>
      </c>
      <c r="K600" s="25" t="n">
        <v>0</v>
      </c>
      <c r="L600" s="25" t="n">
        <v>0</v>
      </c>
      <c r="M600" s="25"/>
      <c r="N600" s="6" t="s">
        <f>=I600+J600+K600+L600</f>
      </c>
      <c r="O600" s="25"/>
      <c r="P600" s="23"/>
      <c r="Q600" s="23" t="s">
        <v>933</v>
      </c>
    </row>
    <row collapsed="false" customFormat="false" customHeight="false" hidden="false" ht="12.1" outlineLevel="0" r="601">
      <c r="A601" s="22" t="n">
        <v>45447</v>
      </c>
      <c r="B601" s="23" t="s">
        <v>843</v>
      </c>
      <c r="C601" s="23" t="s">
        <v>259</v>
      </c>
      <c r="D601" s="23" t="s">
        <v>843</v>
      </c>
      <c r="E601" s="23" t="s">
        <v>843</v>
      </c>
      <c r="F601" s="23" t="s">
        <v>20</v>
      </c>
      <c r="G601" s="24" t="n">
        <v>1</v>
      </c>
      <c r="H601" s="25" t="n">
        <v>1800</v>
      </c>
      <c r="I601" s="25" t="n">
        <v>1800</v>
      </c>
      <c r="J601" s="25" t="n">
        <v>0</v>
      </c>
      <c r="K601" s="25" t="n">
        <v>0</v>
      </c>
      <c r="L601" s="25" t="n">
        <v>0</v>
      </c>
      <c r="M601" s="25"/>
      <c r="N601" s="6" t="s">
        <f>=I601+J601+K601+L601</f>
      </c>
      <c r="O601" s="25"/>
      <c r="P601" s="23"/>
      <c r="Q601" s="23" t="s">
        <v>933</v>
      </c>
    </row>
    <row collapsed="false" customFormat="false" customHeight="false" hidden="false" ht="12.1" outlineLevel="0" r="602">
      <c r="A602" s="21" t="n">
        <v>45447.759375</v>
      </c>
      <c r="B602" s="17" t="s">
        <v>110</v>
      </c>
      <c r="C602" s="17" t="s">
        <v>979</v>
      </c>
      <c r="D602" s="17" t="s">
        <v>724</v>
      </c>
      <c r="E602" s="17" t="s">
        <v>18</v>
      </c>
      <c r="F602" s="17" t="s">
        <v>20</v>
      </c>
      <c r="G602" s="7" t="n">
        <v>5</v>
      </c>
      <c r="H602" s="6" t="n">
        <v>596.95</v>
      </c>
      <c r="I602" s="6" t="n">
        <v>-2984.75</v>
      </c>
      <c r="J602" s="6" t="n">
        <v>0</v>
      </c>
      <c r="K602" s="6" t="n">
        <v>-1.49</v>
      </c>
      <c r="L602" s="6" t="n">
        <v>0</v>
      </c>
      <c r="M602" s="6"/>
      <c r="N602" s="6" t="s">
        <f>=I602+J602+K602+L602</f>
      </c>
      <c r="O602" s="6"/>
      <c r="P602" s="17"/>
      <c r="Q602" s="17" t="s">
        <v>933</v>
      </c>
    </row>
    <row collapsed="false" customFormat="false" customHeight="false" hidden="false" ht="12.1" outlineLevel="0" r="603">
      <c r="A603" s="21" t="n">
        <v>45447.759456019</v>
      </c>
      <c r="B603" s="17" t="s">
        <v>60</v>
      </c>
      <c r="C603" s="17" t="s">
        <v>917</v>
      </c>
      <c r="D603" s="17" t="s">
        <v>724</v>
      </c>
      <c r="E603" s="17" t="s">
        <v>18</v>
      </c>
      <c r="F603" s="17" t="s">
        <v>20</v>
      </c>
      <c r="G603" s="7" t="n">
        <v>1000</v>
      </c>
      <c r="H603" s="6" t="n">
        <v>0.898</v>
      </c>
      <c r="I603" s="6" t="n">
        <v>-898</v>
      </c>
      <c r="J603" s="6" t="n">
        <v>0</v>
      </c>
      <c r="K603" s="6" t="n">
        <v>-0.71</v>
      </c>
      <c r="L603" s="6" t="n">
        <v>0</v>
      </c>
      <c r="M603" s="6"/>
      <c r="N603" s="6" t="s">
        <f>=I603+J603+K603+L603</f>
      </c>
      <c r="O603" s="6"/>
      <c r="P603" s="17"/>
      <c r="Q603" s="17" t="s">
        <v>933</v>
      </c>
    </row>
    <row collapsed="false" customFormat="false" customHeight="false" hidden="false" ht="12.1" outlineLevel="0" r="604">
      <c r="A604" s="21" t="n">
        <v>45447.759594907</v>
      </c>
      <c r="B604" s="17" t="s">
        <v>60</v>
      </c>
      <c r="C604" s="17" t="s">
        <v>917</v>
      </c>
      <c r="D604" s="17" t="s">
        <v>724</v>
      </c>
      <c r="E604" s="17" t="s">
        <v>18</v>
      </c>
      <c r="F604" s="17" t="s">
        <v>20</v>
      </c>
      <c r="G604" s="7" t="n">
        <v>2000</v>
      </c>
      <c r="H604" s="6" t="n">
        <v>0.898</v>
      </c>
      <c r="I604" s="6" t="n">
        <v>-1796</v>
      </c>
      <c r="J604" s="6" t="n">
        <v>0</v>
      </c>
      <c r="K604" s="6" t="n">
        <v>-0.9</v>
      </c>
      <c r="L604" s="6" t="n">
        <v>0</v>
      </c>
      <c r="M604" s="6"/>
      <c r="N604" s="6" t="s">
        <f>=I604+J604+K604+L604</f>
      </c>
      <c r="O604" s="6"/>
      <c r="P604" s="17"/>
      <c r="Q604" s="17" t="s">
        <v>933</v>
      </c>
    </row>
    <row collapsed="false" customFormat="false" customHeight="false" hidden="false" ht="12.1" outlineLevel="0" r="605">
      <c r="A605" s="21" t="n">
        <v>45447.759780093</v>
      </c>
      <c r="B605" s="17" t="s">
        <v>117</v>
      </c>
      <c r="C605" s="17" t="s">
        <v>940</v>
      </c>
      <c r="D605" s="17" t="s">
        <v>724</v>
      </c>
      <c r="E605" s="17" t="s">
        <v>18</v>
      </c>
      <c r="F605" s="17" t="s">
        <v>20</v>
      </c>
      <c r="G605" s="7" t="n">
        <v>10</v>
      </c>
      <c r="H605" s="6" t="n">
        <v>101</v>
      </c>
      <c r="I605" s="6" t="n">
        <v>-1010</v>
      </c>
      <c r="J605" s="6" t="n">
        <v>0</v>
      </c>
      <c r="K605" s="6" t="n">
        <v>-0.81</v>
      </c>
      <c r="L605" s="6" t="n">
        <v>0</v>
      </c>
      <c r="M605" s="6"/>
      <c r="N605" s="6" t="s">
        <f>=I605+J605+K605+L605</f>
      </c>
      <c r="O605" s="6"/>
      <c r="P605" s="17"/>
      <c r="Q605" s="17" t="s">
        <v>933</v>
      </c>
    </row>
    <row collapsed="false" customFormat="false" customHeight="false" hidden="false" ht="12.1" outlineLevel="0" r="606">
      <c r="A606" s="21" t="n">
        <v>45447.76025463</v>
      </c>
      <c r="B606" s="17" t="s">
        <v>83</v>
      </c>
      <c r="C606" s="17" t="s">
        <v>896</v>
      </c>
      <c r="D606" s="17" t="s">
        <v>724</v>
      </c>
      <c r="E606" s="17" t="s">
        <v>18</v>
      </c>
      <c r="F606" s="17" t="s">
        <v>20</v>
      </c>
      <c r="G606" s="7" t="n">
        <v>60000</v>
      </c>
      <c r="H606" s="6" t="n">
        <v>0.02017</v>
      </c>
      <c r="I606" s="6" t="n">
        <v>-1210.2</v>
      </c>
      <c r="J606" s="6" t="n">
        <v>0</v>
      </c>
      <c r="K606" s="6" t="n">
        <v>-0.97</v>
      </c>
      <c r="L606" s="6" t="n">
        <v>0</v>
      </c>
      <c r="M606" s="6"/>
      <c r="N606" s="6" t="s">
        <f>=I606+J606+K606+L606</f>
      </c>
      <c r="O606" s="6"/>
      <c r="P606" s="17"/>
      <c r="Q606" s="17" t="s">
        <v>933</v>
      </c>
    </row>
    <row collapsed="false" customFormat="false" customHeight="false" hidden="false" ht="12.1" outlineLevel="0" r="607">
      <c r="A607" s="21" t="n">
        <v>45447.761678241</v>
      </c>
      <c r="B607" s="17" t="s">
        <v>117</v>
      </c>
      <c r="C607" s="17" t="s">
        <v>940</v>
      </c>
      <c r="D607" s="17" t="s">
        <v>724</v>
      </c>
      <c r="E607" s="17" t="s">
        <v>18</v>
      </c>
      <c r="F607" s="17" t="s">
        <v>20</v>
      </c>
      <c r="G607" s="7" t="n">
        <v>10</v>
      </c>
      <c r="H607" s="6" t="n">
        <v>101</v>
      </c>
      <c r="I607" s="6" t="n">
        <v>-1010</v>
      </c>
      <c r="J607" s="6" t="n">
        <v>0</v>
      </c>
      <c r="K607" s="6" t="n">
        <v>-0.81</v>
      </c>
      <c r="L607" s="6" t="n">
        <v>0</v>
      </c>
      <c r="M607" s="6"/>
      <c r="N607" s="6" t="s">
        <f>=I607+J607+K607+L607</f>
      </c>
      <c r="O607" s="6"/>
      <c r="P607" s="17"/>
      <c r="Q607" s="17" t="s">
        <v>933</v>
      </c>
    </row>
    <row collapsed="false" customFormat="false" customHeight="false" hidden="false" ht="12.1" outlineLevel="0" r="608">
      <c r="A608" s="21" t="n">
        <v>45447.762280093</v>
      </c>
      <c r="B608" s="17" t="s">
        <v>83</v>
      </c>
      <c r="C608" s="17" t="s">
        <v>896</v>
      </c>
      <c r="D608" s="17" t="s">
        <v>724</v>
      </c>
      <c r="E608" s="17" t="s">
        <v>18</v>
      </c>
      <c r="F608" s="17" t="s">
        <v>20</v>
      </c>
      <c r="G608" s="7" t="n">
        <v>40000</v>
      </c>
      <c r="H608" s="6" t="n">
        <v>0.02017</v>
      </c>
      <c r="I608" s="6" t="n">
        <v>-806.8</v>
      </c>
      <c r="J608" s="6" t="n">
        <v>0</v>
      </c>
      <c r="K608" s="6" t="n">
        <v>-0.64</v>
      </c>
      <c r="L608" s="6" t="n">
        <v>0</v>
      </c>
      <c r="M608" s="6"/>
      <c r="N608" s="6" t="s">
        <f>=I608+J608+K608+L608</f>
      </c>
      <c r="O608" s="6"/>
      <c r="P608" s="17"/>
      <c r="Q608" s="17" t="s">
        <v>933</v>
      </c>
    </row>
    <row collapsed="false" customFormat="false" customHeight="false" hidden="false" ht="12.1" outlineLevel="0" r="609">
      <c r="A609" s="22" t="n">
        <v>45448</v>
      </c>
      <c r="B609" s="23" t="s">
        <v>843</v>
      </c>
      <c r="C609" s="23" t="s">
        <v>259</v>
      </c>
      <c r="D609" s="23" t="s">
        <v>843</v>
      </c>
      <c r="E609" s="23" t="s">
        <v>843</v>
      </c>
      <c r="F609" s="23" t="s">
        <v>20</v>
      </c>
      <c r="G609" s="24" t="n">
        <v>1</v>
      </c>
      <c r="H609" s="25" t="n">
        <v>3040</v>
      </c>
      <c r="I609" s="25" t="n">
        <v>3040</v>
      </c>
      <c r="J609" s="25" t="n">
        <v>0</v>
      </c>
      <c r="K609" s="25" t="n">
        <v>0</v>
      </c>
      <c r="L609" s="25" t="n">
        <v>0</v>
      </c>
      <c r="M609" s="25"/>
      <c r="N609" s="6" t="s">
        <f>=I609+J609+K609+L609</f>
      </c>
      <c r="O609" s="25"/>
      <c r="P609" s="23"/>
      <c r="Q609" s="23" t="s">
        <v>844</v>
      </c>
    </row>
    <row collapsed="false" customFormat="false" customHeight="false" hidden="false" ht="12.1" outlineLevel="0" r="610">
      <c r="A610" s="22" t="n">
        <v>45448</v>
      </c>
      <c r="B610" s="23" t="s">
        <v>843</v>
      </c>
      <c r="C610" s="23" t="s">
        <v>259</v>
      </c>
      <c r="D610" s="23" t="s">
        <v>843</v>
      </c>
      <c r="E610" s="23" t="s">
        <v>843</v>
      </c>
      <c r="F610" s="23" t="s">
        <v>20</v>
      </c>
      <c r="G610" s="24" t="n">
        <v>1</v>
      </c>
      <c r="H610" s="25" t="n">
        <v>250</v>
      </c>
      <c r="I610" s="25" t="n">
        <v>250</v>
      </c>
      <c r="J610" s="25" t="n">
        <v>0</v>
      </c>
      <c r="K610" s="25" t="n">
        <v>0</v>
      </c>
      <c r="L610" s="25" t="n">
        <v>0</v>
      </c>
      <c r="M610" s="25"/>
      <c r="N610" s="6" t="s">
        <f>=I610+J610+K610+L610</f>
      </c>
      <c r="O610" s="25"/>
      <c r="P610" s="23"/>
      <c r="Q610" s="23" t="s">
        <v>844</v>
      </c>
    </row>
    <row collapsed="false" customFormat="false" customHeight="false" hidden="false" ht="12.1" outlineLevel="0" r="611">
      <c r="A611" s="21" t="n">
        <v>45448.808611111</v>
      </c>
      <c r="B611" s="17" t="s">
        <v>232</v>
      </c>
      <c r="C611" s="17" t="s">
        <v>980</v>
      </c>
      <c r="D611" s="17" t="s">
        <v>724</v>
      </c>
      <c r="E611" s="17" t="s">
        <v>202</v>
      </c>
      <c r="F611" s="17" t="s">
        <v>20</v>
      </c>
      <c r="G611" s="7" t="n">
        <v>6</v>
      </c>
      <c r="H611" s="6" t="n">
        <v>55.65</v>
      </c>
      <c r="I611" s="6" t="n">
        <v>-3339</v>
      </c>
      <c r="J611" s="6" t="n">
        <v>-1.14</v>
      </c>
      <c r="K611" s="6" t="n">
        <v>-2</v>
      </c>
      <c r="L611" s="6" t="n">
        <v>-0.5</v>
      </c>
      <c r="M611" s="6"/>
      <c r="N611" s="6" t="s">
        <f>=I611+J611+K611+L611</f>
      </c>
      <c r="O611" s="6"/>
      <c r="P611" s="17"/>
      <c r="Q611" s="17" t="s">
        <v>844</v>
      </c>
    </row>
    <row collapsed="false" customFormat="false" customHeight="false" hidden="false" ht="12.1" outlineLevel="0" r="612">
      <c r="A612" s="22" t="n">
        <v>45476</v>
      </c>
      <c r="B612" s="23" t="s">
        <v>843</v>
      </c>
      <c r="C612" s="23" t="s">
        <v>259</v>
      </c>
      <c r="D612" s="23" t="s">
        <v>843</v>
      </c>
      <c r="E612" s="23" t="s">
        <v>843</v>
      </c>
      <c r="F612" s="23" t="s">
        <v>20</v>
      </c>
      <c r="G612" s="24" t="n">
        <v>1</v>
      </c>
      <c r="H612" s="25" t="n">
        <v>2200</v>
      </c>
      <c r="I612" s="25" t="n">
        <v>2200</v>
      </c>
      <c r="J612" s="25" t="n">
        <v>0</v>
      </c>
      <c r="K612" s="25" t="n">
        <v>0</v>
      </c>
      <c r="L612" s="25" t="n">
        <v>0</v>
      </c>
      <c r="M612" s="25"/>
      <c r="N612" s="6" t="s">
        <f>=I612+J612+K612+L612</f>
      </c>
      <c r="O612" s="25"/>
      <c r="P612" s="23"/>
      <c r="Q612" s="23" t="s">
        <v>844</v>
      </c>
    </row>
    <row collapsed="false" customFormat="false" customHeight="false" hidden="false" ht="12.1" outlineLevel="0" r="613">
      <c r="A613" s="21" t="n">
        <v>45476.759756944</v>
      </c>
      <c r="B613" s="17" t="s">
        <v>27</v>
      </c>
      <c r="C613" s="17" t="s">
        <v>934</v>
      </c>
      <c r="D613" s="17" t="s">
        <v>724</v>
      </c>
      <c r="E613" s="17" t="s">
        <v>18</v>
      </c>
      <c r="F613" s="17" t="s">
        <v>20</v>
      </c>
      <c r="G613" s="7" t="n">
        <v>10</v>
      </c>
      <c r="H613" s="6" t="n">
        <v>211.75</v>
      </c>
      <c r="I613" s="6" t="n">
        <v>-2117.5</v>
      </c>
      <c r="J613" s="6" t="n">
        <v>0</v>
      </c>
      <c r="K613" s="6" t="n">
        <v>-1.27</v>
      </c>
      <c r="L613" s="6" t="n">
        <v>-0.64</v>
      </c>
      <c r="M613" s="6"/>
      <c r="N613" s="6" t="s">
        <f>=I613+J613+K613+L613</f>
      </c>
      <c r="O613" s="6"/>
      <c r="P613" s="17"/>
      <c r="Q613" s="17" t="s">
        <v>844</v>
      </c>
    </row>
    <row collapsed="false" customFormat="false" customHeight="false" hidden="false" ht="12.1" outlineLevel="0" r="614">
      <c r="A614" s="22" t="n">
        <v>45477</v>
      </c>
      <c r="B614" s="23" t="s">
        <v>843</v>
      </c>
      <c r="C614" s="23" t="s">
        <v>259</v>
      </c>
      <c r="D614" s="23" t="s">
        <v>843</v>
      </c>
      <c r="E614" s="23" t="s">
        <v>843</v>
      </c>
      <c r="F614" s="23" t="s">
        <v>20</v>
      </c>
      <c r="G614" s="24" t="n">
        <v>1</v>
      </c>
      <c r="H614" s="25" t="n">
        <v>775</v>
      </c>
      <c r="I614" s="25" t="n">
        <v>775</v>
      </c>
      <c r="J614" s="25" t="n">
        <v>0</v>
      </c>
      <c r="K614" s="25" t="n">
        <v>0</v>
      </c>
      <c r="L614" s="25" t="n">
        <v>0</v>
      </c>
      <c r="M614" s="25"/>
      <c r="N614" s="6" t="s">
        <f>=I614+J614+K614+L614</f>
      </c>
      <c r="O614" s="25"/>
      <c r="P614" s="23"/>
      <c r="Q614" s="23" t="s">
        <v>933</v>
      </c>
    </row>
    <row collapsed="false" customFormat="false" customHeight="false" hidden="false" ht="12.1" outlineLevel="0" r="615">
      <c r="A615" s="21" t="n">
        <v>45477.44818287</v>
      </c>
      <c r="B615" s="17" t="s">
        <v>60</v>
      </c>
      <c r="C615" s="17" t="s">
        <v>917</v>
      </c>
      <c r="D615" s="17" t="s">
        <v>724</v>
      </c>
      <c r="E615" s="17" t="s">
        <v>18</v>
      </c>
      <c r="F615" s="17" t="s">
        <v>20</v>
      </c>
      <c r="G615" s="7" t="n">
        <v>1000</v>
      </c>
      <c r="H615" s="6" t="n">
        <v>0.875</v>
      </c>
      <c r="I615" s="6" t="n">
        <v>-875</v>
      </c>
      <c r="J615" s="6" t="n">
        <v>0</v>
      </c>
      <c r="K615" s="6" t="n">
        <v>-0.7</v>
      </c>
      <c r="L615" s="6" t="n">
        <v>0</v>
      </c>
      <c r="M615" s="6"/>
      <c r="N615" s="6" t="s">
        <f>=I615+J615+K615+L615</f>
      </c>
      <c r="O615" s="6"/>
      <c r="P615" s="17"/>
      <c r="Q615" s="17" t="s">
        <v>933</v>
      </c>
    </row>
    <row collapsed="false" customFormat="false" customHeight="false" hidden="false" ht="12.1" outlineLevel="0" r="616">
      <c r="A616" s="22" t="n">
        <v>45489</v>
      </c>
      <c r="B616" s="23" t="s">
        <v>843</v>
      </c>
      <c r="C616" s="23" t="s">
        <v>259</v>
      </c>
      <c r="D616" s="23" t="s">
        <v>843</v>
      </c>
      <c r="E616" s="23" t="s">
        <v>843</v>
      </c>
      <c r="F616" s="23" t="s">
        <v>20</v>
      </c>
      <c r="G616" s="24" t="n">
        <v>1</v>
      </c>
      <c r="H616" s="25" t="n">
        <v>2080.35</v>
      </c>
      <c r="I616" s="25" t="n">
        <v>2080.35</v>
      </c>
      <c r="J616" s="25" t="n">
        <v>0</v>
      </c>
      <c r="K616" s="25" t="n">
        <v>0</v>
      </c>
      <c r="L616" s="25" t="n">
        <v>0</v>
      </c>
      <c r="M616" s="25"/>
      <c r="N616" s="6" t="s">
        <f>=I616+J616+K616+L616</f>
      </c>
      <c r="O616" s="25"/>
      <c r="P616" s="23"/>
      <c r="Q616" s="23" t="s">
        <v>844</v>
      </c>
    </row>
    <row collapsed="false" customFormat="false" customHeight="false" hidden="false" ht="12.1" outlineLevel="0" r="617">
      <c r="A617" s="22" t="n">
        <v>45489</v>
      </c>
      <c r="B617" s="23" t="s">
        <v>843</v>
      </c>
      <c r="C617" s="23" t="s">
        <v>259</v>
      </c>
      <c r="D617" s="23" t="s">
        <v>843</v>
      </c>
      <c r="E617" s="23" t="s">
        <v>843</v>
      </c>
      <c r="F617" s="23" t="s">
        <v>20</v>
      </c>
      <c r="G617" s="24" t="n">
        <v>1</v>
      </c>
      <c r="H617" s="25" t="n">
        <v>50</v>
      </c>
      <c r="I617" s="25" t="n">
        <v>50</v>
      </c>
      <c r="J617" s="25" t="n">
        <v>0</v>
      </c>
      <c r="K617" s="25" t="n">
        <v>0</v>
      </c>
      <c r="L617" s="25" t="n">
        <v>0</v>
      </c>
      <c r="M617" s="25"/>
      <c r="N617" s="6" t="s">
        <f>=I617+J617+K617+L617</f>
      </c>
      <c r="O617" s="25"/>
      <c r="P617" s="23"/>
      <c r="Q617" s="23" t="s">
        <v>844</v>
      </c>
    </row>
    <row collapsed="false" customFormat="false" customHeight="false" hidden="false" ht="12.1" outlineLevel="0" r="618">
      <c r="A618" s="21" t="n">
        <v>45489.668032407</v>
      </c>
      <c r="B618" s="17" t="s">
        <v>42</v>
      </c>
      <c r="C618" s="17" t="s">
        <v>885</v>
      </c>
      <c r="D618" s="17" t="s">
        <v>724</v>
      </c>
      <c r="E618" s="17" t="s">
        <v>18</v>
      </c>
      <c r="F618" s="17" t="s">
        <v>20</v>
      </c>
      <c r="G618" s="7" t="n">
        <v>10</v>
      </c>
      <c r="H618" s="6" t="n">
        <v>220.85</v>
      </c>
      <c r="I618" s="6" t="n">
        <v>-2208.5</v>
      </c>
      <c r="J618" s="6" t="n">
        <v>0</v>
      </c>
      <c r="K618" s="6" t="n">
        <v>-1.33</v>
      </c>
      <c r="L618" s="6" t="n">
        <v>-0.66</v>
      </c>
      <c r="M618" s="6"/>
      <c r="N618" s="6" t="s">
        <f>=I618+J618+K618+L618</f>
      </c>
      <c r="O618" s="6"/>
      <c r="P618" s="17"/>
      <c r="Q618" s="17" t="s">
        <v>844</v>
      </c>
    </row>
    <row collapsed="false" customFormat="false" customHeight="false" hidden="false" ht="12.1" outlineLevel="0" r="619">
      <c r="A619" s="22" t="n">
        <v>45491</v>
      </c>
      <c r="B619" s="23" t="s">
        <v>858</v>
      </c>
      <c r="C619" s="23" t="s">
        <v>981</v>
      </c>
      <c r="D619" s="23" t="s">
        <v>858</v>
      </c>
      <c r="E619" s="23" t="s">
        <v>858</v>
      </c>
      <c r="F619" s="23" t="s">
        <v>20</v>
      </c>
      <c r="G619" s="24" t="n">
        <v>1</v>
      </c>
      <c r="H619" s="25" t="n">
        <v>250</v>
      </c>
      <c r="I619" s="25" t="n">
        <v>250</v>
      </c>
      <c r="J619" s="25" t="n">
        <v>0</v>
      </c>
      <c r="K619" s="25" t="n">
        <v>0</v>
      </c>
      <c r="L619" s="25" t="n">
        <v>0</v>
      </c>
      <c r="M619" s="25"/>
      <c r="N619" s="6" t="s">
        <f>=I619+J619+K619+L619</f>
      </c>
      <c r="O619" s="25"/>
      <c r="P619" s="23"/>
      <c r="Q619" s="23" t="s">
        <v>844</v>
      </c>
    </row>
    <row collapsed="false" customFormat="false" customHeight="false" hidden="false" ht="12.1" outlineLevel="0" r="620">
      <c r="A620" s="22" t="n">
        <v>45497</v>
      </c>
      <c r="B620" s="23" t="s">
        <v>843</v>
      </c>
      <c r="C620" s="23" t="s">
        <v>259</v>
      </c>
      <c r="D620" s="23" t="s">
        <v>843</v>
      </c>
      <c r="E620" s="23" t="s">
        <v>843</v>
      </c>
      <c r="F620" s="23" t="s">
        <v>20</v>
      </c>
      <c r="G620" s="24" t="n">
        <v>1</v>
      </c>
      <c r="H620" s="25" t="n">
        <v>4000</v>
      </c>
      <c r="I620" s="25" t="n">
        <v>4000</v>
      </c>
      <c r="J620" s="25" t="n">
        <v>0</v>
      </c>
      <c r="K620" s="25" t="n">
        <v>0</v>
      </c>
      <c r="L620" s="25" t="n">
        <v>0</v>
      </c>
      <c r="M620" s="25"/>
      <c r="N620" s="6" t="s">
        <f>=I620+J620+K620+L620</f>
      </c>
      <c r="O620" s="25"/>
      <c r="P620" s="23"/>
      <c r="Q620" s="23" t="s">
        <v>844</v>
      </c>
    </row>
    <row collapsed="false" customFormat="false" customHeight="false" hidden="false" ht="12.1" outlineLevel="0" r="621">
      <c r="A621" s="22" t="n">
        <v>45497</v>
      </c>
      <c r="B621" s="23" t="s">
        <v>843</v>
      </c>
      <c r="C621" s="23" t="s">
        <v>259</v>
      </c>
      <c r="D621" s="23" t="s">
        <v>843</v>
      </c>
      <c r="E621" s="23" t="s">
        <v>843</v>
      </c>
      <c r="F621" s="23" t="s">
        <v>20</v>
      </c>
      <c r="G621" s="24" t="n">
        <v>1</v>
      </c>
      <c r="H621" s="25" t="n">
        <v>1100</v>
      </c>
      <c r="I621" s="25" t="n">
        <v>1100</v>
      </c>
      <c r="J621" s="25" t="n">
        <v>0</v>
      </c>
      <c r="K621" s="25" t="n">
        <v>0</v>
      </c>
      <c r="L621" s="25" t="n">
        <v>0</v>
      </c>
      <c r="M621" s="25"/>
      <c r="N621" s="6" t="s">
        <f>=I621+J621+K621+L621</f>
      </c>
      <c r="O621" s="25"/>
      <c r="P621" s="23"/>
      <c r="Q621" s="23" t="s">
        <v>844</v>
      </c>
    </row>
    <row collapsed="false" customFormat="false" customHeight="false" hidden="false" ht="12.1" outlineLevel="0" r="622">
      <c r="A622" s="21" t="n">
        <v>45497.446990741</v>
      </c>
      <c r="B622" s="17" t="s">
        <v>101</v>
      </c>
      <c r="C622" s="17" t="s">
        <v>982</v>
      </c>
      <c r="D622" s="17" t="s">
        <v>724</v>
      </c>
      <c r="E622" s="17" t="s">
        <v>18</v>
      </c>
      <c r="F622" s="17" t="s">
        <v>20</v>
      </c>
      <c r="G622" s="7" t="n">
        <v>1</v>
      </c>
      <c r="H622" s="6" t="n">
        <v>4208</v>
      </c>
      <c r="I622" s="6" t="n">
        <v>-4208</v>
      </c>
      <c r="J622" s="6" t="n">
        <v>0</v>
      </c>
      <c r="K622" s="6" t="n">
        <v>-2.52</v>
      </c>
      <c r="L622" s="6" t="n">
        <v>-1.27</v>
      </c>
      <c r="M622" s="6"/>
      <c r="N622" s="6" t="s">
        <f>=I622+J622+K622+L622</f>
      </c>
      <c r="O622" s="6"/>
      <c r="P622" s="17"/>
      <c r="Q622" s="17" t="s">
        <v>844</v>
      </c>
    </row>
    <row collapsed="false" customFormat="false" customHeight="false" hidden="false" ht="12.1" outlineLevel="0" r="623">
      <c r="A623" s="21" t="n">
        <v>45497.449247685</v>
      </c>
      <c r="B623" s="17" t="s">
        <v>38</v>
      </c>
      <c r="C623" s="17" t="s">
        <v>906</v>
      </c>
      <c r="D623" s="17" t="s">
        <v>724</v>
      </c>
      <c r="E623" s="17" t="s">
        <v>18</v>
      </c>
      <c r="F623" s="17" t="s">
        <v>20</v>
      </c>
      <c r="G623" s="7" t="n">
        <v>1</v>
      </c>
      <c r="H623" s="6" t="n">
        <v>1105</v>
      </c>
      <c r="I623" s="6" t="n">
        <v>-1105</v>
      </c>
      <c r="J623" s="6" t="n">
        <v>0</v>
      </c>
      <c r="K623" s="6" t="n">
        <v>-0.67</v>
      </c>
      <c r="L623" s="6" t="n">
        <v>-0.33</v>
      </c>
      <c r="M623" s="6"/>
      <c r="N623" s="6" t="s">
        <f>=I623+J623+K623+L623</f>
      </c>
      <c r="O623" s="6"/>
      <c r="P623" s="17"/>
      <c r="Q623" s="17" t="s">
        <v>844</v>
      </c>
    </row>
    <row collapsed="false" customFormat="false" customHeight="false" hidden="false" ht="12.1" outlineLevel="0" r="624">
      <c r="A624" s="22" t="n">
        <v>45503</v>
      </c>
      <c r="B624" s="23" t="s">
        <v>843</v>
      </c>
      <c r="C624" s="23" t="s">
        <v>259</v>
      </c>
      <c r="D624" s="23" t="s">
        <v>843</v>
      </c>
      <c r="E624" s="23" t="s">
        <v>843</v>
      </c>
      <c r="F624" s="23" t="s">
        <v>20</v>
      </c>
      <c r="G624" s="24" t="n">
        <v>1</v>
      </c>
      <c r="H624" s="25" t="n">
        <v>615</v>
      </c>
      <c r="I624" s="25" t="n">
        <v>615</v>
      </c>
      <c r="J624" s="25" t="n">
        <v>0</v>
      </c>
      <c r="K624" s="25" t="n">
        <v>0</v>
      </c>
      <c r="L624" s="25" t="n">
        <v>0</v>
      </c>
      <c r="M624" s="25"/>
      <c r="N624" s="6" t="s">
        <f>=I624+J624+K624+L624</f>
      </c>
      <c r="O624" s="25"/>
      <c r="P624" s="23"/>
      <c r="Q624" s="23" t="s">
        <v>844</v>
      </c>
    </row>
    <row collapsed="false" customFormat="false" customHeight="false" hidden="false" ht="12.1" outlineLevel="0" r="625">
      <c r="A625" s="21" t="n">
        <v>45503.798240741</v>
      </c>
      <c r="B625" s="17" t="s">
        <v>78</v>
      </c>
      <c r="C625" s="17" t="s">
        <v>892</v>
      </c>
      <c r="D625" s="17" t="s">
        <v>724</v>
      </c>
      <c r="E625" s="17" t="s">
        <v>18</v>
      </c>
      <c r="F625" s="17" t="s">
        <v>20</v>
      </c>
      <c r="G625" s="7" t="n">
        <v>10</v>
      </c>
      <c r="H625" s="6" t="n">
        <v>60.69</v>
      </c>
      <c r="I625" s="6" t="n">
        <v>-606.9</v>
      </c>
      <c r="J625" s="6" t="n">
        <v>0</v>
      </c>
      <c r="K625" s="6" t="n">
        <v>-0.36</v>
      </c>
      <c r="L625" s="6" t="n">
        <v>0</v>
      </c>
      <c r="M625" s="6"/>
      <c r="N625" s="6" t="s">
        <f>=I625+J625+K625+L625</f>
      </c>
      <c r="O625" s="6"/>
      <c r="P625" s="17"/>
      <c r="Q625" s="17" t="s">
        <v>844</v>
      </c>
    </row>
    <row collapsed="false" customFormat="false" customHeight="false" hidden="false" ht="12.1" outlineLevel="0" r="626">
      <c r="A626" s="22" t="n">
        <v>45506</v>
      </c>
      <c r="B626" s="23" t="s">
        <v>843</v>
      </c>
      <c r="C626" s="23" t="s">
        <v>259</v>
      </c>
      <c r="D626" s="23" t="s">
        <v>843</v>
      </c>
      <c r="E626" s="23" t="s">
        <v>843</v>
      </c>
      <c r="F626" s="23" t="s">
        <v>20</v>
      </c>
      <c r="G626" s="24" t="n">
        <v>1</v>
      </c>
      <c r="H626" s="25" t="n">
        <v>1000</v>
      </c>
      <c r="I626" s="25" t="n">
        <v>1000</v>
      </c>
      <c r="J626" s="25" t="n">
        <v>0</v>
      </c>
      <c r="K626" s="25" t="n">
        <v>0</v>
      </c>
      <c r="L626" s="25" t="n">
        <v>0</v>
      </c>
      <c r="M626" s="25"/>
      <c r="N626" s="6" t="s">
        <f>=I626+J626+K626+L626</f>
      </c>
      <c r="O626" s="25"/>
      <c r="P626" s="23"/>
      <c r="Q626" s="23" t="s">
        <v>844</v>
      </c>
    </row>
    <row collapsed="false" customFormat="false" customHeight="false" hidden="false" ht="12.1" outlineLevel="0" r="627">
      <c r="A627" s="22" t="n">
        <v>45511</v>
      </c>
      <c r="B627" s="23" t="s">
        <v>843</v>
      </c>
      <c r="C627" s="23" t="s">
        <v>259</v>
      </c>
      <c r="D627" s="23" t="s">
        <v>843</v>
      </c>
      <c r="E627" s="23" t="s">
        <v>843</v>
      </c>
      <c r="F627" s="23" t="s">
        <v>20</v>
      </c>
      <c r="G627" s="24" t="n">
        <v>1</v>
      </c>
      <c r="H627" s="25" t="n">
        <v>1000</v>
      </c>
      <c r="I627" s="25" t="n">
        <v>1000</v>
      </c>
      <c r="J627" s="25" t="n">
        <v>0</v>
      </c>
      <c r="K627" s="25" t="n">
        <v>0</v>
      </c>
      <c r="L627" s="25" t="n">
        <v>0</v>
      </c>
      <c r="M627" s="25"/>
      <c r="N627" s="6" t="s">
        <f>=I627+J627+K627+L627</f>
      </c>
      <c r="O627" s="25"/>
      <c r="P627" s="23"/>
      <c r="Q627" s="23" t="s">
        <v>844</v>
      </c>
    </row>
    <row collapsed="false" customFormat="false" customHeight="false" hidden="false" ht="12.1" outlineLevel="0" r="628">
      <c r="A628" s="22" t="n">
        <v>45511</v>
      </c>
      <c r="B628" s="23" t="s">
        <v>843</v>
      </c>
      <c r="C628" s="23" t="s">
        <v>259</v>
      </c>
      <c r="D628" s="23" t="s">
        <v>843</v>
      </c>
      <c r="E628" s="23" t="s">
        <v>843</v>
      </c>
      <c r="F628" s="23" t="s">
        <v>20</v>
      </c>
      <c r="G628" s="24" t="n">
        <v>1</v>
      </c>
      <c r="H628" s="25" t="n">
        <v>400</v>
      </c>
      <c r="I628" s="25" t="n">
        <v>400</v>
      </c>
      <c r="J628" s="25" t="n">
        <v>0</v>
      </c>
      <c r="K628" s="25" t="n">
        <v>0</v>
      </c>
      <c r="L628" s="25" t="n">
        <v>0</v>
      </c>
      <c r="M628" s="25"/>
      <c r="N628" s="6" t="s">
        <f>=I628+J628+K628+L628</f>
      </c>
      <c r="O628" s="25"/>
      <c r="P628" s="23"/>
      <c r="Q628" s="23" t="s">
        <v>844</v>
      </c>
    </row>
    <row collapsed="false" customFormat="false" customHeight="false" hidden="false" ht="12.1" outlineLevel="0" r="629">
      <c r="A629" s="22" t="n">
        <v>45511.645266204</v>
      </c>
      <c r="B629" s="23" t="s">
        <v>843</v>
      </c>
      <c r="C629" s="23" t="s">
        <v>471</v>
      </c>
      <c r="D629" s="23" t="s">
        <v>843</v>
      </c>
      <c r="E629" s="23" t="s">
        <v>843</v>
      </c>
      <c r="F629" s="23" t="s">
        <v>20</v>
      </c>
      <c r="G629" s="24" t="n">
        <v>1</v>
      </c>
      <c r="H629" s="25" t="n">
        <v>50</v>
      </c>
      <c r="I629" s="25" t="n">
        <v>50</v>
      </c>
      <c r="J629" s="25" t="n">
        <v>0</v>
      </c>
      <c r="K629" s="25" t="n">
        <v>0</v>
      </c>
      <c r="L629" s="25" t="n">
        <v>0</v>
      </c>
      <c r="M629" s="25"/>
      <c r="N629" s="6" t="s">
        <f>=I629+J629+K629+L629</f>
      </c>
      <c r="O629" s="25"/>
      <c r="P629" s="23"/>
      <c r="Q629" s="23" t="s">
        <v>864</v>
      </c>
    </row>
    <row collapsed="false" customFormat="false" customHeight="false" hidden="false" ht="12.1" outlineLevel="0" r="630">
      <c r="A630" s="21" t="n">
        <v>45511.645902778</v>
      </c>
      <c r="B630" s="17" t="s">
        <v>222</v>
      </c>
      <c r="C630" s="17" t="s">
        <v>983</v>
      </c>
      <c r="D630" s="17" t="s">
        <v>724</v>
      </c>
      <c r="E630" s="17" t="s">
        <v>202</v>
      </c>
      <c r="F630" s="17" t="s">
        <v>20</v>
      </c>
      <c r="G630" s="7" t="n">
        <v>2</v>
      </c>
      <c r="H630" s="6" t="n">
        <v>57.6</v>
      </c>
      <c r="I630" s="6" t="n">
        <v>-1152</v>
      </c>
      <c r="J630" s="6" t="n">
        <v>-53.58</v>
      </c>
      <c r="K630" s="6" t="n">
        <v>-0.81</v>
      </c>
      <c r="L630" s="6" t="n">
        <v>0</v>
      </c>
      <c r="M630" s="6"/>
      <c r="N630" s="6" t="s">
        <f>=I630+J630+K630+L630</f>
      </c>
      <c r="O630" s="6"/>
      <c r="P630" s="17"/>
      <c r="Q630" s="17" t="s">
        <v>864</v>
      </c>
    </row>
    <row collapsed="false" customFormat="false" customHeight="false" hidden="false" ht="12.1" outlineLevel="0" r="631">
      <c r="A631" s="22" t="n">
        <v>45511.645972222</v>
      </c>
      <c r="B631" s="23" t="s">
        <v>856</v>
      </c>
      <c r="C631" s="23" t="s">
        <v>984</v>
      </c>
      <c r="D631" s="23" t="s">
        <v>856</v>
      </c>
      <c r="E631" s="23" t="s">
        <v>856</v>
      </c>
      <c r="F631" s="23" t="s">
        <v>20</v>
      </c>
      <c r="G631" s="24" t="n">
        <v>1</v>
      </c>
      <c r="H631" s="25" t="n">
        <v>40.38</v>
      </c>
      <c r="I631" s="25" t="n">
        <v>40.38</v>
      </c>
      <c r="J631" s="25" t="n">
        <v>0</v>
      </c>
      <c r="K631" s="25" t="n">
        <v>0</v>
      </c>
      <c r="L631" s="25" t="n">
        <v>0</v>
      </c>
      <c r="M631" s="25"/>
      <c r="N631" s="6" t="s">
        <f>=I631+J631+K631+L631</f>
      </c>
      <c r="O631" s="25"/>
      <c r="P631" s="23"/>
      <c r="Q631" s="23" t="s">
        <v>864</v>
      </c>
    </row>
    <row collapsed="false" customFormat="false" customHeight="false" hidden="false" ht="12.1" outlineLevel="0" r="632">
      <c r="A632" s="38" t="n">
        <v>45511.655648148</v>
      </c>
      <c r="B632" s="39" t="s">
        <v>908</v>
      </c>
      <c r="C632" s="39" t="s">
        <v>580</v>
      </c>
      <c r="D632" s="39" t="s">
        <v>908</v>
      </c>
      <c r="E632" s="39" t="s">
        <v>908</v>
      </c>
      <c r="F632" s="39" t="s">
        <v>20</v>
      </c>
      <c r="G632" s="40" t="n">
        <v>1</v>
      </c>
      <c r="H632" s="41" t="n">
        <v>-43</v>
      </c>
      <c r="I632" s="41" t="n">
        <v>-43</v>
      </c>
      <c r="J632" s="41" t="n">
        <v>0</v>
      </c>
      <c r="K632" s="41" t="n">
        <v>0</v>
      </c>
      <c r="L632" s="41" t="n">
        <v>0</v>
      </c>
      <c r="M632" s="41"/>
      <c r="N632" s="6" t="s">
        <f>=I632+J632+K632+L632</f>
      </c>
      <c r="O632" s="41"/>
      <c r="P632" s="39"/>
      <c r="Q632" s="39" t="s">
        <v>864</v>
      </c>
    </row>
    <row collapsed="false" customFormat="false" customHeight="false" hidden="false" ht="12.1" outlineLevel="0" r="633">
      <c r="A633" s="34" t="n">
        <v>45511.655648148</v>
      </c>
      <c r="B633" s="35" t="s">
        <v>886</v>
      </c>
      <c r="C633" s="35" t="s">
        <v>985</v>
      </c>
      <c r="D633" s="35" t="s">
        <v>886</v>
      </c>
      <c r="E633" s="35" t="s">
        <v>886</v>
      </c>
      <c r="F633" s="35" t="s">
        <v>20</v>
      </c>
      <c r="G633" s="36" t="n">
        <v>1</v>
      </c>
      <c r="H633" s="37" t="n">
        <v>-7</v>
      </c>
      <c r="I633" s="37" t="n">
        <v>-7</v>
      </c>
      <c r="J633" s="37" t="n">
        <v>0</v>
      </c>
      <c r="K633" s="37" t="n">
        <v>0</v>
      </c>
      <c r="L633" s="37" t="n">
        <v>0</v>
      </c>
      <c r="M633" s="37"/>
      <c r="N633" s="6" t="s">
        <f>=I633+J633+K633+L633</f>
      </c>
      <c r="O633" s="37"/>
      <c r="P633" s="35"/>
      <c r="Q633" s="35" t="s">
        <v>864</v>
      </c>
    </row>
    <row collapsed="false" customFormat="false" customHeight="false" hidden="false" ht="12.1" outlineLevel="0" r="634">
      <c r="A634" s="21" t="n">
        <v>45511.674178241</v>
      </c>
      <c r="B634" s="17" t="s">
        <v>78</v>
      </c>
      <c r="C634" s="17" t="s">
        <v>892</v>
      </c>
      <c r="D634" s="17" t="s">
        <v>724</v>
      </c>
      <c r="E634" s="17" t="s">
        <v>18</v>
      </c>
      <c r="F634" s="17" t="s">
        <v>20</v>
      </c>
      <c r="G634" s="7" t="n">
        <v>40</v>
      </c>
      <c r="H634" s="6" t="n">
        <v>60.98</v>
      </c>
      <c r="I634" s="6" t="n">
        <v>-2439.2</v>
      </c>
      <c r="J634" s="6" t="n">
        <v>0</v>
      </c>
      <c r="K634" s="6" t="n">
        <v>-1.46</v>
      </c>
      <c r="L634" s="6" t="n">
        <v>-0.73</v>
      </c>
      <c r="M634" s="6"/>
      <c r="N634" s="6" t="s">
        <f>=I634+J634+K634+L634</f>
      </c>
      <c r="O634" s="6"/>
      <c r="P634" s="17"/>
      <c r="Q634" s="17" t="s">
        <v>844</v>
      </c>
    </row>
    <row collapsed="false" customFormat="false" customHeight="false" hidden="false" ht="12.1" outlineLevel="0" r="635">
      <c r="A635" s="22" t="n">
        <v>45512.451481481</v>
      </c>
      <c r="B635" s="23" t="s">
        <v>858</v>
      </c>
      <c r="C635" s="23" t="s">
        <v>986</v>
      </c>
      <c r="D635" s="23" t="s">
        <v>858</v>
      </c>
      <c r="E635" s="23" t="s">
        <v>858</v>
      </c>
      <c r="F635" s="23" t="s">
        <v>20</v>
      </c>
      <c r="G635" s="24" t="n">
        <v>1</v>
      </c>
      <c r="H635" s="25" t="n">
        <v>2000</v>
      </c>
      <c r="I635" s="25" t="n">
        <v>2000</v>
      </c>
      <c r="J635" s="25" t="n">
        <v>0</v>
      </c>
      <c r="K635" s="25" t="n">
        <v>0</v>
      </c>
      <c r="L635" s="25" t="n">
        <v>0</v>
      </c>
      <c r="M635" s="25"/>
      <c r="N635" s="6" t="s">
        <f>=I635+J635+K635+L635</f>
      </c>
      <c r="O635" s="25"/>
      <c r="P635" s="23"/>
      <c r="Q635" s="23" t="s">
        <v>864</v>
      </c>
    </row>
    <row collapsed="false" customFormat="false" customHeight="false" hidden="false" ht="12.1" outlineLevel="0" r="636">
      <c r="A636" s="21" t="n">
        <v>45512.774085648</v>
      </c>
      <c r="B636" s="17" t="s">
        <v>222</v>
      </c>
      <c r="C636" s="17" t="s">
        <v>983</v>
      </c>
      <c r="D636" s="17" t="s">
        <v>724</v>
      </c>
      <c r="E636" s="17" t="s">
        <v>202</v>
      </c>
      <c r="F636" s="17" t="s">
        <v>20</v>
      </c>
      <c r="G636" s="7" t="n">
        <v>3</v>
      </c>
      <c r="H636" s="6" t="n">
        <v>59.03</v>
      </c>
      <c r="I636" s="6" t="n">
        <v>-1770.9</v>
      </c>
      <c r="J636" s="6" t="n">
        <v>-81</v>
      </c>
      <c r="K636" s="6" t="n">
        <v>-1.24</v>
      </c>
      <c r="L636" s="6" t="n">
        <v>0</v>
      </c>
      <c r="M636" s="6"/>
      <c r="N636" s="6" t="s">
        <f>=I636+J636+K636+L636</f>
      </c>
      <c r="O636" s="6"/>
      <c r="P636" s="17"/>
      <c r="Q636" s="17" t="s">
        <v>864</v>
      </c>
    </row>
    <row collapsed="false" customFormat="false" customHeight="false" hidden="false" ht="12.1" outlineLevel="0" r="637">
      <c r="A637" s="22" t="n">
        <v>45513</v>
      </c>
      <c r="B637" s="23" t="s">
        <v>843</v>
      </c>
      <c r="C637" s="23" t="s">
        <v>259</v>
      </c>
      <c r="D637" s="23" t="s">
        <v>843</v>
      </c>
      <c r="E637" s="23" t="s">
        <v>843</v>
      </c>
      <c r="F637" s="23" t="s">
        <v>20</v>
      </c>
      <c r="G637" s="24" t="n">
        <v>1</v>
      </c>
      <c r="H637" s="25" t="n">
        <v>550</v>
      </c>
      <c r="I637" s="25" t="n">
        <v>550</v>
      </c>
      <c r="J637" s="25" t="n">
        <v>0</v>
      </c>
      <c r="K637" s="25" t="n">
        <v>0</v>
      </c>
      <c r="L637" s="25" t="n">
        <v>0</v>
      </c>
      <c r="M637" s="25"/>
      <c r="N637" s="6" t="s">
        <f>=I637+J637+K637+L637</f>
      </c>
      <c r="O637" s="25"/>
      <c r="P637" s="23"/>
      <c r="Q637" s="23" t="s">
        <v>844</v>
      </c>
    </row>
    <row collapsed="false" customFormat="false" customHeight="false" hidden="false" ht="12.1" outlineLevel="0" r="638">
      <c r="A638" s="22" t="n">
        <v>45513</v>
      </c>
      <c r="B638" s="23" t="s">
        <v>843</v>
      </c>
      <c r="C638" s="23" t="s">
        <v>259</v>
      </c>
      <c r="D638" s="23" t="s">
        <v>843</v>
      </c>
      <c r="E638" s="23" t="s">
        <v>843</v>
      </c>
      <c r="F638" s="23" t="s">
        <v>20</v>
      </c>
      <c r="G638" s="24" t="n">
        <v>1</v>
      </c>
      <c r="H638" s="25" t="n">
        <v>614</v>
      </c>
      <c r="I638" s="25" t="n">
        <v>614</v>
      </c>
      <c r="J638" s="25" t="n">
        <v>0</v>
      </c>
      <c r="K638" s="25" t="n">
        <v>0</v>
      </c>
      <c r="L638" s="25" t="n">
        <v>0</v>
      </c>
      <c r="M638" s="25"/>
      <c r="N638" s="6" t="s">
        <f>=I638+J638+K638+L638</f>
      </c>
      <c r="O638" s="25"/>
      <c r="P638" s="23"/>
      <c r="Q638" s="23" t="s">
        <v>844</v>
      </c>
    </row>
    <row collapsed="false" customFormat="false" customHeight="false" hidden="false" ht="12.1" outlineLevel="0" r="639">
      <c r="A639" s="22" t="n">
        <v>45513</v>
      </c>
      <c r="B639" s="23" t="s">
        <v>843</v>
      </c>
      <c r="C639" s="23" t="s">
        <v>259</v>
      </c>
      <c r="D639" s="23" t="s">
        <v>843</v>
      </c>
      <c r="E639" s="23" t="s">
        <v>843</v>
      </c>
      <c r="F639" s="23" t="s">
        <v>20</v>
      </c>
      <c r="G639" s="24" t="n">
        <v>1</v>
      </c>
      <c r="H639" s="25" t="n">
        <v>2810</v>
      </c>
      <c r="I639" s="25" t="n">
        <v>2810</v>
      </c>
      <c r="J639" s="25" t="n">
        <v>0</v>
      </c>
      <c r="K639" s="25" t="n">
        <v>0</v>
      </c>
      <c r="L639" s="25" t="n">
        <v>0</v>
      </c>
      <c r="M639" s="25"/>
      <c r="N639" s="6" t="s">
        <f>=I639+J639+K639+L639</f>
      </c>
      <c r="O639" s="25"/>
      <c r="P639" s="23"/>
      <c r="Q639" s="23" t="s">
        <v>844</v>
      </c>
    </row>
    <row collapsed="false" customFormat="false" customHeight="false" hidden="false" ht="12.1" outlineLevel="0" r="640">
      <c r="A640" s="22" t="n">
        <v>45513</v>
      </c>
      <c r="B640" s="23" t="s">
        <v>843</v>
      </c>
      <c r="C640" s="23" t="s">
        <v>259</v>
      </c>
      <c r="D640" s="23" t="s">
        <v>843</v>
      </c>
      <c r="E640" s="23" t="s">
        <v>843</v>
      </c>
      <c r="F640" s="23" t="s">
        <v>20</v>
      </c>
      <c r="G640" s="24" t="n">
        <v>1</v>
      </c>
      <c r="H640" s="25" t="n">
        <v>780</v>
      </c>
      <c r="I640" s="25" t="n">
        <v>780</v>
      </c>
      <c r="J640" s="25" t="n">
        <v>0</v>
      </c>
      <c r="K640" s="25" t="n">
        <v>0</v>
      </c>
      <c r="L640" s="25" t="n">
        <v>0</v>
      </c>
      <c r="M640" s="25"/>
      <c r="N640" s="6" t="s">
        <f>=I640+J640+K640+L640</f>
      </c>
      <c r="O640" s="25"/>
      <c r="P640" s="23"/>
      <c r="Q640" s="23" t="s">
        <v>933</v>
      </c>
    </row>
    <row collapsed="false" customFormat="false" customHeight="false" hidden="false" ht="12.1" outlineLevel="0" r="641">
      <c r="A641" s="21" t="n">
        <v>45513.736921296</v>
      </c>
      <c r="B641" s="17" t="s">
        <v>60</v>
      </c>
      <c r="C641" s="17" t="s">
        <v>917</v>
      </c>
      <c r="D641" s="17" t="s">
        <v>724</v>
      </c>
      <c r="E641" s="17" t="s">
        <v>18</v>
      </c>
      <c r="F641" s="17" t="s">
        <v>20</v>
      </c>
      <c r="G641" s="7" t="n">
        <v>1000</v>
      </c>
      <c r="H641" s="6" t="n">
        <v>0.7795</v>
      </c>
      <c r="I641" s="6" t="n">
        <v>-779.5</v>
      </c>
      <c r="J641" s="6" t="n">
        <v>0</v>
      </c>
      <c r="K641" s="6" t="n">
        <v>-0.62</v>
      </c>
      <c r="L641" s="6" t="n">
        <v>0</v>
      </c>
      <c r="M641" s="6"/>
      <c r="N641" s="6" t="s">
        <f>=I641+J641+K641+L641</f>
      </c>
      <c r="O641" s="6"/>
      <c r="P641" s="17"/>
      <c r="Q641" s="17" t="s">
        <v>933</v>
      </c>
    </row>
    <row collapsed="false" customFormat="false" customHeight="false" hidden="false" ht="12.1" outlineLevel="0" r="642">
      <c r="A642" s="21" t="n">
        <v>45513.738668981</v>
      </c>
      <c r="B642" s="17" t="s">
        <v>78</v>
      </c>
      <c r="C642" s="17" t="s">
        <v>892</v>
      </c>
      <c r="D642" s="17" t="s">
        <v>724</v>
      </c>
      <c r="E642" s="17" t="s">
        <v>18</v>
      </c>
      <c r="F642" s="17" t="s">
        <v>20</v>
      </c>
      <c r="G642" s="7" t="n">
        <v>10</v>
      </c>
      <c r="H642" s="6" t="n">
        <v>60.73</v>
      </c>
      <c r="I642" s="6" t="n">
        <v>-607.3</v>
      </c>
      <c r="J642" s="6" t="n">
        <v>0</v>
      </c>
      <c r="K642" s="6" t="n">
        <v>-0.36</v>
      </c>
      <c r="L642" s="6" t="n">
        <v>0</v>
      </c>
      <c r="M642" s="6"/>
      <c r="N642" s="6" t="s">
        <f>=I642+J642+K642+L642</f>
      </c>
      <c r="O642" s="6"/>
      <c r="P642" s="17"/>
      <c r="Q642" s="17" t="s">
        <v>844</v>
      </c>
    </row>
    <row collapsed="false" customFormat="false" customHeight="false" hidden="false" ht="12.1" outlineLevel="0" r="643">
      <c r="A643" s="21" t="n">
        <v>45513.742303241</v>
      </c>
      <c r="B643" s="17" t="s">
        <v>78</v>
      </c>
      <c r="C643" s="17" t="s">
        <v>892</v>
      </c>
      <c r="D643" s="17" t="s">
        <v>724</v>
      </c>
      <c r="E643" s="17" t="s">
        <v>18</v>
      </c>
      <c r="F643" s="17" t="s">
        <v>20</v>
      </c>
      <c r="G643" s="7" t="n">
        <v>10</v>
      </c>
      <c r="H643" s="6" t="n">
        <v>60.84</v>
      </c>
      <c r="I643" s="6" t="n">
        <v>-608.4</v>
      </c>
      <c r="J643" s="6" t="n">
        <v>0</v>
      </c>
      <c r="K643" s="6" t="n">
        <v>-0.37</v>
      </c>
      <c r="L643" s="6" t="n">
        <v>-0.18</v>
      </c>
      <c r="M643" s="6"/>
      <c r="N643" s="6" t="s">
        <f>=I643+J643+K643+L643</f>
      </c>
      <c r="O643" s="6"/>
      <c r="P643" s="17"/>
      <c r="Q643" s="17" t="s">
        <v>844</v>
      </c>
    </row>
    <row collapsed="false" customFormat="false" customHeight="false" hidden="false" ht="12.1" outlineLevel="0" r="644">
      <c r="A644" s="21" t="n">
        <v>45513.744675926</v>
      </c>
      <c r="B644" s="17" t="s">
        <v>17</v>
      </c>
      <c r="C644" s="17" t="s">
        <v>847</v>
      </c>
      <c r="D644" s="17" t="s">
        <v>724</v>
      </c>
      <c r="E644" s="17" t="s">
        <v>18</v>
      </c>
      <c r="F644" s="17" t="s">
        <v>20</v>
      </c>
      <c r="G644" s="7" t="n">
        <v>10</v>
      </c>
      <c r="H644" s="6" t="n">
        <v>280.1</v>
      </c>
      <c r="I644" s="6" t="n">
        <v>-2801</v>
      </c>
      <c r="J644" s="6" t="n">
        <v>0</v>
      </c>
      <c r="K644" s="6" t="n">
        <v>-1.68</v>
      </c>
      <c r="L644" s="6" t="n">
        <v>-0.84</v>
      </c>
      <c r="M644" s="6"/>
      <c r="N644" s="6" t="s">
        <f>=I644+J644+K644+L644</f>
      </c>
      <c r="O644" s="6"/>
      <c r="P644" s="17"/>
      <c r="Q644" s="17" t="s">
        <v>844</v>
      </c>
    </row>
    <row collapsed="false" customFormat="false" customHeight="false" hidden="false" ht="12.1" outlineLevel="0" r="645">
      <c r="A645" s="26" t="n">
        <v>45516.766018519</v>
      </c>
      <c r="B645" s="27" t="s">
        <v>162</v>
      </c>
      <c r="C645" s="27" t="s">
        <v>105</v>
      </c>
      <c r="D645" s="27" t="s">
        <v>725</v>
      </c>
      <c r="E645" s="27" t="s">
        <v>18</v>
      </c>
      <c r="F645" s="27" t="s">
        <v>20</v>
      </c>
      <c r="G645" s="28" t="n">
        <v>-1</v>
      </c>
      <c r="H645" s="29" t="n">
        <v>1561.31</v>
      </c>
      <c r="I645" s="29" t="n">
        <v>1561.31</v>
      </c>
      <c r="J645" s="29" t="n">
        <v>0</v>
      </c>
      <c r="K645" s="29" t="n">
        <v>0</v>
      </c>
      <c r="L645" s="29" t="n">
        <v>0</v>
      </c>
      <c r="M645" s="29"/>
      <c r="N645" s="6" t="s">
        <f>=I645+J645+K645+L645</f>
      </c>
      <c r="O645" s="29"/>
      <c r="P645" s="27"/>
      <c r="Q645" s="27" t="s">
        <v>864</v>
      </c>
    </row>
    <row collapsed="false" customFormat="false" customHeight="false" hidden="false" ht="12.1" outlineLevel="0" r="646">
      <c r="A646" s="26" t="n">
        <v>45516.766018519</v>
      </c>
      <c r="B646" s="27" t="s">
        <v>736</v>
      </c>
      <c r="C646" s="27" t="s">
        <v>882</v>
      </c>
      <c r="D646" s="27" t="s">
        <v>725</v>
      </c>
      <c r="E646" s="27" t="s">
        <v>168</v>
      </c>
      <c r="F646" s="27" t="s">
        <v>20</v>
      </c>
      <c r="G646" s="28" t="n">
        <v>-8</v>
      </c>
      <c r="H646" s="29" t="n">
        <v>149.11</v>
      </c>
      <c r="I646" s="29" t="n">
        <v>1192.88</v>
      </c>
      <c r="J646" s="29" t="n">
        <v>0</v>
      </c>
      <c r="K646" s="29" t="n">
        <v>0</v>
      </c>
      <c r="L646" s="29" t="n">
        <v>0</v>
      </c>
      <c r="M646" s="29"/>
      <c r="N646" s="6" t="s">
        <f>=I646+J646+K646+L646</f>
      </c>
      <c r="O646" s="29"/>
      <c r="P646" s="27"/>
      <c r="Q646" s="27" t="s">
        <v>864</v>
      </c>
    </row>
    <row collapsed="false" customFormat="false" customHeight="false" hidden="false" ht="12.1" outlineLevel="0" r="647">
      <c r="A647" s="26" t="n">
        <v>45516.766018519</v>
      </c>
      <c r="B647" s="27" t="s">
        <v>196</v>
      </c>
      <c r="C647" s="27" t="s">
        <v>912</v>
      </c>
      <c r="D647" s="27" t="s">
        <v>725</v>
      </c>
      <c r="E647" s="27" t="s">
        <v>168</v>
      </c>
      <c r="F647" s="27" t="s">
        <v>20</v>
      </c>
      <c r="G647" s="28" t="n">
        <v>-3</v>
      </c>
      <c r="H647" s="29" t="n">
        <v>87.64</v>
      </c>
      <c r="I647" s="29" t="n">
        <v>262.92</v>
      </c>
      <c r="J647" s="29" t="n">
        <v>0</v>
      </c>
      <c r="K647" s="29" t="n">
        <v>0</v>
      </c>
      <c r="L647" s="29" t="n">
        <v>0</v>
      </c>
      <c r="M647" s="29"/>
      <c r="N647" s="6" t="s">
        <f>=I647+J647+K647+L647</f>
      </c>
      <c r="O647" s="29"/>
      <c r="P647" s="27"/>
      <c r="Q647" s="27" t="s">
        <v>864</v>
      </c>
    </row>
    <row collapsed="false" customFormat="false" customHeight="false" hidden="false" ht="12.1" outlineLevel="0" r="648">
      <c r="A648" s="26" t="n">
        <v>45516.766018519</v>
      </c>
      <c r="B648" s="27" t="s">
        <v>134</v>
      </c>
      <c r="C648" s="27" t="s">
        <v>135</v>
      </c>
      <c r="D648" s="27" t="s">
        <v>725</v>
      </c>
      <c r="E648" s="27" t="s">
        <v>18</v>
      </c>
      <c r="F648" s="27" t="s">
        <v>20</v>
      </c>
      <c r="G648" s="28" t="n">
        <v>-1</v>
      </c>
      <c r="H648" s="29" t="n">
        <v>1563.15</v>
      </c>
      <c r="I648" s="29" t="n">
        <v>1563.15</v>
      </c>
      <c r="J648" s="29" t="n">
        <v>0</v>
      </c>
      <c r="K648" s="29" t="n">
        <v>0</v>
      </c>
      <c r="L648" s="29" t="n">
        <v>0</v>
      </c>
      <c r="M648" s="29"/>
      <c r="N648" s="6" t="s">
        <f>=I648+J648+K648+L648</f>
      </c>
      <c r="O648" s="29"/>
      <c r="P648" s="27"/>
      <c r="Q648" s="27" t="s">
        <v>864</v>
      </c>
    </row>
    <row collapsed="false" customFormat="false" customHeight="false" hidden="false" ht="12.1" outlineLevel="0" r="649">
      <c r="A649" s="26" t="n">
        <v>45516.766018519</v>
      </c>
      <c r="B649" s="27" t="s">
        <v>741</v>
      </c>
      <c r="C649" s="27" t="s">
        <v>918</v>
      </c>
      <c r="D649" s="27" t="s">
        <v>725</v>
      </c>
      <c r="E649" s="27" t="s">
        <v>168</v>
      </c>
      <c r="F649" s="27" t="s">
        <v>20</v>
      </c>
      <c r="G649" s="28" t="n">
        <v>-1</v>
      </c>
      <c r="H649" s="29" t="n">
        <v>76.55</v>
      </c>
      <c r="I649" s="29" t="n">
        <v>76.55</v>
      </c>
      <c r="J649" s="29" t="n">
        <v>0</v>
      </c>
      <c r="K649" s="29" t="n">
        <v>0</v>
      </c>
      <c r="L649" s="29" t="n">
        <v>0</v>
      </c>
      <c r="M649" s="29"/>
      <c r="N649" s="6" t="s">
        <f>=I649+J649+K649+L649</f>
      </c>
      <c r="O649" s="29"/>
      <c r="P649" s="27"/>
      <c r="Q649" s="27" t="s">
        <v>864</v>
      </c>
    </row>
    <row collapsed="false" customFormat="false" customHeight="false" hidden="false" ht="12.1" outlineLevel="0" r="650">
      <c r="A650" s="26" t="n">
        <v>45516.766018519</v>
      </c>
      <c r="B650" s="27" t="s">
        <v>192</v>
      </c>
      <c r="C650" s="27" t="s">
        <v>905</v>
      </c>
      <c r="D650" s="27" t="s">
        <v>725</v>
      </c>
      <c r="E650" s="27" t="s">
        <v>168</v>
      </c>
      <c r="F650" s="27" t="s">
        <v>20</v>
      </c>
      <c r="G650" s="28" t="n">
        <v>-27</v>
      </c>
      <c r="H650" s="29" t="n">
        <v>37.44</v>
      </c>
      <c r="I650" s="29" t="n">
        <v>1010.88</v>
      </c>
      <c r="J650" s="29" t="n">
        <v>0</v>
      </c>
      <c r="K650" s="29" t="n">
        <v>0</v>
      </c>
      <c r="L650" s="29" t="n">
        <v>0</v>
      </c>
      <c r="M650" s="29"/>
      <c r="N650" s="6" t="s">
        <f>=I650+J650+K650+L650</f>
      </c>
      <c r="O650" s="29"/>
      <c r="P650" s="27"/>
      <c r="Q650" s="27" t="s">
        <v>864</v>
      </c>
    </row>
    <row collapsed="false" customFormat="false" customHeight="false" hidden="false" ht="12.1" outlineLevel="0" r="651">
      <c r="A651" s="26" t="n">
        <v>45516.766018519</v>
      </c>
      <c r="B651" s="27" t="s">
        <v>160</v>
      </c>
      <c r="C651" s="27" t="s">
        <v>987</v>
      </c>
      <c r="D651" s="27" t="s">
        <v>725</v>
      </c>
      <c r="E651" s="27" t="s">
        <v>18</v>
      </c>
      <c r="F651" s="27" t="s">
        <v>20</v>
      </c>
      <c r="G651" s="28" t="n">
        <v>-2</v>
      </c>
      <c r="H651" s="29" t="n">
        <v>523.19</v>
      </c>
      <c r="I651" s="29" t="n">
        <v>1046.38</v>
      </c>
      <c r="J651" s="29" t="n">
        <v>0</v>
      </c>
      <c r="K651" s="29" t="n">
        <v>0</v>
      </c>
      <c r="L651" s="29" t="n">
        <v>0</v>
      </c>
      <c r="M651" s="29"/>
      <c r="N651" s="6" t="s">
        <f>=I651+J651+K651+L651</f>
      </c>
      <c r="O651" s="29"/>
      <c r="P651" s="27"/>
      <c r="Q651" s="27" t="s">
        <v>864</v>
      </c>
    </row>
    <row collapsed="false" customFormat="false" customHeight="false" hidden="false" ht="12.1" outlineLevel="0" r="652">
      <c r="A652" s="26" t="n">
        <v>45516.766018519</v>
      </c>
      <c r="B652" s="27" t="s">
        <v>164</v>
      </c>
      <c r="C652" s="27" t="s">
        <v>988</v>
      </c>
      <c r="D652" s="27" t="s">
        <v>725</v>
      </c>
      <c r="E652" s="27" t="s">
        <v>18</v>
      </c>
      <c r="F652" s="27" t="s">
        <v>20</v>
      </c>
      <c r="G652" s="28" t="n">
        <v>-1</v>
      </c>
      <c r="H652" s="29" t="n">
        <v>2515.75</v>
      </c>
      <c r="I652" s="29" t="n">
        <v>2515.75</v>
      </c>
      <c r="J652" s="29" t="n">
        <v>0</v>
      </c>
      <c r="K652" s="29" t="n">
        <v>0</v>
      </c>
      <c r="L652" s="29" t="n">
        <v>0</v>
      </c>
      <c r="M652" s="29"/>
      <c r="N652" s="6" t="s">
        <f>=I652+J652+K652+L652</f>
      </c>
      <c r="O652" s="29"/>
      <c r="P652" s="27"/>
      <c r="Q652" s="27" t="s">
        <v>864</v>
      </c>
    </row>
    <row collapsed="false" customFormat="false" customHeight="false" hidden="false" ht="12.1" outlineLevel="0" r="653">
      <c r="A653" s="26" t="n">
        <v>45516.766018519</v>
      </c>
      <c r="B653" s="27" t="s">
        <v>198</v>
      </c>
      <c r="C653" s="27" t="s">
        <v>989</v>
      </c>
      <c r="D653" s="27" t="s">
        <v>725</v>
      </c>
      <c r="E653" s="27" t="s">
        <v>168</v>
      </c>
      <c r="F653" s="27" t="s">
        <v>20</v>
      </c>
      <c r="G653" s="28" t="n">
        <v>-1</v>
      </c>
      <c r="H653" s="29" t="n">
        <v>86.21</v>
      </c>
      <c r="I653" s="29" t="n">
        <v>86.21</v>
      </c>
      <c r="J653" s="29" t="n">
        <v>0</v>
      </c>
      <c r="K653" s="29" t="n">
        <v>0</v>
      </c>
      <c r="L653" s="29" t="n">
        <v>0</v>
      </c>
      <c r="M653" s="29"/>
      <c r="N653" s="6" t="s">
        <f>=I653+J653+K653+L653</f>
      </c>
      <c r="O653" s="29"/>
      <c r="P653" s="27"/>
      <c r="Q653" s="27" t="s">
        <v>864</v>
      </c>
    </row>
    <row collapsed="false" customFormat="false" customHeight="false" hidden="false" ht="12.1" outlineLevel="0" r="654">
      <c r="A654" s="26" t="n">
        <v>45516.766018519</v>
      </c>
      <c r="B654" s="27" t="s">
        <v>190</v>
      </c>
      <c r="C654" s="27" t="s">
        <v>863</v>
      </c>
      <c r="D654" s="27" t="s">
        <v>725</v>
      </c>
      <c r="E654" s="27" t="s">
        <v>168</v>
      </c>
      <c r="F654" s="27" t="s">
        <v>20</v>
      </c>
      <c r="G654" s="28" t="n">
        <v>-14</v>
      </c>
      <c r="H654" s="29" t="n">
        <v>2.48</v>
      </c>
      <c r="I654" s="29" t="n">
        <v>34.72</v>
      </c>
      <c r="J654" s="29" t="n">
        <v>0</v>
      </c>
      <c r="K654" s="29" t="n">
        <v>0</v>
      </c>
      <c r="L654" s="29" t="n">
        <v>0</v>
      </c>
      <c r="M654" s="29"/>
      <c r="N654" s="6" t="s">
        <f>=I654+J654+K654+L654</f>
      </c>
      <c r="O654" s="29"/>
      <c r="P654" s="27"/>
      <c r="Q654" s="27" t="s">
        <v>864</v>
      </c>
    </row>
    <row collapsed="false" customFormat="false" customHeight="false" hidden="false" ht="12.1" outlineLevel="0" r="655">
      <c r="A655" s="26" t="n">
        <v>45516.766018519</v>
      </c>
      <c r="B655" s="27" t="s">
        <v>740</v>
      </c>
      <c r="C655" s="27" t="s">
        <v>911</v>
      </c>
      <c r="D655" s="27" t="s">
        <v>725</v>
      </c>
      <c r="E655" s="27" t="s">
        <v>18</v>
      </c>
      <c r="F655" s="27" t="s">
        <v>20</v>
      </c>
      <c r="G655" s="28" t="n">
        <v>-1</v>
      </c>
      <c r="H655" s="29" t="n">
        <v>1313.04</v>
      </c>
      <c r="I655" s="29" t="n">
        <v>1313.04</v>
      </c>
      <c r="J655" s="29" t="n">
        <v>0</v>
      </c>
      <c r="K655" s="29" t="n">
        <v>0</v>
      </c>
      <c r="L655" s="29" t="n">
        <v>0</v>
      </c>
      <c r="M655" s="29"/>
      <c r="N655" s="6" t="s">
        <f>=I655+J655+K655+L655</f>
      </c>
      <c r="O655" s="29"/>
      <c r="P655" s="27"/>
      <c r="Q655" s="27" t="s">
        <v>864</v>
      </c>
    </row>
    <row collapsed="false" customFormat="false" customHeight="false" hidden="false" ht="12.1" outlineLevel="0" r="656">
      <c r="A656" s="26" t="n">
        <v>45516.766018519</v>
      </c>
      <c r="B656" s="27" t="s">
        <v>188</v>
      </c>
      <c r="C656" s="27" t="s">
        <v>869</v>
      </c>
      <c r="D656" s="27" t="s">
        <v>725</v>
      </c>
      <c r="E656" s="27" t="s">
        <v>168</v>
      </c>
      <c r="F656" s="27" t="s">
        <v>20</v>
      </c>
      <c r="G656" s="28" t="n">
        <v>-23</v>
      </c>
      <c r="H656" s="29" t="n">
        <v>0.94</v>
      </c>
      <c r="I656" s="29" t="n">
        <v>21.62</v>
      </c>
      <c r="J656" s="29" t="n">
        <v>0</v>
      </c>
      <c r="K656" s="29" t="n">
        <v>0</v>
      </c>
      <c r="L656" s="29" t="n">
        <v>0</v>
      </c>
      <c r="M656" s="29"/>
      <c r="N656" s="6" t="s">
        <f>=I656+J656+K656+L656</f>
      </c>
      <c r="O656" s="29"/>
      <c r="P656" s="27"/>
      <c r="Q656" s="27" t="s">
        <v>864</v>
      </c>
    </row>
    <row collapsed="false" customFormat="false" customHeight="false" hidden="false" ht="12.1" outlineLevel="0" r="657">
      <c r="A657" s="26" t="n">
        <v>45516.766018519</v>
      </c>
      <c r="B657" s="27" t="s">
        <v>194</v>
      </c>
      <c r="C657" s="27" t="s">
        <v>893</v>
      </c>
      <c r="D657" s="27" t="s">
        <v>725</v>
      </c>
      <c r="E657" s="27" t="s">
        <v>168</v>
      </c>
      <c r="F657" s="27" t="s">
        <v>20</v>
      </c>
      <c r="G657" s="28" t="n">
        <v>-8</v>
      </c>
      <c r="H657" s="29" t="n">
        <v>107.19</v>
      </c>
      <c r="I657" s="29" t="n">
        <v>857.52</v>
      </c>
      <c r="J657" s="29" t="n">
        <v>0</v>
      </c>
      <c r="K657" s="29" t="n">
        <v>0</v>
      </c>
      <c r="L657" s="29" t="n">
        <v>0</v>
      </c>
      <c r="M657" s="29"/>
      <c r="N657" s="6" t="s">
        <f>=I657+J657+K657+L657</f>
      </c>
      <c r="O657" s="29"/>
      <c r="P657" s="27"/>
      <c r="Q657" s="27" t="s">
        <v>864</v>
      </c>
    </row>
    <row collapsed="false" customFormat="false" customHeight="false" hidden="false" ht="12.1" outlineLevel="0" r="658">
      <c r="A658" s="21" t="n">
        <v>45517.704467593</v>
      </c>
      <c r="B658" s="17" t="s">
        <v>244</v>
      </c>
      <c r="C658" s="17" t="s">
        <v>990</v>
      </c>
      <c r="D658" s="17" t="s">
        <v>724</v>
      </c>
      <c r="E658" s="17" t="s">
        <v>202</v>
      </c>
      <c r="F658" s="17" t="s">
        <v>20</v>
      </c>
      <c r="G658" s="7" t="n">
        <v>1</v>
      </c>
      <c r="H658" s="6" t="n">
        <v>94.7</v>
      </c>
      <c r="I658" s="6" t="n">
        <v>-947</v>
      </c>
      <c r="J658" s="6" t="n">
        <v>-17.61</v>
      </c>
      <c r="K658" s="6" t="n">
        <v>-0.66</v>
      </c>
      <c r="L658" s="6" t="n">
        <v>0</v>
      </c>
      <c r="M658" s="6"/>
      <c r="N658" s="6" t="s">
        <f>=I658+J658+K658+L658</f>
      </c>
      <c r="O658" s="6"/>
      <c r="P658" s="17"/>
      <c r="Q658" s="17" t="s">
        <v>864</v>
      </c>
    </row>
    <row collapsed="false" customFormat="false" customHeight="false" hidden="false" ht="12.1" outlineLevel="0" r="659">
      <c r="A659" s="21" t="n">
        <v>45517.704467593</v>
      </c>
      <c r="B659" s="17" t="s">
        <v>244</v>
      </c>
      <c r="C659" s="17" t="s">
        <v>990</v>
      </c>
      <c r="D659" s="17" t="s">
        <v>724</v>
      </c>
      <c r="E659" s="17" t="s">
        <v>202</v>
      </c>
      <c r="F659" s="17" t="s">
        <v>20</v>
      </c>
      <c r="G659" s="7" t="n">
        <v>1</v>
      </c>
      <c r="H659" s="6" t="n">
        <v>94.79</v>
      </c>
      <c r="I659" s="6" t="n">
        <v>-947.9</v>
      </c>
      <c r="J659" s="6" t="n">
        <v>-17.61</v>
      </c>
      <c r="K659" s="6" t="n">
        <v>-0.66</v>
      </c>
      <c r="L659" s="6" t="n">
        <v>0</v>
      </c>
      <c r="M659" s="6"/>
      <c r="N659" s="6" t="s">
        <f>=I659+J659+K659+L659</f>
      </c>
      <c r="O659" s="6"/>
      <c r="P659" s="17"/>
      <c r="Q659" s="17" t="s">
        <v>864</v>
      </c>
    </row>
    <row collapsed="false" customFormat="false" customHeight="false" hidden="false" ht="12.1" outlineLevel="0" r="660">
      <c r="A660" s="22" t="n">
        <v>45517.715775463</v>
      </c>
      <c r="B660" s="23" t="s">
        <v>856</v>
      </c>
      <c r="C660" s="23" t="s">
        <v>991</v>
      </c>
      <c r="D660" s="23" t="s">
        <v>856</v>
      </c>
      <c r="E660" s="23" t="s">
        <v>856</v>
      </c>
      <c r="F660" s="23" t="s">
        <v>20</v>
      </c>
      <c r="G660" s="24" t="n">
        <v>1</v>
      </c>
      <c r="H660" s="25" t="n">
        <v>63.33</v>
      </c>
      <c r="I660" s="25" t="n">
        <v>63.33</v>
      </c>
      <c r="J660" s="25" t="n">
        <v>0</v>
      </c>
      <c r="K660" s="25" t="n">
        <v>0</v>
      </c>
      <c r="L660" s="25" t="n">
        <v>0</v>
      </c>
      <c r="M660" s="25"/>
      <c r="N660" s="6" t="s">
        <f>=I660+J660+K660+L660</f>
      </c>
      <c r="O660" s="25"/>
      <c r="P660" s="23"/>
      <c r="Q660" s="23" t="s">
        <v>864</v>
      </c>
    </row>
    <row collapsed="false" customFormat="false" customHeight="false" hidden="false" ht="12.1" outlineLevel="0" r="661">
      <c r="A661" s="22" t="n">
        <v>45517.735081019</v>
      </c>
      <c r="B661" s="23" t="s">
        <v>843</v>
      </c>
      <c r="C661" s="23" t="s">
        <v>471</v>
      </c>
      <c r="D661" s="23" t="s">
        <v>843</v>
      </c>
      <c r="E661" s="23" t="s">
        <v>843</v>
      </c>
      <c r="F661" s="23" t="s">
        <v>20</v>
      </c>
      <c r="G661" s="24" t="n">
        <v>1</v>
      </c>
      <c r="H661" s="25" t="n">
        <v>112.34</v>
      </c>
      <c r="I661" s="25" t="n">
        <v>112.34</v>
      </c>
      <c r="J661" s="25" t="n">
        <v>0</v>
      </c>
      <c r="K661" s="25" t="n">
        <v>0</v>
      </c>
      <c r="L661" s="25" t="n">
        <v>0</v>
      </c>
      <c r="M661" s="25"/>
      <c r="N661" s="6" t="s">
        <f>=I661+J661+K661+L661</f>
      </c>
      <c r="O661" s="25"/>
      <c r="P661" s="23"/>
      <c r="Q661" s="23" t="s">
        <v>864</v>
      </c>
    </row>
    <row collapsed="false" customFormat="false" customHeight="false" hidden="false" ht="12.1" outlineLevel="0" r="662">
      <c r="A662" s="34" t="n">
        <v>45517.813020833</v>
      </c>
      <c r="B662" s="35" t="s">
        <v>931</v>
      </c>
      <c r="C662" s="35" t="s">
        <v>992</v>
      </c>
      <c r="D662" s="35" t="s">
        <v>931</v>
      </c>
      <c r="E662" s="35" t="s">
        <v>931</v>
      </c>
      <c r="F662" s="35" t="s">
        <v>20</v>
      </c>
      <c r="G662" s="36" t="n">
        <v>1</v>
      </c>
      <c r="H662" s="37" t="n">
        <v>-177</v>
      </c>
      <c r="I662" s="37" t="n">
        <v>-177</v>
      </c>
      <c r="J662" s="37" t="n">
        <v>0</v>
      </c>
      <c r="K662" s="37" t="n">
        <v>0</v>
      </c>
      <c r="L662" s="37" t="n">
        <v>0</v>
      </c>
      <c r="M662" s="37"/>
      <c r="N662" s="6" t="s">
        <f>=I662+J662+K662+L662</f>
      </c>
      <c r="O662" s="37"/>
      <c r="P662" s="35"/>
      <c r="Q662" s="35" t="s">
        <v>864</v>
      </c>
    </row>
    <row collapsed="false" customFormat="false" customHeight="false" hidden="false" ht="12.1" outlineLevel="0" r="663">
      <c r="A663" s="38" t="n">
        <v>45517.833680556</v>
      </c>
      <c r="B663" s="39" t="s">
        <v>908</v>
      </c>
      <c r="C663" s="39" t="s">
        <v>580</v>
      </c>
      <c r="D663" s="39" t="s">
        <v>908</v>
      </c>
      <c r="E663" s="39" t="s">
        <v>908</v>
      </c>
      <c r="F663" s="39" t="s">
        <v>20</v>
      </c>
      <c r="G663" s="40" t="n">
        <v>1</v>
      </c>
      <c r="H663" s="41" t="n">
        <v>-9588.37</v>
      </c>
      <c r="I663" s="41" t="n">
        <v>-9588.37</v>
      </c>
      <c r="J663" s="41" t="n">
        <v>0</v>
      </c>
      <c r="K663" s="41" t="n">
        <v>0</v>
      </c>
      <c r="L663" s="41" t="n">
        <v>0</v>
      </c>
      <c r="M663" s="41"/>
      <c r="N663" s="6" t="s">
        <f>=I663+J663+K663+L663</f>
      </c>
      <c r="O663" s="41"/>
      <c r="P663" s="39"/>
      <c r="Q663" s="39" t="s">
        <v>864</v>
      </c>
    </row>
    <row collapsed="false" customFormat="false" customHeight="false" hidden="false" ht="12.1" outlineLevel="0" r="664">
      <c r="A664" s="38" t="n">
        <v>45518.678391204</v>
      </c>
      <c r="B664" s="39" t="s">
        <v>908</v>
      </c>
      <c r="C664" s="39" t="s">
        <v>580</v>
      </c>
      <c r="D664" s="39" t="s">
        <v>908</v>
      </c>
      <c r="E664" s="39" t="s">
        <v>908</v>
      </c>
      <c r="F664" s="39" t="s">
        <v>20</v>
      </c>
      <c r="G664" s="40" t="n">
        <v>1</v>
      </c>
      <c r="H664" s="41" t="n">
        <v>-167.68</v>
      </c>
      <c r="I664" s="41" t="n">
        <v>-167.68</v>
      </c>
      <c r="J664" s="41" t="n">
        <v>0</v>
      </c>
      <c r="K664" s="41" t="n">
        <v>0</v>
      </c>
      <c r="L664" s="41" t="n">
        <v>0</v>
      </c>
      <c r="M664" s="41"/>
      <c r="N664" s="6" t="s">
        <f>=I664+J664+K664+L664</f>
      </c>
      <c r="O664" s="41"/>
      <c r="P664" s="39"/>
      <c r="Q664" s="39" t="s">
        <v>864</v>
      </c>
    </row>
    <row collapsed="false" customFormat="false" customHeight="false" hidden="false" ht="12.1" outlineLevel="0" r="665">
      <c r="A665" s="34" t="n">
        <v>45518.678391204</v>
      </c>
      <c r="B665" s="35" t="s">
        <v>931</v>
      </c>
      <c r="C665" s="35" t="s">
        <v>993</v>
      </c>
      <c r="D665" s="35" t="s">
        <v>931</v>
      </c>
      <c r="E665" s="35" t="s">
        <v>931</v>
      </c>
      <c r="F665" s="35" t="s">
        <v>20</v>
      </c>
      <c r="G665" s="36" t="n">
        <v>1</v>
      </c>
      <c r="H665" s="37" t="n">
        <v>-8</v>
      </c>
      <c r="I665" s="37" t="n">
        <v>-8</v>
      </c>
      <c r="J665" s="37" t="n">
        <v>0</v>
      </c>
      <c r="K665" s="37" t="n">
        <v>0</v>
      </c>
      <c r="L665" s="37" t="n">
        <v>0</v>
      </c>
      <c r="M665" s="37"/>
      <c r="N665" s="6" t="s">
        <f>=I665+J665+K665+L665</f>
      </c>
      <c r="O665" s="37"/>
      <c r="P665" s="35"/>
      <c r="Q665" s="35" t="s">
        <v>864</v>
      </c>
    </row>
    <row collapsed="false" customFormat="false" customHeight="false" hidden="false" ht="12.1" outlineLevel="0" r="666">
      <c r="A666" s="22" t="n">
        <v>45518.678506944</v>
      </c>
      <c r="B666" s="23" t="s">
        <v>843</v>
      </c>
      <c r="C666" s="23" t="s">
        <v>471</v>
      </c>
      <c r="D666" s="23" t="s">
        <v>843</v>
      </c>
      <c r="E666" s="23" t="s">
        <v>843</v>
      </c>
      <c r="F666" s="23" t="s">
        <v>20</v>
      </c>
      <c r="G666" s="24" t="n">
        <v>1</v>
      </c>
      <c r="H666" s="25" t="n">
        <v>8</v>
      </c>
      <c r="I666" s="25" t="n">
        <v>8</v>
      </c>
      <c r="J666" s="25" t="n">
        <v>0</v>
      </c>
      <c r="K666" s="25" t="n">
        <v>0</v>
      </c>
      <c r="L666" s="25" t="n">
        <v>0</v>
      </c>
      <c r="M666" s="25"/>
      <c r="N666" s="6" t="s">
        <f>=I666+J666+K666+L666</f>
      </c>
      <c r="O666" s="25"/>
      <c r="P666" s="23"/>
      <c r="Q666" s="23" t="s">
        <v>864</v>
      </c>
    </row>
    <row collapsed="false" customFormat="false" customHeight="false" hidden="false" ht="12.1" outlineLevel="0" r="667">
      <c r="A667" s="38" t="n">
        <v>45518.679525463</v>
      </c>
      <c r="B667" s="39" t="s">
        <v>908</v>
      </c>
      <c r="C667" s="39" t="s">
        <v>580</v>
      </c>
      <c r="D667" s="39" t="s">
        <v>908</v>
      </c>
      <c r="E667" s="39" t="s">
        <v>908</v>
      </c>
      <c r="F667" s="39" t="s">
        <v>20</v>
      </c>
      <c r="G667" s="40" t="n">
        <v>1</v>
      </c>
      <c r="H667" s="41" t="n">
        <v>-8</v>
      </c>
      <c r="I667" s="41" t="n">
        <v>-8</v>
      </c>
      <c r="J667" s="41" t="n">
        <v>0</v>
      </c>
      <c r="K667" s="41" t="n">
        <v>0</v>
      </c>
      <c r="L667" s="41" t="n">
        <v>0</v>
      </c>
      <c r="M667" s="41"/>
      <c r="N667" s="6" t="s">
        <f>=I667+J667+K667+L667</f>
      </c>
      <c r="O667" s="41"/>
      <c r="P667" s="39"/>
      <c r="Q667" s="39" t="s">
        <v>864</v>
      </c>
    </row>
    <row collapsed="false" customFormat="false" customHeight="false" hidden="false" ht="12.1" outlineLevel="0" r="668">
      <c r="A668" s="22" t="n">
        <v>45526</v>
      </c>
      <c r="B668" s="23" t="s">
        <v>843</v>
      </c>
      <c r="C668" s="23" t="s">
        <v>259</v>
      </c>
      <c r="D668" s="23" t="s">
        <v>843</v>
      </c>
      <c r="E668" s="23" t="s">
        <v>843</v>
      </c>
      <c r="F668" s="23" t="s">
        <v>20</v>
      </c>
      <c r="G668" s="24" t="n">
        <v>1</v>
      </c>
      <c r="H668" s="25" t="n">
        <v>5000</v>
      </c>
      <c r="I668" s="25" t="n">
        <v>5000</v>
      </c>
      <c r="J668" s="25" t="n">
        <v>0</v>
      </c>
      <c r="K668" s="25" t="n">
        <v>0</v>
      </c>
      <c r="L668" s="25" t="n">
        <v>0</v>
      </c>
      <c r="M668" s="25"/>
      <c r="N668" s="6" t="s">
        <f>=I668+J668+K668+L668</f>
      </c>
      <c r="O668" s="25"/>
      <c r="P668" s="23"/>
      <c r="Q668" s="23" t="s">
        <v>844</v>
      </c>
    </row>
    <row collapsed="false" customFormat="false" customHeight="false" hidden="false" ht="12.1" outlineLevel="0" r="669">
      <c r="A669" s="21" t="n">
        <v>45526.761377315</v>
      </c>
      <c r="B669" s="17" t="s">
        <v>88</v>
      </c>
      <c r="C669" s="17" t="s">
        <v>952</v>
      </c>
      <c r="D669" s="17" t="s">
        <v>724</v>
      </c>
      <c r="E669" s="17" t="s">
        <v>18</v>
      </c>
      <c r="F669" s="17" t="s">
        <v>20</v>
      </c>
      <c r="G669" s="7" t="n">
        <v>1</v>
      </c>
      <c r="H669" s="6" t="n">
        <v>650.7</v>
      </c>
      <c r="I669" s="6" t="n">
        <v>-650.7</v>
      </c>
      <c r="J669" s="6" t="n">
        <v>0</v>
      </c>
      <c r="K669" s="6" t="n">
        <v>-0.39</v>
      </c>
      <c r="L669" s="6" t="n">
        <v>-0.19</v>
      </c>
      <c r="M669" s="6"/>
      <c r="N669" s="6" t="s">
        <f>=I669+J669+K669+L669</f>
      </c>
      <c r="O669" s="6"/>
      <c r="P669" s="17"/>
      <c r="Q669" s="17" t="s">
        <v>844</v>
      </c>
    </row>
    <row collapsed="false" customFormat="false" customHeight="false" hidden="false" ht="12.1" outlineLevel="0" r="670">
      <c r="A670" s="21" t="n">
        <v>45526.761956019</v>
      </c>
      <c r="B670" s="17" t="s">
        <v>88</v>
      </c>
      <c r="C670" s="17" t="s">
        <v>952</v>
      </c>
      <c r="D670" s="17" t="s">
        <v>724</v>
      </c>
      <c r="E670" s="17" t="s">
        <v>18</v>
      </c>
      <c r="F670" s="17" t="s">
        <v>20</v>
      </c>
      <c r="G670" s="7" t="n">
        <v>1</v>
      </c>
      <c r="H670" s="6" t="n">
        <v>650.7</v>
      </c>
      <c r="I670" s="6" t="n">
        <v>-650.7</v>
      </c>
      <c r="J670" s="6" t="n">
        <v>0</v>
      </c>
      <c r="K670" s="6" t="n">
        <v>-0.39</v>
      </c>
      <c r="L670" s="6" t="n">
        <v>0</v>
      </c>
      <c r="M670" s="6"/>
      <c r="N670" s="6" t="s">
        <f>=I670+J670+K670+L670</f>
      </c>
      <c r="O670" s="6"/>
      <c r="P670" s="17"/>
      <c r="Q670" s="17" t="s">
        <v>844</v>
      </c>
    </row>
    <row collapsed="false" customFormat="false" customHeight="false" hidden="false" ht="12.1" outlineLevel="0" r="671">
      <c r="A671" s="21" t="n">
        <v>45526.762094907</v>
      </c>
      <c r="B671" s="17" t="s">
        <v>34</v>
      </c>
      <c r="C671" s="17" t="s">
        <v>930</v>
      </c>
      <c r="D671" s="17" t="s">
        <v>724</v>
      </c>
      <c r="E671" s="17" t="s">
        <v>18</v>
      </c>
      <c r="F671" s="17" t="s">
        <v>20</v>
      </c>
      <c r="G671" s="7" t="n">
        <v>5</v>
      </c>
      <c r="H671" s="6" t="n">
        <v>477.8</v>
      </c>
      <c r="I671" s="6" t="n">
        <v>-2389</v>
      </c>
      <c r="J671" s="6" t="n">
        <v>0</v>
      </c>
      <c r="K671" s="6" t="n">
        <v>-1.43</v>
      </c>
      <c r="L671" s="6" t="n">
        <v>0</v>
      </c>
      <c r="M671" s="6"/>
      <c r="N671" s="6" t="s">
        <f>=I671+J671+K671+L671</f>
      </c>
      <c r="O671" s="6"/>
      <c r="P671" s="17"/>
      <c r="Q671" s="17" t="s">
        <v>844</v>
      </c>
    </row>
    <row collapsed="false" customFormat="false" customHeight="false" hidden="false" ht="12.1" outlineLevel="0" r="672">
      <c r="A672" s="22" t="n">
        <v>45530</v>
      </c>
      <c r="B672" s="23" t="s">
        <v>843</v>
      </c>
      <c r="C672" s="23" t="s">
        <v>259</v>
      </c>
      <c r="D672" s="23" t="s">
        <v>843</v>
      </c>
      <c r="E672" s="23" t="s">
        <v>843</v>
      </c>
      <c r="F672" s="23" t="s">
        <v>20</v>
      </c>
      <c r="G672" s="24" t="n">
        <v>1</v>
      </c>
      <c r="H672" s="25" t="n">
        <v>1450</v>
      </c>
      <c r="I672" s="25" t="n">
        <v>1450</v>
      </c>
      <c r="J672" s="25" t="n">
        <v>0</v>
      </c>
      <c r="K672" s="25" t="n">
        <v>0</v>
      </c>
      <c r="L672" s="25" t="n">
        <v>0</v>
      </c>
      <c r="M672" s="25"/>
      <c r="N672" s="6" t="s">
        <f>=I672+J672+K672+L672</f>
      </c>
      <c r="O672" s="25"/>
      <c r="P672" s="23"/>
      <c r="Q672" s="23" t="s">
        <v>844</v>
      </c>
    </row>
    <row collapsed="false" customFormat="false" customHeight="false" hidden="false" ht="12.1" outlineLevel="0" r="673">
      <c r="A673" s="22" t="n">
        <v>45530</v>
      </c>
      <c r="B673" s="23" t="s">
        <v>843</v>
      </c>
      <c r="C673" s="23" t="s">
        <v>259</v>
      </c>
      <c r="D673" s="23" t="s">
        <v>843</v>
      </c>
      <c r="E673" s="23" t="s">
        <v>843</v>
      </c>
      <c r="F673" s="23" t="s">
        <v>20</v>
      </c>
      <c r="G673" s="24" t="n">
        <v>1</v>
      </c>
      <c r="H673" s="25" t="n">
        <v>2000</v>
      </c>
      <c r="I673" s="25" t="n">
        <v>2000</v>
      </c>
      <c r="J673" s="25" t="n">
        <v>0</v>
      </c>
      <c r="K673" s="25" t="n">
        <v>0</v>
      </c>
      <c r="L673" s="25" t="n">
        <v>0</v>
      </c>
      <c r="M673" s="25"/>
      <c r="N673" s="6" t="s">
        <f>=I673+J673+K673+L673</f>
      </c>
      <c r="O673" s="25"/>
      <c r="P673" s="23"/>
      <c r="Q673" s="23" t="s">
        <v>844</v>
      </c>
    </row>
    <row collapsed="false" customFormat="false" customHeight="false" hidden="false" ht="12.1" outlineLevel="0" r="674">
      <c r="A674" s="22" t="n">
        <v>45530</v>
      </c>
      <c r="B674" s="23" t="s">
        <v>843</v>
      </c>
      <c r="C674" s="23" t="s">
        <v>259</v>
      </c>
      <c r="D674" s="23" t="s">
        <v>843</v>
      </c>
      <c r="E674" s="23" t="s">
        <v>843</v>
      </c>
      <c r="F674" s="23" t="s">
        <v>20</v>
      </c>
      <c r="G674" s="24" t="n">
        <v>1</v>
      </c>
      <c r="H674" s="25" t="n">
        <v>3200</v>
      </c>
      <c r="I674" s="25" t="n">
        <v>3200</v>
      </c>
      <c r="J674" s="25" t="n">
        <v>0</v>
      </c>
      <c r="K674" s="25" t="n">
        <v>0</v>
      </c>
      <c r="L674" s="25" t="n">
        <v>0</v>
      </c>
      <c r="M674" s="25"/>
      <c r="N674" s="6" t="s">
        <f>=I674+J674+K674+L674</f>
      </c>
      <c r="O674" s="25"/>
      <c r="P674" s="23"/>
      <c r="Q674" s="23" t="s">
        <v>844</v>
      </c>
    </row>
    <row collapsed="false" customFormat="false" customHeight="false" hidden="false" ht="12.1" outlineLevel="0" r="675">
      <c r="A675" s="22" t="n">
        <v>45530</v>
      </c>
      <c r="B675" s="23" t="s">
        <v>843</v>
      </c>
      <c r="C675" s="23" t="s">
        <v>259</v>
      </c>
      <c r="D675" s="23" t="s">
        <v>843</v>
      </c>
      <c r="E675" s="23" t="s">
        <v>843</v>
      </c>
      <c r="F675" s="23" t="s">
        <v>20</v>
      </c>
      <c r="G675" s="24" t="n">
        <v>1</v>
      </c>
      <c r="H675" s="25" t="n">
        <v>800</v>
      </c>
      <c r="I675" s="25" t="n">
        <v>800</v>
      </c>
      <c r="J675" s="25" t="n">
        <v>0</v>
      </c>
      <c r="K675" s="25" t="n">
        <v>0</v>
      </c>
      <c r="L675" s="25" t="n">
        <v>0</v>
      </c>
      <c r="M675" s="25"/>
      <c r="N675" s="6" t="s">
        <f>=I675+J675+K675+L675</f>
      </c>
      <c r="O675" s="25"/>
      <c r="P675" s="23"/>
      <c r="Q675" s="23" t="s">
        <v>933</v>
      </c>
    </row>
    <row collapsed="false" customFormat="false" customHeight="false" hidden="false" ht="12.1" outlineLevel="0" r="676">
      <c r="A676" s="21" t="n">
        <v>45530.741238426</v>
      </c>
      <c r="B676" s="17" t="s">
        <v>17</v>
      </c>
      <c r="C676" s="17" t="s">
        <v>847</v>
      </c>
      <c r="D676" s="17" t="s">
        <v>724</v>
      </c>
      <c r="E676" s="17" t="s">
        <v>18</v>
      </c>
      <c r="F676" s="17" t="s">
        <v>20</v>
      </c>
      <c r="G676" s="7" t="n">
        <v>10</v>
      </c>
      <c r="H676" s="6" t="n">
        <v>264.21</v>
      </c>
      <c r="I676" s="6" t="n">
        <v>-2642.1</v>
      </c>
      <c r="J676" s="6" t="n">
        <v>0</v>
      </c>
      <c r="K676" s="6" t="n">
        <v>-1.59</v>
      </c>
      <c r="L676" s="6" t="n">
        <v>0</v>
      </c>
      <c r="M676" s="6"/>
      <c r="N676" s="6" t="s">
        <f>=I676+J676+K676+L676</f>
      </c>
      <c r="O676" s="6"/>
      <c r="P676" s="17"/>
      <c r="Q676" s="17" t="s">
        <v>844</v>
      </c>
    </row>
    <row collapsed="false" customFormat="false" customHeight="false" hidden="false" ht="12.1" outlineLevel="0" r="677">
      <c r="A677" s="21" t="n">
        <v>45530.744479167</v>
      </c>
      <c r="B677" s="17" t="s">
        <v>42</v>
      </c>
      <c r="C677" s="17" t="s">
        <v>885</v>
      </c>
      <c r="D677" s="17" t="s">
        <v>724</v>
      </c>
      <c r="E677" s="17" t="s">
        <v>18</v>
      </c>
      <c r="F677" s="17" t="s">
        <v>20</v>
      </c>
      <c r="G677" s="7" t="n">
        <v>10</v>
      </c>
      <c r="H677" s="6" t="n">
        <v>200.4</v>
      </c>
      <c r="I677" s="6" t="n">
        <v>-2004</v>
      </c>
      <c r="J677" s="6" t="n">
        <v>0</v>
      </c>
      <c r="K677" s="6" t="n">
        <v>-1.2</v>
      </c>
      <c r="L677" s="6" t="n">
        <v>0</v>
      </c>
      <c r="M677" s="6"/>
      <c r="N677" s="6" t="s">
        <f>=I677+J677+K677+L677</f>
      </c>
      <c r="O677" s="6"/>
      <c r="P677" s="17"/>
      <c r="Q677" s="17" t="s">
        <v>844</v>
      </c>
    </row>
    <row collapsed="false" customFormat="false" customHeight="false" hidden="false" ht="12.1" outlineLevel="0" r="678">
      <c r="A678" s="21" t="n">
        <v>45530.751643519</v>
      </c>
      <c r="B678" s="17" t="s">
        <v>122</v>
      </c>
      <c r="C678" s="17" t="s">
        <v>949</v>
      </c>
      <c r="D678" s="17" t="s">
        <v>724</v>
      </c>
      <c r="E678" s="17" t="s">
        <v>18</v>
      </c>
      <c r="F678" s="17" t="s">
        <v>20</v>
      </c>
      <c r="G678" s="7" t="n">
        <v>2000</v>
      </c>
      <c r="H678" s="6" t="n">
        <v>0.5695</v>
      </c>
      <c r="I678" s="6" t="n">
        <v>-1139</v>
      </c>
      <c r="J678" s="6" t="n">
        <v>0</v>
      </c>
      <c r="K678" s="6" t="n">
        <v>-0.68</v>
      </c>
      <c r="L678" s="6" t="n">
        <v>0</v>
      </c>
      <c r="M678" s="6"/>
      <c r="N678" s="6" t="s">
        <f>=I678+J678+K678+L678</f>
      </c>
      <c r="O678" s="6"/>
      <c r="P678" s="17"/>
      <c r="Q678" s="17" t="s">
        <v>844</v>
      </c>
    </row>
    <row collapsed="false" customFormat="false" customHeight="false" hidden="false" ht="12.1" outlineLevel="0" r="679">
      <c r="A679" s="21" t="n">
        <v>45530.752430556</v>
      </c>
      <c r="B679" s="17" t="s">
        <v>27</v>
      </c>
      <c r="C679" s="17" t="s">
        <v>934</v>
      </c>
      <c r="D679" s="17" t="s">
        <v>724</v>
      </c>
      <c r="E679" s="17" t="s">
        <v>18</v>
      </c>
      <c r="F679" s="17" t="s">
        <v>20</v>
      </c>
      <c r="G679" s="7" t="n">
        <v>10</v>
      </c>
      <c r="H679" s="6" t="n">
        <v>201.6</v>
      </c>
      <c r="I679" s="6" t="n">
        <v>-2016</v>
      </c>
      <c r="J679" s="6" t="n">
        <v>0</v>
      </c>
      <c r="K679" s="6" t="n">
        <v>-1.21</v>
      </c>
      <c r="L679" s="6" t="n">
        <v>0</v>
      </c>
      <c r="M679" s="6"/>
      <c r="N679" s="6" t="s">
        <f>=I679+J679+K679+L679</f>
      </c>
      <c r="O679" s="6"/>
      <c r="P679" s="17"/>
      <c r="Q679" s="17" t="s">
        <v>844</v>
      </c>
    </row>
    <row collapsed="false" customFormat="false" customHeight="false" hidden="false" ht="12.1" outlineLevel="0" r="680">
      <c r="A680" s="21" t="n">
        <v>45530.769872685</v>
      </c>
      <c r="B680" s="17" t="s">
        <v>60</v>
      </c>
      <c r="C680" s="17" t="s">
        <v>917</v>
      </c>
      <c r="D680" s="17" t="s">
        <v>724</v>
      </c>
      <c r="E680" s="17" t="s">
        <v>18</v>
      </c>
      <c r="F680" s="17" t="s">
        <v>20</v>
      </c>
      <c r="G680" s="7" t="n">
        <v>1000</v>
      </c>
      <c r="H680" s="6" t="n">
        <v>0.782</v>
      </c>
      <c r="I680" s="6" t="n">
        <v>-782</v>
      </c>
      <c r="J680" s="6" t="n">
        <v>0</v>
      </c>
      <c r="K680" s="6" t="n">
        <v>-0.62</v>
      </c>
      <c r="L680" s="6" t="n">
        <v>0</v>
      </c>
      <c r="M680" s="6"/>
      <c r="N680" s="6" t="s">
        <f>=I680+J680+K680+L680</f>
      </c>
      <c r="O680" s="6"/>
      <c r="P680" s="17"/>
      <c r="Q680" s="17" t="s">
        <v>933</v>
      </c>
    </row>
    <row collapsed="false" customFormat="false" customHeight="false" hidden="false" ht="12.1" outlineLevel="0" r="681">
      <c r="A681" s="22" t="n">
        <v>45539</v>
      </c>
      <c r="B681" s="23" t="s">
        <v>843</v>
      </c>
      <c r="C681" s="23" t="s">
        <v>259</v>
      </c>
      <c r="D681" s="23" t="s">
        <v>843</v>
      </c>
      <c r="E681" s="23" t="s">
        <v>843</v>
      </c>
      <c r="F681" s="23" t="s">
        <v>20</v>
      </c>
      <c r="G681" s="24" t="n">
        <v>1</v>
      </c>
      <c r="H681" s="25" t="n">
        <v>4500</v>
      </c>
      <c r="I681" s="25" t="n">
        <v>4500</v>
      </c>
      <c r="J681" s="25" t="n">
        <v>0</v>
      </c>
      <c r="K681" s="25" t="n">
        <v>0</v>
      </c>
      <c r="L681" s="25" t="n">
        <v>0</v>
      </c>
      <c r="M681" s="25"/>
      <c r="N681" s="6" t="s">
        <f>=I681+J681+K681+L681</f>
      </c>
      <c r="O681" s="25"/>
      <c r="P681" s="23"/>
      <c r="Q681" s="23" t="s">
        <v>844</v>
      </c>
    </row>
    <row collapsed="false" customFormat="false" customHeight="false" hidden="false" ht="12.1" outlineLevel="0" r="682">
      <c r="A682" s="21" t="n">
        <v>45539.650104167</v>
      </c>
      <c r="B682" s="17" t="s">
        <v>17</v>
      </c>
      <c r="C682" s="17" t="s">
        <v>847</v>
      </c>
      <c r="D682" s="17" t="s">
        <v>724</v>
      </c>
      <c r="E682" s="17" t="s">
        <v>18</v>
      </c>
      <c r="F682" s="17" t="s">
        <v>20</v>
      </c>
      <c r="G682" s="7" t="n">
        <v>10</v>
      </c>
      <c r="H682" s="6" t="n">
        <v>248.52</v>
      </c>
      <c r="I682" s="6" t="n">
        <v>-2485.2</v>
      </c>
      <c r="J682" s="6" t="n">
        <v>0</v>
      </c>
      <c r="K682" s="6" t="n">
        <v>-1.49</v>
      </c>
      <c r="L682" s="6" t="n">
        <v>-0.75</v>
      </c>
      <c r="M682" s="6"/>
      <c r="N682" s="6" t="s">
        <f>=I682+J682+K682+L682</f>
      </c>
      <c r="O682" s="6"/>
      <c r="P682" s="17"/>
      <c r="Q682" s="17" t="s">
        <v>844</v>
      </c>
    </row>
    <row collapsed="false" customFormat="false" customHeight="false" hidden="false" ht="12.1" outlineLevel="0" r="683">
      <c r="A683" s="21" t="n">
        <v>45539.650277778</v>
      </c>
      <c r="B683" s="17" t="s">
        <v>27</v>
      </c>
      <c r="C683" s="17" t="s">
        <v>934</v>
      </c>
      <c r="D683" s="17" t="s">
        <v>724</v>
      </c>
      <c r="E683" s="17" t="s">
        <v>18</v>
      </c>
      <c r="F683" s="17" t="s">
        <v>20</v>
      </c>
      <c r="G683" s="7" t="n">
        <v>10</v>
      </c>
      <c r="H683" s="6" t="n">
        <v>192.3</v>
      </c>
      <c r="I683" s="6" t="n">
        <v>-1923</v>
      </c>
      <c r="J683" s="6" t="n">
        <v>0</v>
      </c>
      <c r="K683" s="6" t="n">
        <v>-1.15</v>
      </c>
      <c r="L683" s="6" t="n">
        <v>-0.58</v>
      </c>
      <c r="M683" s="6"/>
      <c r="N683" s="6" t="s">
        <f>=I683+J683+K683+L683</f>
      </c>
      <c r="O683" s="6"/>
      <c r="P683" s="17"/>
      <c r="Q683" s="17" t="s">
        <v>844</v>
      </c>
    </row>
    <row collapsed="false" customFormat="false" customHeight="false" hidden="false" ht="12.1" outlineLevel="0" r="684">
      <c r="A684" s="22" t="n">
        <v>45567.632349537</v>
      </c>
      <c r="B684" s="23" t="s">
        <v>856</v>
      </c>
      <c r="C684" s="23" t="s">
        <v>994</v>
      </c>
      <c r="D684" s="23" t="s">
        <v>856</v>
      </c>
      <c r="E684" s="23" t="s">
        <v>856</v>
      </c>
      <c r="F684" s="23" t="s">
        <v>20</v>
      </c>
      <c r="G684" s="24" t="n">
        <v>1</v>
      </c>
      <c r="H684" s="25" t="n">
        <v>191.95</v>
      </c>
      <c r="I684" s="25" t="n">
        <v>191.95</v>
      </c>
      <c r="J684" s="25" t="n">
        <v>0</v>
      </c>
      <c r="K684" s="25" t="n">
        <v>0</v>
      </c>
      <c r="L684" s="25" t="n">
        <v>0</v>
      </c>
      <c r="M684" s="25"/>
      <c r="N684" s="6" t="s">
        <f>=I684+J684+K684+L684</f>
      </c>
      <c r="O684" s="25"/>
      <c r="P684" s="23"/>
      <c r="Q684" s="23" t="s">
        <v>864</v>
      </c>
    </row>
    <row collapsed="false" customFormat="false" customHeight="false" hidden="false" ht="12.1" outlineLevel="0" r="685">
      <c r="A685" s="22" t="n">
        <v>45575.81837963</v>
      </c>
      <c r="B685" s="23" t="s">
        <v>843</v>
      </c>
      <c r="C685" s="23" t="s">
        <v>471</v>
      </c>
      <c r="D685" s="23" t="s">
        <v>843</v>
      </c>
      <c r="E685" s="23" t="s">
        <v>843</v>
      </c>
      <c r="F685" s="23" t="s">
        <v>20</v>
      </c>
      <c r="G685" s="24" t="n">
        <v>1</v>
      </c>
      <c r="H685" s="25" t="n">
        <v>400</v>
      </c>
      <c r="I685" s="25" t="n">
        <v>400</v>
      </c>
      <c r="J685" s="25" t="n">
        <v>0</v>
      </c>
      <c r="K685" s="25" t="n">
        <v>0</v>
      </c>
      <c r="L685" s="25" t="n">
        <v>0</v>
      </c>
      <c r="M685" s="25"/>
      <c r="N685" s="6" t="s">
        <f>=I685+J685+K685+L685</f>
      </c>
      <c r="O685" s="25"/>
      <c r="P685" s="23"/>
      <c r="Q685" s="23" t="s">
        <v>864</v>
      </c>
    </row>
    <row collapsed="false" customFormat="false" customHeight="false" hidden="false" ht="12.1" outlineLevel="0" r="686">
      <c r="A686" s="21" t="n">
        <v>45575.819791667</v>
      </c>
      <c r="B686" s="17" t="s">
        <v>34</v>
      </c>
      <c r="C686" s="17" t="s">
        <v>930</v>
      </c>
      <c r="D686" s="17" t="s">
        <v>724</v>
      </c>
      <c r="E686" s="17" t="s">
        <v>18</v>
      </c>
      <c r="F686" s="17" t="s">
        <v>20</v>
      </c>
      <c r="G686" s="7" t="n">
        <v>1</v>
      </c>
      <c r="H686" s="6" t="n">
        <v>497.4</v>
      </c>
      <c r="I686" s="6" t="n">
        <v>-497.4</v>
      </c>
      <c r="J686" s="6" t="n">
        <v>0</v>
      </c>
      <c r="K686" s="6" t="n">
        <v>-0.35</v>
      </c>
      <c r="L686" s="6" t="n">
        <v>0</v>
      </c>
      <c r="M686" s="6"/>
      <c r="N686" s="6" t="s">
        <f>=I686+J686+K686+L686</f>
      </c>
      <c r="O686" s="6"/>
      <c r="P686" s="17"/>
      <c r="Q686" s="17" t="s">
        <v>864</v>
      </c>
    </row>
    <row collapsed="false" customFormat="false" customHeight="false" hidden="false" ht="12.1" outlineLevel="0" r="687">
      <c r="A687" s="22" t="n">
        <v>45580.752094907</v>
      </c>
      <c r="B687" s="23" t="s">
        <v>995</v>
      </c>
      <c r="C687" s="23" t="s">
        <v>996</v>
      </c>
      <c r="D687" s="23" t="s">
        <v>856</v>
      </c>
      <c r="E687" s="23" t="s">
        <v>856</v>
      </c>
      <c r="F687" s="23" t="s">
        <v>20</v>
      </c>
      <c r="G687" s="24" t="n">
        <v>1</v>
      </c>
      <c r="H687" s="25" t="n">
        <v>1.37</v>
      </c>
      <c r="I687" s="25" t="n">
        <v>1.37</v>
      </c>
      <c r="J687" s="25" t="n">
        <v>0</v>
      </c>
      <c r="K687" s="25" t="n">
        <v>0</v>
      </c>
      <c r="L687" s="25" t="n">
        <v>0</v>
      </c>
      <c r="M687" s="25"/>
      <c r="N687" s="6" t="s">
        <f>=I687+J687+K687+L687</f>
      </c>
      <c r="O687" s="25"/>
      <c r="P687" s="23"/>
      <c r="Q687" s="23" t="s">
        <v>864</v>
      </c>
    </row>
    <row collapsed="false" customFormat="false" customHeight="false" hidden="false" ht="12.1" outlineLevel="0" r="688">
      <c r="A688" s="22" t="n">
        <v>45582</v>
      </c>
      <c r="B688" s="23" t="s">
        <v>858</v>
      </c>
      <c r="C688" s="23" t="s">
        <v>981</v>
      </c>
      <c r="D688" s="23" t="s">
        <v>858</v>
      </c>
      <c r="E688" s="23" t="s">
        <v>858</v>
      </c>
      <c r="F688" s="23" t="s">
        <v>20</v>
      </c>
      <c r="G688" s="24" t="n">
        <v>1</v>
      </c>
      <c r="H688" s="25" t="n">
        <v>250</v>
      </c>
      <c r="I688" s="25" t="n">
        <v>250</v>
      </c>
      <c r="J688" s="25" t="n">
        <v>0</v>
      </c>
      <c r="K688" s="25" t="n">
        <v>0</v>
      </c>
      <c r="L688" s="25" t="n">
        <v>0</v>
      </c>
      <c r="M688" s="25"/>
      <c r="N688" s="6" t="s">
        <f>=I688+J688+K688+L688</f>
      </c>
      <c r="O688" s="25"/>
      <c r="P688" s="23"/>
      <c r="Q688" s="23" t="s">
        <v>844</v>
      </c>
    </row>
    <row collapsed="false" customFormat="false" customHeight="false" hidden="false" ht="12.1" outlineLevel="0" r="689">
      <c r="A689" s="22" t="n">
        <v>45590.773553241</v>
      </c>
      <c r="B689" s="23" t="s">
        <v>995</v>
      </c>
      <c r="C689" s="23" t="s">
        <v>997</v>
      </c>
      <c r="D689" s="23" t="s">
        <v>856</v>
      </c>
      <c r="E689" s="23" t="s">
        <v>856</v>
      </c>
      <c r="F689" s="23" t="s">
        <v>20</v>
      </c>
      <c r="G689" s="24" t="n">
        <v>1</v>
      </c>
      <c r="H689" s="25" t="n">
        <v>12.55</v>
      </c>
      <c r="I689" s="25" t="n">
        <v>12.55</v>
      </c>
      <c r="J689" s="25" t="n">
        <v>0</v>
      </c>
      <c r="K689" s="25" t="n">
        <v>0</v>
      </c>
      <c r="L689" s="25" t="n">
        <v>0</v>
      </c>
      <c r="M689" s="25"/>
      <c r="N689" s="6" t="s">
        <f>=I689+J689+K689+L689</f>
      </c>
      <c r="O689" s="25"/>
      <c r="P689" s="23"/>
      <c r="Q689" s="23" t="s">
        <v>864</v>
      </c>
    </row>
    <row collapsed="false" customFormat="false" customHeight="false" hidden="false" ht="12.1" outlineLevel="0" r="690">
      <c r="A690" s="22" t="n">
        <v>45594</v>
      </c>
      <c r="B690" s="23" t="s">
        <v>843</v>
      </c>
      <c r="C690" s="23" t="s">
        <v>259</v>
      </c>
      <c r="D690" s="23" t="s">
        <v>843</v>
      </c>
      <c r="E690" s="23" t="s">
        <v>843</v>
      </c>
      <c r="F690" s="23" t="s">
        <v>20</v>
      </c>
      <c r="G690" s="24" t="n">
        <v>1</v>
      </c>
      <c r="H690" s="25" t="n">
        <v>4000</v>
      </c>
      <c r="I690" s="25" t="n">
        <v>4000</v>
      </c>
      <c r="J690" s="25" t="n">
        <v>0</v>
      </c>
      <c r="K690" s="25" t="n">
        <v>0</v>
      </c>
      <c r="L690" s="25" t="n">
        <v>0</v>
      </c>
      <c r="M690" s="25"/>
      <c r="N690" s="6" t="s">
        <f>=I690+J690+K690+L690</f>
      </c>
      <c r="O690" s="25"/>
      <c r="P690" s="23"/>
      <c r="Q690" s="23" t="s">
        <v>844</v>
      </c>
    </row>
    <row collapsed="false" customFormat="false" customHeight="false" hidden="false" ht="12.1" outlineLevel="0" r="691">
      <c r="A691" s="21" t="n">
        <v>45594.680555556</v>
      </c>
      <c r="B691" s="17" t="s">
        <v>27</v>
      </c>
      <c r="C691" s="17" t="s">
        <v>934</v>
      </c>
      <c r="D691" s="17" t="s">
        <v>724</v>
      </c>
      <c r="E691" s="17" t="s">
        <v>18</v>
      </c>
      <c r="F691" s="17" t="s">
        <v>20</v>
      </c>
      <c r="G691" s="7" t="n">
        <v>10</v>
      </c>
      <c r="H691" s="6" t="n">
        <v>190.15</v>
      </c>
      <c r="I691" s="6" t="n">
        <v>-1901.5</v>
      </c>
      <c r="J691" s="6" t="n">
        <v>0</v>
      </c>
      <c r="K691" s="6" t="n">
        <v>-1.14</v>
      </c>
      <c r="L691" s="6" t="n">
        <v>-0.57</v>
      </c>
      <c r="M691" s="6"/>
      <c r="N691" s="6" t="s">
        <f>=I691+J691+K691+L691</f>
      </c>
      <c r="O691" s="6"/>
      <c r="P691" s="17"/>
      <c r="Q691" s="17" t="s">
        <v>844</v>
      </c>
    </row>
    <row collapsed="false" customFormat="false" customHeight="false" hidden="false" ht="12.1" outlineLevel="0" r="692">
      <c r="A692" s="21" t="n">
        <v>45594.680763889</v>
      </c>
      <c r="B692" s="17" t="s">
        <v>34</v>
      </c>
      <c r="C692" s="17" t="s">
        <v>930</v>
      </c>
      <c r="D692" s="17" t="s">
        <v>724</v>
      </c>
      <c r="E692" s="17" t="s">
        <v>18</v>
      </c>
      <c r="F692" s="17" t="s">
        <v>20</v>
      </c>
      <c r="G692" s="7" t="n">
        <v>5</v>
      </c>
      <c r="H692" s="6" t="n">
        <v>444.6</v>
      </c>
      <c r="I692" s="6" t="n">
        <v>-2223</v>
      </c>
      <c r="J692" s="6" t="n">
        <v>0</v>
      </c>
      <c r="K692" s="6" t="n">
        <v>-1.33</v>
      </c>
      <c r="L692" s="6" t="n">
        <v>-0.66</v>
      </c>
      <c r="M692" s="6"/>
      <c r="N692" s="6" t="s">
        <f>=I692+J692+K692+L692</f>
      </c>
      <c r="O692" s="6"/>
      <c r="P692" s="17"/>
      <c r="Q692" s="17" t="s">
        <v>844</v>
      </c>
    </row>
    <row collapsed="false" customFormat="false" customHeight="false" hidden="false" ht="12.1" outlineLevel="0" r="693">
      <c r="A693" s="22" t="n">
        <v>45595</v>
      </c>
      <c r="B693" s="23" t="s">
        <v>843</v>
      </c>
      <c r="C693" s="23" t="s">
        <v>259</v>
      </c>
      <c r="D693" s="23" t="s">
        <v>843</v>
      </c>
      <c r="E693" s="23" t="s">
        <v>843</v>
      </c>
      <c r="F693" s="23" t="s">
        <v>20</v>
      </c>
      <c r="G693" s="24" t="n">
        <v>1</v>
      </c>
      <c r="H693" s="25" t="n">
        <v>3600</v>
      </c>
      <c r="I693" s="25" t="n">
        <v>3600</v>
      </c>
      <c r="J693" s="25" t="n">
        <v>0</v>
      </c>
      <c r="K693" s="25" t="n">
        <v>0</v>
      </c>
      <c r="L693" s="25" t="n">
        <v>0</v>
      </c>
      <c r="M693" s="25"/>
      <c r="N693" s="6" t="s">
        <f>=I693+J693+K693+L693</f>
      </c>
      <c r="O693" s="25"/>
      <c r="P693" s="23"/>
      <c r="Q693" s="23" t="s">
        <v>844</v>
      </c>
    </row>
    <row collapsed="false" customFormat="false" customHeight="false" hidden="false" ht="12.1" outlineLevel="0" r="694">
      <c r="A694" s="21" t="n">
        <v>45595.509675926</v>
      </c>
      <c r="B694" s="17" t="s">
        <v>49</v>
      </c>
      <c r="C694" s="17" t="s">
        <v>855</v>
      </c>
      <c r="D694" s="17" t="s">
        <v>724</v>
      </c>
      <c r="E694" s="17" t="s">
        <v>18</v>
      </c>
      <c r="F694" s="17" t="s">
        <v>20</v>
      </c>
      <c r="G694" s="7" t="n">
        <v>20</v>
      </c>
      <c r="H694" s="6" t="n">
        <v>196.48</v>
      </c>
      <c r="I694" s="6" t="n">
        <v>-3929.6</v>
      </c>
      <c r="J694" s="6" t="n">
        <v>0</v>
      </c>
      <c r="K694" s="6" t="n">
        <v>-2.36</v>
      </c>
      <c r="L694" s="6" t="n">
        <v>-1.18</v>
      </c>
      <c r="M694" s="6"/>
      <c r="N694" s="6" t="s">
        <f>=I694+J694+K694+L694</f>
      </c>
      <c r="O694" s="6"/>
      <c r="P694" s="17"/>
      <c r="Q694" s="17" t="s">
        <v>844</v>
      </c>
    </row>
    <row collapsed="false" customFormat="false" customHeight="false" hidden="false" ht="12.1" outlineLevel="0" r="695">
      <c r="A695" s="22" t="n">
        <v>45596</v>
      </c>
      <c r="B695" s="23" t="s">
        <v>856</v>
      </c>
      <c r="C695" s="23" t="s">
        <v>998</v>
      </c>
      <c r="D695" s="23" t="s">
        <v>856</v>
      </c>
      <c r="E695" s="23" t="s">
        <v>856</v>
      </c>
      <c r="F695" s="23" t="s">
        <v>20</v>
      </c>
      <c r="G695" s="24" t="n">
        <v>1</v>
      </c>
      <c r="H695" s="25" t="n">
        <v>42.38</v>
      </c>
      <c r="I695" s="25" t="n">
        <v>42.38</v>
      </c>
      <c r="J695" s="25" t="n">
        <v>0</v>
      </c>
      <c r="K695" s="25" t="n">
        <v>0</v>
      </c>
      <c r="L695" s="25" t="n">
        <v>0</v>
      </c>
      <c r="M695" s="25"/>
      <c r="N695" s="6" t="s">
        <f>=I695+J695+K695+L695</f>
      </c>
      <c r="O695" s="25"/>
      <c r="P695" s="23"/>
      <c r="Q695" s="23" t="s">
        <v>844</v>
      </c>
    </row>
    <row collapsed="false" customFormat="false" customHeight="false" hidden="false" ht="12.1" outlineLevel="0" r="696">
      <c r="A696" s="22" t="n">
        <v>45617</v>
      </c>
      <c r="B696" s="23" t="s">
        <v>843</v>
      </c>
      <c r="C696" s="23" t="s">
        <v>259</v>
      </c>
      <c r="D696" s="23" t="s">
        <v>843</v>
      </c>
      <c r="E696" s="23" t="s">
        <v>843</v>
      </c>
      <c r="F696" s="23" t="s">
        <v>20</v>
      </c>
      <c r="G696" s="24" t="n">
        <v>1</v>
      </c>
      <c r="H696" s="25" t="n">
        <v>6500</v>
      </c>
      <c r="I696" s="25" t="n">
        <v>6500</v>
      </c>
      <c r="J696" s="25" t="n">
        <v>0</v>
      </c>
      <c r="K696" s="25" t="n">
        <v>0</v>
      </c>
      <c r="L696" s="25" t="n">
        <v>0</v>
      </c>
      <c r="M696" s="25"/>
      <c r="N696" s="6" t="s">
        <f>=I696+J696+K696+L696</f>
      </c>
      <c r="O696" s="25"/>
      <c r="P696" s="23"/>
      <c r="Q696" s="23" t="s">
        <v>844</v>
      </c>
    </row>
    <row collapsed="false" customFormat="false" customHeight="false" hidden="false" ht="12.1" outlineLevel="0" r="697">
      <c r="A697" s="21" t="n">
        <v>45617.757615741</v>
      </c>
      <c r="B697" s="17" t="s">
        <v>34</v>
      </c>
      <c r="C697" s="17" t="s">
        <v>930</v>
      </c>
      <c r="D697" s="17" t="s">
        <v>724</v>
      </c>
      <c r="E697" s="17" t="s">
        <v>18</v>
      </c>
      <c r="F697" s="17" t="s">
        <v>20</v>
      </c>
      <c r="G697" s="7" t="n">
        <v>1</v>
      </c>
      <c r="H697" s="6" t="n">
        <v>451.55</v>
      </c>
      <c r="I697" s="6" t="n">
        <v>-451.55</v>
      </c>
      <c r="J697" s="6" t="n">
        <v>0</v>
      </c>
      <c r="K697" s="6" t="n">
        <v>-0.27</v>
      </c>
      <c r="L697" s="6" t="n">
        <v>-0.14</v>
      </c>
      <c r="M697" s="6"/>
      <c r="N697" s="6" t="s">
        <f>=I697+J697+K697+L697</f>
      </c>
      <c r="O697" s="6"/>
      <c r="P697" s="17"/>
      <c r="Q697" s="17" t="s">
        <v>844</v>
      </c>
    </row>
    <row collapsed="false" customFormat="false" customHeight="false" hidden="false" ht="12.1" outlineLevel="0" r="698">
      <c r="A698" s="21" t="n">
        <v>45617.75775463</v>
      </c>
      <c r="B698" s="17" t="s">
        <v>46</v>
      </c>
      <c r="C698" s="17" t="s">
        <v>861</v>
      </c>
      <c r="D698" s="17" t="s">
        <v>724</v>
      </c>
      <c r="E698" s="17" t="s">
        <v>18</v>
      </c>
      <c r="F698" s="17" t="s">
        <v>20</v>
      </c>
      <c r="G698" s="7" t="n">
        <v>1</v>
      </c>
      <c r="H698" s="6" t="n">
        <v>1108.2</v>
      </c>
      <c r="I698" s="6" t="n">
        <v>-1108.2</v>
      </c>
      <c r="J698" s="6" t="n">
        <v>0</v>
      </c>
      <c r="K698" s="6" t="n">
        <v>-0.67</v>
      </c>
      <c r="L698" s="6" t="n">
        <v>-0.33</v>
      </c>
      <c r="M698" s="6"/>
      <c r="N698" s="6" t="s">
        <f>=I698+J698+K698+L698</f>
      </c>
      <c r="O698" s="6"/>
      <c r="P698" s="17"/>
      <c r="Q698" s="17" t="s">
        <v>844</v>
      </c>
    </row>
    <row collapsed="false" customFormat="false" customHeight="false" hidden="false" ht="12.1" outlineLevel="0" r="699">
      <c r="A699" s="21" t="n">
        <v>45617.757951389</v>
      </c>
      <c r="B699" s="17" t="s">
        <v>113</v>
      </c>
      <c r="C699" s="17" t="s">
        <v>860</v>
      </c>
      <c r="D699" s="17" t="s">
        <v>724</v>
      </c>
      <c r="E699" s="17" t="s">
        <v>18</v>
      </c>
      <c r="F699" s="17" t="s">
        <v>20</v>
      </c>
      <c r="G699" s="7" t="n">
        <v>10</v>
      </c>
      <c r="H699" s="6" t="n">
        <v>53.05</v>
      </c>
      <c r="I699" s="6" t="n">
        <v>-530.5</v>
      </c>
      <c r="J699" s="6" t="n">
        <v>0</v>
      </c>
      <c r="K699" s="6" t="n">
        <v>-0.31</v>
      </c>
      <c r="L699" s="6" t="n">
        <v>-0.16</v>
      </c>
      <c r="M699" s="6"/>
      <c r="N699" s="6" t="s">
        <f>=I699+J699+K699+L699</f>
      </c>
      <c r="O699" s="6"/>
      <c r="P699" s="17"/>
      <c r="Q699" s="17" t="s">
        <v>844</v>
      </c>
    </row>
    <row collapsed="false" customFormat="false" customHeight="false" hidden="false" ht="12.1" outlineLevel="0" r="700">
      <c r="A700" s="21" t="n">
        <v>45617.760092593</v>
      </c>
      <c r="B700" s="17" t="s">
        <v>216</v>
      </c>
      <c r="C700" s="17" t="s">
        <v>999</v>
      </c>
      <c r="D700" s="17" t="s">
        <v>724</v>
      </c>
      <c r="E700" s="17" t="s">
        <v>202</v>
      </c>
      <c r="F700" s="17" t="s">
        <v>20</v>
      </c>
      <c r="G700" s="7" t="n">
        <v>5</v>
      </c>
      <c r="H700" s="6" t="n">
        <v>53.633</v>
      </c>
      <c r="I700" s="6" t="n">
        <v>-2681.65</v>
      </c>
      <c r="J700" s="6" t="n">
        <v>-95.9</v>
      </c>
      <c r="K700" s="6" t="n">
        <v>-1.61</v>
      </c>
      <c r="L700" s="6" t="n">
        <v>-0.26</v>
      </c>
      <c r="M700" s="6"/>
      <c r="N700" s="6" t="s">
        <f>=I700+J700+K700+L700</f>
      </c>
      <c r="O700" s="6"/>
      <c r="P700" s="17"/>
      <c r="Q700" s="17" t="s">
        <v>844</v>
      </c>
    </row>
    <row collapsed="false" customFormat="false" customHeight="false" hidden="false" ht="12.1" outlineLevel="0" r="701">
      <c r="A701" s="22" t="n">
        <v>45623</v>
      </c>
      <c r="B701" s="23" t="s">
        <v>843</v>
      </c>
      <c r="C701" s="23" t="s">
        <v>259</v>
      </c>
      <c r="D701" s="23" t="s">
        <v>843</v>
      </c>
      <c r="E701" s="23" t="s">
        <v>843</v>
      </c>
      <c r="F701" s="23" t="s">
        <v>20</v>
      </c>
      <c r="G701" s="24" t="n">
        <v>1</v>
      </c>
      <c r="H701" s="25" t="n">
        <v>5000</v>
      </c>
      <c r="I701" s="25" t="n">
        <v>5000</v>
      </c>
      <c r="J701" s="25" t="n">
        <v>0</v>
      </c>
      <c r="K701" s="25" t="n">
        <v>0</v>
      </c>
      <c r="L701" s="25" t="n">
        <v>0</v>
      </c>
      <c r="M701" s="25"/>
      <c r="N701" s="6" t="s">
        <f>=I701+J701+K701+L701</f>
      </c>
      <c r="O701" s="25"/>
      <c r="P701" s="23"/>
      <c r="Q701" s="23" t="s">
        <v>844</v>
      </c>
    </row>
    <row collapsed="false" customFormat="false" customHeight="false" hidden="false" ht="12.1" outlineLevel="0" r="702">
      <c r="A702" s="21" t="n">
        <v>45623.676805556</v>
      </c>
      <c r="B702" s="17" t="s">
        <v>52</v>
      </c>
      <c r="C702" s="17" t="s">
        <v>848</v>
      </c>
      <c r="D702" s="17" t="s">
        <v>724</v>
      </c>
      <c r="E702" s="17" t="s">
        <v>18</v>
      </c>
      <c r="F702" s="17" t="s">
        <v>20</v>
      </c>
      <c r="G702" s="7" t="n">
        <v>3</v>
      </c>
      <c r="H702" s="6" t="n">
        <v>513.3</v>
      </c>
      <c r="I702" s="6" t="n">
        <v>-1539.9</v>
      </c>
      <c r="J702" s="6" t="n">
        <v>0</v>
      </c>
      <c r="K702" s="6" t="n">
        <v>-0.92</v>
      </c>
      <c r="L702" s="6" t="n">
        <v>0</v>
      </c>
      <c r="M702" s="6"/>
      <c r="N702" s="6" t="s">
        <f>=I702+J702+K702+L702</f>
      </c>
      <c r="O702" s="6"/>
      <c r="P702" s="17"/>
      <c r="Q702" s="17" t="s">
        <v>844</v>
      </c>
    </row>
    <row collapsed="false" customFormat="false" customHeight="false" hidden="false" ht="12.1" outlineLevel="0" r="703">
      <c r="A703" s="21" t="n">
        <v>45623.679236111</v>
      </c>
      <c r="B703" s="17" t="s">
        <v>46</v>
      </c>
      <c r="C703" s="17" t="s">
        <v>861</v>
      </c>
      <c r="D703" s="17" t="s">
        <v>724</v>
      </c>
      <c r="E703" s="17" t="s">
        <v>18</v>
      </c>
      <c r="F703" s="17" t="s">
        <v>20</v>
      </c>
      <c r="G703" s="7" t="n">
        <v>1</v>
      </c>
      <c r="H703" s="6" t="n">
        <v>1063.6</v>
      </c>
      <c r="I703" s="6" t="n">
        <v>-1063.6</v>
      </c>
      <c r="J703" s="6" t="n">
        <v>0</v>
      </c>
      <c r="K703" s="6" t="n">
        <v>-0.64</v>
      </c>
      <c r="L703" s="6" t="n">
        <v>-0.32</v>
      </c>
      <c r="M703" s="6"/>
      <c r="N703" s="6" t="s">
        <f>=I703+J703+K703+L703</f>
      </c>
      <c r="O703" s="6"/>
      <c r="P703" s="17"/>
      <c r="Q703" s="17" t="s">
        <v>844</v>
      </c>
    </row>
    <row collapsed="false" customFormat="false" customHeight="false" hidden="false" ht="12.1" outlineLevel="0" r="704">
      <c r="A704" s="21" t="n">
        <v>45623.679756944</v>
      </c>
      <c r="B704" s="17" t="s">
        <v>49</v>
      </c>
      <c r="C704" s="17" t="s">
        <v>855</v>
      </c>
      <c r="D704" s="17" t="s">
        <v>724</v>
      </c>
      <c r="E704" s="17" t="s">
        <v>18</v>
      </c>
      <c r="F704" s="17" t="s">
        <v>20</v>
      </c>
      <c r="G704" s="7" t="n">
        <v>10</v>
      </c>
      <c r="H704" s="6" t="n">
        <v>184.21</v>
      </c>
      <c r="I704" s="6" t="n">
        <v>-1842.1</v>
      </c>
      <c r="J704" s="6" t="n">
        <v>0</v>
      </c>
      <c r="K704" s="6" t="n">
        <v>-1.11</v>
      </c>
      <c r="L704" s="6" t="n">
        <v>-0.55</v>
      </c>
      <c r="M704" s="6"/>
      <c r="N704" s="6" t="s">
        <f>=I704+J704+K704+L704</f>
      </c>
      <c r="O704" s="6"/>
      <c r="P704" s="17"/>
      <c r="Q704" s="17" t="s">
        <v>844</v>
      </c>
    </row>
    <row collapsed="false" customFormat="false" customHeight="false" hidden="false" ht="12.1" outlineLevel="0" r="705">
      <c r="A705" s="21" t="n">
        <v>45623.680451389</v>
      </c>
      <c r="B705" s="17" t="s">
        <v>27</v>
      </c>
      <c r="C705" s="17" t="s">
        <v>934</v>
      </c>
      <c r="D705" s="17" t="s">
        <v>724</v>
      </c>
      <c r="E705" s="17" t="s">
        <v>18</v>
      </c>
      <c r="F705" s="17" t="s">
        <v>20</v>
      </c>
      <c r="G705" s="7" t="n">
        <v>10</v>
      </c>
      <c r="H705" s="6" t="n">
        <v>185.15</v>
      </c>
      <c r="I705" s="6" t="n">
        <v>-1851.5</v>
      </c>
      <c r="J705" s="6" t="n">
        <v>0</v>
      </c>
      <c r="K705" s="6" t="n">
        <v>-1.11</v>
      </c>
      <c r="L705" s="6" t="n">
        <v>0</v>
      </c>
      <c r="M705" s="6"/>
      <c r="N705" s="6" t="s">
        <f>=I705+J705+K705+L705</f>
      </c>
      <c r="O705" s="6"/>
      <c r="P705" s="17"/>
      <c r="Q705" s="17" t="s">
        <v>844</v>
      </c>
    </row>
    <row collapsed="false" customFormat="false" customHeight="false" hidden="false" ht="12.1" outlineLevel="0" r="706">
      <c r="A706" s="22" t="n">
        <v>45631</v>
      </c>
      <c r="B706" s="23" t="s">
        <v>843</v>
      </c>
      <c r="C706" s="23" t="s">
        <v>259</v>
      </c>
      <c r="D706" s="23" t="s">
        <v>843</v>
      </c>
      <c r="E706" s="23" t="s">
        <v>843</v>
      </c>
      <c r="F706" s="23" t="s">
        <v>20</v>
      </c>
      <c r="G706" s="24" t="n">
        <v>1</v>
      </c>
      <c r="H706" s="25" t="n">
        <v>2550</v>
      </c>
      <c r="I706" s="25" t="n">
        <v>2550</v>
      </c>
      <c r="J706" s="25" t="n">
        <v>0</v>
      </c>
      <c r="K706" s="25" t="n">
        <v>0</v>
      </c>
      <c r="L706" s="25" t="n">
        <v>0</v>
      </c>
      <c r="M706" s="25"/>
      <c r="N706" s="6" t="s">
        <f>=I706+J706+K706+L706</f>
      </c>
      <c r="O706" s="25"/>
      <c r="P706" s="23"/>
      <c r="Q706" s="23" t="s">
        <v>844</v>
      </c>
    </row>
    <row collapsed="false" customFormat="false" customHeight="false" hidden="false" ht="12.1" outlineLevel="0" r="707">
      <c r="A707" s="21" t="n">
        <v>45631.420740741</v>
      </c>
      <c r="B707" s="17" t="s">
        <v>27</v>
      </c>
      <c r="C707" s="17" t="s">
        <v>934</v>
      </c>
      <c r="D707" s="17" t="s">
        <v>724</v>
      </c>
      <c r="E707" s="17" t="s">
        <v>18</v>
      </c>
      <c r="F707" s="17" t="s">
        <v>20</v>
      </c>
      <c r="G707" s="7" t="n">
        <v>10</v>
      </c>
      <c r="H707" s="6" t="n">
        <v>187.7</v>
      </c>
      <c r="I707" s="6" t="n">
        <v>-1877</v>
      </c>
      <c r="J707" s="6" t="n">
        <v>0</v>
      </c>
      <c r="K707" s="6" t="n">
        <v>-1.13</v>
      </c>
      <c r="L707" s="6" t="n">
        <v>-0.56</v>
      </c>
      <c r="M707" s="6"/>
      <c r="N707" s="6" t="s">
        <f>=I707+J707+K707+L707</f>
      </c>
      <c r="O707" s="6"/>
      <c r="P707" s="17"/>
      <c r="Q707" s="17" t="s">
        <v>844</v>
      </c>
    </row>
    <row collapsed="false" customFormat="false" customHeight="false" hidden="false" ht="12.1" outlineLevel="0" r="708">
      <c r="A708" s="21" t="n">
        <v>45631.421493056</v>
      </c>
      <c r="B708" s="17" t="s">
        <v>46</v>
      </c>
      <c r="C708" s="17" t="s">
        <v>861</v>
      </c>
      <c r="D708" s="17" t="s">
        <v>724</v>
      </c>
      <c r="E708" s="17" t="s">
        <v>18</v>
      </c>
      <c r="F708" s="17" t="s">
        <v>20</v>
      </c>
      <c r="G708" s="7" t="n">
        <v>1</v>
      </c>
      <c r="H708" s="6" t="n">
        <v>1053.2</v>
      </c>
      <c r="I708" s="6" t="n">
        <v>-1053.2</v>
      </c>
      <c r="J708" s="6" t="n">
        <v>0</v>
      </c>
      <c r="K708" s="6" t="n">
        <v>-0.63</v>
      </c>
      <c r="L708" s="6" t="n">
        <v>-0.31</v>
      </c>
      <c r="M708" s="6"/>
      <c r="N708" s="6" t="s">
        <f>=I708+J708+K708+L708</f>
      </c>
      <c r="O708" s="6"/>
      <c r="P708" s="17"/>
      <c r="Q708" s="17" t="s">
        <v>844</v>
      </c>
    </row>
    <row collapsed="false" customFormat="false" customHeight="false" hidden="false" ht="12.1" outlineLevel="0" r="709">
      <c r="A709" s="22" t="n">
        <v>45632.526909722</v>
      </c>
      <c r="B709" s="23" t="s">
        <v>995</v>
      </c>
      <c r="C709" s="23" t="s">
        <v>997</v>
      </c>
      <c r="D709" s="23" t="s">
        <v>856</v>
      </c>
      <c r="E709" s="23" t="s">
        <v>856</v>
      </c>
      <c r="F709" s="23" t="s">
        <v>20</v>
      </c>
      <c r="G709" s="24" t="n">
        <v>1</v>
      </c>
      <c r="H709" s="25" t="n">
        <v>241.1</v>
      </c>
      <c r="I709" s="25" t="n">
        <v>241.1</v>
      </c>
      <c r="J709" s="25" t="n">
        <v>0</v>
      </c>
      <c r="K709" s="25" t="n">
        <v>0</v>
      </c>
      <c r="L709" s="25" t="n">
        <v>0</v>
      </c>
      <c r="M709" s="25"/>
      <c r="N709" s="6" t="s">
        <f>=I709+J709+K709+L709</f>
      </c>
      <c r="O709" s="25"/>
      <c r="P709" s="23"/>
      <c r="Q709" s="23" t="s">
        <v>864</v>
      </c>
    </row>
    <row collapsed="false" customFormat="false" customHeight="false" hidden="false" ht="12.1" outlineLevel="0" r="710">
      <c r="A710" s="22" t="n">
        <v>45637.652905093</v>
      </c>
      <c r="B710" s="23" t="s">
        <v>856</v>
      </c>
      <c r="C710" s="23" t="s">
        <v>1000</v>
      </c>
      <c r="D710" s="23" t="s">
        <v>856</v>
      </c>
      <c r="E710" s="23" t="s">
        <v>856</v>
      </c>
      <c r="F710" s="23" t="s">
        <v>20</v>
      </c>
      <c r="G710" s="24" t="n">
        <v>1</v>
      </c>
      <c r="H710" s="25" t="n">
        <v>254.3</v>
      </c>
      <c r="I710" s="25" t="n">
        <v>254.3</v>
      </c>
      <c r="J710" s="25" t="n">
        <v>0</v>
      </c>
      <c r="K710" s="25" t="n">
        <v>0</v>
      </c>
      <c r="L710" s="25" t="n">
        <v>0</v>
      </c>
      <c r="M710" s="25"/>
      <c r="N710" s="6" t="s">
        <f>=I710+J710+K710+L710</f>
      </c>
      <c r="O710" s="25"/>
      <c r="P710" s="23"/>
      <c r="Q710" s="23" t="s">
        <v>864</v>
      </c>
    </row>
    <row collapsed="false" customFormat="false" customHeight="false" hidden="false" ht="12.1" outlineLevel="0" r="711">
      <c r="A711" s="22" t="n">
        <v>45642</v>
      </c>
      <c r="B711" s="23" t="s">
        <v>843</v>
      </c>
      <c r="C711" s="23" t="s">
        <v>259</v>
      </c>
      <c r="D711" s="23" t="s">
        <v>843</v>
      </c>
      <c r="E711" s="23" t="s">
        <v>843</v>
      </c>
      <c r="F711" s="23" t="s">
        <v>20</v>
      </c>
      <c r="G711" s="24" t="n">
        <v>1</v>
      </c>
      <c r="H711" s="25" t="n">
        <v>1100</v>
      </c>
      <c r="I711" s="25" t="n">
        <v>1100</v>
      </c>
      <c r="J711" s="25" t="n">
        <v>0</v>
      </c>
      <c r="K711" s="25" t="n">
        <v>0</v>
      </c>
      <c r="L711" s="25" t="n">
        <v>0</v>
      </c>
      <c r="M711" s="25"/>
      <c r="N711" s="6" t="s">
        <f>=I711+J711+K711+L711</f>
      </c>
      <c r="O711" s="25"/>
      <c r="P711" s="23"/>
      <c r="Q711" s="23" t="s">
        <v>844</v>
      </c>
    </row>
    <row collapsed="false" customFormat="false" customHeight="false" hidden="false" ht="12.1" outlineLevel="0" r="712">
      <c r="A712" s="21" t="n">
        <v>45642.724594907</v>
      </c>
      <c r="B712" s="17" t="s">
        <v>46</v>
      </c>
      <c r="C712" s="17" t="s">
        <v>861</v>
      </c>
      <c r="D712" s="17" t="s">
        <v>724</v>
      </c>
      <c r="E712" s="17" t="s">
        <v>18</v>
      </c>
      <c r="F712" s="17" t="s">
        <v>20</v>
      </c>
      <c r="G712" s="7" t="n">
        <v>1</v>
      </c>
      <c r="H712" s="6" t="n">
        <v>1068</v>
      </c>
      <c r="I712" s="6" t="n">
        <v>-1068</v>
      </c>
      <c r="J712" s="6" t="n">
        <v>0</v>
      </c>
      <c r="K712" s="6" t="n">
        <v>-0.64</v>
      </c>
      <c r="L712" s="6" t="n">
        <v>-0.32</v>
      </c>
      <c r="M712" s="6"/>
      <c r="N712" s="6" t="s">
        <f>=I712+J712+K712+L712</f>
      </c>
      <c r="O712" s="6"/>
      <c r="P712" s="17"/>
      <c r="Q712" s="17" t="s">
        <v>844</v>
      </c>
    </row>
    <row collapsed="false" customFormat="false" customHeight="false" hidden="false" ht="12.1" outlineLevel="0" r="713">
      <c r="A713" s="22" t="n">
        <v>45643</v>
      </c>
      <c r="B713" s="23" t="s">
        <v>843</v>
      </c>
      <c r="C713" s="23" t="s">
        <v>259</v>
      </c>
      <c r="D713" s="23" t="s">
        <v>843</v>
      </c>
      <c r="E713" s="23" t="s">
        <v>843</v>
      </c>
      <c r="F713" s="23" t="s">
        <v>20</v>
      </c>
      <c r="G713" s="24" t="n">
        <v>1</v>
      </c>
      <c r="H713" s="25" t="n">
        <v>1000</v>
      </c>
      <c r="I713" s="25" t="n">
        <v>1000</v>
      </c>
      <c r="J713" s="25" t="n">
        <v>0</v>
      </c>
      <c r="K713" s="25" t="n">
        <v>0</v>
      </c>
      <c r="L713" s="25" t="n">
        <v>0</v>
      </c>
      <c r="M713" s="25"/>
      <c r="N713" s="6" t="s">
        <f>=I713+J713+K713+L713</f>
      </c>
      <c r="O713" s="25"/>
      <c r="P713" s="23"/>
      <c r="Q713" s="23" t="s">
        <v>844</v>
      </c>
    </row>
    <row collapsed="false" customFormat="false" customHeight="false" hidden="false" ht="12.1" outlineLevel="0" r="714">
      <c r="A714" s="21" t="n">
        <v>45643.440219907</v>
      </c>
      <c r="B714" s="17" t="s">
        <v>46</v>
      </c>
      <c r="C714" s="17" t="s">
        <v>861</v>
      </c>
      <c r="D714" s="17" t="s">
        <v>724</v>
      </c>
      <c r="E714" s="17" t="s">
        <v>18</v>
      </c>
      <c r="F714" s="17" t="s">
        <v>20</v>
      </c>
      <c r="G714" s="7" t="n">
        <v>1</v>
      </c>
      <c r="H714" s="6" t="n">
        <v>1013</v>
      </c>
      <c r="I714" s="6" t="n">
        <v>-1013</v>
      </c>
      <c r="J714" s="6" t="n">
        <v>0</v>
      </c>
      <c r="K714" s="6" t="n">
        <v>-0.61</v>
      </c>
      <c r="L714" s="6" t="n">
        <v>-0.3</v>
      </c>
      <c r="M714" s="6"/>
      <c r="N714" s="6" t="s">
        <f>=I714+J714+K714+L714</f>
      </c>
      <c r="O714" s="6"/>
      <c r="P714" s="17"/>
      <c r="Q714" s="17" t="s">
        <v>844</v>
      </c>
    </row>
    <row collapsed="false" customFormat="false" customHeight="false" hidden="false" ht="12.1" outlineLevel="0" r="715">
      <c r="A715" s="22" t="n">
        <v>45653</v>
      </c>
      <c r="B715" s="23" t="s">
        <v>843</v>
      </c>
      <c r="C715" s="23" t="s">
        <v>259</v>
      </c>
      <c r="D715" s="23" t="s">
        <v>843</v>
      </c>
      <c r="E715" s="23" t="s">
        <v>843</v>
      </c>
      <c r="F715" s="23" t="s">
        <v>20</v>
      </c>
      <c r="G715" s="24" t="n">
        <v>1</v>
      </c>
      <c r="H715" s="25" t="n">
        <v>5944.71</v>
      </c>
      <c r="I715" s="25" t="n">
        <v>5944.71</v>
      </c>
      <c r="J715" s="25" t="n">
        <v>0</v>
      </c>
      <c r="K715" s="25" t="n">
        <v>0</v>
      </c>
      <c r="L715" s="25" t="n">
        <v>0</v>
      </c>
      <c r="M715" s="25"/>
      <c r="N715" s="6" t="s">
        <f>=I715+J715+K715+L715</f>
      </c>
      <c r="O715" s="25"/>
      <c r="P715" s="23"/>
      <c r="Q715" s="23" t="s">
        <v>844</v>
      </c>
    </row>
    <row collapsed="false" customFormat="false" customHeight="false" hidden="false" ht="12.1" outlineLevel="0" r="716">
      <c r="A716" s="22" t="n">
        <v>45653</v>
      </c>
      <c r="B716" s="23" t="s">
        <v>843</v>
      </c>
      <c r="C716" s="23" t="s">
        <v>259</v>
      </c>
      <c r="D716" s="23" t="s">
        <v>843</v>
      </c>
      <c r="E716" s="23" t="s">
        <v>843</v>
      </c>
      <c r="F716" s="23" t="s">
        <v>20</v>
      </c>
      <c r="G716" s="24" t="n">
        <v>1</v>
      </c>
      <c r="H716" s="25" t="n">
        <v>5000</v>
      </c>
      <c r="I716" s="25" t="n">
        <v>5000</v>
      </c>
      <c r="J716" s="25" t="n">
        <v>0</v>
      </c>
      <c r="K716" s="25" t="n">
        <v>0</v>
      </c>
      <c r="L716" s="25" t="n">
        <v>0</v>
      </c>
      <c r="M716" s="25"/>
      <c r="N716" s="6" t="s">
        <f>=I716+J716+K716+L716</f>
      </c>
      <c r="O716" s="25"/>
      <c r="P716" s="23"/>
      <c r="Q716" s="23" t="s">
        <v>844</v>
      </c>
    </row>
    <row collapsed="false" customFormat="false" customHeight="false" hidden="false" ht="12.1" outlineLevel="0" r="717">
      <c r="A717" s="22" t="n">
        <v>45660.557256944</v>
      </c>
      <c r="B717" s="23" t="s">
        <v>995</v>
      </c>
      <c r="C717" s="23" t="s">
        <v>997</v>
      </c>
      <c r="D717" s="23" t="s">
        <v>856</v>
      </c>
      <c r="E717" s="23" t="s">
        <v>856</v>
      </c>
      <c r="F717" s="23" t="s">
        <v>20</v>
      </c>
      <c r="G717" s="24" t="n">
        <v>1</v>
      </c>
      <c r="H717" s="25" t="n">
        <v>59.66</v>
      </c>
      <c r="I717" s="25" t="n">
        <v>59.66</v>
      </c>
      <c r="J717" s="25" t="n">
        <v>0</v>
      </c>
      <c r="K717" s="25" t="n">
        <v>0</v>
      </c>
      <c r="L717" s="25" t="n">
        <v>0</v>
      </c>
      <c r="M717" s="25"/>
      <c r="N717" s="6" t="s">
        <f>=I717+J717+K717+L717</f>
      </c>
      <c r="O717" s="25"/>
      <c r="P717" s="23"/>
      <c r="Q717" s="23" t="s">
        <v>864</v>
      </c>
    </row>
    <row collapsed="false" customFormat="false" customHeight="false" hidden="false" ht="12.1" outlineLevel="0" r="718">
      <c r="A718" s="34" t="n">
        <v>45660.791099537</v>
      </c>
      <c r="B718" s="35" t="s">
        <v>931</v>
      </c>
      <c r="C718" s="35" t="s">
        <v>1001</v>
      </c>
      <c r="D718" s="35" t="s">
        <v>931</v>
      </c>
      <c r="E718" s="35" t="s">
        <v>931</v>
      </c>
      <c r="F718" s="35" t="s">
        <v>20</v>
      </c>
      <c r="G718" s="36" t="n">
        <v>1</v>
      </c>
      <c r="H718" s="37" t="n">
        <v>-77</v>
      </c>
      <c r="I718" s="37" t="n">
        <v>-77</v>
      </c>
      <c r="J718" s="37" t="n">
        <v>0</v>
      </c>
      <c r="K718" s="37" t="n">
        <v>0</v>
      </c>
      <c r="L718" s="37" t="n">
        <v>0</v>
      </c>
      <c r="M718" s="37"/>
      <c r="N718" s="6" t="s">
        <f>=I718+J718+K718+L718</f>
      </c>
      <c r="O718" s="37"/>
      <c r="P718" s="35"/>
      <c r="Q718" s="35" t="s">
        <v>864</v>
      </c>
    </row>
    <row collapsed="false" customFormat="false" customHeight="false" hidden="false" ht="12.1" outlineLevel="0" r="719">
      <c r="A719" s="21" t="n">
        <v>45667.674409722</v>
      </c>
      <c r="B719" s="17" t="s">
        <v>23</v>
      </c>
      <c r="C719" s="17" t="s">
        <v>1002</v>
      </c>
      <c r="D719" s="17" t="s">
        <v>724</v>
      </c>
      <c r="E719" s="17" t="s">
        <v>18</v>
      </c>
      <c r="F719" s="17" t="s">
        <v>20</v>
      </c>
      <c r="G719" s="7" t="n">
        <v>1</v>
      </c>
      <c r="H719" s="6" t="n">
        <v>2881.5</v>
      </c>
      <c r="I719" s="6" t="n">
        <v>-2881.5</v>
      </c>
      <c r="J719" s="6" t="n">
        <v>0</v>
      </c>
      <c r="K719" s="6" t="n">
        <v>-1.73</v>
      </c>
      <c r="L719" s="6" t="n">
        <v>0</v>
      </c>
      <c r="M719" s="6"/>
      <c r="N719" s="6" t="s">
        <f>=I719+J719+K719+L719</f>
      </c>
      <c r="O719" s="6"/>
      <c r="P719" s="17"/>
      <c r="Q719" s="17" t="s">
        <v>844</v>
      </c>
    </row>
    <row collapsed="false" customFormat="false" customHeight="false" hidden="false" ht="12.1" outlineLevel="0" r="720">
      <c r="A720" s="21" t="n">
        <v>45667.674930556</v>
      </c>
      <c r="B720" s="17" t="s">
        <v>23</v>
      </c>
      <c r="C720" s="17" t="s">
        <v>1002</v>
      </c>
      <c r="D720" s="17" t="s">
        <v>724</v>
      </c>
      <c r="E720" s="17" t="s">
        <v>18</v>
      </c>
      <c r="F720" s="17" t="s">
        <v>20</v>
      </c>
      <c r="G720" s="7" t="n">
        <v>1</v>
      </c>
      <c r="H720" s="6" t="n">
        <v>2880</v>
      </c>
      <c r="I720" s="6" t="n">
        <v>-2880</v>
      </c>
      <c r="J720" s="6" t="n">
        <v>0</v>
      </c>
      <c r="K720" s="6" t="n">
        <v>-1.73</v>
      </c>
      <c r="L720" s="6" t="n">
        <v>0</v>
      </c>
      <c r="M720" s="6"/>
      <c r="N720" s="6" t="s">
        <f>=I720+J720+K720+L720</f>
      </c>
      <c r="O720" s="6"/>
      <c r="P720" s="17"/>
      <c r="Q720" s="17" t="s">
        <v>844</v>
      </c>
    </row>
    <row collapsed="false" customFormat="false" customHeight="false" hidden="false" ht="12.1" outlineLevel="0" r="721">
      <c r="A721" s="22" t="n">
        <v>45673</v>
      </c>
      <c r="B721" s="23" t="s">
        <v>858</v>
      </c>
      <c r="C721" s="23" t="s">
        <v>981</v>
      </c>
      <c r="D721" s="23" t="s">
        <v>858</v>
      </c>
      <c r="E721" s="23" t="s">
        <v>858</v>
      </c>
      <c r="F721" s="23" t="s">
        <v>20</v>
      </c>
      <c r="G721" s="24" t="n">
        <v>1</v>
      </c>
      <c r="H721" s="25" t="n">
        <v>250</v>
      </c>
      <c r="I721" s="25" t="n">
        <v>250</v>
      </c>
      <c r="J721" s="25" t="n">
        <v>0</v>
      </c>
      <c r="K721" s="25" t="n">
        <v>0</v>
      </c>
      <c r="L721" s="25" t="n">
        <v>0</v>
      </c>
      <c r="M721" s="25"/>
      <c r="N721" s="6" t="s">
        <f>=I721+J721+K721+L721</f>
      </c>
      <c r="O721" s="25"/>
      <c r="P721" s="23"/>
      <c r="Q721" s="23" t="s">
        <v>844</v>
      </c>
    </row>
    <row collapsed="false" customFormat="false" customHeight="false" hidden="false" ht="12.1" outlineLevel="0" r="722">
      <c r="A722" s="22" t="n">
        <v>45674</v>
      </c>
      <c r="B722" s="23" t="s">
        <v>858</v>
      </c>
      <c r="C722" s="23" t="s">
        <v>1003</v>
      </c>
      <c r="D722" s="23" t="s">
        <v>858</v>
      </c>
      <c r="E722" s="23" t="s">
        <v>858</v>
      </c>
      <c r="F722" s="23" t="s">
        <v>20</v>
      </c>
      <c r="G722" s="24" t="n">
        <v>1</v>
      </c>
      <c r="H722" s="25" t="n">
        <v>2000</v>
      </c>
      <c r="I722" s="25" t="n">
        <v>2000</v>
      </c>
      <c r="J722" s="25" t="n">
        <v>0</v>
      </c>
      <c r="K722" s="25" t="n">
        <v>0</v>
      </c>
      <c r="L722" s="25" t="n">
        <v>0</v>
      </c>
      <c r="M722" s="25"/>
      <c r="N722" s="6" t="s">
        <f>=I722+J722+K722+L722</f>
      </c>
      <c r="O722" s="25"/>
      <c r="P722" s="23"/>
      <c r="Q722" s="23" t="s">
        <v>844</v>
      </c>
    </row>
    <row collapsed="false" customFormat="false" customHeight="false" hidden="false" ht="12.1" outlineLevel="0" r="723">
      <c r="A723" s="22" t="n">
        <v>45681</v>
      </c>
      <c r="B723" s="23" t="s">
        <v>843</v>
      </c>
      <c r="C723" s="23" t="s">
        <v>259</v>
      </c>
      <c r="D723" s="23" t="s">
        <v>843</v>
      </c>
      <c r="E723" s="23" t="s">
        <v>843</v>
      </c>
      <c r="F723" s="23" t="s">
        <v>20</v>
      </c>
      <c r="G723" s="24" t="n">
        <v>1</v>
      </c>
      <c r="H723" s="25" t="n">
        <v>900</v>
      </c>
      <c r="I723" s="25" t="n">
        <v>900</v>
      </c>
      <c r="J723" s="25" t="n">
        <v>0</v>
      </c>
      <c r="K723" s="25" t="n">
        <v>0</v>
      </c>
      <c r="L723" s="25" t="n">
        <v>0</v>
      </c>
      <c r="M723" s="25"/>
      <c r="N723" s="6" t="s">
        <f>=I723+J723+K723+L723</f>
      </c>
      <c r="O723" s="25"/>
      <c r="P723" s="23"/>
      <c r="Q723" s="23" t="s">
        <v>844</v>
      </c>
    </row>
    <row collapsed="false" customFormat="false" customHeight="false" hidden="false" ht="12.1" outlineLevel="0" r="724">
      <c r="A724" s="21" t="n">
        <v>45681.734756944</v>
      </c>
      <c r="B724" s="17" t="s">
        <v>201</v>
      </c>
      <c r="C724" s="17" t="s">
        <v>1004</v>
      </c>
      <c r="D724" s="17" t="s">
        <v>724</v>
      </c>
      <c r="E724" s="17" t="s">
        <v>202</v>
      </c>
      <c r="F724" s="17" t="s">
        <v>20</v>
      </c>
      <c r="G724" s="7" t="n">
        <v>3</v>
      </c>
      <c r="H724" s="6" t="n">
        <v>76.876</v>
      </c>
      <c r="I724" s="6" t="n">
        <v>-2306.28</v>
      </c>
      <c r="J724" s="6" t="n">
        <v>-54.36</v>
      </c>
      <c r="K724" s="6" t="n">
        <v>-1.38</v>
      </c>
      <c r="L724" s="6" t="n">
        <v>-0.23</v>
      </c>
      <c r="M724" s="6"/>
      <c r="N724" s="6" t="s">
        <f>=I724+J724+K724+L724</f>
      </c>
      <c r="O724" s="6"/>
      <c r="P724" s="17"/>
      <c r="Q724" s="17" t="s">
        <v>844</v>
      </c>
    </row>
    <row collapsed="false" customFormat="false" customHeight="false" hidden="false" ht="12.1" outlineLevel="0" r="725">
      <c r="A725" s="21" t="n">
        <v>45681.761921296</v>
      </c>
      <c r="B725" s="17" t="s">
        <v>56</v>
      </c>
      <c r="C725" s="17" t="s">
        <v>1005</v>
      </c>
      <c r="D725" s="17" t="s">
        <v>724</v>
      </c>
      <c r="E725" s="17" t="s">
        <v>18</v>
      </c>
      <c r="F725" s="17" t="s">
        <v>20</v>
      </c>
      <c r="G725" s="7" t="n">
        <v>3</v>
      </c>
      <c r="H725" s="6" t="n">
        <v>974</v>
      </c>
      <c r="I725" s="6" t="n">
        <v>-2922</v>
      </c>
      <c r="J725" s="6" t="n">
        <v>0</v>
      </c>
      <c r="K725" s="6" t="n">
        <v>-1.76</v>
      </c>
      <c r="L725" s="6" t="n">
        <v>-0.87</v>
      </c>
      <c r="M725" s="6"/>
      <c r="N725" s="6" t="s">
        <f>=I725+J725+K725+L725</f>
      </c>
      <c r="O725" s="6"/>
      <c r="P725" s="17"/>
      <c r="Q725" s="17" t="s">
        <v>844</v>
      </c>
    </row>
    <row collapsed="false" customFormat="false" customHeight="false" hidden="false" ht="12.1" outlineLevel="0" r="726">
      <c r="A726" s="21" t="n">
        <v>45681.823738426</v>
      </c>
      <c r="B726" s="17" t="s">
        <v>23</v>
      </c>
      <c r="C726" s="17" t="s">
        <v>1002</v>
      </c>
      <c r="D726" s="17" t="s">
        <v>724</v>
      </c>
      <c r="E726" s="17" t="s">
        <v>18</v>
      </c>
      <c r="F726" s="17" t="s">
        <v>20</v>
      </c>
      <c r="G726" s="7" t="n">
        <v>1</v>
      </c>
      <c r="H726" s="6" t="n">
        <v>2909.5</v>
      </c>
      <c r="I726" s="6" t="n">
        <v>-2909.5</v>
      </c>
      <c r="J726" s="6" t="n">
        <v>0</v>
      </c>
      <c r="K726" s="6" t="n">
        <v>-1.74</v>
      </c>
      <c r="L726" s="6" t="n">
        <v>0</v>
      </c>
      <c r="M726" s="6"/>
      <c r="N726" s="6" t="s">
        <f>=I726+J726+K726+L726</f>
      </c>
      <c r="O726" s="6"/>
      <c r="P726" s="17"/>
      <c r="Q726" s="17" t="s">
        <v>844</v>
      </c>
    </row>
    <row collapsed="false" customFormat="false" customHeight="false" hidden="false" ht="12.1" outlineLevel="0" r="727">
      <c r="A727" s="22" t="n">
        <v>45684.580243056</v>
      </c>
      <c r="B727" s="23" t="s">
        <v>856</v>
      </c>
      <c r="C727" s="23" t="s">
        <v>1006</v>
      </c>
      <c r="D727" s="23" t="s">
        <v>856</v>
      </c>
      <c r="E727" s="23" t="s">
        <v>856</v>
      </c>
      <c r="F727" s="23" t="s">
        <v>20</v>
      </c>
      <c r="G727" s="24" t="n">
        <v>1</v>
      </c>
      <c r="H727" s="25" t="n">
        <v>31.47</v>
      </c>
      <c r="I727" s="25" t="n">
        <v>31.47</v>
      </c>
      <c r="J727" s="25" t="n">
        <v>0</v>
      </c>
      <c r="K727" s="25" t="n">
        <v>0</v>
      </c>
      <c r="L727" s="25" t="n">
        <v>0</v>
      </c>
      <c r="M727" s="25"/>
      <c r="N727" s="6" t="s">
        <f>=I727+J727+K727+L727</f>
      </c>
      <c r="O727" s="25"/>
      <c r="P727" s="23"/>
      <c r="Q727" s="23" t="s">
        <v>864</v>
      </c>
    </row>
    <row collapsed="false" customFormat="false" customHeight="false" hidden="false" ht="12.1" outlineLevel="0" r="728">
      <c r="A728" s="22" t="n">
        <v>45698.719143519</v>
      </c>
      <c r="B728" s="23" t="s">
        <v>856</v>
      </c>
      <c r="C728" s="23" t="s">
        <v>1007</v>
      </c>
      <c r="D728" s="23" t="s">
        <v>856</v>
      </c>
      <c r="E728" s="23" t="s">
        <v>856</v>
      </c>
      <c r="F728" s="23" t="s">
        <v>20</v>
      </c>
      <c r="G728" s="24" t="n">
        <v>1</v>
      </c>
      <c r="H728" s="25" t="n">
        <v>30.31</v>
      </c>
      <c r="I728" s="25" t="n">
        <v>30.31</v>
      </c>
      <c r="J728" s="25" t="n">
        <v>0</v>
      </c>
      <c r="K728" s="25" t="n">
        <v>0</v>
      </c>
      <c r="L728" s="25" t="n">
        <v>0</v>
      </c>
      <c r="M728" s="25"/>
      <c r="N728" s="6" t="s">
        <f>=I728+J728+K728+L728</f>
      </c>
      <c r="O728" s="25"/>
      <c r="P728" s="23"/>
      <c r="Q728" s="23" t="s">
        <v>864</v>
      </c>
    </row>
    <row collapsed="false" customFormat="false" customHeight="false" hidden="false" ht="12.1" outlineLevel="0" r="729">
      <c r="A729" s="22" t="n">
        <v>45699.594074074</v>
      </c>
      <c r="B729" s="23" t="s">
        <v>856</v>
      </c>
      <c r="C729" s="23" t="s">
        <v>1008</v>
      </c>
      <c r="D729" s="23" t="s">
        <v>856</v>
      </c>
      <c r="E729" s="23" t="s">
        <v>856</v>
      </c>
      <c r="F729" s="23" t="s">
        <v>20</v>
      </c>
      <c r="G729" s="24" t="n">
        <v>1</v>
      </c>
      <c r="H729" s="25" t="n">
        <v>63.33</v>
      </c>
      <c r="I729" s="25" t="n">
        <v>63.33</v>
      </c>
      <c r="J729" s="25" t="n">
        <v>0</v>
      </c>
      <c r="K729" s="25" t="n">
        <v>0</v>
      </c>
      <c r="L729" s="25" t="n">
        <v>0</v>
      </c>
      <c r="M729" s="25"/>
      <c r="N729" s="6" t="s">
        <f>=I729+J729+K729+L729</f>
      </c>
      <c r="O729" s="25"/>
      <c r="P729" s="23"/>
      <c r="Q729" s="23" t="s">
        <v>864</v>
      </c>
    </row>
    <row collapsed="false" customFormat="false" customHeight="false" hidden="false" ht="12.1" outlineLevel="0" r="730">
      <c r="A730" s="22" t="n">
        <v>45699.808506944</v>
      </c>
      <c r="B730" s="23" t="s">
        <v>995</v>
      </c>
      <c r="C730" s="23" t="s">
        <v>997</v>
      </c>
      <c r="D730" s="23" t="s">
        <v>856</v>
      </c>
      <c r="E730" s="23" t="s">
        <v>856</v>
      </c>
      <c r="F730" s="23" t="s">
        <v>20</v>
      </c>
      <c r="G730" s="24" t="n">
        <v>1</v>
      </c>
      <c r="H730" s="25" t="n">
        <v>538.85</v>
      </c>
      <c r="I730" s="25" t="n">
        <v>538.85</v>
      </c>
      <c r="J730" s="25" t="n">
        <v>0</v>
      </c>
      <c r="K730" s="25" t="n">
        <v>0</v>
      </c>
      <c r="L730" s="25" t="n">
        <v>0</v>
      </c>
      <c r="M730" s="25"/>
      <c r="N730" s="6" t="s">
        <f>=I730+J730+K730+L730</f>
      </c>
      <c r="O730" s="25"/>
      <c r="P730" s="23"/>
      <c r="Q730" s="23" t="s">
        <v>864</v>
      </c>
    </row>
    <row collapsed="false" customFormat="false" customHeight="false" hidden="false" ht="12.1" outlineLevel="0" r="731">
      <c r="A731" s="21" t="n">
        <v>45699.809386574</v>
      </c>
      <c r="B731" s="17" t="s">
        <v>222</v>
      </c>
      <c r="C731" s="17" t="s">
        <v>983</v>
      </c>
      <c r="D731" s="17" t="s">
        <v>724</v>
      </c>
      <c r="E731" s="17" t="s">
        <v>202</v>
      </c>
      <c r="F731" s="17" t="s">
        <v>20</v>
      </c>
      <c r="G731" s="7" t="n">
        <v>2</v>
      </c>
      <c r="H731" s="6" t="n">
        <v>53.421</v>
      </c>
      <c r="I731" s="6" t="n">
        <v>-1068.42</v>
      </c>
      <c r="J731" s="6" t="n">
        <v>-56.1</v>
      </c>
      <c r="K731" s="6" t="n">
        <v>-0.75</v>
      </c>
      <c r="L731" s="6" t="n">
        <v>0</v>
      </c>
      <c r="M731" s="6"/>
      <c r="N731" s="6" t="s">
        <f>=I731+J731+K731+L731</f>
      </c>
      <c r="O731" s="6"/>
      <c r="P731" s="17"/>
      <c r="Q731" s="17" t="s">
        <v>864</v>
      </c>
    </row>
    <row collapsed="false" customFormat="false" customHeight="false" hidden="false" ht="12.1" outlineLevel="0" r="732">
      <c r="A732" s="22" t="n">
        <v>45700</v>
      </c>
      <c r="B732" s="23" t="s">
        <v>843</v>
      </c>
      <c r="C732" s="23" t="s">
        <v>259</v>
      </c>
      <c r="D732" s="23" t="s">
        <v>843</v>
      </c>
      <c r="E732" s="23" t="s">
        <v>843</v>
      </c>
      <c r="F732" s="23" t="s">
        <v>20</v>
      </c>
      <c r="G732" s="24" t="n">
        <v>1</v>
      </c>
      <c r="H732" s="25" t="n">
        <v>2600</v>
      </c>
      <c r="I732" s="25" t="n">
        <v>2600</v>
      </c>
      <c r="J732" s="25" t="n">
        <v>0</v>
      </c>
      <c r="K732" s="25" t="n">
        <v>0</v>
      </c>
      <c r="L732" s="25" t="n">
        <v>0</v>
      </c>
      <c r="M732" s="25"/>
      <c r="N732" s="6" t="s">
        <f>=I732+J732+K732+L732</f>
      </c>
      <c r="O732" s="25"/>
      <c r="P732" s="23"/>
      <c r="Q732" s="23" t="s">
        <v>844</v>
      </c>
    </row>
    <row collapsed="false" customFormat="false" customHeight="false" hidden="false" ht="12.1" outlineLevel="0" r="733">
      <c r="A733" s="21" t="n">
        <v>45700.756331019</v>
      </c>
      <c r="B733" s="17" t="s">
        <v>216</v>
      </c>
      <c r="C733" s="17" t="s">
        <v>999</v>
      </c>
      <c r="D733" s="17" t="s">
        <v>724</v>
      </c>
      <c r="E733" s="17" t="s">
        <v>202</v>
      </c>
      <c r="F733" s="17" t="s">
        <v>20</v>
      </c>
      <c r="G733" s="7" t="n">
        <v>5</v>
      </c>
      <c r="H733" s="6" t="n">
        <v>53.54</v>
      </c>
      <c r="I733" s="6" t="n">
        <v>-2677</v>
      </c>
      <c r="J733" s="6" t="n">
        <v>-0.95</v>
      </c>
      <c r="K733" s="6" t="n">
        <v>-1.61</v>
      </c>
      <c r="L733" s="6" t="n">
        <v>-0.26</v>
      </c>
      <c r="M733" s="6"/>
      <c r="N733" s="6" t="s">
        <f>=I733+J733+K733+L733</f>
      </c>
      <c r="O733" s="6"/>
      <c r="P733" s="17"/>
      <c r="Q733" s="17" t="s">
        <v>844</v>
      </c>
    </row>
    <row collapsed="false" customFormat="false" customHeight="false" hidden="false" ht="12.1" outlineLevel="0" r="734">
      <c r="A734" s="22" t="n">
        <v>45701.493414352</v>
      </c>
      <c r="B734" s="23" t="s">
        <v>843</v>
      </c>
      <c r="C734" s="23" t="s">
        <v>471</v>
      </c>
      <c r="D734" s="23" t="s">
        <v>843</v>
      </c>
      <c r="E734" s="23" t="s">
        <v>843</v>
      </c>
      <c r="F734" s="23" t="s">
        <v>20</v>
      </c>
      <c r="G734" s="24" t="n">
        <v>1</v>
      </c>
      <c r="H734" s="25" t="n">
        <v>1177</v>
      </c>
      <c r="I734" s="25" t="n">
        <v>1177</v>
      </c>
      <c r="J734" s="25" t="n">
        <v>0</v>
      </c>
      <c r="K734" s="25" t="n">
        <v>0</v>
      </c>
      <c r="L734" s="25" t="n">
        <v>0</v>
      </c>
      <c r="M734" s="25"/>
      <c r="N734" s="6" t="s">
        <f>=I734+J734+K734+L734</f>
      </c>
      <c r="O734" s="25"/>
      <c r="P734" s="23"/>
      <c r="Q734" s="23" t="s">
        <v>864</v>
      </c>
    </row>
    <row collapsed="false" customFormat="false" customHeight="false" hidden="false" ht="12.1" outlineLevel="0" r="735">
      <c r="A735" s="21" t="n">
        <v>45701.49369213</v>
      </c>
      <c r="B735" s="17" t="s">
        <v>222</v>
      </c>
      <c r="C735" s="17" t="s">
        <v>983</v>
      </c>
      <c r="D735" s="17" t="s">
        <v>724</v>
      </c>
      <c r="E735" s="17" t="s">
        <v>202</v>
      </c>
      <c r="F735" s="17" t="s">
        <v>20</v>
      </c>
      <c r="G735" s="7" t="n">
        <v>2</v>
      </c>
      <c r="H735" s="6" t="n">
        <v>55.749</v>
      </c>
      <c r="I735" s="6" t="n">
        <v>-1114.98</v>
      </c>
      <c r="J735" s="6" t="n">
        <v>-56.96</v>
      </c>
      <c r="K735" s="6" t="n">
        <v>-0.78</v>
      </c>
      <c r="L735" s="6" t="n">
        <v>0</v>
      </c>
      <c r="M735" s="6"/>
      <c r="N735" s="6" t="s">
        <f>=I735+J735+K735+L735</f>
      </c>
      <c r="O735" s="6"/>
      <c r="P735" s="17"/>
      <c r="Q735" s="17" t="s">
        <v>864</v>
      </c>
    </row>
    <row collapsed="false" customFormat="false" customHeight="false" hidden="false" ht="12.1" outlineLevel="0" r="736">
      <c r="A736" s="22" t="n">
        <v>45737</v>
      </c>
      <c r="B736" s="23" t="s">
        <v>843</v>
      </c>
      <c r="C736" s="23" t="s">
        <v>259</v>
      </c>
      <c r="D736" s="23" t="s">
        <v>843</v>
      </c>
      <c r="E736" s="23" t="s">
        <v>843</v>
      </c>
      <c r="F736" s="23" t="s">
        <v>20</v>
      </c>
      <c r="G736" s="24" t="n">
        <v>1</v>
      </c>
      <c r="H736" s="25" t="n">
        <v>3400</v>
      </c>
      <c r="I736" s="25" t="n">
        <v>3400</v>
      </c>
      <c r="J736" s="25" t="n">
        <v>0</v>
      </c>
      <c r="K736" s="25" t="n">
        <v>0</v>
      </c>
      <c r="L736" s="25" t="n">
        <v>0</v>
      </c>
      <c r="M736" s="25"/>
      <c r="N736" s="6" t="s">
        <f>=I736+J736+K736+L736</f>
      </c>
      <c r="O736" s="25"/>
      <c r="P736" s="23"/>
      <c r="Q736" s="23" t="s">
        <v>844</v>
      </c>
    </row>
    <row collapsed="false" customFormat="false" customHeight="false" hidden="false" ht="12.1" outlineLevel="0" r="737">
      <c r="A737" s="21" t="n">
        <v>45737.682731481</v>
      </c>
      <c r="B737" s="17" t="s">
        <v>115</v>
      </c>
      <c r="C737" s="17" t="s">
        <v>1009</v>
      </c>
      <c r="D737" s="17" t="s">
        <v>724</v>
      </c>
      <c r="E737" s="17" t="s">
        <v>18</v>
      </c>
      <c r="F737" s="17" t="s">
        <v>20</v>
      </c>
      <c r="G737" s="7" t="n">
        <v>1</v>
      </c>
      <c r="H737" s="6" t="n">
        <v>3392</v>
      </c>
      <c r="I737" s="6" t="n">
        <v>-3392</v>
      </c>
      <c r="J737" s="6" t="n">
        <v>0</v>
      </c>
      <c r="K737" s="6" t="n">
        <v>-2.04</v>
      </c>
      <c r="L737" s="6" t="n">
        <v>-1.02</v>
      </c>
      <c r="M737" s="6"/>
      <c r="N737" s="6" t="s">
        <f>=I737+J737+K737+L737</f>
      </c>
      <c r="O737" s="6"/>
      <c r="P737" s="17"/>
      <c r="Q737" s="17" t="s">
        <v>844</v>
      </c>
    </row>
    <row collapsed="false" customFormat="false" customHeight="false" hidden="false" ht="12.1" outlineLevel="0" r="738">
      <c r="A738" s="26" t="n">
        <v>45741.791666667</v>
      </c>
      <c r="B738" s="27" t="s">
        <v>754</v>
      </c>
      <c r="C738" s="27" t="s">
        <v>1010</v>
      </c>
      <c r="D738" s="27" t="s">
        <v>725</v>
      </c>
      <c r="E738" s="27" t="s">
        <v>202</v>
      </c>
      <c r="F738" s="27" t="s">
        <v>20</v>
      </c>
      <c r="G738" s="28" t="n">
        <v>-1</v>
      </c>
      <c r="H738" s="29" t="n">
        <v>100.61</v>
      </c>
      <c r="I738" s="29" t="n">
        <v>1006.1</v>
      </c>
      <c r="J738" s="29" t="n">
        <v>29.92</v>
      </c>
      <c r="K738" s="29" t="n">
        <v>0</v>
      </c>
      <c r="L738" s="29" t="n">
        <v>0</v>
      </c>
      <c r="M738" s="29"/>
      <c r="N738" s="6" t="s">
        <f>=I738+J738+K738+L738</f>
      </c>
      <c r="O738" s="29"/>
      <c r="P738" s="27"/>
      <c r="Q738" s="27" t="s">
        <v>864</v>
      </c>
    </row>
    <row collapsed="false" customFormat="false" customHeight="false" hidden="false" ht="12.1" outlineLevel="0" r="739">
      <c r="A739" s="21" t="n">
        <v>45741.791666667</v>
      </c>
      <c r="B739" s="17" t="s">
        <v>754</v>
      </c>
      <c r="C739" s="17" t="s">
        <v>1010</v>
      </c>
      <c r="D739" s="17" t="s">
        <v>724</v>
      </c>
      <c r="E739" s="17" t="s">
        <v>202</v>
      </c>
      <c r="F739" s="17" t="s">
        <v>20</v>
      </c>
      <c r="G739" s="7" t="n">
        <v>1</v>
      </c>
      <c r="H739" s="6" t="n">
        <v>100.537</v>
      </c>
      <c r="I739" s="6" t="n">
        <v>-1005.37</v>
      </c>
      <c r="J739" s="6" t="n">
        <v>-30.63</v>
      </c>
      <c r="K739" s="6" t="n">
        <v>0</v>
      </c>
      <c r="L739" s="6" t="n">
        <v>0</v>
      </c>
      <c r="M739" s="6"/>
      <c r="N739" s="6" t="s">
        <f>=I739+J739+K739+L739</f>
      </c>
      <c r="O739" s="6"/>
      <c r="P739" s="17"/>
      <c r="Q739" s="17" t="s">
        <v>864</v>
      </c>
    </row>
    <row collapsed="false" customFormat="false" customHeight="false" hidden="false" ht="12.1" outlineLevel="0" r="740">
      <c r="A740" s="22" t="n">
        <v>45743</v>
      </c>
      <c r="B740" s="23" t="s">
        <v>843</v>
      </c>
      <c r="C740" s="23" t="s">
        <v>259</v>
      </c>
      <c r="D740" s="23" t="s">
        <v>843</v>
      </c>
      <c r="E740" s="23" t="s">
        <v>843</v>
      </c>
      <c r="F740" s="23" t="s">
        <v>20</v>
      </c>
      <c r="G740" s="24" t="n">
        <v>1</v>
      </c>
      <c r="H740" s="25" t="n">
        <v>9800</v>
      </c>
      <c r="I740" s="25" t="n">
        <v>9800</v>
      </c>
      <c r="J740" s="25" t="n">
        <v>0</v>
      </c>
      <c r="K740" s="25" t="n">
        <v>0</v>
      </c>
      <c r="L740" s="25" t="n">
        <v>0</v>
      </c>
      <c r="M740" s="25"/>
      <c r="N740" s="6" t="s">
        <f>=I740+J740+K740+L740</f>
      </c>
      <c r="O740" s="25"/>
      <c r="P740" s="23"/>
      <c r="Q740" s="23" t="s">
        <v>844</v>
      </c>
    </row>
    <row collapsed="false" customFormat="false" customHeight="false" hidden="false" ht="12.1" outlineLevel="0" r="741">
      <c r="A741" s="21" t="n">
        <v>45743.417268519</v>
      </c>
      <c r="B741" s="17" t="s">
        <v>213</v>
      </c>
      <c r="C741" s="17" t="s">
        <v>977</v>
      </c>
      <c r="D741" s="17" t="s">
        <v>724</v>
      </c>
      <c r="E741" s="17" t="s">
        <v>202</v>
      </c>
      <c r="F741" s="17" t="s">
        <v>20</v>
      </c>
      <c r="G741" s="7" t="n">
        <v>5</v>
      </c>
      <c r="H741" s="6" t="n">
        <v>82.515</v>
      </c>
      <c r="I741" s="6" t="n">
        <v>-4125.75</v>
      </c>
      <c r="J741" s="6" t="n">
        <v>-3.1</v>
      </c>
      <c r="K741" s="6" t="n">
        <v>-2.48</v>
      </c>
      <c r="L741" s="6" t="n">
        <v>-0.35</v>
      </c>
      <c r="M741" s="6"/>
      <c r="N741" s="6" t="s">
        <f>=I741+J741+K741+L741</f>
      </c>
      <c r="O741" s="6"/>
      <c r="P741" s="17"/>
      <c r="Q741" s="17" t="s">
        <v>844</v>
      </c>
    </row>
    <row collapsed="false" customFormat="false" customHeight="false" hidden="false" ht="12.1" outlineLevel="0" r="742">
      <c r="A742" s="21" t="n">
        <v>45743.422673611</v>
      </c>
      <c r="B742" s="17" t="s">
        <v>31</v>
      </c>
      <c r="C742" s="17" t="s">
        <v>1011</v>
      </c>
      <c r="D742" s="17" t="s">
        <v>724</v>
      </c>
      <c r="E742" s="17" t="s">
        <v>18</v>
      </c>
      <c r="F742" s="17" t="s">
        <v>20</v>
      </c>
      <c r="G742" s="7" t="n">
        <v>1</v>
      </c>
      <c r="H742" s="6" t="n">
        <v>1879.2</v>
      </c>
      <c r="I742" s="6" t="n">
        <v>-1879.2</v>
      </c>
      <c r="J742" s="6" t="n">
        <v>0</v>
      </c>
      <c r="K742" s="6" t="n">
        <v>-1.12</v>
      </c>
      <c r="L742" s="6" t="n">
        <v>-0.56</v>
      </c>
      <c r="M742" s="6"/>
      <c r="N742" s="6" t="s">
        <f>=I742+J742+K742+L742</f>
      </c>
      <c r="O742" s="6"/>
      <c r="P742" s="17"/>
      <c r="Q742" s="17" t="s">
        <v>844</v>
      </c>
    </row>
    <row collapsed="false" customFormat="false" customHeight="false" hidden="false" ht="12.1" outlineLevel="0" r="743">
      <c r="A743" s="21" t="n">
        <v>45743.543993056</v>
      </c>
      <c r="B743" s="17" t="s">
        <v>31</v>
      </c>
      <c r="C743" s="17" t="s">
        <v>1011</v>
      </c>
      <c r="D743" s="17" t="s">
        <v>724</v>
      </c>
      <c r="E743" s="17" t="s">
        <v>18</v>
      </c>
      <c r="F743" s="17" t="s">
        <v>20</v>
      </c>
      <c r="G743" s="7" t="n">
        <v>1</v>
      </c>
      <c r="H743" s="6" t="n">
        <v>1850</v>
      </c>
      <c r="I743" s="6" t="n">
        <v>-1850</v>
      </c>
      <c r="J743" s="6" t="n">
        <v>0</v>
      </c>
      <c r="K743" s="6" t="n">
        <v>-1.11</v>
      </c>
      <c r="L743" s="6" t="n">
        <v>-0.56</v>
      </c>
      <c r="M743" s="6"/>
      <c r="N743" s="6" t="s">
        <f>=I743+J743+K743+L743</f>
      </c>
      <c r="O743" s="6"/>
      <c r="P743" s="17"/>
      <c r="Q743" s="17" t="s">
        <v>844</v>
      </c>
    </row>
    <row collapsed="false" customFormat="false" customHeight="false" hidden="false" ht="12.1" outlineLevel="0" r="744">
      <c r="A744" s="22" t="n">
        <v>45749.614872685</v>
      </c>
      <c r="B744" s="23" t="s">
        <v>856</v>
      </c>
      <c r="C744" s="23" t="s">
        <v>1012</v>
      </c>
      <c r="D744" s="23" t="s">
        <v>856</v>
      </c>
      <c r="E744" s="23" t="s">
        <v>856</v>
      </c>
      <c r="F744" s="23" t="s">
        <v>20</v>
      </c>
      <c r="G744" s="24" t="n">
        <v>1</v>
      </c>
      <c r="H744" s="25" t="n">
        <v>345.51</v>
      </c>
      <c r="I744" s="25" t="n">
        <v>345.51</v>
      </c>
      <c r="J744" s="25" t="n">
        <v>0</v>
      </c>
      <c r="K744" s="25" t="n">
        <v>0</v>
      </c>
      <c r="L744" s="25" t="n">
        <v>0</v>
      </c>
      <c r="M744" s="25"/>
      <c r="N744" s="6" t="s">
        <f>=I744+J744+K744+L744</f>
      </c>
      <c r="O744" s="25"/>
      <c r="P744" s="23"/>
      <c r="Q744" s="23" t="s">
        <v>864</v>
      </c>
    </row>
    <row collapsed="false" customFormat="false" customHeight="false" hidden="false" ht="12.1" outlineLevel="0" r="745">
      <c r="A745" s="21" t="n">
        <v>45751.707361111</v>
      </c>
      <c r="B745" s="17" t="s">
        <v>31</v>
      </c>
      <c r="C745" s="17" t="s">
        <v>1011</v>
      </c>
      <c r="D745" s="17" t="s">
        <v>724</v>
      </c>
      <c r="E745" s="17" t="s">
        <v>18</v>
      </c>
      <c r="F745" s="17" t="s">
        <v>20</v>
      </c>
      <c r="G745" s="7" t="n">
        <v>1</v>
      </c>
      <c r="H745" s="6" t="n">
        <v>1761</v>
      </c>
      <c r="I745" s="6" t="n">
        <v>-1761</v>
      </c>
      <c r="J745" s="6" t="n">
        <v>0</v>
      </c>
      <c r="K745" s="6" t="n">
        <v>-1.06</v>
      </c>
      <c r="L745" s="6" t="n">
        <v>-0.52</v>
      </c>
      <c r="M745" s="6"/>
      <c r="N745" s="6" t="s">
        <f>=I745+J745+K745+L745</f>
      </c>
      <c r="O745" s="6"/>
      <c r="P745" s="17"/>
      <c r="Q745" s="17" t="s">
        <v>844</v>
      </c>
    </row>
    <row collapsed="false" customFormat="false" customHeight="false" hidden="false" ht="12.1" outlineLevel="0" r="746">
      <c r="A746" s="22" t="n">
        <v>45762</v>
      </c>
      <c r="B746" s="23" t="s">
        <v>843</v>
      </c>
      <c r="C746" s="23" t="s">
        <v>259</v>
      </c>
      <c r="D746" s="23" t="s">
        <v>843</v>
      </c>
      <c r="E746" s="23" t="s">
        <v>843</v>
      </c>
      <c r="F746" s="23" t="s">
        <v>20</v>
      </c>
      <c r="G746" s="24" t="n">
        <v>1</v>
      </c>
      <c r="H746" s="25" t="n">
        <v>2161</v>
      </c>
      <c r="I746" s="25" t="n">
        <v>2161</v>
      </c>
      <c r="J746" s="25" t="n">
        <v>0</v>
      </c>
      <c r="K746" s="25" t="n">
        <v>0</v>
      </c>
      <c r="L746" s="25" t="n">
        <v>0</v>
      </c>
      <c r="M746" s="25"/>
      <c r="N746" s="6" t="s">
        <f>=I746+J746+K746+L746</f>
      </c>
      <c r="O746" s="25"/>
      <c r="P746" s="23"/>
      <c r="Q746" s="23" t="s">
        <v>844</v>
      </c>
    </row>
    <row collapsed="false" customFormat="false" customHeight="false" hidden="false" ht="12.1" outlineLevel="0" r="747">
      <c r="A747" s="22" t="n">
        <v>45762</v>
      </c>
      <c r="B747" s="23" t="s">
        <v>843</v>
      </c>
      <c r="C747" s="23" t="s">
        <v>259</v>
      </c>
      <c r="D747" s="23" t="s">
        <v>843</v>
      </c>
      <c r="E747" s="23" t="s">
        <v>843</v>
      </c>
      <c r="F747" s="23" t="s">
        <v>20</v>
      </c>
      <c r="G747" s="24" t="n">
        <v>1</v>
      </c>
      <c r="H747" s="25" t="n">
        <v>3000</v>
      </c>
      <c r="I747" s="25" t="n">
        <v>3000</v>
      </c>
      <c r="J747" s="25" t="n">
        <v>0</v>
      </c>
      <c r="K747" s="25" t="n">
        <v>0</v>
      </c>
      <c r="L747" s="25" t="n">
        <v>0</v>
      </c>
      <c r="M747" s="25"/>
      <c r="N747" s="6" t="s">
        <f>=I747+J747+K747+L747</f>
      </c>
      <c r="O747" s="25"/>
      <c r="P747" s="23"/>
      <c r="Q747" s="23" t="s">
        <v>844</v>
      </c>
    </row>
    <row collapsed="false" customFormat="false" customHeight="false" hidden="false" ht="12.1" outlineLevel="0" r="748">
      <c r="A748" s="21" t="n">
        <v>45762.701597222</v>
      </c>
      <c r="B748" s="17" t="s">
        <v>38</v>
      </c>
      <c r="C748" s="17" t="s">
        <v>906</v>
      </c>
      <c r="D748" s="17" t="s">
        <v>724</v>
      </c>
      <c r="E748" s="17" t="s">
        <v>18</v>
      </c>
      <c r="F748" s="17" t="s">
        <v>20</v>
      </c>
      <c r="G748" s="7" t="n">
        <v>3</v>
      </c>
      <c r="H748" s="6" t="n">
        <v>1121.2</v>
      </c>
      <c r="I748" s="6" t="n">
        <v>-3363.6</v>
      </c>
      <c r="J748" s="6" t="n">
        <v>0</v>
      </c>
      <c r="K748" s="6" t="n">
        <v>-2.02</v>
      </c>
      <c r="L748" s="6" t="n">
        <v>0</v>
      </c>
      <c r="M748" s="6"/>
      <c r="N748" s="6" t="s">
        <f>=I748+J748+K748+L748</f>
      </c>
      <c r="O748" s="6"/>
      <c r="P748" s="17"/>
      <c r="Q748" s="17" t="s">
        <v>844</v>
      </c>
    </row>
    <row collapsed="false" customFormat="false" customHeight="false" hidden="false" ht="12.1" outlineLevel="0" r="749">
      <c r="A749" s="21" t="n">
        <v>45762.701793981</v>
      </c>
      <c r="B749" s="17" t="s">
        <v>31</v>
      </c>
      <c r="C749" s="17" t="s">
        <v>1011</v>
      </c>
      <c r="D749" s="17" t="s">
        <v>724</v>
      </c>
      <c r="E749" s="17" t="s">
        <v>18</v>
      </c>
      <c r="F749" s="17" t="s">
        <v>20</v>
      </c>
      <c r="G749" s="7" t="n">
        <v>1</v>
      </c>
      <c r="H749" s="6" t="n">
        <v>1901.4</v>
      </c>
      <c r="I749" s="6" t="n">
        <v>-1901.4</v>
      </c>
      <c r="J749" s="6" t="n">
        <v>0</v>
      </c>
      <c r="K749" s="6" t="n">
        <v>-1.14</v>
      </c>
      <c r="L749" s="6" t="n">
        <v>0</v>
      </c>
      <c r="M749" s="6"/>
      <c r="N749" s="6" t="s">
        <f>=I749+J749+K749+L749</f>
      </c>
      <c r="O749" s="6"/>
      <c r="P749" s="17"/>
      <c r="Q749" s="17" t="s">
        <v>844</v>
      </c>
    </row>
    <row collapsed="false" customFormat="false" customHeight="false" hidden="false" ht="12.1" outlineLevel="0" r="750">
      <c r="A750" s="22" t="n">
        <v>45764</v>
      </c>
      <c r="B750" s="23" t="s">
        <v>858</v>
      </c>
      <c r="C750" s="23" t="s">
        <v>981</v>
      </c>
      <c r="D750" s="23" t="s">
        <v>858</v>
      </c>
      <c r="E750" s="23" t="s">
        <v>858</v>
      </c>
      <c r="F750" s="23" t="s">
        <v>20</v>
      </c>
      <c r="G750" s="24" t="n">
        <v>1</v>
      </c>
      <c r="H750" s="25" t="n">
        <v>250</v>
      </c>
      <c r="I750" s="25" t="n">
        <v>250</v>
      </c>
      <c r="J750" s="25" t="n">
        <v>0</v>
      </c>
      <c r="K750" s="25" t="n">
        <v>0</v>
      </c>
      <c r="L750" s="25" t="n">
        <v>0</v>
      </c>
      <c r="M750" s="25"/>
      <c r="N750" s="6" t="s">
        <f>=I750+J750+K750+L750</f>
      </c>
      <c r="O750" s="25"/>
      <c r="P750" s="23"/>
      <c r="Q750" s="23" t="s">
        <v>844</v>
      </c>
    </row>
    <row collapsed="false" customFormat="false" customHeight="false" hidden="false" ht="12.1" outlineLevel="0" r="751">
      <c r="A751" s="22" t="n">
        <v>45776</v>
      </c>
      <c r="B751" s="23" t="s">
        <v>843</v>
      </c>
      <c r="C751" s="23" t="s">
        <v>259</v>
      </c>
      <c r="D751" s="23" t="s">
        <v>843</v>
      </c>
      <c r="E751" s="23" t="s">
        <v>843</v>
      </c>
      <c r="F751" s="23" t="s">
        <v>20</v>
      </c>
      <c r="G751" s="24" t="n">
        <v>1</v>
      </c>
      <c r="H751" s="25" t="n">
        <v>180</v>
      </c>
      <c r="I751" s="25" t="n">
        <v>180</v>
      </c>
      <c r="J751" s="25" t="n">
        <v>0</v>
      </c>
      <c r="K751" s="25" t="n">
        <v>0</v>
      </c>
      <c r="L751" s="25" t="n">
        <v>0</v>
      </c>
      <c r="M751" s="25"/>
      <c r="N751" s="6" t="s">
        <f>=I751+J751+K751+L751</f>
      </c>
      <c r="O751" s="25"/>
      <c r="P751" s="23"/>
      <c r="Q751" s="23" t="s">
        <v>844</v>
      </c>
    </row>
    <row collapsed="false" customFormat="false" customHeight="false" hidden="false" ht="12.1" outlineLevel="0" r="752">
      <c r="A752" s="26" t="n">
        <v>45776.757893519</v>
      </c>
      <c r="B752" s="27" t="s">
        <v>742</v>
      </c>
      <c r="C752" s="27" t="s">
        <v>948</v>
      </c>
      <c r="D752" s="27" t="s">
        <v>725</v>
      </c>
      <c r="E752" s="27" t="s">
        <v>18</v>
      </c>
      <c r="F752" s="27" t="s">
        <v>20</v>
      </c>
      <c r="G752" s="28" t="n">
        <v>-1</v>
      </c>
      <c r="H752" s="29" t="n">
        <v>4565.5</v>
      </c>
      <c r="I752" s="29" t="n">
        <v>4565.5</v>
      </c>
      <c r="J752" s="29" t="n">
        <v>0</v>
      </c>
      <c r="K752" s="29" t="n">
        <v>-2.74</v>
      </c>
      <c r="L752" s="29" t="n">
        <v>-1.37</v>
      </c>
      <c r="M752" s="29"/>
      <c r="N752" s="6" t="s">
        <f>=I752+J752+K752+L752</f>
      </c>
      <c r="O752" s="29"/>
      <c r="P752" s="27"/>
      <c r="Q752" s="27" t="s">
        <v>844</v>
      </c>
    </row>
    <row collapsed="false" customFormat="false" customHeight="false" hidden="false" ht="12.1" outlineLevel="0" r="753">
      <c r="A753" s="21" t="n">
        <v>45776.758900463</v>
      </c>
      <c r="B753" s="17" t="s">
        <v>23</v>
      </c>
      <c r="C753" s="17" t="s">
        <v>1002</v>
      </c>
      <c r="D753" s="17" t="s">
        <v>724</v>
      </c>
      <c r="E753" s="17" t="s">
        <v>18</v>
      </c>
      <c r="F753" s="17" t="s">
        <v>20</v>
      </c>
      <c r="G753" s="7" t="n">
        <v>1</v>
      </c>
      <c r="H753" s="6" t="n">
        <v>3360</v>
      </c>
      <c r="I753" s="6" t="n">
        <v>-3360</v>
      </c>
      <c r="J753" s="6" t="n">
        <v>0</v>
      </c>
      <c r="K753" s="6" t="n">
        <v>-2.02</v>
      </c>
      <c r="L753" s="6" t="n">
        <v>-1.01</v>
      </c>
      <c r="M753" s="6"/>
      <c r="N753" s="6" t="s">
        <f>=I753+J753+K753+L753</f>
      </c>
      <c r="O753" s="6"/>
      <c r="P753" s="17"/>
      <c r="Q753" s="17" t="s">
        <v>844</v>
      </c>
    </row>
    <row collapsed="false" customFormat="false" customHeight="false" hidden="false" ht="12.1" outlineLevel="0" r="754">
      <c r="A754" s="21" t="n">
        <v>45776.763703704</v>
      </c>
      <c r="B754" s="17" t="s">
        <v>31</v>
      </c>
      <c r="C754" s="17" t="s">
        <v>1011</v>
      </c>
      <c r="D754" s="17" t="s">
        <v>724</v>
      </c>
      <c r="E754" s="17" t="s">
        <v>18</v>
      </c>
      <c r="F754" s="17" t="s">
        <v>20</v>
      </c>
      <c r="G754" s="7" t="n">
        <v>1</v>
      </c>
      <c r="H754" s="6" t="n">
        <v>1779.8</v>
      </c>
      <c r="I754" s="6" t="n">
        <v>-1779.8</v>
      </c>
      <c r="J754" s="6" t="n">
        <v>0</v>
      </c>
      <c r="K754" s="6" t="n">
        <v>-1.06</v>
      </c>
      <c r="L754" s="6" t="n">
        <v>0</v>
      </c>
      <c r="M754" s="6"/>
      <c r="N754" s="6" t="s">
        <f>=I754+J754+K754+L754</f>
      </c>
      <c r="O754" s="6"/>
      <c r="P754" s="17"/>
      <c r="Q754" s="17" t="s">
        <v>844</v>
      </c>
    </row>
    <row collapsed="false" customFormat="false" customHeight="false" hidden="false" ht="12.1" outlineLevel="0" r="755">
      <c r="A755" s="22" t="n">
        <v>45777</v>
      </c>
      <c r="B755" s="23" t="s">
        <v>843</v>
      </c>
      <c r="C755" s="23" t="s">
        <v>259</v>
      </c>
      <c r="D755" s="23" t="s">
        <v>843</v>
      </c>
      <c r="E755" s="23" t="s">
        <v>843</v>
      </c>
      <c r="F755" s="23" t="s">
        <v>20</v>
      </c>
      <c r="G755" s="24" t="n">
        <v>1</v>
      </c>
      <c r="H755" s="25" t="n">
        <v>3121.88</v>
      </c>
      <c r="I755" s="25" t="n">
        <v>3121.88</v>
      </c>
      <c r="J755" s="25" t="n">
        <v>0</v>
      </c>
      <c r="K755" s="25" t="n">
        <v>0</v>
      </c>
      <c r="L755" s="25" t="n">
        <v>0</v>
      </c>
      <c r="M755" s="25"/>
      <c r="N755" s="6" t="s">
        <f>=I755+J755+K755+L755</f>
      </c>
      <c r="O755" s="25"/>
      <c r="P755" s="23"/>
      <c r="Q755" s="23" t="s">
        <v>844</v>
      </c>
    </row>
    <row collapsed="false" customFormat="false" customHeight="false" hidden="false" ht="12.1" outlineLevel="0" r="756">
      <c r="A756" s="21" t="n">
        <v>45777.479837963</v>
      </c>
      <c r="B756" s="17" t="s">
        <v>31</v>
      </c>
      <c r="C756" s="17" t="s">
        <v>1011</v>
      </c>
      <c r="D756" s="17" t="s">
        <v>724</v>
      </c>
      <c r="E756" s="17" t="s">
        <v>18</v>
      </c>
      <c r="F756" s="17" t="s">
        <v>20</v>
      </c>
      <c r="G756" s="7" t="n">
        <v>1</v>
      </c>
      <c r="H756" s="6" t="n">
        <v>1727</v>
      </c>
      <c r="I756" s="6" t="n">
        <v>-1727</v>
      </c>
      <c r="J756" s="6" t="n">
        <v>0</v>
      </c>
      <c r="K756" s="6" t="n">
        <v>-1.04</v>
      </c>
      <c r="L756" s="6" t="n">
        <v>0</v>
      </c>
      <c r="M756" s="6"/>
      <c r="N756" s="6" t="s">
        <f>=I756+J756+K756+L756</f>
      </c>
      <c r="O756" s="6"/>
      <c r="P756" s="17"/>
      <c r="Q756" s="17" t="s">
        <v>844</v>
      </c>
    </row>
    <row collapsed="false" customFormat="false" customHeight="false" hidden="false" ht="12.1" outlineLevel="0" r="757">
      <c r="A757" s="21" t="n">
        <v>45777.767592593</v>
      </c>
      <c r="B757" s="17" t="s">
        <v>86</v>
      </c>
      <c r="C757" s="17" t="s">
        <v>854</v>
      </c>
      <c r="D757" s="17" t="s">
        <v>724</v>
      </c>
      <c r="E757" s="17" t="s">
        <v>18</v>
      </c>
      <c r="F757" s="17" t="s">
        <v>20</v>
      </c>
      <c r="G757" s="7" t="n">
        <v>10</v>
      </c>
      <c r="H757" s="6" t="n">
        <v>129.98</v>
      </c>
      <c r="I757" s="6" t="n">
        <v>-1299.8</v>
      </c>
      <c r="J757" s="6" t="n">
        <v>0</v>
      </c>
      <c r="K757" s="6" t="n">
        <v>-0.78</v>
      </c>
      <c r="L757" s="6" t="n">
        <v>-0.39</v>
      </c>
      <c r="M757" s="6"/>
      <c r="N757" s="6" t="s">
        <f>=I757+J757+K757+L757</f>
      </c>
      <c r="O757" s="6"/>
      <c r="P757" s="17"/>
      <c r="Q757" s="17" t="s">
        <v>844</v>
      </c>
    </row>
    <row collapsed="false" customFormat="false" customHeight="false" hidden="false" ht="12.1" outlineLevel="0" r="758">
      <c r="A758" s="22" t="n">
        <v>45779</v>
      </c>
      <c r="B758" s="23" t="s">
        <v>843</v>
      </c>
      <c r="C758" s="23" t="s">
        <v>259</v>
      </c>
      <c r="D758" s="23" t="s">
        <v>843</v>
      </c>
      <c r="E758" s="23" t="s">
        <v>843</v>
      </c>
      <c r="F758" s="23" t="s">
        <v>20</v>
      </c>
      <c r="G758" s="24" t="n">
        <v>1</v>
      </c>
      <c r="H758" s="25" t="n">
        <v>1700</v>
      </c>
      <c r="I758" s="25" t="n">
        <v>1700</v>
      </c>
      <c r="J758" s="25" t="n">
        <v>0</v>
      </c>
      <c r="K758" s="25" t="n">
        <v>0</v>
      </c>
      <c r="L758" s="25" t="n">
        <v>0</v>
      </c>
      <c r="M758" s="25"/>
      <c r="N758" s="6" t="s">
        <f>=I758+J758+K758+L758</f>
      </c>
      <c r="O758" s="25"/>
      <c r="P758" s="23"/>
      <c r="Q758" s="23" t="s">
        <v>844</v>
      </c>
    </row>
    <row collapsed="false" customFormat="false" customHeight="false" hidden="false" ht="12.1" outlineLevel="0" r="759">
      <c r="A759" s="21" t="n">
        <v>45779.822638889</v>
      </c>
      <c r="B759" s="17" t="s">
        <v>31</v>
      </c>
      <c r="C759" s="17" t="s">
        <v>1011</v>
      </c>
      <c r="D759" s="17" t="s">
        <v>724</v>
      </c>
      <c r="E759" s="17" t="s">
        <v>18</v>
      </c>
      <c r="F759" s="17" t="s">
        <v>20</v>
      </c>
      <c r="G759" s="7" t="n">
        <v>1</v>
      </c>
      <c r="H759" s="6" t="n">
        <v>1708.6</v>
      </c>
      <c r="I759" s="6" t="n">
        <v>-1708.6</v>
      </c>
      <c r="J759" s="6" t="n">
        <v>0</v>
      </c>
      <c r="K759" s="6" t="n">
        <v>-1.03</v>
      </c>
      <c r="L759" s="6" t="n">
        <v>-0.51</v>
      </c>
      <c r="M759" s="6"/>
      <c r="N759" s="6" t="s">
        <f>=I759+J759+K759+L759</f>
      </c>
      <c r="O759" s="6"/>
      <c r="P759" s="17"/>
      <c r="Q759" s="17" t="s">
        <v>844</v>
      </c>
    </row>
    <row collapsed="false" customFormat="false" customHeight="false" hidden="false" ht="12.1" outlineLevel="0" r="760">
      <c r="A760" s="22" t="n">
        <v>45782</v>
      </c>
      <c r="B760" s="23" t="s">
        <v>856</v>
      </c>
      <c r="C760" s="23" t="s">
        <v>1013</v>
      </c>
      <c r="D760" s="23" t="s">
        <v>856</v>
      </c>
      <c r="E760" s="23" t="s">
        <v>856</v>
      </c>
      <c r="F760" s="23" t="s">
        <v>20</v>
      </c>
      <c r="G760" s="24" t="n">
        <v>1</v>
      </c>
      <c r="H760" s="25" t="n">
        <v>42.38</v>
      </c>
      <c r="I760" s="25" t="n">
        <v>42.38</v>
      </c>
      <c r="J760" s="25" t="n">
        <v>0</v>
      </c>
      <c r="K760" s="25" t="n">
        <v>0</v>
      </c>
      <c r="L760" s="25" t="n">
        <v>0</v>
      </c>
      <c r="M760" s="25"/>
      <c r="N760" s="6" t="s">
        <f>=I760+J760+K760+L760</f>
      </c>
      <c r="O760" s="25"/>
      <c r="P760" s="23"/>
      <c r="Q760" s="23" t="s">
        <v>844</v>
      </c>
    </row>
    <row collapsed="false" customFormat="false" customHeight="false" hidden="false" ht="12.1" outlineLevel="0" r="761">
      <c r="A761" s="22" t="n">
        <v>45782</v>
      </c>
      <c r="B761" s="23" t="s">
        <v>858</v>
      </c>
      <c r="C761" s="23" t="s">
        <v>1014</v>
      </c>
      <c r="D761" s="23" t="s">
        <v>858</v>
      </c>
      <c r="E761" s="23" t="s">
        <v>858</v>
      </c>
      <c r="F761" s="23" t="s">
        <v>20</v>
      </c>
      <c r="G761" s="24" t="n">
        <v>1</v>
      </c>
      <c r="H761" s="25" t="n">
        <v>1000</v>
      </c>
      <c r="I761" s="25" t="n">
        <v>1000</v>
      </c>
      <c r="J761" s="25" t="n">
        <v>0</v>
      </c>
      <c r="K761" s="25" t="n">
        <v>0</v>
      </c>
      <c r="L761" s="25" t="n">
        <v>0</v>
      </c>
      <c r="M761" s="25"/>
      <c r="N761" s="6" t="s">
        <f>=I761+J761+K761+L761</f>
      </c>
      <c r="O761" s="25"/>
      <c r="P761" s="23"/>
      <c r="Q761" s="23" t="s">
        <v>844</v>
      </c>
    </row>
    <row collapsed="false" customFormat="false" customHeight="false" hidden="false" ht="12.1" outlineLevel="0" r="762">
      <c r="A762" s="21" t="n">
        <v>45783.419594907</v>
      </c>
      <c r="B762" s="17" t="s">
        <v>56</v>
      </c>
      <c r="C762" s="17" t="s">
        <v>1005</v>
      </c>
      <c r="D762" s="17" t="s">
        <v>724</v>
      </c>
      <c r="E762" s="17" t="s">
        <v>18</v>
      </c>
      <c r="F762" s="17" t="s">
        <v>20</v>
      </c>
      <c r="G762" s="7" t="n">
        <v>1</v>
      </c>
      <c r="H762" s="6" t="n">
        <v>985.7</v>
      </c>
      <c r="I762" s="6" t="n">
        <v>-985.7</v>
      </c>
      <c r="J762" s="6" t="n">
        <v>0</v>
      </c>
      <c r="K762" s="6" t="n">
        <v>-0.59</v>
      </c>
      <c r="L762" s="6" t="n">
        <v>0</v>
      </c>
      <c r="M762" s="6"/>
      <c r="N762" s="6" t="s">
        <f>=I762+J762+K762+L762</f>
      </c>
      <c r="O762" s="6"/>
      <c r="P762" s="17"/>
      <c r="Q762" s="17" t="s">
        <v>844</v>
      </c>
    </row>
    <row collapsed="false" customFormat="false" customHeight="false" hidden="false" ht="12.1" outlineLevel="0" r="763">
      <c r="A763" s="22" t="n">
        <v>45784</v>
      </c>
      <c r="B763" s="23" t="s">
        <v>843</v>
      </c>
      <c r="C763" s="23" t="s">
        <v>259</v>
      </c>
      <c r="D763" s="23" t="s">
        <v>843</v>
      </c>
      <c r="E763" s="23" t="s">
        <v>843</v>
      </c>
      <c r="F763" s="23" t="s">
        <v>20</v>
      </c>
      <c r="G763" s="24" t="n">
        <v>1</v>
      </c>
      <c r="H763" s="25" t="n">
        <v>5000</v>
      </c>
      <c r="I763" s="25" t="n">
        <v>5000</v>
      </c>
      <c r="J763" s="25" t="n">
        <v>0</v>
      </c>
      <c r="K763" s="25" t="n">
        <v>0</v>
      </c>
      <c r="L763" s="25" t="n">
        <v>0</v>
      </c>
      <c r="M763" s="25"/>
      <c r="N763" s="6" t="s">
        <f>=I763+J763+K763+L763</f>
      </c>
      <c r="O763" s="25"/>
      <c r="P763" s="23"/>
      <c r="Q763" s="23" t="s">
        <v>844</v>
      </c>
    </row>
    <row collapsed="false" customFormat="false" customHeight="false" hidden="false" ht="12.1" outlineLevel="0" r="764">
      <c r="A764" s="22" t="n">
        <v>45785</v>
      </c>
      <c r="B764" s="23" t="s">
        <v>843</v>
      </c>
      <c r="C764" s="23" t="s">
        <v>259</v>
      </c>
      <c r="D764" s="23" t="s">
        <v>843</v>
      </c>
      <c r="E764" s="23" t="s">
        <v>843</v>
      </c>
      <c r="F764" s="23" t="s">
        <v>20</v>
      </c>
      <c r="G764" s="24" t="n">
        <v>1</v>
      </c>
      <c r="H764" s="25" t="n">
        <v>1000</v>
      </c>
      <c r="I764" s="25" t="n">
        <v>1000</v>
      </c>
      <c r="J764" s="25" t="n">
        <v>0</v>
      </c>
      <c r="K764" s="25" t="n">
        <v>0</v>
      </c>
      <c r="L764" s="25" t="n">
        <v>0</v>
      </c>
      <c r="M764" s="25"/>
      <c r="N764" s="6" t="s">
        <f>=I764+J764+K764+L764</f>
      </c>
      <c r="O764" s="25"/>
      <c r="P764" s="23"/>
      <c r="Q764" s="23" t="s">
        <v>844</v>
      </c>
    </row>
    <row collapsed="false" customFormat="false" customHeight="false" hidden="false" ht="12.1" outlineLevel="0" r="765">
      <c r="A765" s="21" t="n">
        <v>45785.465069444</v>
      </c>
      <c r="B765" s="17" t="s">
        <v>23</v>
      </c>
      <c r="C765" s="17" t="s">
        <v>1002</v>
      </c>
      <c r="D765" s="17" t="s">
        <v>724</v>
      </c>
      <c r="E765" s="17" t="s">
        <v>18</v>
      </c>
      <c r="F765" s="17" t="s">
        <v>20</v>
      </c>
      <c r="G765" s="7" t="n">
        <v>1</v>
      </c>
      <c r="H765" s="6" t="n">
        <v>3219</v>
      </c>
      <c r="I765" s="6" t="n">
        <v>-3219</v>
      </c>
      <c r="J765" s="6" t="n">
        <v>0</v>
      </c>
      <c r="K765" s="6" t="n">
        <v>-1.93</v>
      </c>
      <c r="L765" s="6" t="n">
        <v>-0.97</v>
      </c>
      <c r="M765" s="6"/>
      <c r="N765" s="6" t="s">
        <f>=I765+J765+K765+L765</f>
      </c>
      <c r="O765" s="6"/>
      <c r="P765" s="17"/>
      <c r="Q765" s="17" t="s">
        <v>844</v>
      </c>
    </row>
    <row collapsed="false" customFormat="false" customHeight="false" hidden="false" ht="12.1" outlineLevel="0" r="766">
      <c r="A766" s="21" t="n">
        <v>45785.472893519</v>
      </c>
      <c r="B766" s="17" t="s">
        <v>31</v>
      </c>
      <c r="C766" s="17" t="s">
        <v>1011</v>
      </c>
      <c r="D766" s="17" t="s">
        <v>724</v>
      </c>
      <c r="E766" s="17" t="s">
        <v>18</v>
      </c>
      <c r="F766" s="17" t="s">
        <v>20</v>
      </c>
      <c r="G766" s="7" t="n">
        <v>1</v>
      </c>
      <c r="H766" s="6" t="n">
        <v>1748.8</v>
      </c>
      <c r="I766" s="6" t="n">
        <v>-1748.8</v>
      </c>
      <c r="J766" s="6" t="n">
        <v>0</v>
      </c>
      <c r="K766" s="6" t="n">
        <v>-1.05</v>
      </c>
      <c r="L766" s="6" t="n">
        <v>-0.52</v>
      </c>
      <c r="M766" s="6"/>
      <c r="N766" s="6" t="s">
        <f>=I766+J766+K766+L766</f>
      </c>
      <c r="O766" s="6"/>
      <c r="P766" s="17"/>
      <c r="Q766" s="17" t="s">
        <v>844</v>
      </c>
    </row>
    <row collapsed="false" customFormat="false" customHeight="false" hidden="false" ht="12.1" outlineLevel="0" r="767">
      <c r="A767" s="21" t="n">
        <v>45785.496631944</v>
      </c>
      <c r="B767" s="17" t="s">
        <v>56</v>
      </c>
      <c r="C767" s="17" t="s">
        <v>1005</v>
      </c>
      <c r="D767" s="17" t="s">
        <v>724</v>
      </c>
      <c r="E767" s="17" t="s">
        <v>18</v>
      </c>
      <c r="F767" s="17" t="s">
        <v>20</v>
      </c>
      <c r="G767" s="7" t="n">
        <v>1</v>
      </c>
      <c r="H767" s="6" t="n">
        <v>1000.2</v>
      </c>
      <c r="I767" s="6" t="n">
        <v>-1000.2</v>
      </c>
      <c r="J767" s="6" t="n">
        <v>0</v>
      </c>
      <c r="K767" s="6" t="n">
        <v>-0.6</v>
      </c>
      <c r="L767" s="6" t="n">
        <v>0</v>
      </c>
      <c r="M767" s="6"/>
      <c r="N767" s="6" t="s">
        <f>=I767+J767+K767+L767</f>
      </c>
      <c r="O767" s="6"/>
      <c r="P767" s="17"/>
      <c r="Q767" s="17" t="s">
        <v>844</v>
      </c>
    </row>
    <row collapsed="false" customFormat="false" customHeight="false" hidden="false" ht="12.1" outlineLevel="0" r="768">
      <c r="A768" s="21" t="n">
        <v>45785.497905093</v>
      </c>
      <c r="B768" s="17" t="s">
        <v>173</v>
      </c>
      <c r="C768" s="17" t="s">
        <v>951</v>
      </c>
      <c r="D768" s="17" t="s">
        <v>724</v>
      </c>
      <c r="E768" s="17" t="s">
        <v>168</v>
      </c>
      <c r="F768" s="17" t="s">
        <v>20</v>
      </c>
      <c r="G768" s="7" t="n">
        <v>11</v>
      </c>
      <c r="H768" s="6" t="n">
        <v>12.156</v>
      </c>
      <c r="I768" s="6" t="n">
        <v>-133.72</v>
      </c>
      <c r="J768" s="6" t="n">
        <v>0</v>
      </c>
      <c r="K768" s="6" t="n">
        <v>0</v>
      </c>
      <c r="L768" s="6" t="n">
        <v>-0.04</v>
      </c>
      <c r="M768" s="6"/>
      <c r="N768" s="6" t="s">
        <f>=I768+J768+K768+L768</f>
      </c>
      <c r="O768" s="6"/>
      <c r="P768" s="17"/>
      <c r="Q768" s="17" t="s">
        <v>844</v>
      </c>
    </row>
    <row collapsed="false" customFormat="false" customHeight="false" hidden="false" ht="12.1" outlineLevel="0" r="769">
      <c r="A769" s="21" t="n">
        <v>45785.4984375</v>
      </c>
      <c r="B769" s="17" t="s">
        <v>173</v>
      </c>
      <c r="C769" s="17" t="s">
        <v>951</v>
      </c>
      <c r="D769" s="17" t="s">
        <v>724</v>
      </c>
      <c r="E769" s="17" t="s">
        <v>168</v>
      </c>
      <c r="F769" s="17" t="s">
        <v>20</v>
      </c>
      <c r="G769" s="7" t="n">
        <v>3</v>
      </c>
      <c r="H769" s="6" t="n">
        <v>12.156</v>
      </c>
      <c r="I769" s="6" t="n">
        <v>-36.47</v>
      </c>
      <c r="J769" s="6" t="n">
        <v>0</v>
      </c>
      <c r="K769" s="6" t="n">
        <v>0</v>
      </c>
      <c r="L769" s="6" t="n">
        <v>0</v>
      </c>
      <c r="M769" s="6"/>
      <c r="N769" s="6" t="s">
        <f>=I769+J769+K769+L769</f>
      </c>
      <c r="O769" s="6"/>
      <c r="P769" s="17"/>
      <c r="Q769" s="17" t="s">
        <v>844</v>
      </c>
    </row>
    <row collapsed="false" customFormat="false" customHeight="false" hidden="false" ht="12.1" outlineLevel="0" r="770">
      <c r="A770" s="22" t="n">
        <v>45794.349421296</v>
      </c>
      <c r="B770" s="23" t="s">
        <v>843</v>
      </c>
      <c r="C770" s="23" t="s">
        <v>471</v>
      </c>
      <c r="D770" s="23" t="s">
        <v>843</v>
      </c>
      <c r="E770" s="23" t="s">
        <v>843</v>
      </c>
      <c r="F770" s="23" t="s">
        <v>20</v>
      </c>
      <c r="G770" s="24" t="n">
        <v>1</v>
      </c>
      <c r="H770" s="25" t="n">
        <v>1000</v>
      </c>
      <c r="I770" s="25" t="n">
        <v>1000</v>
      </c>
      <c r="J770" s="25" t="n">
        <v>0</v>
      </c>
      <c r="K770" s="25" t="n">
        <v>0</v>
      </c>
      <c r="L770" s="25" t="n">
        <v>0</v>
      </c>
      <c r="M770" s="25"/>
      <c r="N770" s="6" t="s">
        <f>=I770+J770+K770+L770</f>
      </c>
      <c r="O770" s="25"/>
      <c r="P770" s="23"/>
      <c r="Q770" s="23" t="s">
        <v>864</v>
      </c>
    </row>
    <row collapsed="false" customFormat="false" customHeight="false" hidden="false" ht="12.1" outlineLevel="0" r="771">
      <c r="A771" s="22" t="n">
        <v>45813</v>
      </c>
      <c r="B771" s="23" t="s">
        <v>843</v>
      </c>
      <c r="C771" s="23" t="s">
        <v>259</v>
      </c>
      <c r="D771" s="23" t="s">
        <v>843</v>
      </c>
      <c r="E771" s="23" t="s">
        <v>843</v>
      </c>
      <c r="F771" s="23" t="s">
        <v>20</v>
      </c>
      <c r="G771" s="24" t="n">
        <v>1</v>
      </c>
      <c r="H771" s="25" t="n">
        <v>5900</v>
      </c>
      <c r="I771" s="25" t="n">
        <v>5900</v>
      </c>
      <c r="J771" s="25" t="n">
        <v>0</v>
      </c>
      <c r="K771" s="25" t="n">
        <v>0</v>
      </c>
      <c r="L771" s="25" t="n">
        <v>0</v>
      </c>
      <c r="M771" s="25"/>
      <c r="N771" s="6" t="s">
        <f>=I771+J771+K771+L771</f>
      </c>
      <c r="O771" s="25"/>
      <c r="P771" s="23"/>
      <c r="Q771" s="23" t="s">
        <v>844</v>
      </c>
    </row>
    <row collapsed="false" customFormat="false" customHeight="false" hidden="false" ht="12.1" outlineLevel="0" r="772">
      <c r="A772" s="22" t="n">
        <v>45813</v>
      </c>
      <c r="B772" s="23" t="s">
        <v>843</v>
      </c>
      <c r="C772" s="23" t="s">
        <v>259</v>
      </c>
      <c r="D772" s="23" t="s">
        <v>843</v>
      </c>
      <c r="E772" s="23" t="s">
        <v>843</v>
      </c>
      <c r="F772" s="23" t="s">
        <v>20</v>
      </c>
      <c r="G772" s="24" t="n">
        <v>1</v>
      </c>
      <c r="H772" s="25" t="n">
        <v>1800</v>
      </c>
      <c r="I772" s="25" t="n">
        <v>1800</v>
      </c>
      <c r="J772" s="25" t="n">
        <v>0</v>
      </c>
      <c r="K772" s="25" t="n">
        <v>0</v>
      </c>
      <c r="L772" s="25" t="n">
        <v>0</v>
      </c>
      <c r="M772" s="25"/>
      <c r="N772" s="6" t="s">
        <f>=I772+J772+K772+L772</f>
      </c>
      <c r="O772" s="25"/>
      <c r="P772" s="23"/>
      <c r="Q772" s="23" t="s">
        <v>844</v>
      </c>
    </row>
    <row collapsed="false" customFormat="false" customHeight="false" hidden="false" ht="12.1" outlineLevel="0" r="773">
      <c r="A773" s="21" t="n">
        <v>45813.721203704</v>
      </c>
      <c r="B773" s="17" t="s">
        <v>219</v>
      </c>
      <c r="C773" s="17" t="s">
        <v>1015</v>
      </c>
      <c r="D773" s="17" t="s">
        <v>724</v>
      </c>
      <c r="E773" s="17" t="s">
        <v>202</v>
      </c>
      <c r="F773" s="17" t="s">
        <v>20</v>
      </c>
      <c r="G773" s="7" t="n">
        <v>1</v>
      </c>
      <c r="H773" s="6" t="n">
        <v>114.71</v>
      </c>
      <c r="I773" s="6" t="n">
        <v>-1147.1</v>
      </c>
      <c r="J773" s="6" t="n">
        <v>-18.49</v>
      </c>
      <c r="K773" s="6" t="n">
        <v>-0.69</v>
      </c>
      <c r="L773" s="6" t="n">
        <v>-0.14</v>
      </c>
      <c r="M773" s="6"/>
      <c r="N773" s="6" t="s">
        <f>=I773+J773+K773+L773</f>
      </c>
      <c r="O773" s="6"/>
      <c r="P773" s="17"/>
      <c r="Q773" s="17" t="s">
        <v>844</v>
      </c>
    </row>
    <row collapsed="false" customFormat="false" customHeight="false" hidden="false" ht="12.1" outlineLevel="0" r="774">
      <c r="A774" s="21" t="n">
        <v>45813.721203704</v>
      </c>
      <c r="B774" s="17" t="s">
        <v>219</v>
      </c>
      <c r="C774" s="17" t="s">
        <v>1015</v>
      </c>
      <c r="D774" s="17" t="s">
        <v>724</v>
      </c>
      <c r="E774" s="17" t="s">
        <v>202</v>
      </c>
      <c r="F774" s="17" t="s">
        <v>20</v>
      </c>
      <c r="G774" s="7" t="n">
        <v>4</v>
      </c>
      <c r="H774" s="6" t="n">
        <v>114.72</v>
      </c>
      <c r="I774" s="6" t="n">
        <v>-4588.8</v>
      </c>
      <c r="J774" s="6" t="n">
        <v>-73.96</v>
      </c>
      <c r="K774" s="6" t="n">
        <v>-2.75</v>
      </c>
      <c r="L774" s="6" t="n">
        <v>-0.57</v>
      </c>
      <c r="M774" s="6"/>
      <c r="N774" s="6" t="s">
        <f>=I774+J774+K774+L774</f>
      </c>
      <c r="O774" s="6"/>
      <c r="P774" s="17"/>
      <c r="Q774" s="17" t="s">
        <v>844</v>
      </c>
    </row>
    <row collapsed="false" customFormat="false" customHeight="false" hidden="false" ht="12.1" outlineLevel="0" r="775">
      <c r="A775" s="21" t="n">
        <v>45813.726435185</v>
      </c>
      <c r="B775" s="17" t="s">
        <v>31</v>
      </c>
      <c r="C775" s="17" t="s">
        <v>1011</v>
      </c>
      <c r="D775" s="17" t="s">
        <v>724</v>
      </c>
      <c r="E775" s="17" t="s">
        <v>18</v>
      </c>
      <c r="F775" s="17" t="s">
        <v>20</v>
      </c>
      <c r="G775" s="7" t="n">
        <v>1</v>
      </c>
      <c r="H775" s="6" t="n">
        <v>1806.4</v>
      </c>
      <c r="I775" s="6" t="n">
        <v>-1806.4</v>
      </c>
      <c r="J775" s="6" t="n">
        <v>0</v>
      </c>
      <c r="K775" s="6" t="n">
        <v>-1.09</v>
      </c>
      <c r="L775" s="6" t="n">
        <v>0</v>
      </c>
      <c r="M775" s="6"/>
      <c r="N775" s="6" t="s">
        <f>=I775+J775+K775+L775</f>
      </c>
      <c r="O775" s="6"/>
      <c r="P775" s="17"/>
      <c r="Q775" s="17" t="s">
        <v>844</v>
      </c>
    </row>
    <row collapsed="false" customFormat="false" customHeight="false" hidden="false" ht="12.1" outlineLevel="0" r="776">
      <c r="A776" s="22" t="n">
        <v>45817</v>
      </c>
      <c r="B776" s="23" t="s">
        <v>843</v>
      </c>
      <c r="C776" s="23" t="s">
        <v>259</v>
      </c>
      <c r="D776" s="23" t="s">
        <v>843</v>
      </c>
      <c r="E776" s="23" t="s">
        <v>843</v>
      </c>
      <c r="F776" s="23" t="s">
        <v>20</v>
      </c>
      <c r="G776" s="24" t="n">
        <v>1</v>
      </c>
      <c r="H776" s="25" t="n">
        <v>1089.75</v>
      </c>
      <c r="I776" s="25" t="n">
        <v>1089.75</v>
      </c>
      <c r="J776" s="25" t="n">
        <v>0</v>
      </c>
      <c r="K776" s="25" t="n">
        <v>0</v>
      </c>
      <c r="L776" s="25" t="n">
        <v>0</v>
      </c>
      <c r="M776" s="25"/>
      <c r="N776" s="6" t="s">
        <f>=I776+J776+K776+L776</f>
      </c>
      <c r="O776" s="25"/>
      <c r="P776" s="23"/>
      <c r="Q776" s="23" t="s">
        <v>844</v>
      </c>
    </row>
    <row collapsed="false" customFormat="false" customHeight="false" hidden="false" ht="12.1" outlineLevel="0" r="777">
      <c r="A777" s="21" t="n">
        <v>45817.670347222</v>
      </c>
      <c r="B777" s="17" t="s">
        <v>75</v>
      </c>
      <c r="C777" s="17" t="s">
        <v>1016</v>
      </c>
      <c r="D777" s="17" t="s">
        <v>724</v>
      </c>
      <c r="E777" s="17" t="s">
        <v>18</v>
      </c>
      <c r="F777" s="17" t="s">
        <v>20</v>
      </c>
      <c r="G777" s="7" t="n">
        <v>10</v>
      </c>
      <c r="H777" s="6" t="n">
        <v>109.4</v>
      </c>
      <c r="I777" s="6" t="n">
        <v>-1094</v>
      </c>
      <c r="J777" s="6" t="n">
        <v>0</v>
      </c>
      <c r="K777" s="6" t="n">
        <v>-0.66</v>
      </c>
      <c r="L777" s="6" t="n">
        <v>0</v>
      </c>
      <c r="M777" s="6"/>
      <c r="N777" s="6" t="s">
        <f>=I777+J777+K777+L777</f>
      </c>
      <c r="O777" s="6"/>
      <c r="P777" s="17"/>
      <c r="Q777" s="17" t="s">
        <v>844</v>
      </c>
    </row>
    <row collapsed="false" customFormat="false" customHeight="false" hidden="false" ht="12.1" outlineLevel="0" r="778">
      <c r="A778" s="22" t="n">
        <v>45819</v>
      </c>
      <c r="B778" s="23" t="s">
        <v>843</v>
      </c>
      <c r="C778" s="23" t="s">
        <v>259</v>
      </c>
      <c r="D778" s="23" t="s">
        <v>843</v>
      </c>
      <c r="E778" s="23" t="s">
        <v>843</v>
      </c>
      <c r="F778" s="23" t="s">
        <v>20</v>
      </c>
      <c r="G778" s="24" t="n">
        <v>1</v>
      </c>
      <c r="H778" s="25" t="n">
        <v>2211</v>
      </c>
      <c r="I778" s="25" t="n">
        <v>2211</v>
      </c>
      <c r="J778" s="25" t="n">
        <v>0</v>
      </c>
      <c r="K778" s="25" t="n">
        <v>0</v>
      </c>
      <c r="L778" s="25" t="n">
        <v>0</v>
      </c>
      <c r="M778" s="25"/>
      <c r="N778" s="6" t="s">
        <f>=I778+J778+K778+L778</f>
      </c>
      <c r="O778" s="25"/>
      <c r="P778" s="23"/>
      <c r="Q778" s="23" t="s">
        <v>844</v>
      </c>
    </row>
    <row collapsed="false" customFormat="false" customHeight="false" hidden="false" ht="12.1" outlineLevel="0" r="779">
      <c r="A779" s="26" t="n">
        <v>45819.566805556</v>
      </c>
      <c r="B779" s="27" t="s">
        <v>244</v>
      </c>
      <c r="C779" s="27" t="s">
        <v>990</v>
      </c>
      <c r="D779" s="27" t="s">
        <v>725</v>
      </c>
      <c r="E779" s="27" t="s">
        <v>202</v>
      </c>
      <c r="F779" s="27" t="s">
        <v>20</v>
      </c>
      <c r="G779" s="28" t="n">
        <v>-5</v>
      </c>
      <c r="H779" s="29" t="n">
        <v>1</v>
      </c>
      <c r="I779" s="29" t="n">
        <v>1</v>
      </c>
      <c r="J779" s="29" t="n">
        <v>0</v>
      </c>
      <c r="K779" s="29" t="n">
        <v>-1</v>
      </c>
      <c r="L779" s="29" t="n">
        <v>0</v>
      </c>
      <c r="M779" s="29"/>
      <c r="N779" s="6" t="s">
        <f>=I779+J779+K779+L779</f>
      </c>
      <c r="O779" s="29"/>
      <c r="P779" s="27"/>
      <c r="Q779" s="27" t="s">
        <v>864</v>
      </c>
    </row>
    <row collapsed="false" customFormat="false" customHeight="false" hidden="false" ht="12.1" outlineLevel="0" r="780">
      <c r="A780" s="22" t="n">
        <v>45819.621712963</v>
      </c>
      <c r="B780" s="23" t="s">
        <v>858</v>
      </c>
      <c r="C780" s="23" t="s">
        <v>1017</v>
      </c>
      <c r="D780" s="23" t="s">
        <v>858</v>
      </c>
      <c r="E780" s="23" t="s">
        <v>858</v>
      </c>
      <c r="F780" s="23" t="s">
        <v>20</v>
      </c>
      <c r="G780" s="24" t="n">
        <v>1</v>
      </c>
      <c r="H780" s="25" t="n">
        <v>5000</v>
      </c>
      <c r="I780" s="25" t="n">
        <v>5000</v>
      </c>
      <c r="J780" s="25" t="n">
        <v>0</v>
      </c>
      <c r="K780" s="25" t="n">
        <v>0</v>
      </c>
      <c r="L780" s="25" t="n">
        <v>0</v>
      </c>
      <c r="M780" s="25"/>
      <c r="N780" s="6" t="s">
        <f>=I780+J780+K780+L780</f>
      </c>
      <c r="O780" s="25"/>
      <c r="P780" s="23"/>
      <c r="Q780" s="23" t="s">
        <v>864</v>
      </c>
    </row>
    <row collapsed="false" customFormat="false" customHeight="false" hidden="false" ht="12.1" outlineLevel="0" r="781">
      <c r="A781" s="22" t="n">
        <v>45819.62537037</v>
      </c>
      <c r="B781" s="23" t="s">
        <v>856</v>
      </c>
      <c r="C781" s="23" t="s">
        <v>1018</v>
      </c>
      <c r="D781" s="23" t="s">
        <v>856</v>
      </c>
      <c r="E781" s="23" t="s">
        <v>856</v>
      </c>
      <c r="F781" s="23" t="s">
        <v>20</v>
      </c>
      <c r="G781" s="24" t="n">
        <v>1</v>
      </c>
      <c r="H781" s="25" t="n">
        <v>254.3</v>
      </c>
      <c r="I781" s="25" t="n">
        <v>254.3</v>
      </c>
      <c r="J781" s="25" t="n">
        <v>0</v>
      </c>
      <c r="K781" s="25" t="n">
        <v>0</v>
      </c>
      <c r="L781" s="25" t="n">
        <v>0</v>
      </c>
      <c r="M781" s="25"/>
      <c r="N781" s="6" t="s">
        <f>=I781+J781+K781+L781</f>
      </c>
      <c r="O781" s="25"/>
      <c r="P781" s="23"/>
      <c r="Q781" s="23" t="s">
        <v>864</v>
      </c>
    </row>
    <row collapsed="false" customFormat="false" customHeight="false" hidden="false" ht="12.1" outlineLevel="0" r="782">
      <c r="A782" s="22" t="n">
        <v>45821.419467593</v>
      </c>
      <c r="B782" s="23" t="s">
        <v>995</v>
      </c>
      <c r="C782" s="23" t="s">
        <v>997</v>
      </c>
      <c r="D782" s="23" t="s">
        <v>856</v>
      </c>
      <c r="E782" s="23" t="s">
        <v>856</v>
      </c>
      <c r="F782" s="23" t="s">
        <v>20</v>
      </c>
      <c r="G782" s="24" t="n">
        <v>1</v>
      </c>
      <c r="H782" s="25" t="n">
        <v>377.9</v>
      </c>
      <c r="I782" s="25" t="n">
        <v>377.9</v>
      </c>
      <c r="J782" s="25" t="n">
        <v>0</v>
      </c>
      <c r="K782" s="25" t="n">
        <v>0</v>
      </c>
      <c r="L782" s="25" t="n">
        <v>0</v>
      </c>
      <c r="M782" s="25"/>
      <c r="N782" s="6" t="s">
        <f>=I782+J782+K782+L782</f>
      </c>
      <c r="O782" s="25"/>
      <c r="P782" s="23"/>
      <c r="Q782" s="23" t="s">
        <v>864</v>
      </c>
    </row>
    <row collapsed="false" customFormat="false" customHeight="false" hidden="false" ht="12.1" outlineLevel="0" r="783">
      <c r="A783" s="22" t="n">
        <v>45825.35162037</v>
      </c>
      <c r="B783" s="23" t="s">
        <v>843</v>
      </c>
      <c r="C783" s="23" t="s">
        <v>471</v>
      </c>
      <c r="D783" s="23" t="s">
        <v>843</v>
      </c>
      <c r="E783" s="23" t="s">
        <v>843</v>
      </c>
      <c r="F783" s="23" t="s">
        <v>20</v>
      </c>
      <c r="G783" s="24" t="n">
        <v>1</v>
      </c>
      <c r="H783" s="25" t="n">
        <v>1000</v>
      </c>
      <c r="I783" s="25" t="n">
        <v>1000</v>
      </c>
      <c r="J783" s="25" t="n">
        <v>0</v>
      </c>
      <c r="K783" s="25" t="n">
        <v>0</v>
      </c>
      <c r="L783" s="25" t="n">
        <v>0</v>
      </c>
      <c r="M783" s="25"/>
      <c r="N783" s="6" t="s">
        <f>=I783+J783+K783+L783</f>
      </c>
      <c r="O783" s="25"/>
      <c r="P783" s="23"/>
      <c r="Q783" s="23" t="s">
        <v>864</v>
      </c>
    </row>
    <row collapsed="false" customFormat="false" customHeight="false" hidden="false" ht="12.1" outlineLevel="0" r="784">
      <c r="A784" s="26" t="n">
        <v>45835.587835648</v>
      </c>
      <c r="B784" s="27" t="s">
        <v>737</v>
      </c>
      <c r="C784" s="27" t="s">
        <v>891</v>
      </c>
      <c r="D784" s="27" t="s">
        <v>725</v>
      </c>
      <c r="E784" s="27" t="s">
        <v>18</v>
      </c>
      <c r="F784" s="27" t="s">
        <v>20</v>
      </c>
      <c r="G784" s="28" t="n">
        <v>-1</v>
      </c>
      <c r="H784" s="29" t="n">
        <v>1</v>
      </c>
      <c r="I784" s="29" t="n">
        <v>1</v>
      </c>
      <c r="J784" s="29" t="n">
        <v>0</v>
      </c>
      <c r="K784" s="29" t="n">
        <v>-1</v>
      </c>
      <c r="L784" s="29" t="n">
        <v>0</v>
      </c>
      <c r="M784" s="29"/>
      <c r="N784" s="6" t="s">
        <f>=I784+J784+K784+L784</f>
      </c>
      <c r="O784" s="29"/>
      <c r="P784" s="27"/>
      <c r="Q784" s="27" t="s">
        <v>864</v>
      </c>
    </row>
    <row collapsed="false" customFormat="false" customHeight="false" hidden="false" ht="12.1" outlineLevel="0" r="785">
      <c r="A785" s="21" t="n">
        <v>45835.587835648</v>
      </c>
      <c r="B785" s="17" t="s">
        <v>737</v>
      </c>
      <c r="C785" s="17" t="s">
        <v>891</v>
      </c>
      <c r="D785" s="17" t="s">
        <v>724</v>
      </c>
      <c r="E785" s="17" t="s">
        <v>18</v>
      </c>
      <c r="F785" s="17" t="s">
        <v>20</v>
      </c>
      <c r="G785" s="7" t="n">
        <v>1</v>
      </c>
      <c r="H785" s="6" t="n">
        <v>1</v>
      </c>
      <c r="I785" s="6" t="n">
        <v>-1</v>
      </c>
      <c r="J785" s="6" t="n">
        <v>0</v>
      </c>
      <c r="K785" s="6" t="n">
        <v>-1</v>
      </c>
      <c r="L785" s="6" t="n">
        <v>0</v>
      </c>
      <c r="M785" s="6"/>
      <c r="N785" s="6" t="s">
        <f>=I785+J785+K785+L785</f>
      </c>
      <c r="O785" s="6"/>
      <c r="P785" s="17"/>
      <c r="Q785" s="17" t="s">
        <v>864</v>
      </c>
    </row>
    <row collapsed="false" customFormat="false" customHeight="false" hidden="false" ht="12.1" outlineLevel="0" r="786">
      <c r="A786" s="22" t="n">
        <v>45845</v>
      </c>
      <c r="B786" s="23" t="s">
        <v>843</v>
      </c>
      <c r="C786" s="23" t="s">
        <v>259</v>
      </c>
      <c r="D786" s="23" t="s">
        <v>843</v>
      </c>
      <c r="E786" s="23" t="s">
        <v>843</v>
      </c>
      <c r="F786" s="23" t="s">
        <v>20</v>
      </c>
      <c r="G786" s="24" t="n">
        <v>1</v>
      </c>
      <c r="H786" s="25" t="n">
        <v>2000</v>
      </c>
      <c r="I786" s="25" t="n">
        <v>2000</v>
      </c>
      <c r="J786" s="25" t="n">
        <v>0</v>
      </c>
      <c r="K786" s="25" t="n">
        <v>0</v>
      </c>
      <c r="L786" s="25" t="n">
        <v>0</v>
      </c>
      <c r="M786" s="25"/>
      <c r="N786" s="6" t="s">
        <f>=I786+J786+K786+L786</f>
      </c>
      <c r="O786" s="25"/>
      <c r="P786" s="23"/>
      <c r="Q786" s="23" t="s">
        <v>844</v>
      </c>
    </row>
    <row collapsed="false" customFormat="false" customHeight="false" hidden="false" ht="12.1" outlineLevel="0" r="787">
      <c r="A787" s="21" t="n">
        <v>45845.794976852</v>
      </c>
      <c r="B787" s="17" t="s">
        <v>27</v>
      </c>
      <c r="C787" s="17" t="s">
        <v>934</v>
      </c>
      <c r="D787" s="17" t="s">
        <v>724</v>
      </c>
      <c r="E787" s="17" t="s">
        <v>18</v>
      </c>
      <c r="F787" s="17" t="s">
        <v>20</v>
      </c>
      <c r="G787" s="7" t="n">
        <v>10</v>
      </c>
      <c r="H787" s="6" t="n">
        <v>214</v>
      </c>
      <c r="I787" s="6" t="n">
        <v>-2140</v>
      </c>
      <c r="J787" s="6" t="n">
        <v>0</v>
      </c>
      <c r="K787" s="6" t="n">
        <v>-1.28</v>
      </c>
      <c r="L787" s="6" t="n">
        <v>-0.32</v>
      </c>
      <c r="M787" s="6"/>
      <c r="N787" s="6" t="s">
        <f>=I787+J787+K787+L787</f>
      </c>
      <c r="O787" s="6"/>
      <c r="P787" s="17"/>
      <c r="Q787" s="17" t="s">
        <v>844</v>
      </c>
    </row>
    <row collapsed="false" customFormat="false" customHeight="false" hidden="false" ht="12.1" outlineLevel="0" r="788">
      <c r="A788" s="21" t="n">
        <v>45845.795335648</v>
      </c>
      <c r="B788" s="17" t="s">
        <v>42</v>
      </c>
      <c r="C788" s="17" t="s">
        <v>885</v>
      </c>
      <c r="D788" s="17" t="s">
        <v>724</v>
      </c>
      <c r="E788" s="17" t="s">
        <v>18</v>
      </c>
      <c r="F788" s="17" t="s">
        <v>20</v>
      </c>
      <c r="G788" s="7" t="n">
        <v>10</v>
      </c>
      <c r="H788" s="6" t="n">
        <v>194.35</v>
      </c>
      <c r="I788" s="6" t="n">
        <v>-1943.5</v>
      </c>
      <c r="J788" s="6" t="n">
        <v>0</v>
      </c>
      <c r="K788" s="6" t="n">
        <v>-1.17</v>
      </c>
      <c r="L788" s="6" t="n">
        <v>0</v>
      </c>
      <c r="M788" s="6"/>
      <c r="N788" s="6" t="s">
        <f>=I788+J788+K788+L788</f>
      </c>
      <c r="O788" s="6"/>
      <c r="P788" s="17"/>
      <c r="Q788" s="17" t="s">
        <v>844</v>
      </c>
    </row>
    <row collapsed="false" customFormat="false" customHeight="false" hidden="false" ht="12.1" outlineLevel="0" r="789">
      <c r="A789" s="21" t="n">
        <v>45847.470428241</v>
      </c>
      <c r="B789" s="17" t="s">
        <v>157</v>
      </c>
      <c r="C789" s="17" t="s">
        <v>1019</v>
      </c>
      <c r="D789" s="17" t="s">
        <v>724</v>
      </c>
      <c r="E789" s="17" t="s">
        <v>18</v>
      </c>
      <c r="F789" s="17" t="s">
        <v>20</v>
      </c>
      <c r="G789" s="7" t="n">
        <v>158</v>
      </c>
      <c r="H789" s="6" t="n">
        <v>0.9545</v>
      </c>
      <c r="I789" s="6" t="n">
        <v>-150.81</v>
      </c>
      <c r="J789" s="6" t="n">
        <v>0</v>
      </c>
      <c r="K789" s="6" t="n">
        <v>0</v>
      </c>
      <c r="L789" s="6" t="n">
        <v>0</v>
      </c>
      <c r="M789" s="6"/>
      <c r="N789" s="6" t="s">
        <f>=I789+J789+K789+L789</f>
      </c>
      <c r="O789" s="6"/>
      <c r="P789" s="17"/>
      <c r="Q789" s="17" t="s">
        <v>864</v>
      </c>
    </row>
    <row collapsed="false" customFormat="false" customHeight="false" hidden="false" ht="12.1" outlineLevel="0" r="790">
      <c r="A790" s="26" t="n">
        <v>45847.475694444</v>
      </c>
      <c r="B790" s="27" t="s">
        <v>737</v>
      </c>
      <c r="C790" s="27" t="s">
        <v>891</v>
      </c>
      <c r="D790" s="27" t="s">
        <v>725</v>
      </c>
      <c r="E790" s="27" t="s">
        <v>18</v>
      </c>
      <c r="F790" s="27" t="s">
        <v>20</v>
      </c>
      <c r="G790" s="28" t="n">
        <v>-1</v>
      </c>
      <c r="H790" s="29" t="n">
        <v>150.811</v>
      </c>
      <c r="I790" s="29" t="n">
        <v>150.81</v>
      </c>
      <c r="J790" s="29" t="n">
        <v>0</v>
      </c>
      <c r="K790" s="29" t="n">
        <v>0</v>
      </c>
      <c r="L790" s="29" t="n">
        <v>0</v>
      </c>
      <c r="M790" s="29"/>
      <c r="N790" s="6" t="s">
        <f>=I790+J790+K790+L790</f>
      </c>
      <c r="O790" s="29"/>
      <c r="P790" s="27"/>
      <c r="Q790" s="27" t="s">
        <v>864</v>
      </c>
    </row>
    <row collapsed="false" customFormat="false" customHeight="false" hidden="false" ht="12.1" outlineLevel="0" r="791">
      <c r="A791" s="21" t="n">
        <v>45848.841539352</v>
      </c>
      <c r="B791" s="17" t="s">
        <v>206</v>
      </c>
      <c r="C791" s="17" t="s">
        <v>1020</v>
      </c>
      <c r="D791" s="17" t="s">
        <v>724</v>
      </c>
      <c r="E791" s="17" t="s">
        <v>202</v>
      </c>
      <c r="F791" s="17" t="s">
        <v>20</v>
      </c>
      <c r="G791" s="7" t="n">
        <v>6</v>
      </c>
      <c r="H791" s="6" t="n">
        <v>113</v>
      </c>
      <c r="I791" s="6" t="n">
        <v>-6780</v>
      </c>
      <c r="J791" s="6" t="n">
        <v>-44.16</v>
      </c>
      <c r="K791" s="6" t="n">
        <v>-4.75</v>
      </c>
      <c r="L791" s="6" t="n">
        <v>0</v>
      </c>
      <c r="M791" s="6"/>
      <c r="N791" s="6" t="s">
        <f>=I791+J791+K791+L791</f>
      </c>
      <c r="O791" s="6"/>
      <c r="P791" s="17"/>
      <c r="Q791" s="17" t="s">
        <v>864</v>
      </c>
    </row>
    <row collapsed="false" customFormat="false" customHeight="false" hidden="false" ht="12.1" outlineLevel="0" r="792">
      <c r="A792" s="21" t="n">
        <v>45848.842916667</v>
      </c>
      <c r="B792" s="17" t="s">
        <v>206</v>
      </c>
      <c r="C792" s="17" t="s">
        <v>1020</v>
      </c>
      <c r="D792" s="17" t="s">
        <v>724</v>
      </c>
      <c r="E792" s="17" t="s">
        <v>202</v>
      </c>
      <c r="F792" s="17" t="s">
        <v>20</v>
      </c>
      <c r="G792" s="7" t="n">
        <v>1</v>
      </c>
      <c r="H792" s="6" t="n">
        <v>113</v>
      </c>
      <c r="I792" s="6" t="n">
        <v>-1130</v>
      </c>
      <c r="J792" s="6" t="n">
        <v>-7.36</v>
      </c>
      <c r="K792" s="6" t="n">
        <v>-0.79</v>
      </c>
      <c r="L792" s="6" t="n">
        <v>0</v>
      </c>
      <c r="M792" s="6"/>
      <c r="N792" s="6" t="s">
        <f>=I792+J792+K792+L792</f>
      </c>
      <c r="O792" s="6"/>
      <c r="P792" s="17"/>
      <c r="Q792" s="17" t="s">
        <v>864</v>
      </c>
    </row>
    <row collapsed="false" customFormat="false" customHeight="false" hidden="false" ht="12.1" outlineLevel="0" r="793">
      <c r="A793" s="22" t="n">
        <v>45849</v>
      </c>
      <c r="B793" s="23" t="s">
        <v>858</v>
      </c>
      <c r="C793" s="23" t="s">
        <v>1021</v>
      </c>
      <c r="D793" s="23" t="s">
        <v>858</v>
      </c>
      <c r="E793" s="23" t="s">
        <v>858</v>
      </c>
      <c r="F793" s="23" t="s">
        <v>20</v>
      </c>
      <c r="G793" s="24" t="n">
        <v>1</v>
      </c>
      <c r="H793" s="25" t="n">
        <v>1000</v>
      </c>
      <c r="I793" s="25" t="n">
        <v>1000</v>
      </c>
      <c r="J793" s="25" t="n">
        <v>0</v>
      </c>
      <c r="K793" s="25" t="n">
        <v>0</v>
      </c>
      <c r="L793" s="25" t="n">
        <v>0</v>
      </c>
      <c r="M793" s="25"/>
      <c r="N793" s="6" t="s">
        <f>=I793+J793+K793+L793</f>
      </c>
      <c r="O793" s="25"/>
      <c r="P793" s="23"/>
      <c r="Q793" s="23" t="s">
        <v>844</v>
      </c>
    </row>
    <row collapsed="false" customFormat="false" customHeight="false" hidden="false" ht="12.1" outlineLevel="0" r="794">
      <c r="A794" s="21" t="n">
        <v>45852.586898148</v>
      </c>
      <c r="B794" s="17" t="s">
        <v>201</v>
      </c>
      <c r="C794" s="17" t="s">
        <v>1004</v>
      </c>
      <c r="D794" s="17" t="s">
        <v>724</v>
      </c>
      <c r="E794" s="17" t="s">
        <v>202</v>
      </c>
      <c r="F794" s="17" t="s">
        <v>20</v>
      </c>
      <c r="G794" s="7" t="n">
        <v>1</v>
      </c>
      <c r="H794" s="6" t="n">
        <v>86.553</v>
      </c>
      <c r="I794" s="6" t="n">
        <v>-865.53</v>
      </c>
      <c r="J794" s="6" t="n">
        <v>-13.76</v>
      </c>
      <c r="K794" s="6" t="n">
        <v>-0.52</v>
      </c>
      <c r="L794" s="6" t="n">
        <v>-0.07</v>
      </c>
      <c r="M794" s="6"/>
      <c r="N794" s="6" t="s">
        <f>=I794+J794+K794+L794</f>
      </c>
      <c r="O794" s="6"/>
      <c r="P794" s="17"/>
      <c r="Q794" s="17" t="s">
        <v>844</v>
      </c>
    </row>
    <row collapsed="false" customFormat="false" customHeight="false" hidden="false" ht="12.1" outlineLevel="0" r="795">
      <c r="A795" s="22" t="n">
        <v>45853</v>
      </c>
      <c r="B795" s="23" t="s">
        <v>843</v>
      </c>
      <c r="C795" s="23" t="s">
        <v>259</v>
      </c>
      <c r="D795" s="23" t="s">
        <v>843</v>
      </c>
      <c r="E795" s="23" t="s">
        <v>843</v>
      </c>
      <c r="F795" s="23" t="s">
        <v>20</v>
      </c>
      <c r="G795" s="24" t="n">
        <v>1</v>
      </c>
      <c r="H795" s="25" t="n">
        <v>3452.19</v>
      </c>
      <c r="I795" s="25" t="n">
        <v>3452.19</v>
      </c>
      <c r="J795" s="25" t="n">
        <v>0</v>
      </c>
      <c r="K795" s="25" t="n">
        <v>0</v>
      </c>
      <c r="L795" s="25" t="n">
        <v>0</v>
      </c>
      <c r="M795" s="25"/>
      <c r="N795" s="6" t="s">
        <f>=I795+J795+K795+L795</f>
      </c>
      <c r="O795" s="25"/>
      <c r="P795" s="23"/>
      <c r="Q795" s="23" t="s">
        <v>844</v>
      </c>
    </row>
    <row collapsed="false" customFormat="false" customHeight="false" hidden="false" ht="12.1" outlineLevel="0" r="796">
      <c r="A796" s="22" t="n">
        <v>45853</v>
      </c>
      <c r="B796" s="23" t="s">
        <v>843</v>
      </c>
      <c r="C796" s="23" t="s">
        <v>259</v>
      </c>
      <c r="D796" s="23" t="s">
        <v>843</v>
      </c>
      <c r="E796" s="23" t="s">
        <v>843</v>
      </c>
      <c r="F796" s="23" t="s">
        <v>20</v>
      </c>
      <c r="G796" s="24" t="n">
        <v>1</v>
      </c>
      <c r="H796" s="25" t="n">
        <v>4157.46</v>
      </c>
      <c r="I796" s="25" t="n">
        <v>4157.46</v>
      </c>
      <c r="J796" s="25" t="n">
        <v>0</v>
      </c>
      <c r="K796" s="25" t="n">
        <v>0</v>
      </c>
      <c r="L796" s="25" t="n">
        <v>0</v>
      </c>
      <c r="M796" s="25"/>
      <c r="N796" s="6" t="s">
        <f>=I796+J796+K796+L796</f>
      </c>
      <c r="O796" s="25"/>
      <c r="P796" s="23"/>
      <c r="Q796" s="23" t="s">
        <v>844</v>
      </c>
    </row>
    <row collapsed="false" customFormat="false" customHeight="false" hidden="false" ht="12.1" outlineLevel="0" r="797">
      <c r="A797" s="22" t="n">
        <v>45853</v>
      </c>
      <c r="B797" s="23" t="s">
        <v>843</v>
      </c>
      <c r="C797" s="23" t="s">
        <v>259</v>
      </c>
      <c r="D797" s="23" t="s">
        <v>843</v>
      </c>
      <c r="E797" s="23" t="s">
        <v>843</v>
      </c>
      <c r="F797" s="23" t="s">
        <v>20</v>
      </c>
      <c r="G797" s="24" t="n">
        <v>1</v>
      </c>
      <c r="H797" s="25" t="n">
        <v>7482.35</v>
      </c>
      <c r="I797" s="25" t="n">
        <v>7482.35</v>
      </c>
      <c r="J797" s="25" t="n">
        <v>0</v>
      </c>
      <c r="K797" s="25" t="n">
        <v>0</v>
      </c>
      <c r="L797" s="25" t="n">
        <v>0</v>
      </c>
      <c r="M797" s="25"/>
      <c r="N797" s="6" t="s">
        <f>=I797+J797+K797+L797</f>
      </c>
      <c r="O797" s="25"/>
      <c r="P797" s="23"/>
      <c r="Q797" s="23" t="s">
        <v>844</v>
      </c>
    </row>
    <row collapsed="false" customFormat="false" customHeight="false" hidden="false" ht="12.1" outlineLevel="0" r="798">
      <c r="A798" s="21" t="n">
        <v>45853.797418981</v>
      </c>
      <c r="B798" s="17" t="s">
        <v>31</v>
      </c>
      <c r="C798" s="17" t="s">
        <v>1011</v>
      </c>
      <c r="D798" s="17" t="s">
        <v>724</v>
      </c>
      <c r="E798" s="17" t="s">
        <v>18</v>
      </c>
      <c r="F798" s="17" t="s">
        <v>20</v>
      </c>
      <c r="G798" s="7" t="n">
        <v>1</v>
      </c>
      <c r="H798" s="6" t="n">
        <v>1862.6</v>
      </c>
      <c r="I798" s="6" t="n">
        <v>-1862.6</v>
      </c>
      <c r="J798" s="6" t="n">
        <v>0</v>
      </c>
      <c r="K798" s="6" t="n">
        <v>-1.12</v>
      </c>
      <c r="L798" s="6" t="n">
        <v>-0.56</v>
      </c>
      <c r="M798" s="6"/>
      <c r="N798" s="6" t="s">
        <f>=I798+J798+K798+L798</f>
      </c>
      <c r="O798" s="6"/>
      <c r="P798" s="17"/>
      <c r="Q798" s="17" t="s">
        <v>844</v>
      </c>
    </row>
    <row collapsed="false" customFormat="false" customHeight="false" hidden="false" ht="12.1" outlineLevel="0" r="799">
      <c r="A799" s="21" t="n">
        <v>45853.797719907</v>
      </c>
      <c r="B799" s="17" t="s">
        <v>23</v>
      </c>
      <c r="C799" s="17" t="s">
        <v>1002</v>
      </c>
      <c r="D799" s="17" t="s">
        <v>724</v>
      </c>
      <c r="E799" s="17" t="s">
        <v>18</v>
      </c>
      <c r="F799" s="17" t="s">
        <v>20</v>
      </c>
      <c r="G799" s="7" t="n">
        <v>2</v>
      </c>
      <c r="H799" s="6" t="n">
        <v>2910</v>
      </c>
      <c r="I799" s="6" t="n">
        <v>-5820</v>
      </c>
      <c r="J799" s="6" t="n">
        <v>0</v>
      </c>
      <c r="K799" s="6" t="n">
        <v>-3.49</v>
      </c>
      <c r="L799" s="6" t="n">
        <v>-1.74</v>
      </c>
      <c r="M799" s="6"/>
      <c r="N799" s="6" t="s">
        <f>=I799+J799+K799+L799</f>
      </c>
      <c r="O799" s="6"/>
      <c r="P799" s="17"/>
      <c r="Q799" s="17" t="s">
        <v>844</v>
      </c>
    </row>
    <row collapsed="false" customFormat="false" customHeight="false" hidden="false" ht="12.1" outlineLevel="0" r="800">
      <c r="A800" s="21" t="n">
        <v>45853.803229167</v>
      </c>
      <c r="B800" s="17" t="s">
        <v>38</v>
      </c>
      <c r="C800" s="17" t="s">
        <v>906</v>
      </c>
      <c r="D800" s="17" t="s">
        <v>724</v>
      </c>
      <c r="E800" s="17" t="s">
        <v>18</v>
      </c>
      <c r="F800" s="17" t="s">
        <v>20</v>
      </c>
      <c r="G800" s="7" t="n">
        <v>3</v>
      </c>
      <c r="H800" s="6" t="n">
        <v>1047.8</v>
      </c>
      <c r="I800" s="6" t="n">
        <v>-3143.4</v>
      </c>
      <c r="J800" s="6" t="n">
        <v>0</v>
      </c>
      <c r="K800" s="6" t="n">
        <v>-1.89</v>
      </c>
      <c r="L800" s="6" t="n">
        <v>-0.94</v>
      </c>
      <c r="M800" s="6"/>
      <c r="N800" s="6" t="s">
        <f>=I800+J800+K800+L800</f>
      </c>
      <c r="O800" s="6"/>
      <c r="P800" s="17"/>
      <c r="Q800" s="17" t="s">
        <v>844</v>
      </c>
    </row>
    <row collapsed="false" customFormat="false" customHeight="false" hidden="false" ht="12.1" outlineLevel="0" r="801">
      <c r="A801" s="21" t="n">
        <v>45853.80337963</v>
      </c>
      <c r="B801" s="17" t="s">
        <v>56</v>
      </c>
      <c r="C801" s="17" t="s">
        <v>1005</v>
      </c>
      <c r="D801" s="17" t="s">
        <v>724</v>
      </c>
      <c r="E801" s="17" t="s">
        <v>18</v>
      </c>
      <c r="F801" s="17" t="s">
        <v>20</v>
      </c>
      <c r="G801" s="7" t="n">
        <v>1</v>
      </c>
      <c r="H801" s="6" t="n">
        <v>1095.9</v>
      </c>
      <c r="I801" s="6" t="n">
        <v>-1095.9</v>
      </c>
      <c r="J801" s="6" t="n">
        <v>0</v>
      </c>
      <c r="K801" s="6" t="n">
        <v>-0.65</v>
      </c>
      <c r="L801" s="6" t="n">
        <v>-0.33</v>
      </c>
      <c r="M801" s="6"/>
      <c r="N801" s="6" t="s">
        <f>=I801+J801+K801+L801</f>
      </c>
      <c r="O801" s="6"/>
      <c r="P801" s="17"/>
      <c r="Q801" s="17" t="s">
        <v>844</v>
      </c>
    </row>
    <row collapsed="false" customFormat="false" customHeight="false" hidden="false" ht="12.1" outlineLevel="0" r="802">
      <c r="A802" s="21" t="n">
        <v>45853.809768519</v>
      </c>
      <c r="B802" s="17" t="s">
        <v>201</v>
      </c>
      <c r="C802" s="17" t="s">
        <v>1004</v>
      </c>
      <c r="D802" s="17" t="s">
        <v>724</v>
      </c>
      <c r="E802" s="17" t="s">
        <v>202</v>
      </c>
      <c r="F802" s="17" t="s">
        <v>20</v>
      </c>
      <c r="G802" s="7" t="n">
        <v>1</v>
      </c>
      <c r="H802" s="6" t="n">
        <v>88.459</v>
      </c>
      <c r="I802" s="6" t="n">
        <v>-884.59</v>
      </c>
      <c r="J802" s="6" t="n">
        <v>-14.1</v>
      </c>
      <c r="K802" s="6" t="n">
        <v>-0.53</v>
      </c>
      <c r="L802" s="6" t="n">
        <v>-0.07</v>
      </c>
      <c r="M802" s="6"/>
      <c r="N802" s="6" t="s">
        <f>=I802+J802+K802+L802</f>
      </c>
      <c r="O802" s="6"/>
      <c r="P802" s="17"/>
      <c r="Q802" s="17" t="s">
        <v>844</v>
      </c>
    </row>
    <row collapsed="false" customFormat="false" customHeight="false" hidden="false" ht="12.1" outlineLevel="0" r="803">
      <c r="A803" s="21" t="n">
        <v>45853.8109375</v>
      </c>
      <c r="B803" s="17" t="s">
        <v>75</v>
      </c>
      <c r="C803" s="17" t="s">
        <v>1016</v>
      </c>
      <c r="D803" s="17" t="s">
        <v>724</v>
      </c>
      <c r="E803" s="17" t="s">
        <v>18</v>
      </c>
      <c r="F803" s="17" t="s">
        <v>20</v>
      </c>
      <c r="G803" s="7" t="n">
        <v>20</v>
      </c>
      <c r="H803" s="6" t="n">
        <v>109.82</v>
      </c>
      <c r="I803" s="6" t="n">
        <v>-2196.4</v>
      </c>
      <c r="J803" s="6" t="n">
        <v>0</v>
      </c>
      <c r="K803" s="6" t="n">
        <v>-1.32</v>
      </c>
      <c r="L803" s="6" t="n">
        <v>0</v>
      </c>
      <c r="M803" s="6"/>
      <c r="N803" s="6" t="s">
        <f>=I803+J803+K803+L803</f>
      </c>
      <c r="O803" s="6"/>
      <c r="P803" s="17"/>
      <c r="Q803" s="17" t="s">
        <v>844</v>
      </c>
    </row>
    <row collapsed="false" customFormat="false" customHeight="false" hidden="false" ht="12.1" outlineLevel="0" r="804">
      <c r="A804" s="22" t="n">
        <v>45854</v>
      </c>
      <c r="B804" s="23" t="s">
        <v>858</v>
      </c>
      <c r="C804" s="23" t="s">
        <v>1022</v>
      </c>
      <c r="D804" s="23" t="s">
        <v>858</v>
      </c>
      <c r="E804" s="23" t="s">
        <v>858</v>
      </c>
      <c r="F804" s="23" t="s">
        <v>20</v>
      </c>
      <c r="G804" s="24" t="n">
        <v>1</v>
      </c>
      <c r="H804" s="25" t="n">
        <v>3000</v>
      </c>
      <c r="I804" s="25" t="n">
        <v>3000</v>
      </c>
      <c r="J804" s="25" t="n">
        <v>0</v>
      </c>
      <c r="K804" s="25" t="n">
        <v>0</v>
      </c>
      <c r="L804" s="25" t="n">
        <v>0</v>
      </c>
      <c r="M804" s="25"/>
      <c r="N804" s="6" t="s">
        <f>=I804+J804+K804+L804</f>
      </c>
      <c r="O804" s="25"/>
      <c r="P804" s="23"/>
      <c r="Q804" s="23" t="s">
        <v>844</v>
      </c>
    </row>
    <row collapsed="false" customFormat="false" customHeight="false" hidden="false" ht="12.1" outlineLevel="0" r="805">
      <c r="A805" s="22" t="n">
        <v>45855</v>
      </c>
      <c r="B805" s="23" t="s">
        <v>858</v>
      </c>
      <c r="C805" s="23" t="s">
        <v>981</v>
      </c>
      <c r="D805" s="23" t="s">
        <v>858</v>
      </c>
      <c r="E805" s="23" t="s">
        <v>858</v>
      </c>
      <c r="F805" s="23" t="s">
        <v>20</v>
      </c>
      <c r="G805" s="24" t="n">
        <v>1</v>
      </c>
      <c r="H805" s="25" t="n">
        <v>250</v>
      </c>
      <c r="I805" s="25" t="n">
        <v>250</v>
      </c>
      <c r="J805" s="25" t="n">
        <v>0</v>
      </c>
      <c r="K805" s="25" t="n">
        <v>0</v>
      </c>
      <c r="L805" s="25" t="n">
        <v>0</v>
      </c>
      <c r="M805" s="25"/>
      <c r="N805" s="6" t="s">
        <f>=I805+J805+K805+L805</f>
      </c>
      <c r="O805" s="25"/>
      <c r="P805" s="23"/>
      <c r="Q805" s="23" t="s">
        <v>844</v>
      </c>
    </row>
    <row collapsed="false" customFormat="false" customHeight="false" hidden="false" ht="12.1" outlineLevel="0" r="806">
      <c r="A806" s="22" t="n">
        <v>45855.343530093</v>
      </c>
      <c r="B806" s="23" t="s">
        <v>843</v>
      </c>
      <c r="C806" s="23" t="s">
        <v>471</v>
      </c>
      <c r="D806" s="23" t="s">
        <v>843</v>
      </c>
      <c r="E806" s="23" t="s">
        <v>843</v>
      </c>
      <c r="F806" s="23" t="s">
        <v>20</v>
      </c>
      <c r="G806" s="24" t="n">
        <v>1</v>
      </c>
      <c r="H806" s="25" t="n">
        <v>1000</v>
      </c>
      <c r="I806" s="25" t="n">
        <v>1000</v>
      </c>
      <c r="J806" s="25" t="n">
        <v>0</v>
      </c>
      <c r="K806" s="25" t="n">
        <v>0</v>
      </c>
      <c r="L806" s="25" t="n">
        <v>0</v>
      </c>
      <c r="M806" s="25"/>
      <c r="N806" s="6" t="s">
        <f>=I806+J806+K806+L806</f>
      </c>
      <c r="O806" s="25"/>
      <c r="P806" s="23"/>
      <c r="Q806" s="23" t="s">
        <v>864</v>
      </c>
    </row>
    <row collapsed="false" customFormat="false" customHeight="false" hidden="false" ht="12.1" outlineLevel="0" r="807">
      <c r="A807" s="21" t="n">
        <v>45855.775243056</v>
      </c>
      <c r="B807" s="17" t="s">
        <v>167</v>
      </c>
      <c r="C807" s="17" t="s">
        <v>1023</v>
      </c>
      <c r="D807" s="17" t="s">
        <v>724</v>
      </c>
      <c r="E807" s="17" t="s">
        <v>168</v>
      </c>
      <c r="F807" s="17" t="s">
        <v>20</v>
      </c>
      <c r="G807" s="7" t="n">
        <v>1</v>
      </c>
      <c r="H807" s="6" t="n">
        <v>1006.4</v>
      </c>
      <c r="I807" s="6" t="n">
        <v>-1006.4</v>
      </c>
      <c r="J807" s="6" t="n">
        <v>0</v>
      </c>
      <c r="K807" s="6" t="n">
        <v>0</v>
      </c>
      <c r="L807" s="6" t="n">
        <v>-0.3</v>
      </c>
      <c r="M807" s="6"/>
      <c r="N807" s="6" t="s">
        <f>=I807+J807+K807+L807</f>
      </c>
      <c r="O807" s="6"/>
      <c r="P807" s="17"/>
      <c r="Q807" s="17" t="s">
        <v>844</v>
      </c>
    </row>
    <row collapsed="false" customFormat="false" customHeight="false" hidden="false" ht="12.1" outlineLevel="0" r="808">
      <c r="A808" s="22" t="n">
        <v>45860</v>
      </c>
      <c r="B808" s="23" t="s">
        <v>858</v>
      </c>
      <c r="C808" s="23" t="s">
        <v>1024</v>
      </c>
      <c r="D808" s="23" t="s">
        <v>858</v>
      </c>
      <c r="E808" s="23" t="s">
        <v>858</v>
      </c>
      <c r="F808" s="23" t="s">
        <v>20</v>
      </c>
      <c r="G808" s="24" t="n">
        <v>1</v>
      </c>
      <c r="H808" s="25" t="n">
        <v>2000</v>
      </c>
      <c r="I808" s="25" t="n">
        <v>2000</v>
      </c>
      <c r="J808" s="25" t="n">
        <v>0</v>
      </c>
      <c r="K808" s="25" t="n">
        <v>0</v>
      </c>
      <c r="L808" s="25" t="n">
        <v>0</v>
      </c>
      <c r="M808" s="25"/>
      <c r="N808" s="6" t="s">
        <f>=I808+J808+K808+L808</f>
      </c>
      <c r="O808" s="25"/>
      <c r="P808" s="23"/>
      <c r="Q808" s="23" t="s">
        <v>844</v>
      </c>
    </row>
    <row collapsed="false" customFormat="false" customHeight="false" hidden="false" ht="12.1" outlineLevel="0" r="809">
      <c r="A809" s="22" t="n">
        <v>45866.43431713</v>
      </c>
      <c r="B809" s="23" t="s">
        <v>856</v>
      </c>
      <c r="C809" s="23" t="s">
        <v>1025</v>
      </c>
      <c r="D809" s="23" t="s">
        <v>856</v>
      </c>
      <c r="E809" s="23" t="s">
        <v>856</v>
      </c>
      <c r="F809" s="23" t="s">
        <v>20</v>
      </c>
      <c r="G809" s="24" t="n">
        <v>1</v>
      </c>
      <c r="H809" s="25" t="n">
        <v>45.16</v>
      </c>
      <c r="I809" s="25" t="n">
        <v>45.16</v>
      </c>
      <c r="J809" s="25" t="n">
        <v>0</v>
      </c>
      <c r="K809" s="25" t="n">
        <v>0</v>
      </c>
      <c r="L809" s="25" t="n">
        <v>0</v>
      </c>
      <c r="M809" s="25"/>
      <c r="N809" s="6" t="s">
        <f>=I809+J809+K809+L809</f>
      </c>
      <c r="O809" s="25"/>
      <c r="P809" s="23"/>
      <c r="Q809" s="23" t="s">
        <v>864</v>
      </c>
    </row>
    <row collapsed="false" customFormat="false" customHeight="false" hidden="false" ht="12.1" outlineLevel="0" r="810">
      <c r="A810" s="21" t="n">
        <v>45866.479479167</v>
      </c>
      <c r="B810" s="17" t="s">
        <v>201</v>
      </c>
      <c r="C810" s="17" t="s">
        <v>1004</v>
      </c>
      <c r="D810" s="17" t="s">
        <v>724</v>
      </c>
      <c r="E810" s="17" t="s">
        <v>202</v>
      </c>
      <c r="F810" s="17" t="s">
        <v>20</v>
      </c>
      <c r="G810" s="7" t="n">
        <v>5</v>
      </c>
      <c r="H810" s="6" t="n">
        <v>90.259</v>
      </c>
      <c r="I810" s="6" t="n">
        <v>-4512.95</v>
      </c>
      <c r="J810" s="6" t="n">
        <v>-92.3</v>
      </c>
      <c r="K810" s="6" t="n">
        <v>-2.71</v>
      </c>
      <c r="L810" s="6" t="n">
        <v>-0.38</v>
      </c>
      <c r="M810" s="6"/>
      <c r="N810" s="6" t="s">
        <f>=I810+J810+K810+L810</f>
      </c>
      <c r="O810" s="6"/>
      <c r="P810" s="17"/>
      <c r="Q810" s="17" t="s">
        <v>844</v>
      </c>
    </row>
    <row collapsed="false" customFormat="false" customHeight="false" hidden="false" ht="12.1" outlineLevel="0" r="811">
      <c r="A811" s="22" t="n">
        <v>45866.639247685</v>
      </c>
      <c r="B811" s="23" t="s">
        <v>856</v>
      </c>
      <c r="C811" s="23" t="s">
        <v>1026</v>
      </c>
      <c r="D811" s="23" t="s">
        <v>856</v>
      </c>
      <c r="E811" s="23" t="s">
        <v>856</v>
      </c>
      <c r="F811" s="23" t="s">
        <v>20</v>
      </c>
      <c r="G811" s="24" t="n">
        <v>1</v>
      </c>
      <c r="H811" s="25" t="n">
        <v>102.97</v>
      </c>
      <c r="I811" s="25" t="n">
        <v>102.97</v>
      </c>
      <c r="J811" s="25" t="n">
        <v>0</v>
      </c>
      <c r="K811" s="25" t="n">
        <v>0</v>
      </c>
      <c r="L811" s="25" t="n">
        <v>0</v>
      </c>
      <c r="M811" s="25"/>
      <c r="N811" s="6" t="s">
        <f>=I811+J811+K811+L811</f>
      </c>
      <c r="O811" s="25"/>
      <c r="P811" s="23"/>
      <c r="Q811" s="23" t="s">
        <v>864</v>
      </c>
    </row>
    <row collapsed="false" customFormat="false" customHeight="false" hidden="false" ht="12.1" outlineLevel="0" r="812">
      <c r="A812" s="21" t="n">
        <v>45866.727060185</v>
      </c>
      <c r="B812" s="17" t="s">
        <v>206</v>
      </c>
      <c r="C812" s="17" t="s">
        <v>1020</v>
      </c>
      <c r="D812" s="17" t="s">
        <v>724</v>
      </c>
      <c r="E812" s="17" t="s">
        <v>202</v>
      </c>
      <c r="F812" s="17" t="s">
        <v>20</v>
      </c>
      <c r="G812" s="7" t="n">
        <v>1</v>
      </c>
      <c r="H812" s="6" t="n">
        <v>114.41</v>
      </c>
      <c r="I812" s="6" t="n">
        <v>-1144.1</v>
      </c>
      <c r="J812" s="6" t="n">
        <v>-1.47</v>
      </c>
      <c r="K812" s="6" t="n">
        <v>-0.8</v>
      </c>
      <c r="L812" s="6" t="n">
        <v>0</v>
      </c>
      <c r="M812" s="6"/>
      <c r="N812" s="6" t="s">
        <f>=I812+J812+K812+L812</f>
      </c>
      <c r="O812" s="6"/>
      <c r="P812" s="17"/>
      <c r="Q812" s="17" t="s">
        <v>864</v>
      </c>
    </row>
    <row collapsed="false" customFormat="false" customHeight="false" hidden="false" ht="12.1" outlineLevel="0" r="813">
      <c r="A813" s="22" t="n">
        <v>45867</v>
      </c>
      <c r="B813" s="23" t="s">
        <v>843</v>
      </c>
      <c r="C813" s="23" t="s">
        <v>259</v>
      </c>
      <c r="D813" s="23" t="s">
        <v>843</v>
      </c>
      <c r="E813" s="23" t="s">
        <v>843</v>
      </c>
      <c r="F813" s="23" t="s">
        <v>20</v>
      </c>
      <c r="G813" s="24" t="n">
        <v>1</v>
      </c>
      <c r="H813" s="25" t="n">
        <v>5000</v>
      </c>
      <c r="I813" s="25" t="n">
        <v>5000</v>
      </c>
      <c r="J813" s="25" t="n">
        <v>0</v>
      </c>
      <c r="K813" s="25" t="n">
        <v>0</v>
      </c>
      <c r="L813" s="25" t="n">
        <v>0</v>
      </c>
      <c r="M813" s="25"/>
      <c r="N813" s="6" t="s">
        <f>=I813+J813+K813+L813</f>
      </c>
      <c r="O813" s="25"/>
      <c r="P813" s="23"/>
      <c r="Q813" s="23" t="s">
        <v>844</v>
      </c>
    </row>
    <row collapsed="false" customFormat="false" customHeight="false" hidden="false" ht="12.1" outlineLevel="0" r="814">
      <c r="A814" s="22" t="n">
        <v>45867</v>
      </c>
      <c r="B814" s="23" t="s">
        <v>843</v>
      </c>
      <c r="C814" s="23" t="s">
        <v>259</v>
      </c>
      <c r="D814" s="23" t="s">
        <v>843</v>
      </c>
      <c r="E814" s="23" t="s">
        <v>843</v>
      </c>
      <c r="F814" s="23" t="s">
        <v>20</v>
      </c>
      <c r="G814" s="24" t="n">
        <v>1</v>
      </c>
      <c r="H814" s="25" t="n">
        <v>500</v>
      </c>
      <c r="I814" s="25" t="n">
        <v>500</v>
      </c>
      <c r="J814" s="25" t="n">
        <v>0</v>
      </c>
      <c r="K814" s="25" t="n">
        <v>0</v>
      </c>
      <c r="L814" s="25" t="n">
        <v>0</v>
      </c>
      <c r="M814" s="25"/>
      <c r="N814" s="6" t="s">
        <f>=I814+J814+K814+L814</f>
      </c>
      <c r="O814" s="25"/>
      <c r="P814" s="23"/>
      <c r="Q814" s="23" t="s">
        <v>844</v>
      </c>
    </row>
    <row collapsed="false" customFormat="false" customHeight="false" hidden="false" ht="12.1" outlineLevel="0" r="815">
      <c r="A815" s="21" t="n">
        <v>45867.796481481</v>
      </c>
      <c r="B815" s="17" t="s">
        <v>23</v>
      </c>
      <c r="C815" s="17" t="s">
        <v>1002</v>
      </c>
      <c r="D815" s="17" t="s">
        <v>724</v>
      </c>
      <c r="E815" s="17" t="s">
        <v>18</v>
      </c>
      <c r="F815" s="17" t="s">
        <v>20</v>
      </c>
      <c r="G815" s="7" t="n">
        <v>1</v>
      </c>
      <c r="H815" s="6" t="n">
        <v>2937.5</v>
      </c>
      <c r="I815" s="6" t="n">
        <v>-2937.5</v>
      </c>
      <c r="J815" s="6" t="n">
        <v>0</v>
      </c>
      <c r="K815" s="6" t="n">
        <v>-1.76</v>
      </c>
      <c r="L815" s="6" t="n">
        <v>-0.88</v>
      </c>
      <c r="M815" s="6"/>
      <c r="N815" s="6" t="s">
        <f>=I815+J815+K815+L815</f>
      </c>
      <c r="O815" s="6"/>
      <c r="P815" s="17"/>
      <c r="Q815" s="17" t="s">
        <v>844</v>
      </c>
    </row>
    <row collapsed="false" customFormat="false" customHeight="false" hidden="false" ht="12.1" outlineLevel="0" r="816">
      <c r="A816" s="21" t="n">
        <v>45867.797743056</v>
      </c>
      <c r="B816" s="17" t="s">
        <v>75</v>
      </c>
      <c r="C816" s="17" t="s">
        <v>1016</v>
      </c>
      <c r="D816" s="17" t="s">
        <v>724</v>
      </c>
      <c r="E816" s="17" t="s">
        <v>18</v>
      </c>
      <c r="F816" s="17" t="s">
        <v>20</v>
      </c>
      <c r="G816" s="7" t="n">
        <v>10</v>
      </c>
      <c r="H816" s="6" t="n">
        <v>122.84</v>
      </c>
      <c r="I816" s="6" t="n">
        <v>-1228.4</v>
      </c>
      <c r="J816" s="6" t="n">
        <v>0</v>
      </c>
      <c r="K816" s="6" t="n">
        <v>-0.74</v>
      </c>
      <c r="L816" s="6" t="n">
        <v>0</v>
      </c>
      <c r="M816" s="6"/>
      <c r="N816" s="6" t="s">
        <f>=I816+J816+K816+L816</f>
      </c>
      <c r="O816" s="6"/>
      <c r="P816" s="17"/>
      <c r="Q816" s="17" t="s">
        <v>844</v>
      </c>
    </row>
    <row collapsed="false" customFormat="false" customHeight="false" hidden="false" ht="12.1" outlineLevel="0" r="817">
      <c r="A817" s="21" t="n">
        <v>45867.8</v>
      </c>
      <c r="B817" s="17" t="s">
        <v>75</v>
      </c>
      <c r="C817" s="17" t="s">
        <v>1016</v>
      </c>
      <c r="D817" s="17" t="s">
        <v>724</v>
      </c>
      <c r="E817" s="17" t="s">
        <v>18</v>
      </c>
      <c r="F817" s="17" t="s">
        <v>20</v>
      </c>
      <c r="G817" s="7" t="n">
        <v>10</v>
      </c>
      <c r="H817" s="6" t="n">
        <v>122.66</v>
      </c>
      <c r="I817" s="6" t="n">
        <v>-1226.6</v>
      </c>
      <c r="J817" s="6" t="n">
        <v>0</v>
      </c>
      <c r="K817" s="6" t="n">
        <v>-0.74</v>
      </c>
      <c r="L817" s="6" t="n">
        <v>-0.37</v>
      </c>
      <c r="M817" s="6"/>
      <c r="N817" s="6" t="s">
        <f>=I817+J817+K817+L817</f>
      </c>
      <c r="O817" s="6"/>
      <c r="P817" s="17"/>
      <c r="Q817" s="17" t="s">
        <v>844</v>
      </c>
    </row>
    <row collapsed="false" customFormat="false" customHeight="false" hidden="false" ht="12.1" outlineLevel="0" r="818">
      <c r="A818" s="26" t="n">
        <v>45876.515543981</v>
      </c>
      <c r="B818" s="27" t="s">
        <v>752</v>
      </c>
      <c r="C818" s="27" t="s">
        <v>971</v>
      </c>
      <c r="D818" s="27" t="s">
        <v>725</v>
      </c>
      <c r="E818" s="27" t="s">
        <v>18</v>
      </c>
      <c r="F818" s="27" t="s">
        <v>20</v>
      </c>
      <c r="G818" s="28" t="n">
        <v>-2000</v>
      </c>
      <c r="H818" s="29" t="n">
        <v>1.527</v>
      </c>
      <c r="I818" s="29" t="n">
        <v>3054</v>
      </c>
      <c r="J818" s="29" t="n">
        <v>0</v>
      </c>
      <c r="K818" s="29" t="n">
        <v>-1.83</v>
      </c>
      <c r="L818" s="29" t="n">
        <v>-0.92</v>
      </c>
      <c r="M818" s="29"/>
      <c r="N818" s="6" t="s">
        <f>=I818+J818+K818+L818</f>
      </c>
      <c r="O818" s="29"/>
      <c r="P818" s="27"/>
      <c r="Q818" s="27" t="s">
        <v>844</v>
      </c>
    </row>
    <row collapsed="false" customFormat="false" customHeight="false" hidden="false" ht="12.1" outlineLevel="0" r="819">
      <c r="A819" s="21" t="n">
        <v>45876.518321759</v>
      </c>
      <c r="B819" s="17" t="s">
        <v>23</v>
      </c>
      <c r="C819" s="17" t="s">
        <v>1002</v>
      </c>
      <c r="D819" s="17" t="s">
        <v>724</v>
      </c>
      <c r="E819" s="17" t="s">
        <v>18</v>
      </c>
      <c r="F819" s="17" t="s">
        <v>20</v>
      </c>
      <c r="G819" s="7" t="n">
        <v>1</v>
      </c>
      <c r="H819" s="6" t="n">
        <v>3049</v>
      </c>
      <c r="I819" s="6" t="n">
        <v>-3049</v>
      </c>
      <c r="J819" s="6" t="n">
        <v>0</v>
      </c>
      <c r="K819" s="6" t="n">
        <v>-1.83</v>
      </c>
      <c r="L819" s="6" t="n">
        <v>-0.92</v>
      </c>
      <c r="M819" s="6"/>
      <c r="N819" s="6" t="s">
        <f>=I819+J819+K819+L819</f>
      </c>
      <c r="O819" s="6"/>
      <c r="P819" s="17"/>
      <c r="Q819" s="17" t="s">
        <v>844</v>
      </c>
    </row>
    <row collapsed="false" customFormat="false" customHeight="false" hidden="false" ht="12.1" outlineLevel="0" r="820">
      <c r="A820" s="22" t="n">
        <v>45883</v>
      </c>
      <c r="B820" s="23" t="s">
        <v>843</v>
      </c>
      <c r="C820" s="23" t="s">
        <v>259</v>
      </c>
      <c r="D820" s="23" t="s">
        <v>843</v>
      </c>
      <c r="E820" s="23" t="s">
        <v>843</v>
      </c>
      <c r="F820" s="23" t="s">
        <v>20</v>
      </c>
      <c r="G820" s="24" t="n">
        <v>1</v>
      </c>
      <c r="H820" s="25" t="n">
        <v>3217.72</v>
      </c>
      <c r="I820" s="25" t="n">
        <v>3217.72</v>
      </c>
      <c r="J820" s="25" t="n">
        <v>0</v>
      </c>
      <c r="K820" s="25" t="n">
        <v>0</v>
      </c>
      <c r="L820" s="25" t="n">
        <v>0</v>
      </c>
      <c r="M820" s="25"/>
      <c r="N820" s="6" t="s">
        <f>=I820+J820+K820+L820</f>
      </c>
      <c r="O820" s="25"/>
      <c r="P820" s="23"/>
      <c r="Q820" s="23" t="s">
        <v>844</v>
      </c>
    </row>
    <row collapsed="false" customFormat="false" customHeight="false" hidden="false" ht="12.1" outlineLevel="0" r="821">
      <c r="A821" s="21" t="n">
        <v>45884.292789352</v>
      </c>
      <c r="B821" s="17" t="s">
        <v>23</v>
      </c>
      <c r="C821" s="17" t="s">
        <v>1002</v>
      </c>
      <c r="D821" s="17" t="s">
        <v>724</v>
      </c>
      <c r="E821" s="17" t="s">
        <v>18</v>
      </c>
      <c r="F821" s="17" t="s">
        <v>20</v>
      </c>
      <c r="G821" s="7" t="n">
        <v>1</v>
      </c>
      <c r="H821" s="6" t="n">
        <v>3029</v>
      </c>
      <c r="I821" s="6" t="n">
        <v>-3029</v>
      </c>
      <c r="J821" s="6" t="n">
        <v>0</v>
      </c>
      <c r="K821" s="6" t="n">
        <v>-1.82</v>
      </c>
      <c r="L821" s="6" t="n">
        <v>-0.91</v>
      </c>
      <c r="M821" s="6"/>
      <c r="N821" s="6" t="s">
        <f>=I821+J821+K821+L821</f>
      </c>
      <c r="O821" s="6"/>
      <c r="P821" s="17"/>
      <c r="Q821" s="17" t="s">
        <v>844</v>
      </c>
    </row>
    <row collapsed="false" customFormat="false" customHeight="false" hidden="false" ht="12.1" outlineLevel="0" r="822">
      <c r="A822" s="22" t="n">
        <v>45896</v>
      </c>
      <c r="B822" s="23" t="s">
        <v>843</v>
      </c>
      <c r="C822" s="23" t="s">
        <v>259</v>
      </c>
      <c r="D822" s="23" t="s">
        <v>843</v>
      </c>
      <c r="E822" s="23" t="s">
        <v>843</v>
      </c>
      <c r="F822" s="23" t="s">
        <v>20</v>
      </c>
      <c r="G822" s="24" t="n">
        <v>1</v>
      </c>
      <c r="H822" s="25" t="n">
        <v>2000</v>
      </c>
      <c r="I822" s="25" t="n">
        <v>2000</v>
      </c>
      <c r="J822" s="25" t="n">
        <v>0</v>
      </c>
      <c r="K822" s="25" t="n">
        <v>0</v>
      </c>
      <c r="L822" s="25" t="n">
        <v>0</v>
      </c>
      <c r="M822" s="25"/>
      <c r="N822" s="6" t="s">
        <f>=I822+J822+K822+L822</f>
      </c>
      <c r="O822" s="25"/>
      <c r="P822" s="23"/>
      <c r="Q822" s="23" t="s">
        <v>844</v>
      </c>
    </row>
    <row collapsed="false" customFormat="false" customHeight="false" hidden="false" ht="12.1" outlineLevel="0" r="823">
      <c r="A823" s="22" t="n">
        <v>45896</v>
      </c>
      <c r="B823" s="23" t="s">
        <v>843</v>
      </c>
      <c r="C823" s="23" t="s">
        <v>259</v>
      </c>
      <c r="D823" s="23" t="s">
        <v>843</v>
      </c>
      <c r="E823" s="23" t="s">
        <v>843</v>
      </c>
      <c r="F823" s="23" t="s">
        <v>20</v>
      </c>
      <c r="G823" s="24" t="n">
        <v>1</v>
      </c>
      <c r="H823" s="25" t="n">
        <v>1600</v>
      </c>
      <c r="I823" s="25" t="n">
        <v>1600</v>
      </c>
      <c r="J823" s="25" t="n">
        <v>0</v>
      </c>
      <c r="K823" s="25" t="n">
        <v>0</v>
      </c>
      <c r="L823" s="25" t="n">
        <v>0</v>
      </c>
      <c r="M823" s="25"/>
      <c r="N823" s="6" t="s">
        <f>=I823+J823+K823+L823</f>
      </c>
      <c r="O823" s="25"/>
      <c r="P823" s="23"/>
      <c r="Q823" s="23" t="s">
        <v>844</v>
      </c>
    </row>
    <row collapsed="false" customFormat="false" customHeight="false" hidden="false" ht="12.1" outlineLevel="0" r="824">
      <c r="A824" s="21" t="n">
        <v>45896.445289352</v>
      </c>
      <c r="B824" s="17" t="s">
        <v>83</v>
      </c>
      <c r="C824" s="17" t="s">
        <v>896</v>
      </c>
      <c r="D824" s="17" t="s">
        <v>724</v>
      </c>
      <c r="E824" s="17" t="s">
        <v>18</v>
      </c>
      <c r="F824" s="17" t="s">
        <v>20</v>
      </c>
      <c r="G824" s="7" t="n">
        <v>50</v>
      </c>
      <c r="H824" s="6" t="n">
        <v>76.49</v>
      </c>
      <c r="I824" s="6" t="n">
        <v>-3824.5</v>
      </c>
      <c r="J824" s="6" t="n">
        <v>0</v>
      </c>
      <c r="K824" s="6" t="n">
        <v>-2.29</v>
      </c>
      <c r="L824" s="6" t="n">
        <v>0</v>
      </c>
      <c r="M824" s="6"/>
      <c r="N824" s="6" t="s">
        <f>=I824+J824+K824+L824</f>
      </c>
      <c r="O824" s="6"/>
      <c r="P824" s="17"/>
      <c r="Q824" s="17" t="s">
        <v>844</v>
      </c>
    </row>
    <row collapsed="false" customFormat="false" customHeight="false" hidden="false" ht="12.1" outlineLevel="0" r="825">
      <c r="A825" s="22" t="n">
        <v>45902</v>
      </c>
      <c r="B825" s="23" t="s">
        <v>843</v>
      </c>
      <c r="C825" s="23" t="s">
        <v>259</v>
      </c>
      <c r="D825" s="23" t="s">
        <v>843</v>
      </c>
      <c r="E825" s="23" t="s">
        <v>843</v>
      </c>
      <c r="F825" s="23" t="s">
        <v>20</v>
      </c>
      <c r="G825" s="24" t="n">
        <v>1</v>
      </c>
      <c r="H825" s="25" t="n">
        <v>5000</v>
      </c>
      <c r="I825" s="25" t="n">
        <v>5000</v>
      </c>
      <c r="J825" s="25" t="n">
        <v>0</v>
      </c>
      <c r="K825" s="25" t="n">
        <v>0</v>
      </c>
      <c r="L825" s="25" t="n">
        <v>0</v>
      </c>
      <c r="M825" s="25"/>
      <c r="N825" s="6" t="s">
        <f>=I825+J825+K825+L825</f>
      </c>
      <c r="O825" s="25"/>
      <c r="P825" s="23"/>
      <c r="Q825" s="23" t="s">
        <v>844</v>
      </c>
    </row>
    <row collapsed="false" customFormat="false" customHeight="false" hidden="false" ht="12.1" outlineLevel="0" r="826">
      <c r="A826" s="22" t="n">
        <v>45902</v>
      </c>
      <c r="B826" s="23" t="s">
        <v>843</v>
      </c>
      <c r="C826" s="23" t="s">
        <v>259</v>
      </c>
      <c r="D826" s="23" t="s">
        <v>843</v>
      </c>
      <c r="E826" s="23" t="s">
        <v>843</v>
      </c>
      <c r="F826" s="23" t="s">
        <v>20</v>
      </c>
      <c r="G826" s="24" t="n">
        <v>1</v>
      </c>
      <c r="H826" s="25" t="n">
        <v>1200</v>
      </c>
      <c r="I826" s="25" t="n">
        <v>1200</v>
      </c>
      <c r="J826" s="25" t="n">
        <v>0</v>
      </c>
      <c r="K826" s="25" t="n">
        <v>0</v>
      </c>
      <c r="L826" s="25" t="n">
        <v>0</v>
      </c>
      <c r="M826" s="25"/>
      <c r="N826" s="6" t="s">
        <f>=I826+J826+K826+L826</f>
      </c>
      <c r="O826" s="25"/>
      <c r="P826" s="23"/>
      <c r="Q826" s="23" t="s">
        <v>844</v>
      </c>
    </row>
    <row collapsed="false" customFormat="false" customHeight="false" hidden="false" ht="12.1" outlineLevel="0" r="827">
      <c r="A827" s="21" t="n">
        <v>45902.712291667</v>
      </c>
      <c r="B827" s="17" t="s">
        <v>201</v>
      </c>
      <c r="C827" s="17" t="s">
        <v>1004</v>
      </c>
      <c r="D827" s="17" t="s">
        <v>724</v>
      </c>
      <c r="E827" s="17" t="s">
        <v>202</v>
      </c>
      <c r="F827" s="17" t="s">
        <v>20</v>
      </c>
      <c r="G827" s="7" t="n">
        <v>2</v>
      </c>
      <c r="H827" s="6" t="n">
        <v>91.089</v>
      </c>
      <c r="I827" s="6" t="n">
        <v>-1821.78</v>
      </c>
      <c r="J827" s="6" t="n">
        <v>-61.08</v>
      </c>
      <c r="K827" s="6" t="n">
        <v>-1.09</v>
      </c>
      <c r="L827" s="6" t="n">
        <v>-0.28</v>
      </c>
      <c r="M827" s="6"/>
      <c r="N827" s="6" t="s">
        <f>=I827+J827+K827+L827</f>
      </c>
      <c r="O827" s="6"/>
      <c r="P827" s="17"/>
      <c r="Q827" s="17" t="s">
        <v>844</v>
      </c>
    </row>
    <row collapsed="false" customFormat="false" customHeight="false" hidden="false" ht="12.1" outlineLevel="0" r="828">
      <c r="A828" s="21" t="n">
        <v>45902.71318287</v>
      </c>
      <c r="B828" s="17" t="s">
        <v>210</v>
      </c>
      <c r="C828" s="17" t="s">
        <v>976</v>
      </c>
      <c r="D828" s="17" t="s">
        <v>724</v>
      </c>
      <c r="E828" s="17" t="s">
        <v>202</v>
      </c>
      <c r="F828" s="17" t="s">
        <v>20</v>
      </c>
      <c r="G828" s="7" t="n">
        <v>3</v>
      </c>
      <c r="H828" s="6" t="n">
        <v>87.299</v>
      </c>
      <c r="I828" s="6" t="n">
        <v>-2618.97</v>
      </c>
      <c r="J828" s="6" t="n">
        <v>0</v>
      </c>
      <c r="K828" s="6" t="n">
        <v>-1.57</v>
      </c>
      <c r="L828" s="6" t="n">
        <v>-0.4</v>
      </c>
      <c r="M828" s="6"/>
      <c r="N828" s="6" t="s">
        <f>=I828+J828+K828+L828</f>
      </c>
      <c r="O828" s="6"/>
      <c r="P828" s="17"/>
      <c r="Q828" s="17" t="s">
        <v>844</v>
      </c>
    </row>
    <row collapsed="false" customFormat="false" customHeight="false" hidden="false" ht="12.1" outlineLevel="0" r="829">
      <c r="A829" s="21" t="n">
        <v>45902.718946759</v>
      </c>
      <c r="B829" s="17" t="s">
        <v>210</v>
      </c>
      <c r="C829" s="17" t="s">
        <v>976</v>
      </c>
      <c r="D829" s="17" t="s">
        <v>724</v>
      </c>
      <c r="E829" s="17" t="s">
        <v>202</v>
      </c>
      <c r="F829" s="17" t="s">
        <v>20</v>
      </c>
      <c r="G829" s="7" t="n">
        <v>2</v>
      </c>
      <c r="H829" s="6" t="n">
        <v>87.299</v>
      </c>
      <c r="I829" s="6" t="n">
        <v>-1745.98</v>
      </c>
      <c r="J829" s="6" t="n">
        <v>0</v>
      </c>
      <c r="K829" s="6" t="n">
        <v>-1.05</v>
      </c>
      <c r="L829" s="6" t="n">
        <v>-0.26</v>
      </c>
      <c r="M829" s="6"/>
      <c r="N829" s="6" t="s">
        <f>=I829+J829+K829+L829</f>
      </c>
      <c r="O829" s="6"/>
      <c r="P829" s="17"/>
      <c r="Q829" s="17" t="s">
        <v>844</v>
      </c>
    </row>
    <row collapsed="false" customFormat="false" customHeight="false" hidden="false" ht="12.1" outlineLevel="0" r="830">
      <c r="A830" s="22" t="n">
        <v>45915</v>
      </c>
      <c r="B830" s="23" t="s">
        <v>843</v>
      </c>
      <c r="C830" s="23" t="s">
        <v>259</v>
      </c>
      <c r="D830" s="23" t="s">
        <v>843</v>
      </c>
      <c r="E830" s="23" t="s">
        <v>843</v>
      </c>
      <c r="F830" s="23" t="s">
        <v>20</v>
      </c>
      <c r="G830" s="24" t="n">
        <v>1</v>
      </c>
      <c r="H830" s="25" t="n">
        <v>2050</v>
      </c>
      <c r="I830" s="25" t="n">
        <v>2050</v>
      </c>
      <c r="J830" s="25" t="n">
        <v>0</v>
      </c>
      <c r="K830" s="25" t="n">
        <v>0</v>
      </c>
      <c r="L830" s="25" t="n">
        <v>0</v>
      </c>
      <c r="M830" s="25"/>
      <c r="N830" s="6" t="s">
        <f>=I830+J830+K830+L830</f>
      </c>
      <c r="O830" s="25"/>
      <c r="P830" s="23"/>
      <c r="Q830" s="23" t="s">
        <v>844</v>
      </c>
    </row>
    <row collapsed="false" customFormat="false" customHeight="false" hidden="false" ht="12.1" outlineLevel="0" r="831">
      <c r="A831" s="21" t="n">
        <v>45922.788321759</v>
      </c>
      <c r="B831" s="17" t="s">
        <v>201</v>
      </c>
      <c r="C831" s="17" t="s">
        <v>1004</v>
      </c>
      <c r="D831" s="17" t="s">
        <v>724</v>
      </c>
      <c r="E831" s="17" t="s">
        <v>202</v>
      </c>
      <c r="F831" s="17" t="s">
        <v>20</v>
      </c>
      <c r="G831" s="7" t="n">
        <v>2</v>
      </c>
      <c r="H831" s="6" t="n">
        <v>88.4</v>
      </c>
      <c r="I831" s="6" t="n">
        <v>-1768</v>
      </c>
      <c r="J831" s="6" t="n">
        <v>-74.5</v>
      </c>
      <c r="K831" s="6" t="n">
        <v>-1.06</v>
      </c>
      <c r="L831" s="6" t="n">
        <v>-0.15</v>
      </c>
      <c r="M831" s="6"/>
      <c r="N831" s="6" t="s">
        <f>=I831+J831+K831+L831</f>
      </c>
      <c r="O831" s="6"/>
      <c r="P831" s="17"/>
      <c r="Q831" s="17" t="s">
        <v>844</v>
      </c>
    </row>
    <row collapsed="false" customFormat="false" customHeight="false" hidden="false" ht="12.1" outlineLevel="0" r="832">
      <c r="A832" s="26" t="n">
        <v>45960.999988426</v>
      </c>
      <c r="B832" s="27" t="s">
        <v>865</v>
      </c>
      <c r="C832" s="27" t="s">
        <v>1027</v>
      </c>
      <c r="D832" s="27" t="s">
        <v>836</v>
      </c>
      <c r="E832" s="27" t="s">
        <v>867</v>
      </c>
      <c r="F832" s="27" t="s">
        <v>77</v>
      </c>
      <c r="G832" s="28" t="n">
        <v>222</v>
      </c>
      <c r="H832" s="29" t="n">
        <v>1</v>
      </c>
      <c r="I832" s="2"/>
      <c r="J832" s="2"/>
      <c r="K832" s="2"/>
      <c r="L832" s="2"/>
      <c r="M832" s="6" t="n">
        <v>222</v>
      </c>
      <c r="N832" s="2"/>
      <c r="O832" s="2"/>
      <c r="P832" s="2"/>
    </row>
    <row collapsed="false" customFormat="false" customHeight="false" hidden="false" ht="12.1" outlineLevel="0" r="833">
      <c r="A833" s="21" t="n">
        <v>45960.999988426</v>
      </c>
      <c r="B833" s="17" t="s">
        <v>957</v>
      </c>
      <c r="C833" s="17" t="s">
        <v>957</v>
      </c>
      <c r="D833" s="17" t="s">
        <v>836</v>
      </c>
      <c r="E833" s="17" t="s">
        <v>867</v>
      </c>
      <c r="F833" s="17" t="s">
        <v>37</v>
      </c>
      <c r="G833" s="7" t="n">
        <v>0</v>
      </c>
      <c r="H833" s="6" t="n">
        <v>1</v>
      </c>
      <c r="I833" s="2"/>
      <c r="J833" s="2"/>
      <c r="K833" s="2"/>
      <c r="L833" s="2"/>
      <c r="M833" s="2"/>
      <c r="N833" s="2"/>
      <c r="O833" s="6" t="n">
        <v>0</v>
      </c>
      <c r="P833" s="2"/>
    </row>
    <row collapsed="false" customFormat="false" customHeight="false" hidden="false" ht="12.1" outlineLevel="0" r="834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 t="s">
        <v>1028</v>
      </c>
      <c r="M834" s="5" t="s">
        <f>=SUM(M2:M833)</f>
      </c>
      <c r="N834" s="5" t="s">
        <f>=SUM(N2:N833)</f>
      </c>
      <c r="O834" s="5" t="s">
        <f>=SUM(O2:O833)</f>
      </c>
      <c r="P834" s="4"/>
    </row>
  </sheetData>
  <autoFilter ref="A1:Q83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32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47" t="s">
        <v>252</v>
      </c>
      <c r="B1" s="47" t="s">
        <v>842</v>
      </c>
      <c r="C1" s="47" t="s">
        <v>0</v>
      </c>
      <c r="D1" s="47" t="s">
        <v>2</v>
      </c>
      <c r="E1" s="47" t="s">
        <v>1029</v>
      </c>
      <c r="F1" s="47" t="s">
        <v>3</v>
      </c>
      <c r="G1" s="47" t="s">
        <v>1030</v>
      </c>
      <c r="H1" s="47" t="s">
        <v>1031</v>
      </c>
      <c r="I1" s="47" t="s">
        <v>1032</v>
      </c>
      <c r="J1" s="47" t="s">
        <v>1033</v>
      </c>
      <c r="K1" s="47" t="s">
        <v>1034</v>
      </c>
      <c r="L1" s="47" t="s">
        <v>1035</v>
      </c>
      <c r="M1" s="47" t="s">
        <v>1036</v>
      </c>
      <c r="N1" s="47" t="s">
        <v>1037</v>
      </c>
    </row>
    <row collapsed="false" customFormat="false" customHeight="false" hidden="false" ht="12.1" outlineLevel="0" r="2">
      <c r="A2" s="46" t="n">
        <v>43966</v>
      </c>
      <c r="B2" s="17" t="s">
        <v>844</v>
      </c>
      <c r="C2" s="17" t="s">
        <v>49</v>
      </c>
      <c r="D2" s="17" t="s">
        <v>50</v>
      </c>
      <c r="E2" s="7" t="n">
        <v>10</v>
      </c>
      <c r="F2" s="17" t="s">
        <v>20</v>
      </c>
      <c r="G2" s="6" t="n">
        <v>7.93</v>
      </c>
      <c r="H2" s="6" t="n">
        <v>113.57</v>
      </c>
      <c r="I2" s="6" t="n">
        <v>99.81</v>
      </c>
      <c r="J2" s="6" t="n">
        <v>10</v>
      </c>
      <c r="K2" s="6" t="n">
        <v>79.3</v>
      </c>
      <c r="L2" s="6" t="n">
        <v>69.3</v>
      </c>
      <c r="M2" s="6" t="n">
        <v>6.94</v>
      </c>
      <c r="N2" s="6" t="n">
        <v>6.1</v>
      </c>
    </row>
    <row collapsed="false" customFormat="false" customHeight="false" hidden="false" ht="12.1" outlineLevel="0" r="3">
      <c r="A3" s="46" t="n">
        <v>43991</v>
      </c>
      <c r="B3" s="17" t="s">
        <v>844</v>
      </c>
      <c r="C3" s="17" t="s">
        <v>86</v>
      </c>
      <c r="D3" s="17" t="s">
        <v>87</v>
      </c>
      <c r="E3" s="7" t="n">
        <v>10</v>
      </c>
      <c r="F3" s="17" t="s">
        <v>20</v>
      </c>
      <c r="G3" s="6" t="n">
        <v>3.12</v>
      </c>
      <c r="H3" s="6" t="n">
        <v>137</v>
      </c>
      <c r="I3" s="6" t="n">
        <v>124.13</v>
      </c>
      <c r="J3" s="6" t="n">
        <v>4</v>
      </c>
      <c r="K3" s="6" t="n">
        <v>31.2</v>
      </c>
      <c r="L3" s="6" t="n">
        <v>27.2</v>
      </c>
      <c r="M3" s="6" t="n">
        <v>2.19</v>
      </c>
      <c r="N3" s="6" t="n">
        <v>1.99</v>
      </c>
    </row>
    <row collapsed="false" customFormat="false" customHeight="false" hidden="false" ht="12.1" outlineLevel="0" r="4">
      <c r="A4" s="46" t="n">
        <v>43998</v>
      </c>
      <c r="B4" s="17" t="s">
        <v>844</v>
      </c>
      <c r="C4" s="17" t="s">
        <v>46</v>
      </c>
      <c r="D4" s="17" t="s">
        <v>47</v>
      </c>
      <c r="E4" s="7" t="n">
        <v>1</v>
      </c>
      <c r="F4" s="17" t="s">
        <v>20</v>
      </c>
      <c r="G4" s="6" t="n">
        <v>26.26</v>
      </c>
      <c r="H4" s="6" t="n">
        <v>880</v>
      </c>
      <c r="I4" s="6" t="n">
        <v>876.61</v>
      </c>
      <c r="J4" s="6" t="n">
        <v>3</v>
      </c>
      <c r="K4" s="6" t="n">
        <v>26.26</v>
      </c>
      <c r="L4" s="6" t="n">
        <v>23.26</v>
      </c>
      <c r="M4" s="6" t="n">
        <v>2.65</v>
      </c>
      <c r="N4" s="6" t="n">
        <v>2.64</v>
      </c>
    </row>
    <row collapsed="false" customFormat="false" customHeight="false" hidden="false" ht="12.1" outlineLevel="0" r="5">
      <c r="A5" s="46" t="n">
        <v>43998</v>
      </c>
      <c r="B5" s="17" t="s">
        <v>844</v>
      </c>
      <c r="C5" s="17" t="s">
        <v>46</v>
      </c>
      <c r="D5" s="17" t="s">
        <v>47</v>
      </c>
      <c r="E5" s="7" t="n">
        <v>1</v>
      </c>
      <c r="F5" s="17" t="s">
        <v>20</v>
      </c>
      <c r="G5" s="6" t="n">
        <v>27.35</v>
      </c>
      <c r="H5" s="6" t="n">
        <v>880</v>
      </c>
      <c r="I5" s="6" t="n">
        <v>876.61</v>
      </c>
      <c r="J5" s="6" t="n">
        <v>4</v>
      </c>
      <c r="K5" s="6" t="n">
        <v>27.35</v>
      </c>
      <c r="L5" s="6" t="n">
        <v>23.35</v>
      </c>
      <c r="M5" s="6" t="n">
        <v>2.66</v>
      </c>
      <c r="N5" s="6" t="n">
        <v>2.65</v>
      </c>
    </row>
    <row collapsed="false" customFormat="false" customHeight="false" hidden="false" ht="12.1" outlineLevel="0" r="6">
      <c r="A6" s="46" t="n">
        <v>44012</v>
      </c>
      <c r="B6" s="17" t="s">
        <v>844</v>
      </c>
      <c r="C6" s="17" t="s">
        <v>52</v>
      </c>
      <c r="D6" s="17" t="s">
        <v>53</v>
      </c>
      <c r="E6" s="7" t="n">
        <v>2</v>
      </c>
      <c r="F6" s="17" t="s">
        <v>20</v>
      </c>
      <c r="G6" s="6" t="n">
        <v>1</v>
      </c>
      <c r="H6" s="6" t="n">
        <v>539.9</v>
      </c>
      <c r="I6" s="6" t="n">
        <v>576.1</v>
      </c>
      <c r="J6" s="6" t="n">
        <v>0</v>
      </c>
      <c r="K6" s="6" t="n">
        <v>2</v>
      </c>
      <c r="L6" s="6" t="n">
        <v>2</v>
      </c>
      <c r="M6" s="6" t="n">
        <v>0.17</v>
      </c>
      <c r="N6" s="6" t="n">
        <v>0.19</v>
      </c>
    </row>
    <row collapsed="false" customFormat="false" customHeight="false" hidden="false" ht="12.1" outlineLevel="0" r="7">
      <c r="A7" s="46" t="n">
        <v>44019</v>
      </c>
      <c r="B7" s="17" t="s">
        <v>844</v>
      </c>
      <c r="C7" s="17" t="s">
        <v>95</v>
      </c>
      <c r="D7" s="17" t="s">
        <v>96</v>
      </c>
      <c r="E7" s="7" t="n">
        <v>100000</v>
      </c>
      <c r="F7" s="17" t="s">
        <v>20</v>
      </c>
      <c r="G7" s="6" t="n">
        <v>0.001</v>
      </c>
      <c r="H7" s="6" t="n">
        <v>0.012498</v>
      </c>
      <c r="I7" s="6" t="n">
        <v>0.01</v>
      </c>
      <c r="J7" s="6" t="n">
        <v>13</v>
      </c>
      <c r="K7" s="6" t="n">
        <v>103.6523</v>
      </c>
      <c r="L7" s="6" t="n">
        <v>90.65</v>
      </c>
      <c r="M7" s="6" t="n">
        <v>7.59</v>
      </c>
      <c r="N7" s="6" t="n">
        <v>7.25</v>
      </c>
    </row>
    <row collapsed="false" customFormat="false" customHeight="false" hidden="false" ht="12.1" outlineLevel="0" r="8">
      <c r="A8" s="46" t="n">
        <v>44022</v>
      </c>
      <c r="B8" s="17" t="s">
        <v>844</v>
      </c>
      <c r="C8" s="17" t="s">
        <v>139</v>
      </c>
      <c r="D8" s="17" t="s">
        <v>140</v>
      </c>
      <c r="E8" s="7" t="n">
        <v>10</v>
      </c>
      <c r="F8" s="17" t="s">
        <v>20</v>
      </c>
      <c r="G8" s="6" t="n">
        <v>9.07</v>
      </c>
      <c r="H8" s="6" t="n">
        <v>82.16</v>
      </c>
      <c r="I8" s="6" t="n">
        <v>85.04</v>
      </c>
      <c r="J8" s="6" t="n">
        <v>12</v>
      </c>
      <c r="K8" s="6" t="n">
        <v>90.7</v>
      </c>
      <c r="L8" s="6" t="n">
        <v>78.7</v>
      </c>
      <c r="M8" s="6" t="n">
        <v>9.25</v>
      </c>
      <c r="N8" s="6" t="n">
        <v>9.58</v>
      </c>
    </row>
    <row collapsed="false" customFormat="false" customHeight="false" hidden="false" ht="12.1" outlineLevel="0" r="9">
      <c r="A9" s="46" t="n">
        <v>44022</v>
      </c>
      <c r="B9" s="17" t="s">
        <v>844</v>
      </c>
      <c r="C9" s="17" t="s">
        <v>90</v>
      </c>
      <c r="D9" s="17" t="s">
        <v>91</v>
      </c>
      <c r="E9" s="7" t="n">
        <v>2000</v>
      </c>
      <c r="F9" s="17" t="s">
        <v>20</v>
      </c>
      <c r="G9" s="6" t="n">
        <v>0.0544</v>
      </c>
      <c r="H9" s="6" t="n">
        <v>0.7552</v>
      </c>
      <c r="I9" s="6" t="n">
        <v>0.7</v>
      </c>
      <c r="J9" s="6" t="n">
        <v>14</v>
      </c>
      <c r="K9" s="6" t="n">
        <v>108.8</v>
      </c>
      <c r="L9" s="6" t="n">
        <v>94.8</v>
      </c>
      <c r="M9" s="6" t="n">
        <v>6.74</v>
      </c>
      <c r="N9" s="6" t="n">
        <v>6.28</v>
      </c>
    </row>
    <row collapsed="false" customFormat="false" customHeight="false" hidden="false" ht="12.1" outlineLevel="0" r="10">
      <c r="A10" s="46" t="n">
        <v>44025</v>
      </c>
      <c r="B10" s="17" t="s">
        <v>844</v>
      </c>
      <c r="C10" s="17" t="s">
        <v>86</v>
      </c>
      <c r="D10" s="17" t="s">
        <v>87</v>
      </c>
      <c r="E10" s="7" t="n">
        <v>10</v>
      </c>
      <c r="F10" s="17" t="s">
        <v>20</v>
      </c>
      <c r="G10" s="6" t="n">
        <v>3.21</v>
      </c>
      <c r="H10" s="6" t="n">
        <v>135.64</v>
      </c>
      <c r="I10" s="6" t="n">
        <v>124.13</v>
      </c>
      <c r="J10" s="6" t="n">
        <v>4</v>
      </c>
      <c r="K10" s="6" t="n">
        <v>32.1</v>
      </c>
      <c r="L10" s="6" t="n">
        <v>28.1</v>
      </c>
      <c r="M10" s="6" t="n">
        <v>2.26</v>
      </c>
      <c r="N10" s="6" t="n">
        <v>2.07</v>
      </c>
    </row>
    <row collapsed="false" customFormat="false" customHeight="false" hidden="false" ht="12.1" outlineLevel="0" r="11">
      <c r="A11" s="46" t="n">
        <v>44043</v>
      </c>
      <c r="B11" s="17" t="s">
        <v>864</v>
      </c>
      <c r="C11" s="17" t="s">
        <v>132</v>
      </c>
      <c r="D11" s="17" t="s">
        <v>133</v>
      </c>
      <c r="E11" s="7" t="n">
        <v>1</v>
      </c>
      <c r="F11" s="17" t="s">
        <v>77</v>
      </c>
      <c r="G11" s="6" t="n">
        <v>13.2054</v>
      </c>
      <c r="H11" s="6" t="n">
        <v>11.24</v>
      </c>
      <c r="I11" s="6" t="n">
        <v>834.17</v>
      </c>
      <c r="J11" s="6" t="n">
        <v>0.02</v>
      </c>
      <c r="K11" s="6" t="n">
        <v>13.2054</v>
      </c>
      <c r="L11" s="6" t="n">
        <v>11.74</v>
      </c>
      <c r="M11" s="6" t="n">
        <v>1.41</v>
      </c>
      <c r="N11" s="6" t="n">
        <v>1.42</v>
      </c>
    </row>
    <row collapsed="false" customFormat="false" customHeight="false" hidden="false" ht="12.1" outlineLevel="0" r="12">
      <c r="A12" s="46" t="n">
        <v>44064</v>
      </c>
      <c r="B12" s="17" t="s">
        <v>844</v>
      </c>
      <c r="C12" s="17" t="s">
        <v>113</v>
      </c>
      <c r="D12" s="17" t="s">
        <v>114</v>
      </c>
      <c r="E12" s="7" t="n">
        <v>10</v>
      </c>
      <c r="F12" s="17" t="s">
        <v>20</v>
      </c>
      <c r="G12" s="6" t="n">
        <v>5</v>
      </c>
      <c r="H12" s="6" t="n">
        <v>91.2</v>
      </c>
      <c r="I12" s="6" t="n">
        <v>68.6</v>
      </c>
      <c r="J12" s="6" t="n">
        <v>7</v>
      </c>
      <c r="K12" s="6" t="n">
        <v>50</v>
      </c>
      <c r="L12" s="6" t="n">
        <v>43</v>
      </c>
      <c r="M12" s="6" t="n">
        <v>6.27</v>
      </c>
      <c r="N12" s="6" t="n">
        <v>4.71</v>
      </c>
    </row>
    <row collapsed="false" customFormat="false" customHeight="false" hidden="false" ht="12.1" outlineLevel="0" r="13">
      <c r="A13" s="46" t="n">
        <v>44077</v>
      </c>
      <c r="B13" s="17" t="s">
        <v>864</v>
      </c>
      <c r="C13" s="17" t="s">
        <v>98</v>
      </c>
      <c r="D13" s="17" t="s">
        <v>99</v>
      </c>
      <c r="E13" s="7" t="n">
        <v>1</v>
      </c>
      <c r="F13" s="17" t="s">
        <v>77</v>
      </c>
      <c r="G13" s="6" t="n">
        <v>13.2946</v>
      </c>
      <c r="H13" s="6" t="n">
        <v>25.84</v>
      </c>
      <c r="I13" s="6" t="n">
        <v>1979.09</v>
      </c>
      <c r="J13" s="6" t="n">
        <v>0.02</v>
      </c>
      <c r="K13" s="6" t="n">
        <v>13.2946</v>
      </c>
      <c r="L13" s="6" t="n">
        <v>11.82</v>
      </c>
      <c r="M13" s="6" t="n">
        <v>0.6</v>
      </c>
      <c r="N13" s="6" t="n">
        <v>0.62</v>
      </c>
    </row>
    <row collapsed="false" customFormat="false" customHeight="false" hidden="false" ht="12.1" outlineLevel="0" r="14">
      <c r="A14" s="46" t="n">
        <v>44082</v>
      </c>
      <c r="B14" s="17" t="s">
        <v>844</v>
      </c>
      <c r="C14" s="17" t="s">
        <v>46</v>
      </c>
      <c r="D14" s="17" t="s">
        <v>47</v>
      </c>
      <c r="E14" s="7" t="n">
        <v>1</v>
      </c>
      <c r="F14" s="17" t="s">
        <v>20</v>
      </c>
      <c r="G14" s="6" t="n">
        <v>15.44</v>
      </c>
      <c r="H14" s="6" t="n">
        <v>928.6</v>
      </c>
      <c r="I14" s="6" t="n">
        <v>876.61</v>
      </c>
      <c r="J14" s="6" t="n">
        <v>2</v>
      </c>
      <c r="K14" s="6" t="n">
        <v>15.44</v>
      </c>
      <c r="L14" s="6" t="n">
        <v>13.44</v>
      </c>
      <c r="M14" s="6" t="n">
        <v>1.53</v>
      </c>
      <c r="N14" s="6" t="n">
        <v>1.45</v>
      </c>
    </row>
    <row collapsed="false" customFormat="false" customHeight="false" hidden="false" ht="12.1" outlineLevel="0" r="15">
      <c r="A15" s="46" t="n">
        <v>44090</v>
      </c>
      <c r="B15" s="17" t="s">
        <v>864</v>
      </c>
      <c r="C15" s="17" t="s">
        <v>141</v>
      </c>
      <c r="D15" s="17" t="s">
        <v>142</v>
      </c>
      <c r="E15" s="7" t="n">
        <v>1</v>
      </c>
      <c r="F15" s="17" t="s">
        <v>77</v>
      </c>
      <c r="G15" s="6" t="n">
        <v>11.2783</v>
      </c>
      <c r="H15" s="6" t="n">
        <v>10</v>
      </c>
      <c r="I15" s="6" t="n">
        <v>702.47</v>
      </c>
      <c r="J15" s="6" t="n">
        <v>0.02</v>
      </c>
      <c r="K15" s="6" t="n">
        <v>11.2783</v>
      </c>
      <c r="L15" s="6" t="n">
        <v>9.77</v>
      </c>
      <c r="M15" s="6" t="n">
        <v>1.39</v>
      </c>
      <c r="N15" s="6" t="n">
        <v>1.3</v>
      </c>
    </row>
    <row collapsed="false" customFormat="false" customHeight="false" hidden="false" ht="12.1" outlineLevel="0" r="16">
      <c r="A16" s="46" t="n">
        <v>44109</v>
      </c>
      <c r="B16" s="17" t="s">
        <v>844</v>
      </c>
      <c r="C16" s="17" t="s">
        <v>17</v>
      </c>
      <c r="D16" s="17" t="s">
        <v>19</v>
      </c>
      <c r="E16" s="7" t="n">
        <v>10</v>
      </c>
      <c r="F16" s="17" t="s">
        <v>20</v>
      </c>
      <c r="G16" s="6" t="n">
        <v>18.7</v>
      </c>
      <c r="H16" s="6" t="n">
        <v>202.62</v>
      </c>
      <c r="I16" s="6" t="n">
        <v>171.1</v>
      </c>
      <c r="J16" s="6" t="n">
        <v>24</v>
      </c>
      <c r="K16" s="6" t="n">
        <v>187</v>
      </c>
      <c r="L16" s="6" t="n">
        <v>163</v>
      </c>
      <c r="M16" s="6" t="n">
        <v>9.53</v>
      </c>
      <c r="N16" s="6" t="n">
        <v>8.04</v>
      </c>
    </row>
    <row collapsed="false" customFormat="false" customHeight="false" hidden="false" ht="12.1" outlineLevel="0" r="17">
      <c r="A17" s="46" t="n">
        <v>44116</v>
      </c>
      <c r="B17" s="17" t="s">
        <v>844</v>
      </c>
      <c r="C17" s="17" t="s">
        <v>52</v>
      </c>
      <c r="D17" s="17" t="s">
        <v>53</v>
      </c>
      <c r="E17" s="7" t="n">
        <v>5</v>
      </c>
      <c r="F17" s="17" t="s">
        <v>20</v>
      </c>
      <c r="G17" s="6" t="n">
        <v>9.94</v>
      </c>
      <c r="H17" s="6" t="n">
        <v>438</v>
      </c>
      <c r="I17" s="6" t="n">
        <v>529.59</v>
      </c>
      <c r="J17" s="6" t="n">
        <v>6</v>
      </c>
      <c r="K17" s="6" t="n">
        <v>49.7</v>
      </c>
      <c r="L17" s="6" t="n">
        <v>43.7</v>
      </c>
      <c r="M17" s="6" t="n">
        <v>1.65</v>
      </c>
      <c r="N17" s="6" t="n">
        <v>2</v>
      </c>
    </row>
    <row collapsed="false" customFormat="false" customHeight="false" hidden="false" ht="12.1" outlineLevel="0" r="18">
      <c r="A18" s="46" t="n">
        <v>44112</v>
      </c>
      <c r="B18" s="17" t="s">
        <v>864</v>
      </c>
      <c r="C18" s="17" t="s">
        <v>104</v>
      </c>
      <c r="D18" s="17" t="s">
        <v>105</v>
      </c>
      <c r="E18" s="7" t="n">
        <v>1</v>
      </c>
      <c r="F18" s="17" t="s">
        <v>77</v>
      </c>
      <c r="G18" s="6" t="n">
        <v>40.6079</v>
      </c>
      <c r="H18" s="6" t="n">
        <v>28.8</v>
      </c>
      <c r="I18" s="6" t="n">
        <v>2188.89</v>
      </c>
      <c r="J18" s="6" t="n">
        <v>0.05</v>
      </c>
      <c r="K18" s="6" t="n">
        <v>40.6079</v>
      </c>
      <c r="L18" s="6" t="n">
        <v>36.7</v>
      </c>
      <c r="M18" s="6" t="n">
        <v>1.68</v>
      </c>
      <c r="N18" s="6" t="n">
        <v>1.63</v>
      </c>
    </row>
    <row collapsed="false" customFormat="false" customHeight="false" hidden="false" ht="12.1" outlineLevel="0" r="19">
      <c r="A19" s="46" t="n">
        <v>44116</v>
      </c>
      <c r="B19" s="17" t="s">
        <v>844</v>
      </c>
      <c r="C19" s="17" t="s">
        <v>86</v>
      </c>
      <c r="D19" s="17" t="s">
        <v>87</v>
      </c>
      <c r="E19" s="7" t="n">
        <v>10</v>
      </c>
      <c r="F19" s="17" t="s">
        <v>20</v>
      </c>
      <c r="G19" s="6" t="n">
        <v>4.75</v>
      </c>
      <c r="H19" s="6" t="n">
        <v>173.28</v>
      </c>
      <c r="I19" s="6" t="n">
        <v>124.13</v>
      </c>
      <c r="J19" s="6" t="n">
        <v>6</v>
      </c>
      <c r="K19" s="6" t="n">
        <v>47.5</v>
      </c>
      <c r="L19" s="6" t="n">
        <v>41.5</v>
      </c>
      <c r="M19" s="6" t="n">
        <v>3.34</v>
      </c>
      <c r="N19" s="6" t="n">
        <v>2.39</v>
      </c>
    </row>
    <row collapsed="false" customFormat="false" customHeight="false" hidden="false" ht="12.1" outlineLevel="0" r="20">
      <c r="A20" s="46" t="n">
        <v>44134</v>
      </c>
      <c r="B20" s="17" t="s">
        <v>864</v>
      </c>
      <c r="C20" s="17" t="s">
        <v>132</v>
      </c>
      <c r="D20" s="17" t="s">
        <v>133</v>
      </c>
      <c r="E20" s="7" t="n">
        <v>1</v>
      </c>
      <c r="F20" s="17" t="s">
        <v>77</v>
      </c>
      <c r="G20" s="6" t="n">
        <v>14.1966</v>
      </c>
      <c r="H20" s="6" t="n">
        <v>10.75</v>
      </c>
      <c r="I20" s="6" t="n">
        <v>834.17</v>
      </c>
      <c r="J20" s="6" t="n">
        <v>0.02</v>
      </c>
      <c r="K20" s="6" t="n">
        <v>14.1966</v>
      </c>
      <c r="L20" s="6" t="n">
        <v>12.62</v>
      </c>
      <c r="M20" s="6" t="n">
        <v>1.51</v>
      </c>
      <c r="N20" s="6" t="n">
        <v>1.49</v>
      </c>
    </row>
    <row collapsed="false" customFormat="false" customHeight="false" hidden="false" ht="12.1" outlineLevel="0" r="21">
      <c r="A21" s="46" t="n">
        <v>44141</v>
      </c>
      <c r="B21" s="17" t="s">
        <v>864</v>
      </c>
      <c r="C21" s="17" t="s">
        <v>134</v>
      </c>
      <c r="D21" s="17" t="s">
        <v>135</v>
      </c>
      <c r="E21" s="7" t="n">
        <v>2</v>
      </c>
      <c r="F21" s="17" t="s">
        <v>77</v>
      </c>
      <c r="G21" s="6" t="n">
        <v>11.7684</v>
      </c>
      <c r="H21" s="6" t="n">
        <v>6.93</v>
      </c>
      <c r="I21" s="6" t="n">
        <v>598.97</v>
      </c>
      <c r="J21" s="6" t="n">
        <v>0.09</v>
      </c>
      <c r="K21" s="6" t="n">
        <v>23.5368</v>
      </c>
      <c r="L21" s="6" t="n">
        <v>16.48</v>
      </c>
      <c r="M21" s="6" t="n">
        <v>1.38</v>
      </c>
      <c r="N21" s="6" t="n">
        <v>1.52</v>
      </c>
    </row>
    <row collapsed="false" customFormat="false" customHeight="false" hidden="false" ht="12.1" outlineLevel="0" r="22">
      <c r="A22" s="46" t="n">
        <v>44168</v>
      </c>
      <c r="B22" s="17" t="s">
        <v>864</v>
      </c>
      <c r="C22" s="17" t="s">
        <v>98</v>
      </c>
      <c r="D22" s="17" t="s">
        <v>99</v>
      </c>
      <c r="E22" s="7" t="n">
        <v>1</v>
      </c>
      <c r="F22" s="17" t="s">
        <v>77</v>
      </c>
      <c r="G22" s="6" t="n">
        <v>13.6107</v>
      </c>
      <c r="H22" s="6" t="n">
        <v>28.88</v>
      </c>
      <c r="I22" s="6" t="n">
        <v>1979.09</v>
      </c>
      <c r="J22" s="6" t="n">
        <v>0.02</v>
      </c>
      <c r="K22" s="6" t="n">
        <v>13.6107</v>
      </c>
      <c r="L22" s="6" t="n">
        <v>12.1</v>
      </c>
      <c r="M22" s="6" t="n">
        <v>0.61</v>
      </c>
      <c r="N22" s="6" t="n">
        <v>0.55</v>
      </c>
    </row>
    <row collapsed="false" customFormat="false" customHeight="false" hidden="false" ht="12.1" outlineLevel="0" r="23">
      <c r="A23" s="46" t="n">
        <v>44173</v>
      </c>
      <c r="B23" s="17" t="s">
        <v>844</v>
      </c>
      <c r="C23" s="17" t="s">
        <v>46</v>
      </c>
      <c r="D23" s="17" t="s">
        <v>47</v>
      </c>
      <c r="E23" s="7" t="n">
        <v>1</v>
      </c>
      <c r="F23" s="17" t="s">
        <v>20</v>
      </c>
      <c r="G23" s="6" t="n">
        <v>37.34</v>
      </c>
      <c r="H23" s="6" t="n">
        <v>1165.8</v>
      </c>
      <c r="I23" s="6" t="n">
        <v>876.61</v>
      </c>
      <c r="J23" s="6" t="n">
        <v>5</v>
      </c>
      <c r="K23" s="6" t="n">
        <v>37.34</v>
      </c>
      <c r="L23" s="6" t="n">
        <v>32.34</v>
      </c>
      <c r="M23" s="6" t="n">
        <v>3.69</v>
      </c>
      <c r="N23" s="6" t="n">
        <v>2.77</v>
      </c>
    </row>
    <row collapsed="false" customFormat="false" customHeight="false" hidden="false" ht="12.1" outlineLevel="0" r="24">
      <c r="A24" s="46" t="n">
        <v>44182</v>
      </c>
      <c r="B24" s="17" t="s">
        <v>864</v>
      </c>
      <c r="C24" s="17" t="s">
        <v>141</v>
      </c>
      <c r="D24" s="17" t="s">
        <v>142</v>
      </c>
      <c r="E24" s="7" t="n">
        <v>1</v>
      </c>
      <c r="F24" s="17" t="s">
        <v>77</v>
      </c>
      <c r="G24" s="6" t="n">
        <v>11.013</v>
      </c>
      <c r="H24" s="6" t="n">
        <v>12.37</v>
      </c>
      <c r="I24" s="6" t="n">
        <v>702.47</v>
      </c>
      <c r="J24" s="6" t="n">
        <v>0.02</v>
      </c>
      <c r="K24" s="6" t="n">
        <v>11.013</v>
      </c>
      <c r="L24" s="6" t="n">
        <v>9.54</v>
      </c>
      <c r="M24" s="6" t="n">
        <v>1.36</v>
      </c>
      <c r="N24" s="6" t="n">
        <v>1.05</v>
      </c>
    </row>
    <row collapsed="false" customFormat="false" customHeight="false" hidden="false" ht="12.1" outlineLevel="0" r="25">
      <c r="A25" s="46" t="n">
        <v>44194</v>
      </c>
      <c r="B25" s="17" t="s">
        <v>844</v>
      </c>
      <c r="C25" s="17" t="s">
        <v>86</v>
      </c>
      <c r="D25" s="17" t="s">
        <v>87</v>
      </c>
      <c r="E25" s="7" t="n">
        <v>10</v>
      </c>
      <c r="F25" s="17" t="s">
        <v>20</v>
      </c>
      <c r="G25" s="6" t="n">
        <v>6.43</v>
      </c>
      <c r="H25" s="6" t="n">
        <v>209.8</v>
      </c>
      <c r="I25" s="6" t="n">
        <v>124.13</v>
      </c>
      <c r="J25" s="6" t="n">
        <v>8</v>
      </c>
      <c r="K25" s="6" t="n">
        <v>64.3</v>
      </c>
      <c r="L25" s="6" t="n">
        <v>56.3</v>
      </c>
      <c r="M25" s="6" t="n">
        <v>4.54</v>
      </c>
      <c r="N25" s="6" t="n">
        <v>2.68</v>
      </c>
    </row>
    <row collapsed="false" customFormat="false" customHeight="false" hidden="false" ht="12.1" outlineLevel="0" r="26">
      <c r="A26" s="46" t="n">
        <v>44204</v>
      </c>
      <c r="B26" s="17" t="s">
        <v>864</v>
      </c>
      <c r="C26" s="17" t="s">
        <v>104</v>
      </c>
      <c r="D26" s="17" t="s">
        <v>105</v>
      </c>
      <c r="E26" s="7" t="n">
        <v>2</v>
      </c>
      <c r="F26" s="17" t="s">
        <v>77</v>
      </c>
      <c r="G26" s="6" t="n">
        <v>38.4154</v>
      </c>
      <c r="H26" s="6" t="n">
        <v>29.39</v>
      </c>
      <c r="I26" s="6" t="n">
        <v>2177.22</v>
      </c>
      <c r="J26" s="6" t="n">
        <v>0.1</v>
      </c>
      <c r="K26" s="6" t="n">
        <v>76.8307</v>
      </c>
      <c r="L26" s="6" t="n">
        <v>69.44</v>
      </c>
      <c r="M26" s="6" t="n">
        <v>1.59</v>
      </c>
      <c r="N26" s="6" t="n">
        <v>1.6</v>
      </c>
    </row>
    <row collapsed="false" customFormat="false" customHeight="false" hidden="false" ht="12.1" outlineLevel="0" r="27">
      <c r="A27" s="46" t="n">
        <v>44210</v>
      </c>
      <c r="B27" s="17" t="s">
        <v>864</v>
      </c>
      <c r="C27" s="17" t="s">
        <v>107</v>
      </c>
      <c r="D27" s="17" t="s">
        <v>108</v>
      </c>
      <c r="E27" s="7" t="n">
        <v>20</v>
      </c>
      <c r="F27" s="17" t="s">
        <v>20</v>
      </c>
      <c r="G27" s="6" t="n">
        <v>2.391</v>
      </c>
      <c r="H27" s="6" t="n">
        <v>56.945</v>
      </c>
      <c r="I27" s="6" t="n">
        <v>50.78</v>
      </c>
      <c r="J27" s="6" t="n">
        <v>6</v>
      </c>
      <c r="K27" s="6" t="n">
        <v>47.82</v>
      </c>
      <c r="L27" s="6" t="n">
        <v>41.82</v>
      </c>
      <c r="M27" s="6" t="n">
        <v>4.12</v>
      </c>
      <c r="N27" s="6" t="n">
        <v>3.67</v>
      </c>
    </row>
    <row collapsed="false" customFormat="false" customHeight="false" hidden="false" ht="12.1" outlineLevel="0" r="28">
      <c r="A28" s="46" t="n">
        <v>44223</v>
      </c>
      <c r="B28" s="17" t="s">
        <v>864</v>
      </c>
      <c r="C28" s="17" t="s">
        <v>128</v>
      </c>
      <c r="D28" s="17" t="s">
        <v>129</v>
      </c>
      <c r="E28" s="7" t="n">
        <v>1</v>
      </c>
      <c r="F28" s="17" t="s">
        <v>77</v>
      </c>
      <c r="G28" s="6" t="n">
        <v>29.4978</v>
      </c>
      <c r="H28" s="6" t="n">
        <v>36.9085</v>
      </c>
      <c r="I28" s="6" t="n">
        <v>2837.37</v>
      </c>
      <c r="J28" s="6" t="n">
        <v>0.04</v>
      </c>
      <c r="K28" s="6" t="n">
        <v>29.4978</v>
      </c>
      <c r="L28" s="6" t="n">
        <v>26.47</v>
      </c>
      <c r="M28" s="6" t="n">
        <v>0.93</v>
      </c>
      <c r="N28" s="6" t="n">
        <v>0.95</v>
      </c>
    </row>
    <row collapsed="false" customFormat="false" customHeight="false" hidden="false" ht="12.1" outlineLevel="0" r="29">
      <c r="A29" s="46" t="n">
        <v>44225</v>
      </c>
      <c r="B29" s="17" t="s">
        <v>864</v>
      </c>
      <c r="C29" s="17" t="s">
        <v>132</v>
      </c>
      <c r="D29" s="17" t="s">
        <v>133</v>
      </c>
      <c r="E29" s="7" t="n">
        <v>1</v>
      </c>
      <c r="F29" s="17" t="s">
        <v>77</v>
      </c>
      <c r="G29" s="6" t="n">
        <v>13.7134</v>
      </c>
      <c r="H29" s="6" t="n">
        <v>13.72</v>
      </c>
      <c r="I29" s="6" t="n">
        <v>834.17</v>
      </c>
      <c r="J29" s="6" t="n">
        <v>0.02</v>
      </c>
      <c r="K29" s="6" t="n">
        <v>13.7134</v>
      </c>
      <c r="L29" s="6" t="n">
        <v>12.19</v>
      </c>
      <c r="M29" s="6" t="n">
        <v>1.46</v>
      </c>
      <c r="N29" s="6" t="n">
        <v>1.17</v>
      </c>
    </row>
    <row collapsed="false" customFormat="false" customHeight="false" hidden="false" ht="12.1" outlineLevel="0" r="30">
      <c r="A30" s="46" t="n">
        <v>44244</v>
      </c>
      <c r="B30" s="17" t="s">
        <v>864</v>
      </c>
      <c r="C30" s="17" t="s">
        <v>134</v>
      </c>
      <c r="D30" s="17" t="s">
        <v>135</v>
      </c>
      <c r="E30" s="7" t="n">
        <v>2</v>
      </c>
      <c r="F30" s="17" t="s">
        <v>77</v>
      </c>
      <c r="G30" s="6" t="n">
        <v>10.9934</v>
      </c>
      <c r="H30" s="6" t="n">
        <v>12.6585</v>
      </c>
      <c r="I30" s="6" t="n">
        <v>598.97</v>
      </c>
      <c r="J30" s="6" t="n">
        <v>0.09</v>
      </c>
      <c r="K30" s="6" t="n">
        <v>21.9869</v>
      </c>
      <c r="L30" s="6" t="n">
        <v>15.39</v>
      </c>
      <c r="M30" s="6" t="n">
        <v>1.28</v>
      </c>
      <c r="N30" s="6" t="n">
        <v>0.83</v>
      </c>
    </row>
    <row collapsed="false" customFormat="false" customHeight="false" hidden="false" ht="12.1" outlineLevel="0" r="31">
      <c r="A31" s="46" t="n">
        <v>44245</v>
      </c>
      <c r="B31" s="17" t="s">
        <v>864</v>
      </c>
      <c r="C31" s="17" t="s">
        <v>134</v>
      </c>
      <c r="D31" s="17" t="s">
        <v>135</v>
      </c>
      <c r="E31" s="7" t="n">
        <v>2</v>
      </c>
      <c r="F31" s="17" t="s">
        <v>77</v>
      </c>
      <c r="G31" s="6" t="n">
        <v>11.065</v>
      </c>
      <c r="H31" s="6" t="n">
        <v>12.53</v>
      </c>
      <c r="I31" s="6" t="n">
        <v>598.97</v>
      </c>
      <c r="J31" s="6" t="n">
        <v>0.09</v>
      </c>
      <c r="K31" s="6" t="n">
        <v>22.1301</v>
      </c>
      <c r="L31" s="6" t="n">
        <v>15.49</v>
      </c>
      <c r="M31" s="6" t="n">
        <v>1.29</v>
      </c>
      <c r="N31" s="6" t="n">
        <v>0.84</v>
      </c>
    </row>
    <row collapsed="false" customFormat="false" customHeight="false" hidden="false" ht="12.1" outlineLevel="0" r="32">
      <c r="A32" s="46" t="n">
        <v>44259</v>
      </c>
      <c r="B32" s="17" t="s">
        <v>864</v>
      </c>
      <c r="C32" s="17" t="s">
        <v>98</v>
      </c>
      <c r="D32" s="17" t="s">
        <v>99</v>
      </c>
      <c r="E32" s="7" t="n">
        <v>1</v>
      </c>
      <c r="F32" s="17" t="s">
        <v>77</v>
      </c>
      <c r="G32" s="6" t="n">
        <v>13.2334</v>
      </c>
      <c r="H32" s="6" t="n">
        <v>36.24</v>
      </c>
      <c r="I32" s="6" t="n">
        <v>1979.09</v>
      </c>
      <c r="J32" s="6" t="n">
        <v>0.02</v>
      </c>
      <c r="K32" s="6" t="n">
        <v>13.2334</v>
      </c>
      <c r="L32" s="6" t="n">
        <v>11.76</v>
      </c>
      <c r="M32" s="6" t="n">
        <v>0.59</v>
      </c>
      <c r="N32" s="6" t="n">
        <v>0.44</v>
      </c>
    </row>
    <row collapsed="false" customFormat="false" customHeight="false" hidden="false" ht="12.1" outlineLevel="0" r="33">
      <c r="A33" s="46" t="n">
        <v>44272</v>
      </c>
      <c r="B33" s="17" t="s">
        <v>864</v>
      </c>
      <c r="C33" s="17" t="s">
        <v>141</v>
      </c>
      <c r="D33" s="17" t="s">
        <v>142</v>
      </c>
      <c r="E33" s="7" t="n">
        <v>1</v>
      </c>
      <c r="F33" s="17" t="s">
        <v>77</v>
      </c>
      <c r="G33" s="6" t="n">
        <v>10.9443</v>
      </c>
      <c r="H33" s="6" t="n">
        <v>16.1</v>
      </c>
      <c r="I33" s="6" t="n">
        <v>702.47</v>
      </c>
      <c r="J33" s="6" t="n">
        <v>0.02</v>
      </c>
      <c r="K33" s="6" t="n">
        <v>10.9443</v>
      </c>
      <c r="L33" s="6" t="n">
        <v>9.49</v>
      </c>
      <c r="M33" s="6" t="n">
        <v>1.35</v>
      </c>
      <c r="N33" s="6" t="n">
        <v>0.81</v>
      </c>
    </row>
    <row collapsed="false" customFormat="false" customHeight="false" hidden="false" ht="12.1" outlineLevel="0" r="34">
      <c r="A34" s="46" t="n">
        <v>44294</v>
      </c>
      <c r="B34" s="17" t="s">
        <v>864</v>
      </c>
      <c r="C34" s="17" t="s">
        <v>104</v>
      </c>
      <c r="D34" s="17" t="s">
        <v>105</v>
      </c>
      <c r="E34" s="7" t="n">
        <v>2</v>
      </c>
      <c r="F34" s="17" t="s">
        <v>77</v>
      </c>
      <c r="G34" s="6" t="n">
        <v>40.442</v>
      </c>
      <c r="H34" s="6" t="n">
        <v>30.93</v>
      </c>
      <c r="I34" s="6" t="n">
        <v>2177.22</v>
      </c>
      <c r="J34" s="6" t="n">
        <v>0.1</v>
      </c>
      <c r="K34" s="6" t="n">
        <v>80.8839</v>
      </c>
      <c r="L34" s="6" t="n">
        <v>73.11</v>
      </c>
      <c r="M34" s="6" t="n">
        <v>1.68</v>
      </c>
      <c r="N34" s="6" t="n">
        <v>1.52</v>
      </c>
    </row>
    <row collapsed="false" customFormat="false" customHeight="false" hidden="false" ht="12.1" outlineLevel="0" r="35">
      <c r="A35" s="46" t="n">
        <v>44298</v>
      </c>
      <c r="B35" s="17" t="s">
        <v>864</v>
      </c>
      <c r="C35" s="17" t="s">
        <v>143</v>
      </c>
      <c r="D35" s="17" t="s">
        <v>144</v>
      </c>
      <c r="E35" s="7" t="n">
        <v>1</v>
      </c>
      <c r="F35" s="17" t="s">
        <v>77</v>
      </c>
      <c r="G35" s="6" t="n">
        <v>49.386</v>
      </c>
      <c r="H35" s="6" t="n">
        <v>15.8</v>
      </c>
      <c r="I35" s="6" t="n">
        <v>1173.72</v>
      </c>
      <c r="J35" s="6" t="n">
        <v>0.06</v>
      </c>
      <c r="K35" s="6" t="n">
        <v>49.386</v>
      </c>
      <c r="L35" s="6" t="n">
        <v>44.76</v>
      </c>
      <c r="M35" s="6" t="n">
        <v>3.81</v>
      </c>
      <c r="N35" s="6" t="n">
        <v>3.67</v>
      </c>
    </row>
    <row collapsed="false" customFormat="false" customHeight="false" hidden="false" ht="12.1" outlineLevel="0" r="36">
      <c r="A36" s="46" t="n">
        <v>44313</v>
      </c>
      <c r="B36" s="17" t="s">
        <v>844</v>
      </c>
      <c r="C36" s="17" t="s">
        <v>139</v>
      </c>
      <c r="D36" s="17" t="s">
        <v>140</v>
      </c>
      <c r="E36" s="7" t="n">
        <v>20</v>
      </c>
      <c r="F36" s="17" t="s">
        <v>20</v>
      </c>
      <c r="G36" s="6" t="n">
        <v>0.73</v>
      </c>
      <c r="H36" s="6" t="n">
        <v>77.3</v>
      </c>
      <c r="I36" s="6" t="n">
        <v>79.96</v>
      </c>
      <c r="J36" s="6" t="n">
        <v>2</v>
      </c>
      <c r="K36" s="6" t="n">
        <v>14.6</v>
      </c>
      <c r="L36" s="6" t="n">
        <v>12.6</v>
      </c>
      <c r="M36" s="6" t="n">
        <v>0.79</v>
      </c>
      <c r="N36" s="6" t="n">
        <v>0.82</v>
      </c>
    </row>
    <row collapsed="false" customFormat="false" customHeight="false" hidden="false" ht="12.1" outlineLevel="0" r="37">
      <c r="A37" s="46" t="n">
        <v>44316</v>
      </c>
      <c r="B37" s="17" t="s">
        <v>864</v>
      </c>
      <c r="C37" s="17" t="s">
        <v>132</v>
      </c>
      <c r="D37" s="17" t="s">
        <v>133</v>
      </c>
      <c r="E37" s="7" t="n">
        <v>1</v>
      </c>
      <c r="F37" s="17" t="s">
        <v>77</v>
      </c>
      <c r="G37" s="6" t="n">
        <v>13.612</v>
      </c>
      <c r="H37" s="6" t="n">
        <v>18.517</v>
      </c>
      <c r="I37" s="6" t="n">
        <v>834.17</v>
      </c>
      <c r="J37" s="6" t="n">
        <v>0.02</v>
      </c>
      <c r="K37" s="6" t="n">
        <v>13.612</v>
      </c>
      <c r="L37" s="6" t="n">
        <v>12.12</v>
      </c>
      <c r="M37" s="6" t="n">
        <v>1.45</v>
      </c>
      <c r="N37" s="6" t="n">
        <v>0.88</v>
      </c>
    </row>
    <row collapsed="false" customFormat="false" customHeight="false" hidden="false" ht="12.1" outlineLevel="0" r="38">
      <c r="A38" s="46" t="n">
        <v>44322</v>
      </c>
      <c r="B38" s="17" t="s">
        <v>864</v>
      </c>
      <c r="C38" s="17" t="s">
        <v>128</v>
      </c>
      <c r="D38" s="17" t="s">
        <v>129</v>
      </c>
      <c r="E38" s="7" t="n">
        <v>1</v>
      </c>
      <c r="F38" s="17" t="s">
        <v>77</v>
      </c>
      <c r="G38" s="6" t="n">
        <v>29.1961</v>
      </c>
      <c r="H38" s="6" t="n">
        <v>39.97</v>
      </c>
      <c r="I38" s="6" t="n">
        <v>2837.37</v>
      </c>
      <c r="J38" s="6" t="n">
        <v>0.04</v>
      </c>
      <c r="K38" s="6" t="n">
        <v>29.1961</v>
      </c>
      <c r="L38" s="6" t="n">
        <v>26.2</v>
      </c>
      <c r="M38" s="6" t="n">
        <v>0.92</v>
      </c>
      <c r="N38" s="6" t="n">
        <v>0.88</v>
      </c>
    </row>
    <row collapsed="false" customFormat="false" customHeight="false" hidden="false" ht="12.1" outlineLevel="0" r="39">
      <c r="A39" s="46" t="n">
        <v>44322</v>
      </c>
      <c r="B39" s="17" t="s">
        <v>864</v>
      </c>
      <c r="C39" s="17" t="s">
        <v>134</v>
      </c>
      <c r="D39" s="17" t="s">
        <v>135</v>
      </c>
      <c r="E39" s="7" t="n">
        <v>2</v>
      </c>
      <c r="F39" s="17" t="s">
        <v>77</v>
      </c>
      <c r="G39" s="6" t="n">
        <v>11.2293</v>
      </c>
      <c r="H39" s="6" t="n">
        <v>13.5</v>
      </c>
      <c r="I39" s="6" t="n">
        <v>598.97</v>
      </c>
      <c r="J39" s="6" t="n">
        <v>0.09</v>
      </c>
      <c r="K39" s="6" t="n">
        <v>22.4585</v>
      </c>
      <c r="L39" s="6" t="n">
        <v>15.72</v>
      </c>
      <c r="M39" s="6" t="n">
        <v>1.31</v>
      </c>
      <c r="N39" s="6" t="n">
        <v>0.78</v>
      </c>
    </row>
    <row collapsed="false" customFormat="false" customHeight="false" hidden="false" ht="12.1" outlineLevel="0" r="40">
      <c r="A40" s="46" t="n">
        <v>44327</v>
      </c>
      <c r="B40" s="17" t="s">
        <v>844</v>
      </c>
      <c r="C40" s="17" t="s">
        <v>86</v>
      </c>
      <c r="D40" s="17" t="s">
        <v>87</v>
      </c>
      <c r="E40" s="7" t="n">
        <v>10</v>
      </c>
      <c r="F40" s="17" t="s">
        <v>20</v>
      </c>
      <c r="G40" s="6" t="n">
        <v>7.25</v>
      </c>
      <c r="H40" s="6" t="n">
        <v>272.86</v>
      </c>
      <c r="I40" s="6" t="n">
        <v>124.13</v>
      </c>
      <c r="J40" s="6" t="n">
        <v>9</v>
      </c>
      <c r="K40" s="6" t="n">
        <v>72.5</v>
      </c>
      <c r="L40" s="6" t="n">
        <v>63.5</v>
      </c>
      <c r="M40" s="6" t="n">
        <v>5.12</v>
      </c>
      <c r="N40" s="6" t="n">
        <v>2.33</v>
      </c>
    </row>
    <row collapsed="false" customFormat="false" customHeight="false" hidden="false" ht="12.1" outlineLevel="0" r="41">
      <c r="A41" s="46" t="n">
        <v>44328</v>
      </c>
      <c r="B41" s="17" t="s">
        <v>844</v>
      </c>
      <c r="C41" s="17" t="s">
        <v>17</v>
      </c>
      <c r="D41" s="17" t="s">
        <v>19</v>
      </c>
      <c r="E41" s="7" t="n">
        <v>10</v>
      </c>
      <c r="F41" s="17" t="s">
        <v>20</v>
      </c>
      <c r="G41" s="6" t="n">
        <v>18.7</v>
      </c>
      <c r="H41" s="6" t="n">
        <v>280.59</v>
      </c>
      <c r="I41" s="6" t="n">
        <v>171.1</v>
      </c>
      <c r="J41" s="6" t="n">
        <v>24</v>
      </c>
      <c r="K41" s="6" t="n">
        <v>187</v>
      </c>
      <c r="L41" s="6" t="n">
        <v>163</v>
      </c>
      <c r="M41" s="6" t="n">
        <v>9.53</v>
      </c>
      <c r="N41" s="6" t="n">
        <v>5.81</v>
      </c>
    </row>
    <row collapsed="false" customFormat="false" customHeight="false" hidden="false" ht="12.1" outlineLevel="0" r="42">
      <c r="A42" s="46" t="n">
        <v>44330</v>
      </c>
      <c r="B42" s="17" t="s">
        <v>844</v>
      </c>
      <c r="C42" s="17" t="s">
        <v>49</v>
      </c>
      <c r="D42" s="17" t="s">
        <v>50</v>
      </c>
      <c r="E42" s="7" t="n">
        <v>10</v>
      </c>
      <c r="F42" s="17" t="s">
        <v>20</v>
      </c>
      <c r="G42" s="6" t="n">
        <v>9.45</v>
      </c>
      <c r="H42" s="6" t="n">
        <v>175.35</v>
      </c>
      <c r="I42" s="6" t="n">
        <v>99.81</v>
      </c>
      <c r="J42" s="6" t="n">
        <v>12</v>
      </c>
      <c r="K42" s="6" t="n">
        <v>94.5</v>
      </c>
      <c r="L42" s="6" t="n">
        <v>82.5</v>
      </c>
      <c r="M42" s="6" t="n">
        <v>8.27</v>
      </c>
      <c r="N42" s="6" t="n">
        <v>4.7</v>
      </c>
    </row>
    <row collapsed="false" customFormat="false" customHeight="false" hidden="false" ht="12.1" outlineLevel="0" r="43">
      <c r="A43" s="46" t="n">
        <v>44334</v>
      </c>
      <c r="B43" s="17" t="s">
        <v>844</v>
      </c>
      <c r="C43" s="17" t="s">
        <v>150</v>
      </c>
      <c r="D43" s="17" t="s">
        <v>151</v>
      </c>
      <c r="E43" s="7" t="n">
        <v>1</v>
      </c>
      <c r="F43" s="17" t="s">
        <v>20</v>
      </c>
      <c r="G43" s="6" t="n">
        <v>38</v>
      </c>
      <c r="H43" s="6" t="n">
        <v>637.1</v>
      </c>
      <c r="I43" s="6" t="n">
        <v>731.51</v>
      </c>
      <c r="J43" s="6" t="n">
        <v>5</v>
      </c>
      <c r="K43" s="6" t="n">
        <v>38</v>
      </c>
      <c r="L43" s="6" t="n">
        <v>33</v>
      </c>
      <c r="M43" s="6" t="n">
        <v>4.51</v>
      </c>
      <c r="N43" s="6" t="n">
        <v>5.18</v>
      </c>
    </row>
    <row collapsed="false" customFormat="false" customHeight="false" hidden="false" ht="12.1" outlineLevel="0" r="44">
      <c r="A44" s="46" t="n">
        <v>44348</v>
      </c>
      <c r="B44" s="17" t="s">
        <v>844</v>
      </c>
      <c r="C44" s="17" t="s">
        <v>46</v>
      </c>
      <c r="D44" s="17" t="s">
        <v>47</v>
      </c>
      <c r="E44" s="7" t="n">
        <v>1</v>
      </c>
      <c r="F44" s="17" t="s">
        <v>20</v>
      </c>
      <c r="G44" s="6" t="n">
        <v>46.77</v>
      </c>
      <c r="H44" s="6" t="n">
        <v>1695.2</v>
      </c>
      <c r="I44" s="6" t="n">
        <v>876.61</v>
      </c>
      <c r="J44" s="6" t="n">
        <v>6</v>
      </c>
      <c r="K44" s="6" t="n">
        <v>46.77</v>
      </c>
      <c r="L44" s="6" t="n">
        <v>40.77</v>
      </c>
      <c r="M44" s="6" t="n">
        <v>4.65</v>
      </c>
      <c r="N44" s="6" t="n">
        <v>2.41</v>
      </c>
    </row>
    <row collapsed="false" customFormat="false" customHeight="false" hidden="false" ht="12.1" outlineLevel="0" r="45">
      <c r="A45" s="46" t="n">
        <v>44348</v>
      </c>
      <c r="B45" s="17" t="s">
        <v>844</v>
      </c>
      <c r="C45" s="17" t="s">
        <v>46</v>
      </c>
      <c r="D45" s="17" t="s">
        <v>47</v>
      </c>
      <c r="E45" s="7" t="n">
        <v>1</v>
      </c>
      <c r="F45" s="17" t="s">
        <v>20</v>
      </c>
      <c r="G45" s="6" t="n">
        <v>36.27</v>
      </c>
      <c r="H45" s="6" t="n">
        <v>1695.2</v>
      </c>
      <c r="I45" s="6" t="n">
        <v>876.61</v>
      </c>
      <c r="J45" s="6" t="n">
        <v>5</v>
      </c>
      <c r="K45" s="6" t="n">
        <v>36.27</v>
      </c>
      <c r="L45" s="6" t="n">
        <v>31.27</v>
      </c>
      <c r="M45" s="6" t="n">
        <v>3.57</v>
      </c>
      <c r="N45" s="6" t="n">
        <v>1.84</v>
      </c>
    </row>
    <row collapsed="false" customFormat="false" customHeight="false" hidden="false" ht="12.1" outlineLevel="0" r="46">
      <c r="A46" s="46" t="n">
        <v>44350</v>
      </c>
      <c r="B46" s="17" t="s">
        <v>864</v>
      </c>
      <c r="C46" s="17" t="s">
        <v>98</v>
      </c>
      <c r="D46" s="17" t="s">
        <v>99</v>
      </c>
      <c r="E46" s="7" t="n">
        <v>1</v>
      </c>
      <c r="F46" s="17" t="s">
        <v>77</v>
      </c>
      <c r="G46" s="6" t="n">
        <v>13.2296</v>
      </c>
      <c r="H46" s="6" t="n">
        <v>42.94</v>
      </c>
      <c r="I46" s="6" t="n">
        <v>1979.09</v>
      </c>
      <c r="J46" s="6" t="n">
        <v>0.02</v>
      </c>
      <c r="K46" s="6" t="n">
        <v>13.2296</v>
      </c>
      <c r="L46" s="6" t="n">
        <v>11.76</v>
      </c>
      <c r="M46" s="6" t="n">
        <v>0.59</v>
      </c>
      <c r="N46" s="6" t="n">
        <v>0.37</v>
      </c>
    </row>
    <row collapsed="false" customFormat="false" customHeight="false" hidden="false" ht="12.1" outlineLevel="0" r="47">
      <c r="A47" s="46" t="n">
        <v>44358</v>
      </c>
      <c r="B47" s="17" t="s">
        <v>844</v>
      </c>
      <c r="C47" s="17" t="s">
        <v>63</v>
      </c>
      <c r="D47" s="17" t="s">
        <v>64</v>
      </c>
      <c r="E47" s="7" t="n">
        <v>3000</v>
      </c>
      <c r="F47" s="17" t="s">
        <v>20</v>
      </c>
      <c r="G47" s="6" t="n">
        <v>0.0335</v>
      </c>
      <c r="H47" s="6" t="n">
        <v>0.3966</v>
      </c>
      <c r="I47" s="6" t="n">
        <v>0.33</v>
      </c>
      <c r="J47" s="6" t="n">
        <v>13</v>
      </c>
      <c r="K47" s="6" t="n">
        <v>100.5</v>
      </c>
      <c r="L47" s="6" t="n">
        <v>87.5</v>
      </c>
      <c r="M47" s="6" t="n">
        <v>8.91</v>
      </c>
      <c r="N47" s="6" t="n">
        <v>7.35</v>
      </c>
    </row>
    <row collapsed="false" customFormat="false" customHeight="false" hidden="false" ht="12.1" outlineLevel="0" r="48">
      <c r="A48" s="46" t="n">
        <v>44364</v>
      </c>
      <c r="B48" s="17" t="s">
        <v>864</v>
      </c>
      <c r="C48" s="17" t="s">
        <v>107</v>
      </c>
      <c r="D48" s="17" t="s">
        <v>108</v>
      </c>
      <c r="E48" s="7" t="n">
        <v>30</v>
      </c>
      <c r="F48" s="17" t="s">
        <v>20</v>
      </c>
      <c r="G48" s="6" t="n">
        <v>0.945</v>
      </c>
      <c r="H48" s="6" t="n">
        <v>63.535</v>
      </c>
      <c r="I48" s="6" t="n">
        <v>51.14</v>
      </c>
      <c r="J48" s="6" t="n">
        <v>4</v>
      </c>
      <c r="K48" s="6" t="n">
        <v>28.35</v>
      </c>
      <c r="L48" s="6" t="n">
        <v>24.35</v>
      </c>
      <c r="M48" s="6" t="n">
        <v>1.59</v>
      </c>
      <c r="N48" s="6" t="n">
        <v>1.28</v>
      </c>
    </row>
    <row collapsed="false" customFormat="false" customHeight="false" hidden="false" ht="12.1" outlineLevel="0" r="49">
      <c r="A49" s="46" t="n">
        <v>44364</v>
      </c>
      <c r="B49" s="17" t="s">
        <v>864</v>
      </c>
      <c r="C49" s="17" t="s">
        <v>107</v>
      </c>
      <c r="D49" s="17" t="s">
        <v>108</v>
      </c>
      <c r="E49" s="7" t="n">
        <v>30</v>
      </c>
      <c r="F49" s="17" t="s">
        <v>20</v>
      </c>
      <c r="G49" s="6" t="n">
        <v>1.795</v>
      </c>
      <c r="H49" s="6" t="n">
        <v>63.535</v>
      </c>
      <c r="I49" s="6" t="n">
        <v>51.14</v>
      </c>
      <c r="J49" s="6" t="n">
        <v>7</v>
      </c>
      <c r="K49" s="6" t="n">
        <v>53.85</v>
      </c>
      <c r="L49" s="6" t="n">
        <v>46.85</v>
      </c>
      <c r="M49" s="6" t="n">
        <v>3.05</v>
      </c>
      <c r="N49" s="6" t="n">
        <v>2.46</v>
      </c>
    </row>
    <row collapsed="false" customFormat="false" customHeight="false" hidden="false" ht="12.1" outlineLevel="0" r="50">
      <c r="A50" s="46" t="n">
        <v>44363</v>
      </c>
      <c r="B50" s="17" t="s">
        <v>864</v>
      </c>
      <c r="C50" s="17" t="s">
        <v>141</v>
      </c>
      <c r="D50" s="17" t="s">
        <v>142</v>
      </c>
      <c r="E50" s="7" t="n">
        <v>1</v>
      </c>
      <c r="F50" s="17" t="s">
        <v>77</v>
      </c>
      <c r="G50" s="6" t="n">
        <v>10.7748</v>
      </c>
      <c r="H50" s="6" t="n">
        <v>14.31</v>
      </c>
      <c r="I50" s="6" t="n">
        <v>702.47</v>
      </c>
      <c r="J50" s="6" t="n">
        <v>0.02</v>
      </c>
      <c r="K50" s="6" t="n">
        <v>10.7748</v>
      </c>
      <c r="L50" s="6" t="n">
        <v>9.34</v>
      </c>
      <c r="M50" s="6" t="n">
        <v>1.33</v>
      </c>
      <c r="N50" s="6" t="n">
        <v>0.91</v>
      </c>
    </row>
    <row collapsed="false" customFormat="false" customHeight="false" hidden="false" ht="12.1" outlineLevel="0" r="51">
      <c r="A51" s="46" t="n">
        <v>44370</v>
      </c>
      <c r="B51" s="17" t="s">
        <v>844</v>
      </c>
      <c r="C51" s="17" t="s">
        <v>86</v>
      </c>
      <c r="D51" s="17" t="s">
        <v>87</v>
      </c>
      <c r="E51" s="7" t="n">
        <v>10</v>
      </c>
      <c r="F51" s="17" t="s">
        <v>20</v>
      </c>
      <c r="G51" s="6" t="n">
        <v>7.71</v>
      </c>
      <c r="H51" s="6" t="n">
        <v>246.7</v>
      </c>
      <c r="I51" s="6" t="n">
        <v>124.13</v>
      </c>
      <c r="J51" s="6" t="n">
        <v>10</v>
      </c>
      <c r="K51" s="6" t="n">
        <v>77.1</v>
      </c>
      <c r="L51" s="6" t="n">
        <v>67.1</v>
      </c>
      <c r="M51" s="6" t="n">
        <v>5.41</v>
      </c>
      <c r="N51" s="6" t="n">
        <v>2.72</v>
      </c>
    </row>
    <row collapsed="false" customFormat="false" customHeight="false" hidden="false" ht="12.1" outlineLevel="0" r="52">
      <c r="A52" s="46" t="n">
        <v>44379</v>
      </c>
      <c r="B52" s="17" t="s">
        <v>844</v>
      </c>
      <c r="C52" s="17" t="s">
        <v>90</v>
      </c>
      <c r="D52" s="17" t="s">
        <v>91</v>
      </c>
      <c r="E52" s="7" t="n">
        <v>2000</v>
      </c>
      <c r="F52" s="17" t="s">
        <v>20</v>
      </c>
      <c r="G52" s="6" t="n">
        <v>0.06</v>
      </c>
      <c r="H52" s="6" t="n">
        <v>0.741</v>
      </c>
      <c r="I52" s="6" t="n">
        <v>0.7</v>
      </c>
      <c r="J52" s="6" t="n">
        <v>16</v>
      </c>
      <c r="K52" s="6" t="n">
        <v>120</v>
      </c>
      <c r="L52" s="6" t="n">
        <v>104</v>
      </c>
      <c r="M52" s="6" t="n">
        <v>7.39</v>
      </c>
      <c r="N52" s="6" t="n">
        <v>7.02</v>
      </c>
    </row>
    <row collapsed="false" customFormat="false" customHeight="false" hidden="false" ht="12.1" outlineLevel="0" r="53">
      <c r="A53" s="46" t="n">
        <v>44381</v>
      </c>
      <c r="B53" s="17" t="s">
        <v>844</v>
      </c>
      <c r="C53" s="17" t="s">
        <v>78</v>
      </c>
      <c r="D53" s="17" t="s">
        <v>79</v>
      </c>
      <c r="E53" s="7" t="n">
        <v>10</v>
      </c>
      <c r="F53" s="17" t="s">
        <v>20</v>
      </c>
      <c r="G53" s="6" t="n">
        <v>9.54</v>
      </c>
      <c r="H53" s="6" t="n">
        <v>126.14</v>
      </c>
      <c r="I53" s="6" t="n">
        <v>102</v>
      </c>
      <c r="J53" s="6" t="n">
        <v>12</v>
      </c>
      <c r="K53" s="6" t="n">
        <v>95.4</v>
      </c>
      <c r="L53" s="6" t="n">
        <v>83.4</v>
      </c>
      <c r="M53" s="6" t="n">
        <v>8.18</v>
      </c>
      <c r="N53" s="6" t="n">
        <v>6.61</v>
      </c>
    </row>
    <row collapsed="false" customFormat="false" customHeight="false" hidden="false" ht="12.1" outlineLevel="0" r="54">
      <c r="A54" s="46" t="n">
        <v>44382</v>
      </c>
      <c r="B54" s="17" t="s">
        <v>844</v>
      </c>
      <c r="C54" s="17" t="s">
        <v>95</v>
      </c>
      <c r="D54" s="17" t="s">
        <v>96</v>
      </c>
      <c r="E54" s="7" t="n">
        <v>100000</v>
      </c>
      <c r="F54" s="17" t="s">
        <v>20</v>
      </c>
      <c r="G54" s="6" t="n">
        <v>0.0011</v>
      </c>
      <c r="H54" s="6" t="n">
        <v>0.01111</v>
      </c>
      <c r="I54" s="6" t="n">
        <v>0.01</v>
      </c>
      <c r="J54" s="6" t="n">
        <v>13</v>
      </c>
      <c r="K54" s="6" t="n">
        <v>107.05</v>
      </c>
      <c r="L54" s="6" t="n">
        <v>94.05</v>
      </c>
      <c r="M54" s="6" t="n">
        <v>7.88</v>
      </c>
      <c r="N54" s="6" t="n">
        <v>8.47</v>
      </c>
    </row>
    <row collapsed="false" customFormat="false" customHeight="false" hidden="false" ht="12.1" outlineLevel="0" r="55">
      <c r="A55" s="46" t="n">
        <v>44385</v>
      </c>
      <c r="B55" s="17" t="s">
        <v>844</v>
      </c>
      <c r="C55" s="17" t="s">
        <v>42</v>
      </c>
      <c r="D55" s="17" t="s">
        <v>43</v>
      </c>
      <c r="E55" s="7" t="n">
        <v>10</v>
      </c>
      <c r="F55" s="17" t="s">
        <v>20</v>
      </c>
      <c r="G55" s="6" t="n">
        <v>26.51</v>
      </c>
      <c r="H55" s="6" t="n">
        <v>318.2</v>
      </c>
      <c r="I55" s="6" t="n">
        <v>333.28</v>
      </c>
      <c r="J55" s="6" t="n">
        <v>34</v>
      </c>
      <c r="K55" s="6" t="n">
        <v>265.1</v>
      </c>
      <c r="L55" s="6" t="n">
        <v>231.1</v>
      </c>
      <c r="M55" s="6" t="n">
        <v>6.93</v>
      </c>
      <c r="N55" s="6" t="n">
        <v>7.26</v>
      </c>
    </row>
    <row collapsed="false" customFormat="false" customHeight="false" hidden="false" ht="12.1" outlineLevel="0" r="56">
      <c r="A56" s="46" t="n">
        <v>44386</v>
      </c>
      <c r="B56" s="17" t="s">
        <v>844</v>
      </c>
      <c r="C56" s="17" t="s">
        <v>52</v>
      </c>
      <c r="D56" s="17" t="s">
        <v>53</v>
      </c>
      <c r="E56" s="7" t="n">
        <v>10</v>
      </c>
      <c r="F56" s="17" t="s">
        <v>20</v>
      </c>
      <c r="G56" s="6" t="n">
        <v>12.3</v>
      </c>
      <c r="H56" s="6" t="n">
        <v>486.4</v>
      </c>
      <c r="I56" s="6" t="n">
        <v>487.82</v>
      </c>
      <c r="J56" s="6" t="n">
        <v>16</v>
      </c>
      <c r="K56" s="6" t="n">
        <v>123</v>
      </c>
      <c r="L56" s="6" t="n">
        <v>107</v>
      </c>
      <c r="M56" s="6" t="n">
        <v>2.19</v>
      </c>
      <c r="N56" s="6" t="n">
        <v>2.2</v>
      </c>
    </row>
    <row collapsed="false" customFormat="false" customHeight="false" hidden="false" ht="12.1" outlineLevel="0" r="57">
      <c r="A57" s="46" t="n">
        <v>44385</v>
      </c>
      <c r="B57" s="17" t="s">
        <v>864</v>
      </c>
      <c r="C57" s="17" t="s">
        <v>104</v>
      </c>
      <c r="D57" s="17" t="s">
        <v>105</v>
      </c>
      <c r="E57" s="7" t="n">
        <v>2</v>
      </c>
      <c r="F57" s="17" t="s">
        <v>77</v>
      </c>
      <c r="G57" s="6" t="n">
        <v>38.5102</v>
      </c>
      <c r="H57" s="6" t="n">
        <v>28.41</v>
      </c>
      <c r="I57" s="6" t="n">
        <v>2177.22</v>
      </c>
      <c r="J57" s="6" t="n">
        <v>0.1</v>
      </c>
      <c r="K57" s="6" t="n">
        <v>77.0203</v>
      </c>
      <c r="L57" s="6" t="n">
        <v>69.61</v>
      </c>
      <c r="M57" s="6" t="n">
        <v>1.6</v>
      </c>
      <c r="N57" s="6" t="n">
        <v>1.65</v>
      </c>
    </row>
    <row collapsed="false" customFormat="false" customHeight="false" hidden="false" ht="12.1" outlineLevel="0" r="58">
      <c r="A58" s="46" t="n">
        <v>44392</v>
      </c>
      <c r="B58" s="17" t="s">
        <v>864</v>
      </c>
      <c r="C58" s="17" t="s">
        <v>83</v>
      </c>
      <c r="D58" s="17" t="s">
        <v>84</v>
      </c>
      <c r="E58" s="7" t="n">
        <v>10000</v>
      </c>
      <c r="F58" s="17" t="s">
        <v>20</v>
      </c>
      <c r="G58" s="6" t="n">
        <v>0.0014</v>
      </c>
      <c r="H58" s="6" t="n">
        <v>0.04719</v>
      </c>
      <c r="I58" s="6" t="n">
        <v>0.05</v>
      </c>
      <c r="J58" s="6" t="n">
        <v>2</v>
      </c>
      <c r="K58" s="6" t="n">
        <v>14</v>
      </c>
      <c r="L58" s="6" t="n">
        <v>12</v>
      </c>
      <c r="M58" s="6" t="n">
        <v>2.52</v>
      </c>
      <c r="N58" s="6" t="n">
        <v>2.54</v>
      </c>
    </row>
    <row collapsed="false" customFormat="false" customHeight="false" hidden="false" ht="12.1" outlineLevel="0" r="59">
      <c r="A59" s="46" t="n">
        <v>44391</v>
      </c>
      <c r="B59" s="17" t="s">
        <v>864</v>
      </c>
      <c r="C59" s="17" t="s">
        <v>155</v>
      </c>
      <c r="D59" s="17" t="s">
        <v>156</v>
      </c>
      <c r="E59" s="7" t="n">
        <v>1</v>
      </c>
      <c r="F59" s="17" t="s">
        <v>41</v>
      </c>
      <c r="G59" s="6" t="n">
        <v>30.623</v>
      </c>
      <c r="H59" s="6" t="n">
        <v>6.3461</v>
      </c>
      <c r="I59" s="6" t="n">
        <v>462.54</v>
      </c>
      <c r="J59" s="6" t="n">
        <v>0.05</v>
      </c>
      <c r="K59" s="6" t="n">
        <v>30.623</v>
      </c>
      <c r="L59" s="6" t="n">
        <v>26.23</v>
      </c>
      <c r="M59" s="6" t="n">
        <v>5.67</v>
      </c>
      <c r="N59" s="6" t="n">
        <v>4.71</v>
      </c>
    </row>
    <row collapsed="false" customFormat="false" customHeight="false" hidden="false" ht="12.1" outlineLevel="0" r="60">
      <c r="A60" s="46" t="n">
        <v>44406</v>
      </c>
      <c r="B60" s="17" t="s">
        <v>864</v>
      </c>
      <c r="C60" s="17" t="s">
        <v>128</v>
      </c>
      <c r="D60" s="17" t="s">
        <v>129</v>
      </c>
      <c r="E60" s="7" t="n">
        <v>1</v>
      </c>
      <c r="F60" s="17" t="s">
        <v>77</v>
      </c>
      <c r="G60" s="6" t="n">
        <v>28.7074</v>
      </c>
      <c r="H60" s="6" t="n">
        <v>43.45</v>
      </c>
      <c r="I60" s="6" t="n">
        <v>2837.37</v>
      </c>
      <c r="J60" s="6" t="n">
        <v>0.04</v>
      </c>
      <c r="K60" s="6" t="n">
        <v>28.7074</v>
      </c>
      <c r="L60" s="6" t="n">
        <v>25.76</v>
      </c>
      <c r="M60" s="6" t="n">
        <v>0.91</v>
      </c>
      <c r="N60" s="6" t="n">
        <v>0.81</v>
      </c>
    </row>
    <row collapsed="false" customFormat="false" customHeight="false" hidden="false" ht="12.1" outlineLevel="0" r="61">
      <c r="A61" s="46" t="n">
        <v>44406</v>
      </c>
      <c r="B61" s="17" t="s">
        <v>864</v>
      </c>
      <c r="C61" s="17" t="s">
        <v>132</v>
      </c>
      <c r="D61" s="17" t="s">
        <v>133</v>
      </c>
      <c r="E61" s="7" t="n">
        <v>1</v>
      </c>
      <c r="F61" s="17" t="s">
        <v>77</v>
      </c>
      <c r="G61" s="6" t="n">
        <v>13.4704</v>
      </c>
      <c r="H61" s="6" t="n">
        <v>15.93</v>
      </c>
      <c r="I61" s="6" t="n">
        <v>834.17</v>
      </c>
      <c r="J61" s="6" t="n">
        <v>0.02</v>
      </c>
      <c r="K61" s="6" t="n">
        <v>13.4704</v>
      </c>
      <c r="L61" s="6" t="n">
        <v>12</v>
      </c>
      <c r="M61" s="6" t="n">
        <v>1.44</v>
      </c>
      <c r="N61" s="6" t="n">
        <v>1.02</v>
      </c>
    </row>
    <row collapsed="false" customFormat="false" customHeight="false" hidden="false" ht="12.1" outlineLevel="0" r="62">
      <c r="A62" s="46" t="n">
        <v>44425</v>
      </c>
      <c r="B62" s="17" t="s">
        <v>864</v>
      </c>
      <c r="C62" s="17" t="s">
        <v>134</v>
      </c>
      <c r="D62" s="17" t="s">
        <v>135</v>
      </c>
      <c r="E62" s="7" t="n">
        <v>2</v>
      </c>
      <c r="F62" s="17" t="s">
        <v>77</v>
      </c>
      <c r="G62" s="6" t="n">
        <v>11.0088</v>
      </c>
      <c r="H62" s="6" t="n">
        <v>16.21</v>
      </c>
      <c r="I62" s="6" t="n">
        <v>598.97</v>
      </c>
      <c r="J62" s="6" t="n">
        <v>0.09</v>
      </c>
      <c r="K62" s="6" t="n">
        <v>22.0176</v>
      </c>
      <c r="L62" s="6" t="n">
        <v>15.41</v>
      </c>
      <c r="M62" s="6" t="n">
        <v>1.29</v>
      </c>
      <c r="N62" s="6" t="n">
        <v>0.65</v>
      </c>
    </row>
    <row collapsed="false" customFormat="false" customHeight="false" hidden="false" ht="12.1" outlineLevel="0" r="63">
      <c r="A63" s="46" t="n">
        <v>44426</v>
      </c>
      <c r="B63" s="17" t="s">
        <v>864</v>
      </c>
      <c r="C63" s="17" t="s">
        <v>134</v>
      </c>
      <c r="D63" s="17" t="s">
        <v>135</v>
      </c>
      <c r="E63" s="7" t="n">
        <v>2</v>
      </c>
      <c r="F63" s="17" t="s">
        <v>77</v>
      </c>
      <c r="G63" s="6" t="n">
        <v>11.0213</v>
      </c>
      <c r="H63" s="6" t="n">
        <v>15.36</v>
      </c>
      <c r="I63" s="6" t="n">
        <v>598.97</v>
      </c>
      <c r="J63" s="6" t="n">
        <v>0.09</v>
      </c>
      <c r="K63" s="6" t="n">
        <v>22.0426</v>
      </c>
      <c r="L63" s="6" t="n">
        <v>15.43</v>
      </c>
      <c r="M63" s="6" t="n">
        <v>1.29</v>
      </c>
      <c r="N63" s="6" t="n">
        <v>0.68</v>
      </c>
    </row>
    <row collapsed="false" customFormat="false" customHeight="false" hidden="false" ht="12.1" outlineLevel="0" r="64">
      <c r="A64" s="46" t="n">
        <v>44441</v>
      </c>
      <c r="B64" s="17" t="s">
        <v>844</v>
      </c>
      <c r="C64" s="17" t="s">
        <v>46</v>
      </c>
      <c r="D64" s="17" t="s">
        <v>47</v>
      </c>
      <c r="E64" s="7" t="n">
        <v>2</v>
      </c>
      <c r="F64" s="17" t="s">
        <v>20</v>
      </c>
      <c r="G64" s="6" t="n">
        <v>84.45</v>
      </c>
      <c r="H64" s="6" t="n">
        <v>1671.8</v>
      </c>
      <c r="I64" s="6" t="n">
        <v>1279.49</v>
      </c>
      <c r="J64" s="6" t="n">
        <v>22</v>
      </c>
      <c r="K64" s="6" t="n">
        <v>168.9</v>
      </c>
      <c r="L64" s="6" t="n">
        <v>146.9</v>
      </c>
      <c r="M64" s="6" t="n">
        <v>5.74</v>
      </c>
      <c r="N64" s="6" t="n">
        <v>4.39</v>
      </c>
    </row>
    <row collapsed="false" customFormat="false" customHeight="false" hidden="false" ht="12.1" outlineLevel="0" r="65">
      <c r="A65" s="46" t="n">
        <v>44441</v>
      </c>
      <c r="B65" s="17" t="s">
        <v>864</v>
      </c>
      <c r="C65" s="17" t="s">
        <v>98</v>
      </c>
      <c r="D65" s="17" t="s">
        <v>99</v>
      </c>
      <c r="E65" s="7" t="n">
        <v>1</v>
      </c>
      <c r="F65" s="17" t="s">
        <v>77</v>
      </c>
      <c r="G65" s="6" t="n">
        <v>15.3702</v>
      </c>
      <c r="H65" s="6" t="n">
        <v>41.75</v>
      </c>
      <c r="I65" s="6" t="n">
        <v>1979.09</v>
      </c>
      <c r="J65" s="6" t="n">
        <v>0.02</v>
      </c>
      <c r="K65" s="6" t="n">
        <v>15.3702</v>
      </c>
      <c r="L65" s="6" t="n">
        <v>13.91</v>
      </c>
      <c r="M65" s="6" t="n">
        <v>0.7</v>
      </c>
      <c r="N65" s="6" t="n">
        <v>0.46</v>
      </c>
    </row>
    <row collapsed="false" customFormat="false" customHeight="false" hidden="false" ht="12.1" outlineLevel="0" r="66">
      <c r="A66" s="46" t="n">
        <v>44446</v>
      </c>
      <c r="B66" s="17" t="s">
        <v>844</v>
      </c>
      <c r="C66" s="17" t="s">
        <v>86</v>
      </c>
      <c r="D66" s="17" t="s">
        <v>87</v>
      </c>
      <c r="E66" s="7" t="n">
        <v>10</v>
      </c>
      <c r="F66" s="17" t="s">
        <v>20</v>
      </c>
      <c r="G66" s="6" t="n">
        <v>13.62</v>
      </c>
      <c r="H66" s="6" t="n">
        <v>236.2</v>
      </c>
      <c r="I66" s="6" t="n">
        <v>124.13</v>
      </c>
      <c r="J66" s="6" t="n">
        <v>18</v>
      </c>
      <c r="K66" s="6" t="n">
        <v>136.2</v>
      </c>
      <c r="L66" s="6" t="n">
        <v>118.2</v>
      </c>
      <c r="M66" s="6" t="n">
        <v>9.52</v>
      </c>
      <c r="N66" s="6" t="n">
        <v>5</v>
      </c>
    </row>
    <row collapsed="false" customFormat="false" customHeight="false" hidden="false" ht="12.1" outlineLevel="0" r="67">
      <c r="A67" s="46" t="n">
        <v>44456</v>
      </c>
      <c r="B67" s="17" t="s">
        <v>864</v>
      </c>
      <c r="C67" s="17" t="s">
        <v>141</v>
      </c>
      <c r="D67" s="17" t="s">
        <v>142</v>
      </c>
      <c r="E67" s="7" t="n">
        <v>1</v>
      </c>
      <c r="F67" s="17" t="s">
        <v>77</v>
      </c>
      <c r="G67" s="6" t="n">
        <v>10.8649</v>
      </c>
      <c r="H67" s="6" t="n">
        <v>15.18</v>
      </c>
      <c r="I67" s="6" t="n">
        <v>702.47</v>
      </c>
      <c r="J67" s="6" t="n">
        <v>0.02</v>
      </c>
      <c r="K67" s="6" t="n">
        <v>10.8649</v>
      </c>
      <c r="L67" s="6" t="n">
        <v>9.42</v>
      </c>
      <c r="M67" s="6" t="n">
        <v>1.34</v>
      </c>
      <c r="N67" s="6" t="n">
        <v>0.86</v>
      </c>
    </row>
    <row collapsed="false" customFormat="false" customHeight="false" hidden="false" ht="12.1" outlineLevel="0" r="68">
      <c r="A68" s="46" t="n">
        <v>44459</v>
      </c>
      <c r="B68" s="17" t="s">
        <v>844</v>
      </c>
      <c r="C68" s="17" t="s">
        <v>139</v>
      </c>
      <c r="D68" s="17" t="s">
        <v>140</v>
      </c>
      <c r="E68" s="7" t="n">
        <v>20</v>
      </c>
      <c r="F68" s="17" t="s">
        <v>20</v>
      </c>
      <c r="G68" s="6" t="n">
        <v>9.538</v>
      </c>
      <c r="H68" s="6" t="n">
        <v>109</v>
      </c>
      <c r="I68" s="6" t="n">
        <v>79.96</v>
      </c>
      <c r="J68" s="6" t="n">
        <v>25</v>
      </c>
      <c r="K68" s="6" t="n">
        <v>190.76</v>
      </c>
      <c r="L68" s="6" t="n">
        <v>165.76</v>
      </c>
      <c r="M68" s="6" t="n">
        <v>10.37</v>
      </c>
      <c r="N68" s="6" t="n">
        <v>7.6</v>
      </c>
    </row>
    <row collapsed="false" customFormat="false" customHeight="false" hidden="false" ht="12.1" outlineLevel="0" r="69">
      <c r="A69" s="46" t="n">
        <v>44463</v>
      </c>
      <c r="B69" s="17" t="s">
        <v>864</v>
      </c>
      <c r="C69" s="17" t="s">
        <v>737</v>
      </c>
      <c r="D69" s="17" t="s">
        <v>1038</v>
      </c>
      <c r="E69" s="7" t="n">
        <v>1</v>
      </c>
      <c r="F69" s="17" t="s">
        <v>20</v>
      </c>
      <c r="G69" s="6" t="n">
        <v>11.5</v>
      </c>
      <c r="H69" s="6" t="n">
        <v>643.1</v>
      </c>
      <c r="I69" s="6" t="n">
        <v>717.83</v>
      </c>
      <c r="J69" s="6" t="n">
        <v>1</v>
      </c>
      <c r="K69" s="6" t="n">
        <v>11.5</v>
      </c>
      <c r="L69" s="6" t="n">
        <v>10.5</v>
      </c>
      <c r="M69" s="6" t="n">
        <v>1.46</v>
      </c>
      <c r="N69" s="6" t="n">
        <v>1.63</v>
      </c>
    </row>
    <row collapsed="false" customFormat="false" customHeight="false" hidden="false" ht="12.1" outlineLevel="0" r="70">
      <c r="A70" s="46" t="n">
        <v>44466</v>
      </c>
      <c r="B70" s="17" t="s">
        <v>864</v>
      </c>
      <c r="C70" s="17" t="s">
        <v>107</v>
      </c>
      <c r="D70" s="17" t="s">
        <v>108</v>
      </c>
      <c r="E70" s="7" t="n">
        <v>40</v>
      </c>
      <c r="F70" s="17" t="s">
        <v>20</v>
      </c>
      <c r="G70" s="6" t="n">
        <v>3.53</v>
      </c>
      <c r="H70" s="6" t="n">
        <v>72.59</v>
      </c>
      <c r="I70" s="6" t="n">
        <v>53.25</v>
      </c>
      <c r="J70" s="6" t="n">
        <v>18</v>
      </c>
      <c r="K70" s="6" t="n">
        <v>141.2</v>
      </c>
      <c r="L70" s="6" t="n">
        <v>123.2</v>
      </c>
      <c r="M70" s="6" t="n">
        <v>5.78</v>
      </c>
      <c r="N70" s="6" t="n">
        <v>4.24</v>
      </c>
    </row>
    <row collapsed="false" customFormat="false" customHeight="false" hidden="false" ht="12.1" outlineLevel="0" r="71">
      <c r="A71" s="46" t="n">
        <v>44480</v>
      </c>
      <c r="B71" s="17" t="s">
        <v>844</v>
      </c>
      <c r="C71" s="17" t="s">
        <v>38</v>
      </c>
      <c r="D71" s="17" t="s">
        <v>39</v>
      </c>
      <c r="E71" s="7" t="n">
        <v>1</v>
      </c>
      <c r="F71" s="17" t="s">
        <v>20</v>
      </c>
      <c r="G71" s="6" t="n">
        <v>27.67</v>
      </c>
      <c r="H71" s="6" t="n">
        <v>1905</v>
      </c>
      <c r="I71" s="6" t="n">
        <v>1850.68</v>
      </c>
      <c r="J71" s="6" t="n">
        <v>4</v>
      </c>
      <c r="K71" s="6" t="n">
        <v>27.67</v>
      </c>
      <c r="L71" s="6" t="n">
        <v>23.67</v>
      </c>
      <c r="M71" s="6" t="n">
        <v>1.28</v>
      </c>
      <c r="N71" s="6" t="n">
        <v>1.24</v>
      </c>
    </row>
    <row collapsed="false" customFormat="false" customHeight="false" hidden="false" ht="12.1" outlineLevel="0" r="72">
      <c r="A72" s="46" t="n">
        <v>44481</v>
      </c>
      <c r="B72" s="17" t="s">
        <v>844</v>
      </c>
      <c r="C72" s="17" t="s">
        <v>52</v>
      </c>
      <c r="D72" s="17" t="s">
        <v>53</v>
      </c>
      <c r="E72" s="7" t="n">
        <v>10</v>
      </c>
      <c r="F72" s="17" t="s">
        <v>20</v>
      </c>
      <c r="G72" s="6" t="n">
        <v>16.52</v>
      </c>
      <c r="H72" s="6" t="n">
        <v>526.1</v>
      </c>
      <c r="I72" s="6" t="n">
        <v>487.82</v>
      </c>
      <c r="J72" s="6" t="n">
        <v>21</v>
      </c>
      <c r="K72" s="6" t="n">
        <v>165.2</v>
      </c>
      <c r="L72" s="6" t="n">
        <v>144.2</v>
      </c>
      <c r="M72" s="6" t="n">
        <v>2.96</v>
      </c>
      <c r="N72" s="6" t="n">
        <v>2.74</v>
      </c>
    </row>
    <row collapsed="false" customFormat="false" customHeight="false" hidden="false" ht="12.1" outlineLevel="0" r="73">
      <c r="A73" s="46" t="n">
        <v>44477</v>
      </c>
      <c r="B73" s="17" t="s">
        <v>864</v>
      </c>
      <c r="C73" s="17" t="s">
        <v>104</v>
      </c>
      <c r="D73" s="17" t="s">
        <v>105</v>
      </c>
      <c r="E73" s="7" t="n">
        <v>2</v>
      </c>
      <c r="F73" s="17" t="s">
        <v>77</v>
      </c>
      <c r="G73" s="6" t="n">
        <v>37.5884</v>
      </c>
      <c r="H73" s="6" t="n">
        <v>26.57</v>
      </c>
      <c r="I73" s="6" t="n">
        <v>2177.22</v>
      </c>
      <c r="J73" s="6" t="n">
        <v>0.1</v>
      </c>
      <c r="K73" s="6" t="n">
        <v>75.1768</v>
      </c>
      <c r="L73" s="6" t="n">
        <v>67.95</v>
      </c>
      <c r="M73" s="6" t="n">
        <v>1.56</v>
      </c>
      <c r="N73" s="6" t="n">
        <v>1.77</v>
      </c>
    </row>
    <row collapsed="false" customFormat="false" customHeight="false" hidden="false" ht="12.1" outlineLevel="0" r="74">
      <c r="A74" s="46" t="n">
        <v>44481</v>
      </c>
      <c r="B74" s="17" t="s">
        <v>844</v>
      </c>
      <c r="C74" s="17" t="s">
        <v>42</v>
      </c>
      <c r="D74" s="17" t="s">
        <v>43</v>
      </c>
      <c r="E74" s="7" t="n">
        <v>10</v>
      </c>
      <c r="F74" s="17" t="s">
        <v>20</v>
      </c>
      <c r="G74" s="6" t="n">
        <v>10.55</v>
      </c>
      <c r="H74" s="6" t="n">
        <v>318.05</v>
      </c>
      <c r="I74" s="6" t="n">
        <v>333.28</v>
      </c>
      <c r="J74" s="6" t="n">
        <v>14</v>
      </c>
      <c r="K74" s="6" t="n">
        <v>105.5</v>
      </c>
      <c r="L74" s="6" t="n">
        <v>91.5</v>
      </c>
      <c r="M74" s="6" t="n">
        <v>2.75</v>
      </c>
      <c r="N74" s="6" t="n">
        <v>2.88</v>
      </c>
    </row>
    <row collapsed="false" customFormat="false" customHeight="false" hidden="false" ht="12.1" outlineLevel="0" r="75">
      <c r="A75" s="46" t="n">
        <v>44488</v>
      </c>
      <c r="B75" s="17" t="s">
        <v>844</v>
      </c>
      <c r="C75" s="17" t="s">
        <v>78</v>
      </c>
      <c r="D75" s="17" t="s">
        <v>79</v>
      </c>
      <c r="E75" s="7" t="n">
        <v>10</v>
      </c>
      <c r="F75" s="17" t="s">
        <v>20</v>
      </c>
      <c r="G75" s="6" t="n">
        <v>8.79</v>
      </c>
      <c r="H75" s="6" t="n">
        <v>132.76</v>
      </c>
      <c r="I75" s="6" t="n">
        <v>102</v>
      </c>
      <c r="J75" s="6" t="n">
        <v>11</v>
      </c>
      <c r="K75" s="6" t="n">
        <v>87.9</v>
      </c>
      <c r="L75" s="6" t="n">
        <v>76.9</v>
      </c>
      <c r="M75" s="6" t="n">
        <v>7.54</v>
      </c>
      <c r="N75" s="6" t="n">
        <v>5.79</v>
      </c>
    </row>
    <row collapsed="false" customFormat="false" customHeight="false" hidden="false" ht="12.1" outlineLevel="0" r="76">
      <c r="A76" s="46" t="n">
        <v>44501</v>
      </c>
      <c r="B76" s="17" t="s">
        <v>864</v>
      </c>
      <c r="C76" s="17" t="s">
        <v>132</v>
      </c>
      <c r="D76" s="17" t="s">
        <v>133</v>
      </c>
      <c r="E76" s="7" t="n">
        <v>1</v>
      </c>
      <c r="F76" s="17" t="s">
        <v>77</v>
      </c>
      <c r="G76" s="6" t="n">
        <v>12.8699</v>
      </c>
      <c r="H76" s="6" t="n">
        <v>17.14</v>
      </c>
      <c r="I76" s="6" t="n">
        <v>834.17</v>
      </c>
      <c r="J76" s="6" t="n">
        <v>0.02</v>
      </c>
      <c r="K76" s="6" t="n">
        <v>12.8699</v>
      </c>
      <c r="L76" s="6" t="n">
        <v>11.46</v>
      </c>
      <c r="M76" s="6" t="n">
        <v>1.37</v>
      </c>
      <c r="N76" s="6" t="n">
        <v>0.95</v>
      </c>
    </row>
    <row collapsed="false" customFormat="false" customHeight="false" hidden="false" ht="12.1" outlineLevel="0" r="77">
      <c r="A77" s="46" t="n">
        <v>44504</v>
      </c>
      <c r="B77" s="17" t="s">
        <v>864</v>
      </c>
      <c r="C77" s="17" t="s">
        <v>128</v>
      </c>
      <c r="D77" s="17" t="s">
        <v>129</v>
      </c>
      <c r="E77" s="7" t="n">
        <v>1</v>
      </c>
      <c r="F77" s="17" t="s">
        <v>77</v>
      </c>
      <c r="G77" s="6" t="n">
        <v>27.8802</v>
      </c>
      <c r="H77" s="6" t="n">
        <v>44.82</v>
      </c>
      <c r="I77" s="6" t="n">
        <v>2837.37</v>
      </c>
      <c r="J77" s="6" t="n">
        <v>0.04</v>
      </c>
      <c r="K77" s="6" t="n">
        <v>27.8802</v>
      </c>
      <c r="L77" s="6" t="n">
        <v>25.02</v>
      </c>
      <c r="M77" s="6" t="n">
        <v>0.88</v>
      </c>
      <c r="N77" s="6" t="n">
        <v>0.78</v>
      </c>
    </row>
    <row collapsed="false" customFormat="false" customHeight="false" hidden="false" ht="12.1" outlineLevel="0" r="78">
      <c r="A78" s="46" t="n">
        <v>44505</v>
      </c>
      <c r="B78" s="17" t="s">
        <v>864</v>
      </c>
      <c r="C78" s="17" t="s">
        <v>134</v>
      </c>
      <c r="D78" s="17" t="s">
        <v>135</v>
      </c>
      <c r="E78" s="7" t="n">
        <v>2</v>
      </c>
      <c r="F78" s="17" t="s">
        <v>77</v>
      </c>
      <c r="G78" s="6" t="n">
        <v>10.7231</v>
      </c>
      <c r="H78" s="6" t="n">
        <v>21.64</v>
      </c>
      <c r="I78" s="6" t="n">
        <v>598.97</v>
      </c>
      <c r="J78" s="6" t="n">
        <v>0.09</v>
      </c>
      <c r="K78" s="6" t="n">
        <v>21.4463</v>
      </c>
      <c r="L78" s="6" t="n">
        <v>15.01</v>
      </c>
      <c r="M78" s="6" t="n">
        <v>1.25</v>
      </c>
      <c r="N78" s="6" t="n">
        <v>0.49</v>
      </c>
    </row>
    <row collapsed="false" customFormat="false" customHeight="false" hidden="false" ht="12.1" outlineLevel="0" r="79">
      <c r="A79" s="46" t="n">
        <v>44508</v>
      </c>
      <c r="B79" s="17" t="s">
        <v>864</v>
      </c>
      <c r="C79" s="17" t="s">
        <v>134</v>
      </c>
      <c r="D79" s="17" t="s">
        <v>135</v>
      </c>
      <c r="E79" s="7" t="n">
        <v>2</v>
      </c>
      <c r="F79" s="17" t="s">
        <v>77</v>
      </c>
      <c r="G79" s="6" t="n">
        <v>10.7231</v>
      </c>
      <c r="H79" s="6" t="n">
        <v>22.21</v>
      </c>
      <c r="I79" s="6" t="n">
        <v>598.97</v>
      </c>
      <c r="J79" s="6" t="n">
        <v>0.09</v>
      </c>
      <c r="K79" s="6" t="n">
        <v>21.4463</v>
      </c>
      <c r="L79" s="6" t="n">
        <v>15.01</v>
      </c>
      <c r="M79" s="6" t="n">
        <v>1.25</v>
      </c>
      <c r="N79" s="6" t="n">
        <v>0.47</v>
      </c>
    </row>
    <row collapsed="false" customFormat="false" customHeight="false" hidden="false" ht="12.1" outlineLevel="0" r="80">
      <c r="A80" s="46" t="n">
        <v>44516</v>
      </c>
      <c r="B80" s="17" t="s">
        <v>864</v>
      </c>
      <c r="C80" s="17" t="s">
        <v>740</v>
      </c>
      <c r="D80" s="17" t="s">
        <v>911</v>
      </c>
      <c r="E80" s="7" t="n">
        <v>1</v>
      </c>
      <c r="F80" s="17" t="s">
        <v>77</v>
      </c>
      <c r="G80" s="6" t="n">
        <v>21.6817</v>
      </c>
      <c r="H80" s="6" t="n">
        <v>14.49</v>
      </c>
      <c r="I80" s="6" t="n">
        <v>1086.49</v>
      </c>
      <c r="J80" s="6" t="n">
        <v>0.09</v>
      </c>
      <c r="K80" s="6" t="n">
        <v>21.6817</v>
      </c>
      <c r="L80" s="6" t="n">
        <v>15.18</v>
      </c>
      <c r="M80" s="6" t="n">
        <v>1.4</v>
      </c>
      <c r="N80" s="6" t="n">
        <v>1.45</v>
      </c>
    </row>
    <row collapsed="false" customFormat="false" customHeight="false" hidden="false" ht="12.1" outlineLevel="0" r="81">
      <c r="A81" s="46" t="n">
        <v>44531</v>
      </c>
      <c r="B81" s="17" t="s">
        <v>864</v>
      </c>
      <c r="C81" s="17" t="s">
        <v>98</v>
      </c>
      <c r="D81" s="17" t="s">
        <v>99</v>
      </c>
      <c r="E81" s="7" t="n">
        <v>1</v>
      </c>
      <c r="F81" s="17" t="s">
        <v>77</v>
      </c>
      <c r="G81" s="6" t="n">
        <v>15.7274</v>
      </c>
      <c r="H81" s="6" t="n">
        <v>44.257</v>
      </c>
      <c r="I81" s="6" t="n">
        <v>1979.09</v>
      </c>
      <c r="J81" s="6" t="n">
        <v>0.02</v>
      </c>
      <c r="K81" s="6" t="n">
        <v>15.7274</v>
      </c>
      <c r="L81" s="6" t="n">
        <v>14.23</v>
      </c>
      <c r="M81" s="6" t="n">
        <v>0.72</v>
      </c>
      <c r="N81" s="6" t="n">
        <v>0.43</v>
      </c>
    </row>
    <row collapsed="false" customFormat="false" customHeight="false" hidden="false" ht="12.1" outlineLevel="0" r="82">
      <c r="A82" s="46" t="n">
        <v>44537</v>
      </c>
      <c r="B82" s="17" t="s">
        <v>844</v>
      </c>
      <c r="C82" s="17" t="s">
        <v>86</v>
      </c>
      <c r="D82" s="17" t="s">
        <v>87</v>
      </c>
      <c r="E82" s="7" t="n">
        <v>10</v>
      </c>
      <c r="F82" s="17" t="s">
        <v>20</v>
      </c>
      <c r="G82" s="6" t="n">
        <v>13.33</v>
      </c>
      <c r="H82" s="6" t="n">
        <v>208.36</v>
      </c>
      <c r="I82" s="6" t="n">
        <v>124.13</v>
      </c>
      <c r="J82" s="6" t="n">
        <v>17</v>
      </c>
      <c r="K82" s="6" t="n">
        <v>133.3</v>
      </c>
      <c r="L82" s="6" t="n">
        <v>116.3</v>
      </c>
      <c r="M82" s="6" t="n">
        <v>9.37</v>
      </c>
      <c r="N82" s="6" t="n">
        <v>5.58</v>
      </c>
    </row>
    <row collapsed="false" customFormat="false" customHeight="false" hidden="false" ht="12.1" outlineLevel="0" r="83">
      <c r="A83" s="46" t="n">
        <v>44544</v>
      </c>
      <c r="B83" s="17" t="s">
        <v>844</v>
      </c>
      <c r="C83" s="17" t="s">
        <v>46</v>
      </c>
      <c r="D83" s="17" t="s">
        <v>47</v>
      </c>
      <c r="E83" s="7" t="n">
        <v>2</v>
      </c>
      <c r="F83" s="17" t="s">
        <v>20</v>
      </c>
      <c r="G83" s="6" t="n">
        <v>85.93</v>
      </c>
      <c r="H83" s="6" t="n">
        <v>1466.2</v>
      </c>
      <c r="I83" s="6" t="n">
        <v>1279.49</v>
      </c>
      <c r="J83" s="6" t="n">
        <v>22</v>
      </c>
      <c r="K83" s="6" t="n">
        <v>171.86</v>
      </c>
      <c r="L83" s="6" t="n">
        <v>149.86</v>
      </c>
      <c r="M83" s="6" t="n">
        <v>5.86</v>
      </c>
      <c r="N83" s="6" t="n">
        <v>5.11</v>
      </c>
    </row>
    <row collapsed="false" customFormat="false" customHeight="false" hidden="false" ht="12.1" outlineLevel="0" r="84">
      <c r="A84" s="46" t="n">
        <v>44546</v>
      </c>
      <c r="B84" s="17" t="s">
        <v>844</v>
      </c>
      <c r="C84" s="17" t="s">
        <v>150</v>
      </c>
      <c r="D84" s="17" t="s">
        <v>151</v>
      </c>
      <c r="E84" s="7" t="n">
        <v>4</v>
      </c>
      <c r="F84" s="17" t="s">
        <v>20</v>
      </c>
      <c r="G84" s="6" t="n">
        <v>35</v>
      </c>
      <c r="H84" s="6" t="n">
        <v>486</v>
      </c>
      <c r="I84" s="6" t="n">
        <v>649.63</v>
      </c>
      <c r="J84" s="6" t="n">
        <v>18</v>
      </c>
      <c r="K84" s="6" t="n">
        <v>140</v>
      </c>
      <c r="L84" s="6" t="n">
        <v>122</v>
      </c>
      <c r="M84" s="6" t="n">
        <v>4.7</v>
      </c>
      <c r="N84" s="6" t="n">
        <v>6.28</v>
      </c>
    </row>
    <row collapsed="false" customFormat="false" customHeight="false" hidden="false" ht="12.1" outlineLevel="0" r="85">
      <c r="A85" s="46" t="n">
        <v>44546</v>
      </c>
      <c r="B85" s="17" t="s">
        <v>864</v>
      </c>
      <c r="C85" s="17" t="s">
        <v>141</v>
      </c>
      <c r="D85" s="17" t="s">
        <v>142</v>
      </c>
      <c r="E85" s="7" t="n">
        <v>1</v>
      </c>
      <c r="F85" s="17" t="s">
        <v>77</v>
      </c>
      <c r="G85" s="6" t="n">
        <v>11.4469</v>
      </c>
      <c r="H85" s="6" t="n">
        <v>15.38</v>
      </c>
      <c r="I85" s="6" t="n">
        <v>702.47</v>
      </c>
      <c r="J85" s="6" t="n">
        <v>0.02</v>
      </c>
      <c r="K85" s="6" t="n">
        <v>11.4469</v>
      </c>
      <c r="L85" s="6" t="n">
        <v>9.97</v>
      </c>
      <c r="M85" s="6" t="n">
        <v>1.42</v>
      </c>
      <c r="N85" s="6" t="n">
        <v>0.88</v>
      </c>
    </row>
    <row collapsed="false" customFormat="false" customHeight="false" hidden="false" ht="12.1" outlineLevel="0" r="86">
      <c r="A86" s="46" t="n">
        <v>44556</v>
      </c>
      <c r="B86" s="17" t="s">
        <v>844</v>
      </c>
      <c r="C86" s="17" t="s">
        <v>738</v>
      </c>
      <c r="D86" s="17" t="s">
        <v>1039</v>
      </c>
      <c r="E86" s="7" t="n">
        <v>10</v>
      </c>
      <c r="F86" s="17" t="s">
        <v>20</v>
      </c>
      <c r="G86" s="6" t="n">
        <v>5.2</v>
      </c>
      <c r="H86" s="6" t="n">
        <v>124.54</v>
      </c>
      <c r="I86" s="6" t="n">
        <v>135.99</v>
      </c>
      <c r="J86" s="6" t="n">
        <v>7</v>
      </c>
      <c r="K86" s="6" t="n">
        <v>52</v>
      </c>
      <c r="L86" s="6" t="n">
        <v>45</v>
      </c>
      <c r="M86" s="6" t="n">
        <v>3.31</v>
      </c>
      <c r="N86" s="6" t="n">
        <v>3.61</v>
      </c>
    </row>
    <row collapsed="false" customFormat="false" customHeight="false" hidden="false" ht="12.1" outlineLevel="0" r="87">
      <c r="A87" s="46" t="n">
        <v>44571</v>
      </c>
      <c r="B87" s="17" t="s">
        <v>844</v>
      </c>
      <c r="C87" s="17" t="s">
        <v>52</v>
      </c>
      <c r="D87" s="17" t="s">
        <v>53</v>
      </c>
      <c r="E87" s="7" t="n">
        <v>10</v>
      </c>
      <c r="F87" s="17" t="s">
        <v>20</v>
      </c>
      <c r="G87" s="6" t="n">
        <v>9.98</v>
      </c>
      <c r="H87" s="6" t="n">
        <v>460</v>
      </c>
      <c r="I87" s="6" t="n">
        <v>487.82</v>
      </c>
      <c r="J87" s="6" t="n">
        <v>13</v>
      </c>
      <c r="K87" s="6" t="n">
        <v>99.8</v>
      </c>
      <c r="L87" s="6" t="n">
        <v>86.8</v>
      </c>
      <c r="M87" s="6" t="n">
        <v>1.78</v>
      </c>
      <c r="N87" s="6" t="n">
        <v>1.89</v>
      </c>
    </row>
    <row collapsed="false" customFormat="false" customHeight="false" hidden="false" ht="12.1" outlineLevel="0" r="88">
      <c r="A88" s="46" t="n">
        <v>44568</v>
      </c>
      <c r="B88" s="17" t="s">
        <v>864</v>
      </c>
      <c r="C88" s="17" t="s">
        <v>104</v>
      </c>
      <c r="D88" s="17" t="s">
        <v>105</v>
      </c>
      <c r="E88" s="7" t="n">
        <v>2</v>
      </c>
      <c r="F88" s="17" t="s">
        <v>77</v>
      </c>
      <c r="G88" s="6" t="n">
        <v>38.6322</v>
      </c>
      <c r="H88" s="6" t="n">
        <v>25.59</v>
      </c>
      <c r="I88" s="6" t="n">
        <v>2177.22</v>
      </c>
      <c r="J88" s="6" t="n">
        <v>0.1</v>
      </c>
      <c r="K88" s="6" t="n">
        <v>77.2643</v>
      </c>
      <c r="L88" s="6" t="n">
        <v>69.84</v>
      </c>
      <c r="M88" s="6" t="n">
        <v>1.6</v>
      </c>
      <c r="N88" s="6" t="n">
        <v>1.84</v>
      </c>
    </row>
    <row collapsed="false" customFormat="false" customHeight="false" hidden="false" ht="12.1" outlineLevel="0" r="89">
      <c r="A89" s="46" t="n">
        <v>44574</v>
      </c>
      <c r="B89" s="17" t="s">
        <v>864</v>
      </c>
      <c r="C89" s="17" t="s">
        <v>107</v>
      </c>
      <c r="D89" s="17" t="s">
        <v>108</v>
      </c>
      <c r="E89" s="7" t="n">
        <v>40</v>
      </c>
      <c r="F89" s="17" t="s">
        <v>20</v>
      </c>
      <c r="G89" s="6" t="n">
        <v>2.663</v>
      </c>
      <c r="H89" s="6" t="n">
        <v>67.38</v>
      </c>
      <c r="I89" s="6" t="n">
        <v>53.25</v>
      </c>
      <c r="J89" s="6" t="n">
        <v>14</v>
      </c>
      <c r="K89" s="6" t="n">
        <v>106.52</v>
      </c>
      <c r="L89" s="6" t="n">
        <v>92.52</v>
      </c>
      <c r="M89" s="6" t="n">
        <v>4.34</v>
      </c>
      <c r="N89" s="6" t="n">
        <v>3.43</v>
      </c>
    </row>
    <row collapsed="false" customFormat="false" customHeight="false" hidden="false" ht="12.1" outlineLevel="0" r="90">
      <c r="A90" s="46" t="n">
        <v>44588</v>
      </c>
      <c r="B90" s="17" t="s">
        <v>864</v>
      </c>
      <c r="C90" s="17" t="s">
        <v>128</v>
      </c>
      <c r="D90" s="17" t="s">
        <v>129</v>
      </c>
      <c r="E90" s="7" t="n">
        <v>1</v>
      </c>
      <c r="F90" s="17" t="s">
        <v>77</v>
      </c>
      <c r="G90" s="6" t="n">
        <v>31.5775</v>
      </c>
      <c r="H90" s="6" t="n">
        <v>52.61</v>
      </c>
      <c r="I90" s="6" t="n">
        <v>2837.37</v>
      </c>
      <c r="J90" s="6" t="n">
        <v>0.04</v>
      </c>
      <c r="K90" s="6" t="n">
        <v>31.5775</v>
      </c>
      <c r="L90" s="6" t="n">
        <v>28.42</v>
      </c>
      <c r="M90" s="6" t="n">
        <v>1</v>
      </c>
      <c r="N90" s="6" t="n">
        <v>0.68</v>
      </c>
    </row>
    <row collapsed="false" customFormat="false" customHeight="false" hidden="false" ht="12.1" outlineLevel="0" r="91">
      <c r="A91" s="46" t="n">
        <v>44602</v>
      </c>
      <c r="B91" s="17" t="s">
        <v>864</v>
      </c>
      <c r="C91" s="17" t="s">
        <v>740</v>
      </c>
      <c r="D91" s="17" t="s">
        <v>911</v>
      </c>
      <c r="E91" s="7" t="n">
        <v>1</v>
      </c>
      <c r="F91" s="17" t="s">
        <v>77</v>
      </c>
      <c r="G91" s="6" t="n">
        <v>22.4405</v>
      </c>
      <c r="H91" s="6" t="n">
        <v>13.2</v>
      </c>
      <c r="I91" s="6" t="n">
        <v>1086.49</v>
      </c>
      <c r="J91" s="6" t="n">
        <v>0.09</v>
      </c>
      <c r="K91" s="6" t="n">
        <v>22.4405</v>
      </c>
      <c r="L91" s="6" t="n">
        <v>15.71</v>
      </c>
      <c r="M91" s="6" t="n">
        <v>1.45</v>
      </c>
      <c r="N91" s="6" t="n">
        <v>1.59</v>
      </c>
    </row>
    <row collapsed="false" customFormat="false" customHeight="false" hidden="false" ht="12.1" outlineLevel="0" r="92">
      <c r="A92" s="46" t="n">
        <v>44609</v>
      </c>
      <c r="B92" s="17" t="s">
        <v>864</v>
      </c>
      <c r="C92" s="17" t="s">
        <v>134</v>
      </c>
      <c r="D92" s="17" t="s">
        <v>135</v>
      </c>
      <c r="E92" s="7" t="n">
        <v>2</v>
      </c>
      <c r="F92" s="17" t="s">
        <v>77</v>
      </c>
      <c r="G92" s="6" t="n">
        <v>11.2521</v>
      </c>
      <c r="H92" s="6" t="n">
        <v>16.32</v>
      </c>
      <c r="I92" s="6" t="n">
        <v>598.97</v>
      </c>
      <c r="J92" s="6" t="n">
        <v>0.09</v>
      </c>
      <c r="K92" s="6" t="n">
        <v>22.5042</v>
      </c>
      <c r="L92" s="6" t="n">
        <v>15.75</v>
      </c>
      <c r="M92" s="6" t="n">
        <v>1.31</v>
      </c>
      <c r="N92" s="6" t="n">
        <v>0.64</v>
      </c>
    </row>
    <row collapsed="false" customFormat="false" customHeight="false" hidden="false" ht="12.1" outlineLevel="0" r="93">
      <c r="A93" s="46" t="n">
        <v>44623</v>
      </c>
      <c r="B93" s="17" t="s">
        <v>864</v>
      </c>
      <c r="C93" s="17" t="s">
        <v>98</v>
      </c>
      <c r="D93" s="17" t="s">
        <v>99</v>
      </c>
      <c r="E93" s="7" t="n">
        <v>1</v>
      </c>
      <c r="F93" s="17" t="s">
        <v>77</v>
      </c>
      <c r="G93" s="6" t="n">
        <v>21.6822</v>
      </c>
      <c r="H93" s="6" t="n">
        <v>42.95</v>
      </c>
      <c r="I93" s="6" t="n">
        <v>1979.09</v>
      </c>
      <c r="J93" s="6" t="n">
        <v>0.02</v>
      </c>
      <c r="K93" s="6" t="n">
        <v>21.6822</v>
      </c>
      <c r="L93" s="6" t="n">
        <v>19.62</v>
      </c>
      <c r="M93" s="6" t="n">
        <v>0.99</v>
      </c>
      <c r="N93" s="6" t="n">
        <v>0.44</v>
      </c>
    </row>
    <row collapsed="false" customFormat="false" customHeight="false" hidden="false" ht="12.1" outlineLevel="0" r="94">
      <c r="A94" s="46" t="n">
        <v>44638</v>
      </c>
      <c r="B94" s="17" t="s">
        <v>864</v>
      </c>
      <c r="C94" s="17" t="s">
        <v>141</v>
      </c>
      <c r="D94" s="17" t="s">
        <v>142</v>
      </c>
      <c r="E94" s="7" t="n">
        <v>1</v>
      </c>
      <c r="F94" s="17" t="s">
        <v>77</v>
      </c>
      <c r="G94" s="6" t="n">
        <v>16.2442</v>
      </c>
      <c r="H94" s="6" t="n">
        <v>15.19</v>
      </c>
      <c r="I94" s="6" t="n">
        <v>702.47</v>
      </c>
      <c r="J94" s="6" t="n">
        <v>0.02</v>
      </c>
      <c r="K94" s="6" t="n">
        <v>16.2442</v>
      </c>
      <c r="L94" s="6" t="n">
        <v>14.15</v>
      </c>
      <c r="M94" s="6" t="n">
        <v>2.01</v>
      </c>
      <c r="N94" s="6" t="n">
        <v>0.89</v>
      </c>
    </row>
    <row collapsed="false" customFormat="false" customHeight="false" hidden="false" ht="12.1" outlineLevel="0" r="95">
      <c r="A95" s="46" t="n">
        <v>44663</v>
      </c>
      <c r="B95" s="17" t="s">
        <v>864</v>
      </c>
      <c r="C95" s="17" t="s">
        <v>143</v>
      </c>
      <c r="D95" s="17" t="s">
        <v>144</v>
      </c>
      <c r="E95" s="7" t="n">
        <v>2</v>
      </c>
      <c r="F95" s="17" t="s">
        <v>77</v>
      </c>
      <c r="G95" s="6" t="n">
        <v>50.6621</v>
      </c>
      <c r="H95" s="6" t="n">
        <v>5.57</v>
      </c>
      <c r="I95" s="6" t="n">
        <v>997.44</v>
      </c>
      <c r="J95" s="6" t="n">
        <v>0.13</v>
      </c>
      <c r="K95" s="6" t="n">
        <v>101.3243</v>
      </c>
      <c r="L95" s="6" t="n">
        <v>91.03</v>
      </c>
      <c r="M95" s="6" t="n">
        <v>4.56</v>
      </c>
      <c r="N95" s="6" t="n">
        <v>10.32</v>
      </c>
    </row>
    <row collapsed="false" customFormat="false" customHeight="false" hidden="false" ht="12.1" outlineLevel="0" r="96">
      <c r="A96" s="46" t="n">
        <v>44664</v>
      </c>
      <c r="B96" s="17" t="s">
        <v>864</v>
      </c>
      <c r="C96" s="17" t="s">
        <v>104</v>
      </c>
      <c r="D96" s="17" t="s">
        <v>105</v>
      </c>
      <c r="E96" s="7" t="n">
        <v>2</v>
      </c>
      <c r="F96" s="17" t="s">
        <v>77</v>
      </c>
      <c r="G96" s="6" t="n">
        <v>22.0966</v>
      </c>
      <c r="H96" s="6" t="n">
        <v>19.56</v>
      </c>
      <c r="I96" s="6" t="n">
        <v>2177.22</v>
      </c>
      <c r="J96" s="6" t="n">
        <v>0.06</v>
      </c>
      <c r="K96" s="6" t="n">
        <v>44.1932</v>
      </c>
      <c r="L96" s="6" t="n">
        <v>39.42</v>
      </c>
      <c r="M96" s="6" t="n">
        <v>0.91</v>
      </c>
      <c r="N96" s="6" t="n">
        <v>1.27</v>
      </c>
    </row>
    <row collapsed="false" customFormat="false" customHeight="false" hidden="false" ht="12.1" outlineLevel="0" r="97">
      <c r="A97" s="46" t="n">
        <v>44686</v>
      </c>
      <c r="B97" s="17" t="s">
        <v>844</v>
      </c>
      <c r="C97" s="17" t="s">
        <v>38</v>
      </c>
      <c r="D97" s="17" t="s">
        <v>39</v>
      </c>
      <c r="E97" s="7" t="n">
        <v>1</v>
      </c>
      <c r="F97" s="17" t="s">
        <v>20</v>
      </c>
      <c r="G97" s="6" t="n">
        <v>43.77</v>
      </c>
      <c r="H97" s="6" t="n">
        <v>1009.2</v>
      </c>
      <c r="I97" s="6" t="n">
        <v>1850.68</v>
      </c>
      <c r="J97" s="6" t="n">
        <v>6</v>
      </c>
      <c r="K97" s="6" t="n">
        <v>43.77</v>
      </c>
      <c r="L97" s="6" t="n">
        <v>37.77</v>
      </c>
      <c r="M97" s="6" t="n">
        <v>2.04</v>
      </c>
      <c r="N97" s="6" t="n">
        <v>3.74</v>
      </c>
    </row>
    <row collapsed="false" customFormat="false" customHeight="false" hidden="false" ht="12.1" outlineLevel="0" r="98">
      <c r="A98" s="46" t="n">
        <v>44693</v>
      </c>
      <c r="B98" s="17" t="s">
        <v>864</v>
      </c>
      <c r="C98" s="17" t="s">
        <v>128</v>
      </c>
      <c r="D98" s="17" t="s">
        <v>129</v>
      </c>
      <c r="E98" s="7" t="n">
        <v>1</v>
      </c>
      <c r="F98" s="17" t="s">
        <v>77</v>
      </c>
      <c r="G98" s="6" t="n">
        <v>27.5356</v>
      </c>
      <c r="H98" s="6" t="n">
        <v>49.45</v>
      </c>
      <c r="I98" s="6" t="n">
        <v>2837.37</v>
      </c>
      <c r="J98" s="6" t="n">
        <v>0.04</v>
      </c>
      <c r="K98" s="6" t="n">
        <v>27.5356</v>
      </c>
      <c r="L98" s="6" t="n">
        <v>24.78</v>
      </c>
      <c r="M98" s="6" t="n">
        <v>0.87</v>
      </c>
      <c r="N98" s="6" t="n">
        <v>0.73</v>
      </c>
    </row>
    <row collapsed="false" customFormat="false" customHeight="false" hidden="false" ht="12.1" outlineLevel="0" r="99">
      <c r="A99" s="46" t="n">
        <v>44694</v>
      </c>
      <c r="B99" s="17" t="s">
        <v>864</v>
      </c>
      <c r="C99" s="17" t="s">
        <v>740</v>
      </c>
      <c r="D99" s="17" t="s">
        <v>911</v>
      </c>
      <c r="E99" s="7" t="n">
        <v>1</v>
      </c>
      <c r="F99" s="17" t="s">
        <v>77</v>
      </c>
      <c r="G99" s="6" t="n">
        <v>19.7375</v>
      </c>
      <c r="H99" s="6" t="n">
        <v>12.86</v>
      </c>
      <c r="I99" s="6" t="n">
        <v>1086.49</v>
      </c>
      <c r="J99" s="6" t="n">
        <v>0.09</v>
      </c>
      <c r="K99" s="6" t="n">
        <v>19.7375</v>
      </c>
      <c r="L99" s="6" t="n">
        <v>13.82</v>
      </c>
      <c r="M99" s="6" t="n">
        <v>1.27</v>
      </c>
      <c r="N99" s="6" t="n">
        <v>1.63</v>
      </c>
    </row>
    <row collapsed="false" customFormat="false" customHeight="false" hidden="false" ht="12.1" outlineLevel="0" r="100">
      <c r="A100" s="46" t="n">
        <v>44699</v>
      </c>
      <c r="B100" s="17" t="s">
        <v>864</v>
      </c>
      <c r="C100" s="17" t="s">
        <v>60</v>
      </c>
      <c r="D100" s="17" t="s">
        <v>61</v>
      </c>
      <c r="E100" s="7" t="n">
        <v>1000</v>
      </c>
      <c r="F100" s="17" t="s">
        <v>20</v>
      </c>
      <c r="G100" s="6" t="n">
        <v>0.0429</v>
      </c>
      <c r="H100" s="6" t="n">
        <v>0.577</v>
      </c>
      <c r="I100" s="6" t="n">
        <v>0.58</v>
      </c>
      <c r="J100" s="6" t="n">
        <v>6</v>
      </c>
      <c r="K100" s="6" t="n">
        <v>42.85</v>
      </c>
      <c r="L100" s="6" t="n">
        <v>36.85</v>
      </c>
      <c r="M100" s="6" t="n">
        <v>6.32</v>
      </c>
      <c r="N100" s="6" t="n">
        <v>6.39</v>
      </c>
    </row>
    <row collapsed="false" customFormat="false" customHeight="false" hidden="false" ht="12.1" outlineLevel="0" r="101">
      <c r="A101" s="46" t="n">
        <v>44700</v>
      </c>
      <c r="B101" s="17" t="s">
        <v>864</v>
      </c>
      <c r="C101" s="17" t="s">
        <v>134</v>
      </c>
      <c r="D101" s="17" t="s">
        <v>135</v>
      </c>
      <c r="E101" s="7" t="n">
        <v>2</v>
      </c>
      <c r="F101" s="17" t="s">
        <v>77</v>
      </c>
      <c r="G101" s="6" t="n">
        <v>9.5346</v>
      </c>
      <c r="H101" s="6" t="n">
        <v>12.29</v>
      </c>
      <c r="I101" s="6" t="n">
        <v>598.97</v>
      </c>
      <c r="J101" s="6" t="n">
        <v>0.09</v>
      </c>
      <c r="K101" s="6" t="n">
        <v>19.0693</v>
      </c>
      <c r="L101" s="6" t="n">
        <v>13.35</v>
      </c>
      <c r="M101" s="6" t="n">
        <v>1.11</v>
      </c>
      <c r="N101" s="6" t="n">
        <v>0.85</v>
      </c>
    </row>
    <row collapsed="false" customFormat="false" customHeight="false" hidden="false" ht="12.1" outlineLevel="0" r="102">
      <c r="A102" s="46" t="n">
        <v>44708</v>
      </c>
      <c r="B102" s="17" t="s">
        <v>864</v>
      </c>
      <c r="C102" s="17" t="s">
        <v>737</v>
      </c>
      <c r="D102" s="17" t="s">
        <v>1038</v>
      </c>
      <c r="E102" s="7" t="n">
        <v>1</v>
      </c>
      <c r="F102" s="17" t="s">
        <v>20</v>
      </c>
      <c r="G102" s="6" t="n">
        <v>6.8</v>
      </c>
      <c r="H102" s="6" t="n">
        <v>340.4</v>
      </c>
      <c r="I102" s="6" t="n">
        <v>717.83</v>
      </c>
      <c r="J102" s="6" t="n">
        <v>1</v>
      </c>
      <c r="K102" s="6" t="n">
        <v>6.8</v>
      </c>
      <c r="L102" s="6" t="n">
        <v>5.8</v>
      </c>
      <c r="M102" s="6" t="n">
        <v>0.81</v>
      </c>
      <c r="N102" s="6" t="n">
        <v>1.7</v>
      </c>
    </row>
    <row collapsed="false" customFormat="false" customHeight="false" hidden="false" ht="12.1" outlineLevel="0" r="103">
      <c r="A103" s="46" t="n">
        <v>44714</v>
      </c>
      <c r="B103" s="17" t="s">
        <v>864</v>
      </c>
      <c r="C103" s="17" t="s">
        <v>98</v>
      </c>
      <c r="D103" s="17" t="s">
        <v>99</v>
      </c>
      <c r="E103" s="7" t="n">
        <v>1</v>
      </c>
      <c r="F103" s="17" t="s">
        <v>77</v>
      </c>
      <c r="G103" s="6" t="n">
        <v>12.9094</v>
      </c>
      <c r="H103" s="6" t="n">
        <v>36.67</v>
      </c>
      <c r="I103" s="6" t="n">
        <v>1979.09</v>
      </c>
      <c r="J103" s="6" t="n">
        <v>0.02</v>
      </c>
      <c r="K103" s="6" t="n">
        <v>12.9094</v>
      </c>
      <c r="L103" s="6" t="n">
        <v>11.68</v>
      </c>
      <c r="M103" s="6" t="n">
        <v>0.59</v>
      </c>
      <c r="N103" s="6" t="n">
        <v>0.52</v>
      </c>
    </row>
    <row collapsed="false" customFormat="false" customHeight="false" hidden="false" ht="12.1" outlineLevel="0" r="104">
      <c r="A104" s="46" t="n">
        <v>44722</v>
      </c>
      <c r="B104" s="17" t="s">
        <v>844</v>
      </c>
      <c r="C104" s="17" t="s">
        <v>27</v>
      </c>
      <c r="D104" s="17" t="s">
        <v>28</v>
      </c>
      <c r="E104" s="7" t="n">
        <v>10</v>
      </c>
      <c r="F104" s="17" t="s">
        <v>20</v>
      </c>
      <c r="G104" s="6" t="n">
        <v>21.2238</v>
      </c>
      <c r="H104" s="6" t="n">
        <v>136.25</v>
      </c>
      <c r="I104" s="6" t="n">
        <v>111.93</v>
      </c>
      <c r="J104" s="6" t="n">
        <v>28</v>
      </c>
      <c r="K104" s="6" t="n">
        <v>212.238</v>
      </c>
      <c r="L104" s="6" t="n">
        <v>184.24</v>
      </c>
      <c r="M104" s="6" t="n">
        <v>16.46</v>
      </c>
      <c r="N104" s="6" t="n">
        <v>13.52</v>
      </c>
    </row>
    <row collapsed="false" customFormat="false" customHeight="false" hidden="false" ht="12.1" outlineLevel="0" r="105">
      <c r="A105" s="46" t="n">
        <v>44912</v>
      </c>
      <c r="B105" s="17" t="s">
        <v>864</v>
      </c>
      <c r="C105" s="17" t="s">
        <v>141</v>
      </c>
      <c r="D105" s="17" t="s">
        <v>142</v>
      </c>
      <c r="E105" s="7" t="n">
        <v>1</v>
      </c>
      <c r="F105" s="17" t="s">
        <v>77</v>
      </c>
      <c r="G105" s="6" t="n">
        <v>10.0142</v>
      </c>
      <c r="H105" s="6" t="n">
        <v>13.65</v>
      </c>
      <c r="I105" s="6" t="n">
        <v>702.47</v>
      </c>
      <c r="J105" s="6" t="n">
        <v>0.02</v>
      </c>
      <c r="K105" s="6" t="n">
        <v>10.0142</v>
      </c>
      <c r="L105" s="6" t="n">
        <v>8.72</v>
      </c>
      <c r="M105" s="6" t="n">
        <v>1.24</v>
      </c>
      <c r="N105" s="6" t="n">
        <v>0.99</v>
      </c>
    </row>
    <row collapsed="false" customFormat="false" customHeight="false" hidden="false" ht="12.1" outlineLevel="0" r="106">
      <c r="A106" s="46" t="n">
        <v>44739</v>
      </c>
      <c r="B106" s="17" t="s">
        <v>844</v>
      </c>
      <c r="C106" s="17" t="s">
        <v>93</v>
      </c>
      <c r="D106" s="17" t="s">
        <v>94</v>
      </c>
      <c r="E106" s="7" t="n">
        <v>10000</v>
      </c>
      <c r="F106" s="17" t="s">
        <v>20</v>
      </c>
      <c r="G106" s="6" t="n">
        <v>0.0278</v>
      </c>
      <c r="H106" s="6" t="n">
        <v>0.1852</v>
      </c>
      <c r="I106" s="6" t="n">
        <v>0.27</v>
      </c>
      <c r="J106" s="6" t="n">
        <v>36</v>
      </c>
      <c r="K106" s="6" t="n">
        <v>278.2</v>
      </c>
      <c r="L106" s="6" t="n">
        <v>242.2</v>
      </c>
      <c r="M106" s="6" t="n">
        <v>9.08</v>
      </c>
      <c r="N106" s="6" t="n">
        <v>13.08</v>
      </c>
    </row>
    <row collapsed="false" customFormat="false" customHeight="false" hidden="false" ht="12.1" outlineLevel="0" r="107">
      <c r="A107" s="46" t="n">
        <v>44740</v>
      </c>
      <c r="B107" s="17" t="s">
        <v>844</v>
      </c>
      <c r="C107" s="17" t="s">
        <v>63</v>
      </c>
      <c r="D107" s="17" t="s">
        <v>64</v>
      </c>
      <c r="E107" s="7" t="n">
        <v>5000</v>
      </c>
      <c r="F107" s="17" t="s">
        <v>20</v>
      </c>
      <c r="G107" s="6" t="n">
        <v>0.0338</v>
      </c>
      <c r="H107" s="6" t="n">
        <v>0.2666</v>
      </c>
      <c r="I107" s="6" t="n">
        <v>0.31</v>
      </c>
      <c r="J107" s="6" t="n">
        <v>22</v>
      </c>
      <c r="K107" s="6" t="n">
        <v>169.057</v>
      </c>
      <c r="L107" s="6" t="n">
        <v>147.06</v>
      </c>
      <c r="M107" s="6" t="n">
        <v>9.52</v>
      </c>
      <c r="N107" s="6" t="n">
        <v>11.03</v>
      </c>
    </row>
    <row collapsed="false" customFormat="false" customHeight="false" hidden="false" ht="12.1" outlineLevel="0" r="108">
      <c r="A108" s="46" t="n">
        <v>44750</v>
      </c>
      <c r="B108" s="17" t="s">
        <v>844</v>
      </c>
      <c r="C108" s="17" t="s">
        <v>52</v>
      </c>
      <c r="D108" s="17" t="s">
        <v>53</v>
      </c>
      <c r="E108" s="7" t="n">
        <v>10</v>
      </c>
      <c r="F108" s="17" t="s">
        <v>20</v>
      </c>
      <c r="G108" s="6" t="n">
        <v>16.14</v>
      </c>
      <c r="H108" s="6" t="n">
        <v>361.9</v>
      </c>
      <c r="I108" s="6" t="n">
        <v>487.82</v>
      </c>
      <c r="J108" s="6" t="n">
        <v>21</v>
      </c>
      <c r="K108" s="6" t="n">
        <v>161.4</v>
      </c>
      <c r="L108" s="6" t="n">
        <v>140.4</v>
      </c>
      <c r="M108" s="6" t="n">
        <v>2.88</v>
      </c>
      <c r="N108" s="6" t="n">
        <v>3.88</v>
      </c>
    </row>
    <row collapsed="false" customFormat="false" customHeight="false" hidden="false" ht="12.1" outlineLevel="0" r="109">
      <c r="A109" s="46" t="n">
        <v>44753</v>
      </c>
      <c r="B109" s="17" t="s">
        <v>933</v>
      </c>
      <c r="C109" s="17" t="s">
        <v>34</v>
      </c>
      <c r="D109" s="17" t="s">
        <v>35</v>
      </c>
      <c r="E109" s="7" t="n">
        <v>6</v>
      </c>
      <c r="F109" s="17" t="s">
        <v>20</v>
      </c>
      <c r="G109" s="6" t="n">
        <v>23.63</v>
      </c>
      <c r="H109" s="6" t="n">
        <v>343.8</v>
      </c>
      <c r="I109" s="6" t="n">
        <v>351.265</v>
      </c>
      <c r="J109" s="6" t="n">
        <v>3</v>
      </c>
      <c r="K109" s="6" t="n">
        <v>141.78</v>
      </c>
      <c r="L109" s="6" t="n">
        <v>123.78</v>
      </c>
      <c r="M109" s="6" t="n">
        <v>5.87</v>
      </c>
      <c r="N109" s="6" t="n">
        <v>6</v>
      </c>
    </row>
    <row collapsed="false" customFormat="false" customHeight="false" hidden="false" ht="12.1" outlineLevel="0" r="110">
      <c r="A110" s="46" t="n">
        <v>44753</v>
      </c>
      <c r="B110" s="17" t="s">
        <v>844</v>
      </c>
      <c r="C110" s="17" t="s">
        <v>90</v>
      </c>
      <c r="D110" s="17" t="s">
        <v>91</v>
      </c>
      <c r="E110" s="7" t="n">
        <v>10000</v>
      </c>
      <c r="F110" s="17" t="s">
        <v>20</v>
      </c>
      <c r="G110" s="6" t="n">
        <v>0.0966</v>
      </c>
      <c r="H110" s="6" t="n">
        <v>0.555</v>
      </c>
      <c r="I110" s="6" t="n">
        <v>0.54</v>
      </c>
      <c r="J110" s="6" t="n">
        <v>126</v>
      </c>
      <c r="K110" s="6" t="n">
        <v>965.536</v>
      </c>
      <c r="L110" s="6" t="n">
        <v>839.54</v>
      </c>
      <c r="M110" s="6" t="n">
        <v>15.43</v>
      </c>
      <c r="N110" s="6" t="n">
        <v>15.13</v>
      </c>
    </row>
    <row collapsed="false" customFormat="false" customHeight="false" hidden="false" ht="12.1" outlineLevel="0" r="111">
      <c r="A111" s="46" t="n">
        <v>44753</v>
      </c>
      <c r="B111" s="17" t="s">
        <v>844</v>
      </c>
      <c r="C111" s="17" t="s">
        <v>139</v>
      </c>
      <c r="D111" s="17" t="s">
        <v>140</v>
      </c>
      <c r="E111" s="7" t="n">
        <v>20</v>
      </c>
      <c r="F111" s="17" t="s">
        <v>20</v>
      </c>
      <c r="G111" s="6" t="n">
        <v>0.744</v>
      </c>
      <c r="H111" s="6" t="n">
        <v>65.12</v>
      </c>
      <c r="I111" s="6" t="n">
        <v>79.96</v>
      </c>
      <c r="J111" s="6" t="n">
        <v>2</v>
      </c>
      <c r="K111" s="6" t="n">
        <v>14.88</v>
      </c>
      <c r="L111" s="6" t="n">
        <v>12.88</v>
      </c>
      <c r="M111" s="6" t="n">
        <v>0.81</v>
      </c>
      <c r="N111" s="6" t="n">
        <v>0.99</v>
      </c>
    </row>
    <row collapsed="false" customFormat="false" customHeight="false" hidden="false" ht="12.1" outlineLevel="0" r="112">
      <c r="A112" s="46" t="n">
        <v>44750</v>
      </c>
      <c r="B112" s="17" t="s">
        <v>864</v>
      </c>
      <c r="C112" s="17" t="s">
        <v>104</v>
      </c>
      <c r="D112" s="17" t="s">
        <v>105</v>
      </c>
      <c r="E112" s="7" t="n">
        <v>2</v>
      </c>
      <c r="F112" s="17" t="s">
        <v>77</v>
      </c>
      <c r="G112" s="6" t="n">
        <v>17.5537</v>
      </c>
      <c r="H112" s="6" t="n">
        <v>21.15</v>
      </c>
      <c r="I112" s="6" t="n">
        <v>2177.22</v>
      </c>
      <c r="J112" s="6" t="n">
        <v>0.06</v>
      </c>
      <c r="K112" s="6" t="n">
        <v>35.1073</v>
      </c>
      <c r="L112" s="6" t="n">
        <v>31.32</v>
      </c>
      <c r="M112" s="6" t="n">
        <v>0.72</v>
      </c>
      <c r="N112" s="6" t="n">
        <v>1.17</v>
      </c>
    </row>
    <row collapsed="false" customFormat="false" customHeight="false" hidden="false" ht="12.1" outlineLevel="0" r="113">
      <c r="A113" s="46" t="n">
        <v>44754</v>
      </c>
      <c r="B113" s="17" t="s">
        <v>844</v>
      </c>
      <c r="C113" s="17" t="s">
        <v>42</v>
      </c>
      <c r="D113" s="17" t="s">
        <v>43</v>
      </c>
      <c r="E113" s="7" t="n">
        <v>10</v>
      </c>
      <c r="F113" s="17" t="s">
        <v>20</v>
      </c>
      <c r="G113" s="6" t="n">
        <v>33.85</v>
      </c>
      <c r="H113" s="6" t="n">
        <v>236.85</v>
      </c>
      <c r="I113" s="6" t="n">
        <v>333.28</v>
      </c>
      <c r="J113" s="6" t="n">
        <v>44</v>
      </c>
      <c r="K113" s="6" t="n">
        <v>338.5</v>
      </c>
      <c r="L113" s="6" t="n">
        <v>294.5</v>
      </c>
      <c r="M113" s="6" t="n">
        <v>8.84</v>
      </c>
      <c r="N113" s="6" t="n">
        <v>12.43</v>
      </c>
    </row>
    <row collapsed="false" customFormat="false" customHeight="false" hidden="false" ht="12.1" outlineLevel="0" r="114">
      <c r="A114" s="46" t="n">
        <v>44762</v>
      </c>
      <c r="B114" s="17" t="s">
        <v>844</v>
      </c>
      <c r="C114" s="17" t="s">
        <v>113</v>
      </c>
      <c r="D114" s="17" t="s">
        <v>114</v>
      </c>
      <c r="E114" s="7" t="n">
        <v>10</v>
      </c>
      <c r="F114" s="17" t="s">
        <v>20</v>
      </c>
      <c r="G114" s="6" t="n">
        <v>4.56</v>
      </c>
      <c r="H114" s="6" t="n">
        <v>60.35</v>
      </c>
      <c r="I114" s="6" t="n">
        <v>67.85</v>
      </c>
      <c r="J114" s="6" t="n">
        <v>6</v>
      </c>
      <c r="K114" s="6" t="n">
        <v>45.6</v>
      </c>
      <c r="L114" s="6" t="n">
        <v>39.6</v>
      </c>
      <c r="M114" s="6" t="n">
        <v>5.84</v>
      </c>
      <c r="N114" s="6" t="n">
        <v>6.56</v>
      </c>
    </row>
    <row collapsed="false" customFormat="false" customHeight="false" hidden="false" ht="12.1" outlineLevel="0" r="115">
      <c r="A115" s="46" t="n">
        <v>44770</v>
      </c>
      <c r="B115" s="17" t="s">
        <v>864</v>
      </c>
      <c r="C115" s="17" t="s">
        <v>128</v>
      </c>
      <c r="D115" s="17" t="s">
        <v>129</v>
      </c>
      <c r="E115" s="7" t="n">
        <v>1</v>
      </c>
      <c r="F115" s="17" t="s">
        <v>77</v>
      </c>
      <c r="G115" s="6" t="n">
        <v>24.0879</v>
      </c>
      <c r="H115" s="6" t="n">
        <v>51.95</v>
      </c>
      <c r="I115" s="6" t="n">
        <v>2837.37</v>
      </c>
      <c r="J115" s="6" t="n">
        <v>0.04</v>
      </c>
      <c r="K115" s="6" t="n">
        <v>24.0879</v>
      </c>
      <c r="L115" s="6" t="n">
        <v>21.68</v>
      </c>
      <c r="M115" s="6" t="n">
        <v>0.76</v>
      </c>
      <c r="N115" s="6" t="n">
        <v>0.69</v>
      </c>
    </row>
    <row collapsed="false" customFormat="false" customHeight="false" hidden="false" ht="12.1" outlineLevel="0" r="116">
      <c r="A116" s="46" t="n">
        <v>44789</v>
      </c>
      <c r="B116" s="17" t="s">
        <v>864</v>
      </c>
      <c r="C116" s="17" t="s">
        <v>740</v>
      </c>
      <c r="D116" s="17" t="s">
        <v>911</v>
      </c>
      <c r="E116" s="7" t="n">
        <v>1</v>
      </c>
      <c r="F116" s="17" t="s">
        <v>77</v>
      </c>
      <c r="G116" s="6" t="n">
        <v>18.4124</v>
      </c>
      <c r="H116" s="6" t="n">
        <v>16.47</v>
      </c>
      <c r="I116" s="6" t="n">
        <v>1086.49</v>
      </c>
      <c r="J116" s="6" t="n">
        <v>0.09</v>
      </c>
      <c r="K116" s="6" t="n">
        <v>18.4124</v>
      </c>
      <c r="L116" s="6" t="n">
        <v>12.89</v>
      </c>
      <c r="M116" s="6" t="n">
        <v>1.19</v>
      </c>
      <c r="N116" s="6" t="n">
        <v>1.28</v>
      </c>
    </row>
    <row collapsed="false" customFormat="false" customHeight="false" hidden="false" ht="12.1" outlineLevel="0" r="117">
      <c r="A117" s="46" t="n">
        <v>44791</v>
      </c>
      <c r="B117" s="17" t="s">
        <v>864</v>
      </c>
      <c r="C117" s="17" t="s">
        <v>134</v>
      </c>
      <c r="D117" s="17" t="s">
        <v>135</v>
      </c>
      <c r="E117" s="7" t="n">
        <v>2</v>
      </c>
      <c r="F117" s="17" t="s">
        <v>77</v>
      </c>
      <c r="G117" s="6" t="n">
        <v>9.1133</v>
      </c>
      <c r="H117" s="6" t="n">
        <v>11.21</v>
      </c>
      <c r="I117" s="6" t="n">
        <v>598.97</v>
      </c>
      <c r="J117" s="6" t="n">
        <v>0.09</v>
      </c>
      <c r="K117" s="6" t="n">
        <v>18.2266</v>
      </c>
      <c r="L117" s="6" t="n">
        <v>12.76</v>
      </c>
      <c r="M117" s="6" t="n">
        <v>1.07</v>
      </c>
      <c r="N117" s="6" t="n">
        <v>0.94</v>
      </c>
    </row>
    <row collapsed="false" customFormat="false" customHeight="false" hidden="false" ht="12.1" outlineLevel="0" r="118">
      <c r="A118" s="46" t="n">
        <v>44804</v>
      </c>
      <c r="B118" s="17" t="s">
        <v>864</v>
      </c>
      <c r="C118" s="17" t="s">
        <v>98</v>
      </c>
      <c r="D118" s="17" t="s">
        <v>99</v>
      </c>
      <c r="E118" s="7" t="n">
        <v>1</v>
      </c>
      <c r="F118" s="17" t="s">
        <v>77</v>
      </c>
      <c r="G118" s="6" t="n">
        <v>13.2809</v>
      </c>
      <c r="H118" s="6" t="n">
        <v>34.09</v>
      </c>
      <c r="I118" s="6" t="n">
        <v>1979.09</v>
      </c>
      <c r="J118" s="6" t="n">
        <v>0.02</v>
      </c>
      <c r="K118" s="6" t="n">
        <v>13.2809</v>
      </c>
      <c r="L118" s="6" t="n">
        <v>12.07</v>
      </c>
      <c r="M118" s="6" t="n">
        <v>0.61</v>
      </c>
      <c r="N118" s="6" t="n">
        <v>0.59</v>
      </c>
    </row>
    <row collapsed="false" customFormat="false" customHeight="false" hidden="false" ht="12.1" outlineLevel="0" r="119">
      <c r="A119" s="46" t="n">
        <v>44820</v>
      </c>
      <c r="B119" s="17" t="s">
        <v>864</v>
      </c>
      <c r="C119" s="17" t="s">
        <v>141</v>
      </c>
      <c r="D119" s="17" t="s">
        <v>142</v>
      </c>
      <c r="E119" s="7" t="n">
        <v>1</v>
      </c>
      <c r="F119" s="17" t="s">
        <v>77</v>
      </c>
      <c r="G119" s="6" t="n">
        <v>9.2483</v>
      </c>
      <c r="H119" s="6" t="n">
        <v>14.26</v>
      </c>
      <c r="I119" s="6" t="n">
        <v>702.47</v>
      </c>
      <c r="J119" s="6" t="n">
        <v>0.02</v>
      </c>
      <c r="K119" s="6" t="n">
        <v>9.2483</v>
      </c>
      <c r="L119" s="6" t="n">
        <v>8.05</v>
      </c>
      <c r="M119" s="6" t="n">
        <v>1.15</v>
      </c>
      <c r="N119" s="6" t="n">
        <v>0.95</v>
      </c>
    </row>
    <row collapsed="false" customFormat="false" customHeight="false" hidden="false" ht="12.1" outlineLevel="0" r="120">
      <c r="A120" s="46" t="n">
        <v>44843</v>
      </c>
      <c r="B120" s="17" t="s">
        <v>844</v>
      </c>
      <c r="C120" s="17" t="s">
        <v>38</v>
      </c>
      <c r="D120" s="17" t="s">
        <v>39</v>
      </c>
      <c r="E120" s="7" t="n">
        <v>3</v>
      </c>
      <c r="F120" s="17" t="s">
        <v>20</v>
      </c>
      <c r="G120" s="6" t="n">
        <v>45</v>
      </c>
      <c r="H120" s="6" t="n">
        <v>906.4</v>
      </c>
      <c r="I120" s="6" t="n">
        <v>1259.74</v>
      </c>
      <c r="J120" s="6" t="n">
        <v>18</v>
      </c>
      <c r="K120" s="6" t="n">
        <v>135</v>
      </c>
      <c r="L120" s="6" t="n">
        <v>117</v>
      </c>
      <c r="M120" s="6" t="n">
        <v>3.1</v>
      </c>
      <c r="N120" s="6" t="n">
        <v>4.3</v>
      </c>
    </row>
    <row collapsed="false" customFormat="false" customHeight="false" hidden="false" ht="12.1" outlineLevel="0" r="121">
      <c r="A121" s="46" t="n">
        <v>44840</v>
      </c>
      <c r="B121" s="17" t="s">
        <v>864</v>
      </c>
      <c r="C121" s="17" t="s">
        <v>104</v>
      </c>
      <c r="D121" s="17" t="s">
        <v>105</v>
      </c>
      <c r="E121" s="7" t="n">
        <v>2</v>
      </c>
      <c r="F121" s="17" t="s">
        <v>77</v>
      </c>
      <c r="G121" s="6" t="n">
        <v>16.5144</v>
      </c>
      <c r="H121" s="6" t="n">
        <v>15.93</v>
      </c>
      <c r="I121" s="6" t="n">
        <v>2177.22</v>
      </c>
      <c r="J121" s="6" t="n">
        <v>0.06</v>
      </c>
      <c r="K121" s="6" t="n">
        <v>33.0288</v>
      </c>
      <c r="L121" s="6" t="n">
        <v>29.46</v>
      </c>
      <c r="M121" s="6" t="n">
        <v>0.68</v>
      </c>
      <c r="N121" s="6" t="n">
        <v>1.56</v>
      </c>
    </row>
    <row collapsed="false" customFormat="false" customHeight="false" hidden="false" ht="12.1" outlineLevel="0" r="122">
      <c r="A122" s="46" t="n">
        <v>44845</v>
      </c>
      <c r="B122" s="17" t="s">
        <v>844</v>
      </c>
      <c r="C122" s="17" t="s">
        <v>120</v>
      </c>
      <c r="D122" s="17" t="s">
        <v>121</v>
      </c>
      <c r="E122" s="7" t="n">
        <v>10</v>
      </c>
      <c r="F122" s="17" t="s">
        <v>20</v>
      </c>
      <c r="G122" s="6" t="n">
        <v>51.03</v>
      </c>
      <c r="H122" s="6" t="n">
        <v>162.89</v>
      </c>
      <c r="I122" s="6" t="n">
        <v>266.86</v>
      </c>
      <c r="J122" s="6" t="n">
        <v>66</v>
      </c>
      <c r="K122" s="6" t="n">
        <v>510.3</v>
      </c>
      <c r="L122" s="6" t="n">
        <v>444.3</v>
      </c>
      <c r="M122" s="6" t="n">
        <v>16.65</v>
      </c>
      <c r="N122" s="6" t="n">
        <v>27.28</v>
      </c>
    </row>
    <row collapsed="false" customFormat="false" customHeight="false" hidden="false" ht="12.1" outlineLevel="0" r="123">
      <c r="A123" s="46" t="n">
        <v>44845</v>
      </c>
      <c r="B123" s="17" t="s">
        <v>844</v>
      </c>
      <c r="C123" s="17" t="s">
        <v>52</v>
      </c>
      <c r="D123" s="17" t="s">
        <v>53</v>
      </c>
      <c r="E123" s="7" t="n">
        <v>10</v>
      </c>
      <c r="F123" s="17" t="s">
        <v>20</v>
      </c>
      <c r="G123" s="6" t="n">
        <v>32.71</v>
      </c>
      <c r="H123" s="6" t="n">
        <v>339.4</v>
      </c>
      <c r="I123" s="6" t="n">
        <v>487.82</v>
      </c>
      <c r="J123" s="6" t="n">
        <v>43</v>
      </c>
      <c r="K123" s="6" t="n">
        <v>327.1</v>
      </c>
      <c r="L123" s="6" t="n">
        <v>284.1</v>
      </c>
      <c r="M123" s="6" t="n">
        <v>5.82</v>
      </c>
      <c r="N123" s="6" t="n">
        <v>8.37</v>
      </c>
    </row>
    <row collapsed="false" customFormat="false" customHeight="false" hidden="false" ht="12.1" outlineLevel="0" r="124">
      <c r="A124" s="46" t="n">
        <v>44868</v>
      </c>
      <c r="B124" s="17" t="s">
        <v>864</v>
      </c>
      <c r="C124" s="17" t="s">
        <v>128</v>
      </c>
      <c r="D124" s="17" t="s">
        <v>129</v>
      </c>
      <c r="E124" s="7" t="n">
        <v>1</v>
      </c>
      <c r="F124" s="17" t="s">
        <v>77</v>
      </c>
      <c r="G124" s="6" t="n">
        <v>24.647</v>
      </c>
      <c r="H124" s="6" t="n">
        <v>47.07</v>
      </c>
      <c r="I124" s="6" t="n">
        <v>2837.37</v>
      </c>
      <c r="J124" s="6" t="n">
        <v>0.04</v>
      </c>
      <c r="K124" s="6" t="n">
        <v>24.647</v>
      </c>
      <c r="L124" s="6" t="n">
        <v>22.18</v>
      </c>
      <c r="M124" s="6" t="n">
        <v>0.78</v>
      </c>
      <c r="N124" s="6" t="n">
        <v>0.76</v>
      </c>
    </row>
    <row collapsed="false" customFormat="false" customHeight="false" hidden="false" ht="12.1" outlineLevel="0" r="125">
      <c r="A125" s="46" t="n">
        <v>44873</v>
      </c>
      <c r="B125" s="17" t="s">
        <v>864</v>
      </c>
      <c r="C125" s="17" t="s">
        <v>134</v>
      </c>
      <c r="D125" s="17" t="s">
        <v>135</v>
      </c>
      <c r="E125" s="7" t="n">
        <v>2</v>
      </c>
      <c r="F125" s="17" t="s">
        <v>77</v>
      </c>
      <c r="G125" s="6" t="n">
        <v>10.4102</v>
      </c>
      <c r="H125" s="6" t="n">
        <v>12.17</v>
      </c>
      <c r="I125" s="6" t="n">
        <v>598.97</v>
      </c>
      <c r="J125" s="6" t="n">
        <v>0.1</v>
      </c>
      <c r="K125" s="6" t="n">
        <v>20.8205</v>
      </c>
      <c r="L125" s="6" t="n">
        <v>14.7</v>
      </c>
      <c r="M125" s="6" t="n">
        <v>1.23</v>
      </c>
      <c r="N125" s="6" t="n">
        <v>0.99</v>
      </c>
    </row>
    <row collapsed="false" customFormat="false" customHeight="false" hidden="false" ht="12.1" outlineLevel="0" r="126">
      <c r="A126" s="46" t="n">
        <v>44881</v>
      </c>
      <c r="B126" s="17" t="s">
        <v>864</v>
      </c>
      <c r="C126" s="17" t="s">
        <v>740</v>
      </c>
      <c r="D126" s="17" t="s">
        <v>911</v>
      </c>
      <c r="E126" s="7" t="n">
        <v>1</v>
      </c>
      <c r="F126" s="17" t="s">
        <v>77</v>
      </c>
      <c r="G126" s="6" t="n">
        <v>18.0935</v>
      </c>
      <c r="H126" s="6" t="n">
        <v>12.46</v>
      </c>
      <c r="I126" s="6" t="n">
        <v>1086.49</v>
      </c>
      <c r="J126" s="6" t="n">
        <v>0.09</v>
      </c>
      <c r="K126" s="6" t="n">
        <v>18.0935</v>
      </c>
      <c r="L126" s="6" t="n">
        <v>12.67</v>
      </c>
      <c r="M126" s="6" t="n">
        <v>1.17</v>
      </c>
      <c r="N126" s="6" t="n">
        <v>1.69</v>
      </c>
    </row>
    <row collapsed="false" customFormat="false" customHeight="false" hidden="false" ht="12.1" outlineLevel="0" r="127">
      <c r="A127" s="46" t="n">
        <v>44895</v>
      </c>
      <c r="B127" s="17" t="s">
        <v>864</v>
      </c>
      <c r="C127" s="17" t="s">
        <v>98</v>
      </c>
      <c r="D127" s="17" t="s">
        <v>99</v>
      </c>
      <c r="E127" s="7" t="n">
        <v>1</v>
      </c>
      <c r="F127" s="17" t="s">
        <v>77</v>
      </c>
      <c r="G127" s="6" t="n">
        <v>13.4363</v>
      </c>
      <c r="H127" s="6" t="n">
        <v>37</v>
      </c>
      <c r="I127" s="6" t="n">
        <v>1979.09</v>
      </c>
      <c r="J127" s="6" t="n">
        <v>0.02</v>
      </c>
      <c r="K127" s="6" t="n">
        <v>13.4363</v>
      </c>
      <c r="L127" s="6" t="n">
        <v>12.21</v>
      </c>
      <c r="M127" s="6" t="n">
        <v>0.62</v>
      </c>
      <c r="N127" s="6" t="n">
        <v>0.54</v>
      </c>
    </row>
    <row collapsed="false" customFormat="false" customHeight="false" hidden="false" ht="12.1" outlineLevel="0" r="128">
      <c r="A128" s="46" t="n">
        <v>44896</v>
      </c>
      <c r="B128" s="17" t="s">
        <v>864</v>
      </c>
      <c r="C128" s="17" t="s">
        <v>98</v>
      </c>
      <c r="D128" s="17" t="s">
        <v>99</v>
      </c>
      <c r="E128" s="7" t="n">
        <v>1</v>
      </c>
      <c r="F128" s="17" t="s">
        <v>77</v>
      </c>
      <c r="G128" s="6" t="n">
        <v>13.3937</v>
      </c>
      <c r="H128" s="6" t="n">
        <v>37.85</v>
      </c>
      <c r="I128" s="6" t="n">
        <v>1979.09</v>
      </c>
      <c r="J128" s="6" t="n">
        <v>0.02</v>
      </c>
      <c r="K128" s="6" t="n">
        <v>13.3937</v>
      </c>
      <c r="L128" s="6" t="n">
        <v>12.18</v>
      </c>
      <c r="M128" s="6" t="n">
        <v>0.62</v>
      </c>
      <c r="N128" s="6" t="n">
        <v>0.53</v>
      </c>
    </row>
    <row collapsed="false" customFormat="false" customHeight="false" hidden="false" ht="12.1" outlineLevel="0" r="129">
      <c r="A129" s="46" t="n">
        <v>44914</v>
      </c>
      <c r="B129" s="17" t="s">
        <v>933</v>
      </c>
      <c r="C129" s="17" t="s">
        <v>67</v>
      </c>
      <c r="D129" s="17" t="s">
        <v>68</v>
      </c>
      <c r="E129" s="7" t="n">
        <v>1</v>
      </c>
      <c r="F129" s="17" t="s">
        <v>20</v>
      </c>
      <c r="G129" s="6" t="n">
        <v>318</v>
      </c>
      <c r="H129" s="6" t="n">
        <v>5959</v>
      </c>
      <c r="I129" s="6" t="n">
        <v>5732.86</v>
      </c>
      <c r="J129" s="6" t="n">
        <v>41</v>
      </c>
      <c r="K129" s="6" t="n">
        <v>318</v>
      </c>
      <c r="L129" s="6" t="n">
        <v>277</v>
      </c>
      <c r="M129" s="6" t="n">
        <v>4.83</v>
      </c>
      <c r="N129" s="6" t="n">
        <v>4.65</v>
      </c>
    </row>
    <row collapsed="false" customFormat="false" customHeight="false" hidden="false" ht="12.1" outlineLevel="0" r="130">
      <c r="A130" s="46" t="n">
        <v>44911</v>
      </c>
      <c r="B130" s="17" t="s">
        <v>864</v>
      </c>
      <c r="C130" s="17" t="s">
        <v>141</v>
      </c>
      <c r="D130" s="17" t="s">
        <v>142</v>
      </c>
      <c r="E130" s="7" t="n">
        <v>1</v>
      </c>
      <c r="F130" s="17" t="s">
        <v>77</v>
      </c>
      <c r="G130" s="6" t="n">
        <v>9.9667</v>
      </c>
      <c r="H130" s="6" t="n">
        <v>13.74</v>
      </c>
      <c r="I130" s="6" t="n">
        <v>702.47</v>
      </c>
      <c r="J130" s="6" t="n">
        <v>0.02</v>
      </c>
      <c r="K130" s="6" t="n">
        <v>9.9667</v>
      </c>
      <c r="L130" s="6" t="n">
        <v>8.68</v>
      </c>
      <c r="M130" s="6" t="n">
        <v>1.24</v>
      </c>
      <c r="N130" s="6" t="n">
        <v>0.98</v>
      </c>
    </row>
    <row collapsed="false" customFormat="false" customHeight="false" hidden="false" ht="12.1" outlineLevel="0" r="131">
      <c r="A131" s="46" t="n">
        <v>44916</v>
      </c>
      <c r="B131" s="17" t="s">
        <v>933</v>
      </c>
      <c r="C131" s="17" t="s">
        <v>81</v>
      </c>
      <c r="D131" s="17" t="s">
        <v>82</v>
      </c>
      <c r="E131" s="7" t="n">
        <v>1</v>
      </c>
      <c r="F131" s="17" t="s">
        <v>20</v>
      </c>
      <c r="G131" s="6" t="n">
        <v>537</v>
      </c>
      <c r="H131" s="6" t="n">
        <v>4040.5</v>
      </c>
      <c r="I131" s="6" t="n">
        <v>3979.9</v>
      </c>
      <c r="J131" s="6" t="n">
        <v>70</v>
      </c>
      <c r="K131" s="6" t="n">
        <v>537</v>
      </c>
      <c r="L131" s="6" t="n">
        <v>467</v>
      </c>
      <c r="M131" s="6" t="n">
        <v>11.73</v>
      </c>
      <c r="N131" s="6" t="n">
        <v>11.56</v>
      </c>
    </row>
    <row collapsed="false" customFormat="false" customHeight="false" hidden="false" ht="12.1" outlineLevel="0" r="132">
      <c r="A132" s="46" t="n">
        <v>44916</v>
      </c>
      <c r="B132" s="17" t="s">
        <v>933</v>
      </c>
      <c r="C132" s="17" t="s">
        <v>81</v>
      </c>
      <c r="D132" s="17" t="s">
        <v>82</v>
      </c>
      <c r="E132" s="7" t="n">
        <v>1</v>
      </c>
      <c r="F132" s="17" t="s">
        <v>20</v>
      </c>
      <c r="G132" s="6" t="n">
        <v>256</v>
      </c>
      <c r="H132" s="6" t="n">
        <v>4040.5</v>
      </c>
      <c r="I132" s="6" t="n">
        <v>3979.9</v>
      </c>
      <c r="J132" s="6" t="n">
        <v>33</v>
      </c>
      <c r="K132" s="6" t="n">
        <v>256</v>
      </c>
      <c r="L132" s="6" t="n">
        <v>223</v>
      </c>
      <c r="M132" s="6" t="n">
        <v>5.6</v>
      </c>
      <c r="N132" s="6" t="n">
        <v>5.52</v>
      </c>
    </row>
    <row collapsed="false" customFormat="false" customHeight="false" hidden="false" ht="12.1" outlineLevel="0" r="133">
      <c r="A133" s="46" t="n">
        <v>44934</v>
      </c>
      <c r="B133" s="17" t="s">
        <v>844</v>
      </c>
      <c r="C133" s="17" t="s">
        <v>63</v>
      </c>
      <c r="D133" s="17" t="s">
        <v>64</v>
      </c>
      <c r="E133" s="7" t="n">
        <v>6000</v>
      </c>
      <c r="F133" s="17" t="s">
        <v>20</v>
      </c>
      <c r="G133" s="6" t="n">
        <v>0.034</v>
      </c>
      <c r="H133" s="6" t="n">
        <v>0.2838</v>
      </c>
      <c r="I133" s="6" t="n">
        <v>0.31</v>
      </c>
      <c r="J133" s="6" t="n">
        <v>27</v>
      </c>
      <c r="K133" s="6" t="n">
        <v>204</v>
      </c>
      <c r="L133" s="6" t="n">
        <v>177</v>
      </c>
      <c r="M133" s="6" t="n">
        <v>9.65</v>
      </c>
      <c r="N133" s="6" t="n">
        <v>10.39</v>
      </c>
    </row>
    <row collapsed="false" customFormat="false" customHeight="false" hidden="false" ht="12.1" outlineLevel="0" r="134">
      <c r="A134" s="46" t="n">
        <v>44934</v>
      </c>
      <c r="B134" s="17" t="s">
        <v>844</v>
      </c>
      <c r="C134" s="17" t="s">
        <v>27</v>
      </c>
      <c r="D134" s="17" t="s">
        <v>28</v>
      </c>
      <c r="E134" s="7" t="n">
        <v>20</v>
      </c>
      <c r="F134" s="17" t="s">
        <v>20</v>
      </c>
      <c r="G134" s="6" t="n">
        <v>0.4435</v>
      </c>
      <c r="H134" s="6" t="n">
        <v>120.3</v>
      </c>
      <c r="I134" s="6" t="n">
        <v>125.96</v>
      </c>
      <c r="J134" s="6" t="n">
        <v>1</v>
      </c>
      <c r="K134" s="6" t="n">
        <v>8.87</v>
      </c>
      <c r="L134" s="6" t="n">
        <v>7.87</v>
      </c>
      <c r="M134" s="6" t="n">
        <v>0.31</v>
      </c>
      <c r="N134" s="6" t="n">
        <v>0.33</v>
      </c>
    </row>
    <row collapsed="false" customFormat="false" customHeight="false" hidden="false" ht="12.1" outlineLevel="0" r="135">
      <c r="A135" s="46" t="n">
        <v>44934</v>
      </c>
      <c r="B135" s="17" t="s">
        <v>844</v>
      </c>
      <c r="C135" s="17" t="s">
        <v>93</v>
      </c>
      <c r="D135" s="17" t="s">
        <v>94</v>
      </c>
      <c r="E135" s="7" t="n">
        <v>10000</v>
      </c>
      <c r="F135" s="17" t="s">
        <v>20</v>
      </c>
      <c r="G135" s="6" t="n">
        <v>0.0302</v>
      </c>
      <c r="H135" s="6" t="n">
        <v>0.2035</v>
      </c>
      <c r="I135" s="6" t="n">
        <v>0.27</v>
      </c>
      <c r="J135" s="6" t="n">
        <v>39</v>
      </c>
      <c r="K135" s="6" t="n">
        <v>301.5</v>
      </c>
      <c r="L135" s="6" t="n">
        <v>262.5</v>
      </c>
      <c r="M135" s="6" t="n">
        <v>9.84</v>
      </c>
      <c r="N135" s="6" t="n">
        <v>12.9</v>
      </c>
    </row>
    <row collapsed="false" customFormat="false" customHeight="false" hidden="false" ht="12.1" outlineLevel="0" r="136">
      <c r="A136" s="46" t="n">
        <v>44936</v>
      </c>
      <c r="B136" s="17" t="s">
        <v>844</v>
      </c>
      <c r="C136" s="17" t="s">
        <v>52</v>
      </c>
      <c r="D136" s="17" t="s">
        <v>53</v>
      </c>
      <c r="E136" s="7" t="n">
        <v>10</v>
      </c>
      <c r="F136" s="17" t="s">
        <v>20</v>
      </c>
      <c r="G136" s="6" t="n">
        <v>6.86</v>
      </c>
      <c r="H136" s="6" t="n">
        <v>336.7</v>
      </c>
      <c r="I136" s="6" t="n">
        <v>487.82</v>
      </c>
      <c r="J136" s="6" t="n">
        <v>9</v>
      </c>
      <c r="K136" s="6" t="n">
        <v>68.6</v>
      </c>
      <c r="L136" s="6" t="n">
        <v>59.6</v>
      </c>
      <c r="M136" s="6" t="n">
        <v>1.22</v>
      </c>
      <c r="N136" s="6" t="n">
        <v>1.77</v>
      </c>
    </row>
    <row collapsed="false" customFormat="false" customHeight="false" hidden="false" ht="12.1" outlineLevel="0" r="137">
      <c r="A137" s="46" t="n">
        <v>44935</v>
      </c>
      <c r="B137" s="17" t="s">
        <v>864</v>
      </c>
      <c r="C137" s="17" t="s">
        <v>104</v>
      </c>
      <c r="D137" s="17" t="s">
        <v>105</v>
      </c>
      <c r="E137" s="7" t="n">
        <v>2</v>
      </c>
      <c r="F137" s="17" t="s">
        <v>77</v>
      </c>
      <c r="G137" s="6" t="n">
        <v>19.5538</v>
      </c>
      <c r="H137" s="6" t="n">
        <v>19.53</v>
      </c>
      <c r="I137" s="6" t="n">
        <v>2177.22</v>
      </c>
      <c r="J137" s="6" t="n">
        <v>0.06</v>
      </c>
      <c r="K137" s="6" t="n">
        <v>39.1077</v>
      </c>
      <c r="L137" s="6" t="n">
        <v>34.89</v>
      </c>
      <c r="M137" s="6" t="n">
        <v>0.8</v>
      </c>
      <c r="N137" s="6" t="n">
        <v>1.27</v>
      </c>
    </row>
    <row collapsed="false" customFormat="false" customHeight="false" hidden="false" ht="12.1" outlineLevel="0" r="138">
      <c r="A138" s="46" t="n">
        <v>44938</v>
      </c>
      <c r="B138" s="17" t="s">
        <v>933</v>
      </c>
      <c r="C138" s="17" t="s">
        <v>34</v>
      </c>
      <c r="D138" s="17" t="s">
        <v>35</v>
      </c>
      <c r="E138" s="7" t="n">
        <v>13</v>
      </c>
      <c r="F138" s="17" t="s">
        <v>20</v>
      </c>
      <c r="G138" s="6" t="n">
        <v>20.39</v>
      </c>
      <c r="H138" s="6" t="n">
        <v>346.85</v>
      </c>
      <c r="I138" s="6" t="n">
        <v>321.34</v>
      </c>
      <c r="J138" s="6" t="n">
        <v>34</v>
      </c>
      <c r="K138" s="6" t="n">
        <v>265.07</v>
      </c>
      <c r="L138" s="6" t="n">
        <v>231.07</v>
      </c>
      <c r="M138" s="6" t="n">
        <v>5.53</v>
      </c>
      <c r="N138" s="6" t="n">
        <v>5.12</v>
      </c>
    </row>
    <row collapsed="false" customFormat="false" customHeight="false" hidden="false" ht="12.1" outlineLevel="0" r="139">
      <c r="A139" s="46" t="n">
        <v>44952</v>
      </c>
      <c r="B139" s="17" t="s">
        <v>864</v>
      </c>
      <c r="C139" s="17" t="s">
        <v>128</v>
      </c>
      <c r="D139" s="17" t="s">
        <v>129</v>
      </c>
      <c r="E139" s="7" t="n">
        <v>1</v>
      </c>
      <c r="F139" s="17" t="s">
        <v>77</v>
      </c>
      <c r="G139" s="6" t="n">
        <v>28.2725</v>
      </c>
      <c r="H139" s="6" t="n">
        <v>45.07</v>
      </c>
      <c r="I139" s="6" t="n">
        <v>2837.37</v>
      </c>
      <c r="J139" s="6" t="n">
        <v>0.04</v>
      </c>
      <c r="K139" s="6" t="n">
        <v>28.2725</v>
      </c>
      <c r="L139" s="6" t="n">
        <v>25.51</v>
      </c>
      <c r="M139" s="6" t="n">
        <v>0.9</v>
      </c>
      <c r="N139" s="6" t="n">
        <v>0.82</v>
      </c>
    </row>
    <row collapsed="false" customFormat="false" customHeight="false" hidden="false" ht="12.1" outlineLevel="0" r="140">
      <c r="A140" s="46" t="n">
        <v>44967</v>
      </c>
      <c r="B140" s="17" t="s">
        <v>864</v>
      </c>
      <c r="C140" s="17" t="s">
        <v>740</v>
      </c>
      <c r="D140" s="17" t="s">
        <v>911</v>
      </c>
      <c r="E140" s="7" t="n">
        <v>1</v>
      </c>
      <c r="F140" s="17" t="s">
        <v>77</v>
      </c>
      <c r="G140" s="6" t="n">
        <v>21.8685</v>
      </c>
      <c r="H140" s="6" t="n">
        <v>12.93</v>
      </c>
      <c r="I140" s="6" t="n">
        <v>1086.49</v>
      </c>
      <c r="J140" s="6" t="n">
        <v>0.09</v>
      </c>
      <c r="K140" s="6" t="n">
        <v>21.8685</v>
      </c>
      <c r="L140" s="6" t="n">
        <v>15.31</v>
      </c>
      <c r="M140" s="6" t="n">
        <v>1.41</v>
      </c>
      <c r="N140" s="6" t="n">
        <v>1.62</v>
      </c>
    </row>
    <row collapsed="false" customFormat="false" customHeight="false" hidden="false" ht="12.1" outlineLevel="0" r="141">
      <c r="A141" s="46" t="n">
        <v>44973</v>
      </c>
      <c r="B141" s="17" t="s">
        <v>864</v>
      </c>
      <c r="C141" s="17" t="s">
        <v>134</v>
      </c>
      <c r="D141" s="17" t="s">
        <v>135</v>
      </c>
      <c r="E141" s="7" t="n">
        <v>2</v>
      </c>
      <c r="F141" s="17" t="s">
        <v>77</v>
      </c>
      <c r="G141" s="6" t="n">
        <v>12.6153</v>
      </c>
      <c r="H141" s="6" t="n">
        <v>13.27</v>
      </c>
      <c r="I141" s="6" t="n">
        <v>598.97</v>
      </c>
      <c r="J141" s="6" t="n">
        <v>0.1</v>
      </c>
      <c r="K141" s="6" t="n">
        <v>25.2306</v>
      </c>
      <c r="L141" s="6" t="n">
        <v>17.81</v>
      </c>
      <c r="M141" s="6" t="n">
        <v>1.49</v>
      </c>
      <c r="N141" s="6" t="n">
        <v>0.9</v>
      </c>
    </row>
    <row collapsed="false" customFormat="false" customHeight="false" hidden="false" ht="12.1" outlineLevel="0" r="142">
      <c r="A142" s="46" t="n">
        <v>44987</v>
      </c>
      <c r="B142" s="17" t="s">
        <v>864</v>
      </c>
      <c r="C142" s="17" t="s">
        <v>98</v>
      </c>
      <c r="D142" s="17" t="s">
        <v>99</v>
      </c>
      <c r="E142" s="7" t="n">
        <v>1</v>
      </c>
      <c r="F142" s="17" t="s">
        <v>77</v>
      </c>
      <c r="G142" s="6" t="n">
        <v>16.5553</v>
      </c>
      <c r="H142" s="6" t="n">
        <v>34.14</v>
      </c>
      <c r="I142" s="6" t="n">
        <v>1979.09</v>
      </c>
      <c r="J142" s="6" t="n">
        <v>0.02</v>
      </c>
      <c r="K142" s="6" t="n">
        <v>16.5553</v>
      </c>
      <c r="L142" s="6" t="n">
        <v>15.05</v>
      </c>
      <c r="M142" s="6" t="n">
        <v>0.76</v>
      </c>
      <c r="N142" s="6" t="n">
        <v>0.59</v>
      </c>
    </row>
    <row collapsed="false" customFormat="false" customHeight="false" hidden="false" ht="12.1" outlineLevel="0" r="143">
      <c r="A143" s="46" t="n">
        <v>45002</v>
      </c>
      <c r="B143" s="17" t="s">
        <v>864</v>
      </c>
      <c r="C143" s="17" t="s">
        <v>141</v>
      </c>
      <c r="D143" s="17" t="s">
        <v>142</v>
      </c>
      <c r="E143" s="7" t="n">
        <v>1</v>
      </c>
      <c r="F143" s="17" t="s">
        <v>77</v>
      </c>
      <c r="G143" s="6" t="n">
        <v>11.8435</v>
      </c>
      <c r="H143" s="6" t="n">
        <v>11.13</v>
      </c>
      <c r="I143" s="6" t="n">
        <v>702.47</v>
      </c>
      <c r="J143" s="6" t="n">
        <v>0.02</v>
      </c>
      <c r="K143" s="6" t="n">
        <v>11.8435</v>
      </c>
      <c r="L143" s="6" t="n">
        <v>10.32</v>
      </c>
      <c r="M143" s="6" t="n">
        <v>1.47</v>
      </c>
      <c r="N143" s="6" t="n">
        <v>1.21</v>
      </c>
    </row>
    <row collapsed="false" customFormat="false" customHeight="false" hidden="false" ht="12.1" outlineLevel="0" r="144">
      <c r="A144" s="46" t="n">
        <v>45020</v>
      </c>
      <c r="B144" s="17" t="s">
        <v>933</v>
      </c>
      <c r="C144" s="17" t="s">
        <v>67</v>
      </c>
      <c r="D144" s="17" t="s">
        <v>68</v>
      </c>
      <c r="E144" s="7" t="n">
        <v>1</v>
      </c>
      <c r="F144" s="17" t="s">
        <v>20</v>
      </c>
      <c r="G144" s="6" t="n">
        <v>465</v>
      </c>
      <c r="H144" s="6" t="n">
        <v>7301</v>
      </c>
      <c r="I144" s="6" t="n">
        <v>5732.86</v>
      </c>
      <c r="J144" s="6" t="n">
        <v>60</v>
      </c>
      <c r="K144" s="6" t="n">
        <v>465</v>
      </c>
      <c r="L144" s="6" t="n">
        <v>405</v>
      </c>
      <c r="M144" s="6" t="n">
        <v>7.06</v>
      </c>
      <c r="N144" s="6" t="n">
        <v>5.55</v>
      </c>
    </row>
    <row collapsed="false" customFormat="false" customHeight="false" hidden="false" ht="12.1" outlineLevel="0" r="145">
      <c r="A145" s="46" t="n">
        <v>45022</v>
      </c>
      <c r="B145" s="17" t="s">
        <v>864</v>
      </c>
      <c r="C145" s="17" t="s">
        <v>104</v>
      </c>
      <c r="D145" s="17" t="s">
        <v>105</v>
      </c>
      <c r="E145" s="7" t="n">
        <v>2</v>
      </c>
      <c r="F145" s="17" t="s">
        <v>77</v>
      </c>
      <c r="G145" s="6" t="n">
        <v>22.0999</v>
      </c>
      <c r="H145" s="6" t="n">
        <v>19.88</v>
      </c>
      <c r="I145" s="6" t="n">
        <v>2177.22</v>
      </c>
      <c r="J145" s="6" t="n">
        <v>0.06</v>
      </c>
      <c r="K145" s="6" t="n">
        <v>44.1998</v>
      </c>
      <c r="L145" s="6" t="n">
        <v>39.43</v>
      </c>
      <c r="M145" s="6" t="n">
        <v>0.91</v>
      </c>
      <c r="N145" s="6" t="n">
        <v>1.25</v>
      </c>
    </row>
    <row collapsed="false" customFormat="false" customHeight="false" hidden="false" ht="12.1" outlineLevel="0" r="146">
      <c r="A146" s="46" t="n">
        <v>45032</v>
      </c>
      <c r="B146" s="17" t="s">
        <v>844</v>
      </c>
      <c r="C146" s="17" t="s">
        <v>125</v>
      </c>
      <c r="D146" s="17" t="s">
        <v>126</v>
      </c>
      <c r="E146" s="7" t="n">
        <v>1</v>
      </c>
      <c r="F146" s="17" t="s">
        <v>20</v>
      </c>
      <c r="G146" s="6" t="n">
        <v>37.87</v>
      </c>
      <c r="H146" s="6" t="n">
        <v>1711.2</v>
      </c>
      <c r="I146" s="6" t="n">
        <v>1742.44</v>
      </c>
      <c r="J146" s="6" t="n">
        <v>5</v>
      </c>
      <c r="K146" s="6" t="n">
        <v>37.87</v>
      </c>
      <c r="L146" s="6" t="n">
        <v>32.87</v>
      </c>
      <c r="M146" s="6" t="n">
        <v>1.89</v>
      </c>
      <c r="N146" s="6" t="n">
        <v>1.92</v>
      </c>
    </row>
    <row collapsed="false" customFormat="false" customHeight="false" hidden="false" ht="12.1" outlineLevel="0" r="147">
      <c r="A147" s="46" t="n">
        <v>45034</v>
      </c>
      <c r="B147" s="17" t="s">
        <v>933</v>
      </c>
      <c r="C147" s="17" t="s">
        <v>60</v>
      </c>
      <c r="D147" s="17" t="s">
        <v>61</v>
      </c>
      <c r="E147" s="7" t="n">
        <v>3000</v>
      </c>
      <c r="F147" s="17" t="s">
        <v>20</v>
      </c>
      <c r="G147" s="6" t="n">
        <v>0.0509</v>
      </c>
      <c r="H147" s="6" t="n">
        <v>0.792</v>
      </c>
      <c r="I147" s="6" t="n">
        <v>0.46</v>
      </c>
      <c r="J147" s="6" t="n">
        <v>20</v>
      </c>
      <c r="K147" s="6" t="n">
        <v>152.55</v>
      </c>
      <c r="L147" s="6" t="n">
        <v>132.55</v>
      </c>
      <c r="M147" s="6" t="n">
        <v>9.52</v>
      </c>
      <c r="N147" s="6" t="n">
        <v>5.58</v>
      </c>
    </row>
    <row collapsed="false" customFormat="false" customHeight="false" hidden="false" ht="12.1" outlineLevel="0" r="148">
      <c r="A148" s="46" t="n">
        <v>45043</v>
      </c>
      <c r="B148" s="17" t="s">
        <v>864</v>
      </c>
      <c r="C148" s="17" t="s">
        <v>143</v>
      </c>
      <c r="D148" s="17" t="s">
        <v>144</v>
      </c>
      <c r="E148" s="7" t="n">
        <v>2</v>
      </c>
      <c r="F148" s="17" t="s">
        <v>77</v>
      </c>
      <c r="G148" s="6" t="n">
        <v>58.7717</v>
      </c>
      <c r="H148" s="6" t="n">
        <v>8.31</v>
      </c>
      <c r="I148" s="6" t="n">
        <v>997.44</v>
      </c>
      <c r="J148" s="6" t="n">
        <v>0.14</v>
      </c>
      <c r="K148" s="6" t="n">
        <v>117.5435</v>
      </c>
      <c r="L148" s="6" t="n">
        <v>106.12</v>
      </c>
      <c r="M148" s="6" t="n">
        <v>5.32</v>
      </c>
      <c r="N148" s="6" t="n">
        <v>7.82</v>
      </c>
    </row>
    <row collapsed="false" customFormat="false" customHeight="false" hidden="false" ht="12.1" outlineLevel="0" r="149">
      <c r="A149" s="46" t="n">
        <v>45049</v>
      </c>
      <c r="B149" s="17" t="s">
        <v>844</v>
      </c>
      <c r="C149" s="17" t="s">
        <v>38</v>
      </c>
      <c r="D149" s="17" t="s">
        <v>39</v>
      </c>
      <c r="E149" s="7" t="n">
        <v>4</v>
      </c>
      <c r="F149" s="17" t="s">
        <v>20</v>
      </c>
      <c r="G149" s="6" t="n">
        <v>60.58</v>
      </c>
      <c r="H149" s="6" t="n">
        <v>1223.8</v>
      </c>
      <c r="I149" s="6" t="n">
        <v>1205.71</v>
      </c>
      <c r="J149" s="6" t="n">
        <v>32</v>
      </c>
      <c r="K149" s="6" t="n">
        <v>242.32</v>
      </c>
      <c r="L149" s="6" t="n">
        <v>210.32</v>
      </c>
      <c r="M149" s="6" t="n">
        <v>4.36</v>
      </c>
      <c r="N149" s="6" t="n">
        <v>4.3</v>
      </c>
    </row>
    <row collapsed="false" customFormat="false" customHeight="false" hidden="false" ht="12.1" outlineLevel="0" r="150">
      <c r="A150" s="46" t="n">
        <v>45056</v>
      </c>
      <c r="B150" s="17" t="s">
        <v>844</v>
      </c>
      <c r="C150" s="17" t="s">
        <v>71</v>
      </c>
      <c r="D150" s="17" t="s">
        <v>72</v>
      </c>
      <c r="E150" s="7" t="n">
        <v>20</v>
      </c>
      <c r="F150" s="17" t="s">
        <v>20</v>
      </c>
      <c r="G150" s="6" t="n">
        <v>21.16</v>
      </c>
      <c r="H150" s="6" t="n">
        <v>146.05</v>
      </c>
      <c r="I150" s="6" t="n">
        <v>155.65</v>
      </c>
      <c r="J150" s="6" t="n">
        <v>55</v>
      </c>
      <c r="K150" s="6" t="n">
        <v>423.2</v>
      </c>
      <c r="L150" s="6" t="n">
        <v>368.2</v>
      </c>
      <c r="M150" s="6" t="n">
        <v>11.83</v>
      </c>
      <c r="N150" s="6" t="n">
        <v>12.61</v>
      </c>
    </row>
    <row collapsed="false" customFormat="false" customHeight="false" hidden="false" ht="12.1" outlineLevel="0" r="151">
      <c r="A151" s="46" t="n">
        <v>45057</v>
      </c>
      <c r="B151" s="17" t="s">
        <v>844</v>
      </c>
      <c r="C151" s="17" t="s">
        <v>17</v>
      </c>
      <c r="D151" s="17" t="s">
        <v>19</v>
      </c>
      <c r="E151" s="7" t="n">
        <v>40</v>
      </c>
      <c r="F151" s="17" t="s">
        <v>20</v>
      </c>
      <c r="G151" s="6" t="n">
        <v>25</v>
      </c>
      <c r="H151" s="6" t="n">
        <v>226.55</v>
      </c>
      <c r="I151" s="6" t="n">
        <v>134.065</v>
      </c>
      <c r="J151" s="6" t="n">
        <v>33</v>
      </c>
      <c r="K151" s="6" t="n">
        <v>1000</v>
      </c>
      <c r="L151" s="6" t="n">
        <v>869</v>
      </c>
      <c r="M151" s="6" t="n">
        <v>16.2</v>
      </c>
      <c r="N151" s="6" t="n">
        <v>9.58</v>
      </c>
    </row>
    <row collapsed="false" customFormat="false" customHeight="false" hidden="false" ht="12.1" outlineLevel="0" r="152">
      <c r="A152" s="46" t="n">
        <v>45057</v>
      </c>
      <c r="B152" s="17" t="s">
        <v>864</v>
      </c>
      <c r="C152" s="17" t="s">
        <v>128</v>
      </c>
      <c r="D152" s="17" t="s">
        <v>129</v>
      </c>
      <c r="E152" s="7" t="n">
        <v>1</v>
      </c>
      <c r="F152" s="17" t="s">
        <v>77</v>
      </c>
      <c r="G152" s="6" t="n">
        <v>31.4441</v>
      </c>
      <c r="H152" s="6" t="n">
        <v>38.3</v>
      </c>
      <c r="I152" s="6" t="n">
        <v>2837.37</v>
      </c>
      <c r="J152" s="6" t="n">
        <v>0.04</v>
      </c>
      <c r="K152" s="6" t="n">
        <v>31.4441</v>
      </c>
      <c r="L152" s="6" t="n">
        <v>28.38</v>
      </c>
      <c r="M152" s="6" t="n">
        <v>1</v>
      </c>
      <c r="N152" s="6" t="n">
        <v>0.97</v>
      </c>
    </row>
    <row collapsed="false" customFormat="false" customHeight="false" hidden="false" ht="12.1" outlineLevel="0" r="153">
      <c r="A153" s="46" t="n">
        <v>45061</v>
      </c>
      <c r="B153" s="17" t="s">
        <v>864</v>
      </c>
      <c r="C153" s="17" t="s">
        <v>740</v>
      </c>
      <c r="D153" s="17" t="s">
        <v>911</v>
      </c>
      <c r="E153" s="7" t="n">
        <v>1</v>
      </c>
      <c r="F153" s="17" t="s">
        <v>77</v>
      </c>
      <c r="G153" s="6" t="n">
        <v>23.1612</v>
      </c>
      <c r="H153" s="6" t="n">
        <v>11.57</v>
      </c>
      <c r="I153" s="6" t="n">
        <v>1086.49</v>
      </c>
      <c r="J153" s="6" t="n">
        <v>0.09</v>
      </c>
      <c r="K153" s="6" t="n">
        <v>23.1612</v>
      </c>
      <c r="L153" s="6" t="n">
        <v>16.21</v>
      </c>
      <c r="M153" s="6" t="n">
        <v>1.49</v>
      </c>
      <c r="N153" s="6" t="n">
        <v>1.81</v>
      </c>
    </row>
    <row collapsed="false" customFormat="false" customHeight="false" hidden="false" ht="12.1" outlineLevel="0" r="154">
      <c r="A154" s="46" t="n">
        <v>45064</v>
      </c>
      <c r="B154" s="17" t="s">
        <v>864</v>
      </c>
      <c r="C154" s="17" t="s">
        <v>134</v>
      </c>
      <c r="D154" s="17" t="s">
        <v>135</v>
      </c>
      <c r="E154" s="7" t="n">
        <v>2</v>
      </c>
      <c r="F154" s="17" t="s">
        <v>77</v>
      </c>
      <c r="G154" s="6" t="n">
        <v>13.7299</v>
      </c>
      <c r="H154" s="6" t="n">
        <v>9.65</v>
      </c>
      <c r="I154" s="6" t="n">
        <v>598.97</v>
      </c>
      <c r="J154" s="6" t="n">
        <v>0.1</v>
      </c>
      <c r="K154" s="6" t="n">
        <v>27.4598</v>
      </c>
      <c r="L154" s="6" t="n">
        <v>19.38</v>
      </c>
      <c r="M154" s="6" t="n">
        <v>1.62</v>
      </c>
      <c r="N154" s="6" t="n">
        <v>1.24</v>
      </c>
    </row>
    <row collapsed="false" customFormat="false" customHeight="false" hidden="false" ht="12.1" outlineLevel="0" r="155">
      <c r="A155" s="46" t="n">
        <v>45068</v>
      </c>
      <c r="B155" s="17" t="s">
        <v>844</v>
      </c>
      <c r="C155" s="17" t="s">
        <v>125</v>
      </c>
      <c r="D155" s="17" t="s">
        <v>126</v>
      </c>
      <c r="E155" s="7" t="n">
        <v>2</v>
      </c>
      <c r="F155" s="17" t="s">
        <v>20</v>
      </c>
      <c r="G155" s="6" t="n">
        <v>18.94</v>
      </c>
      <c r="H155" s="6" t="n">
        <v>1693</v>
      </c>
      <c r="I155" s="6" t="n">
        <v>1728</v>
      </c>
      <c r="J155" s="6" t="n">
        <v>5</v>
      </c>
      <c r="K155" s="6" t="n">
        <v>37.88</v>
      </c>
      <c r="L155" s="6" t="n">
        <v>32.88</v>
      </c>
      <c r="M155" s="6" t="n">
        <v>0.95</v>
      </c>
      <c r="N155" s="6" t="n">
        <v>0.97</v>
      </c>
    </row>
    <row collapsed="false" customFormat="false" customHeight="false" hidden="false" ht="12.1" outlineLevel="0" r="156">
      <c r="A156" s="46" t="n">
        <v>45078</v>
      </c>
      <c r="B156" s="17" t="s">
        <v>864</v>
      </c>
      <c r="C156" s="17" t="s">
        <v>98</v>
      </c>
      <c r="D156" s="17" t="s">
        <v>99</v>
      </c>
      <c r="E156" s="7" t="n">
        <v>1</v>
      </c>
      <c r="F156" s="17" t="s">
        <v>77</v>
      </c>
      <c r="G156" s="6" t="n">
        <v>17.8187</v>
      </c>
      <c r="H156" s="6" t="n">
        <v>27.79</v>
      </c>
      <c r="I156" s="6" t="n">
        <v>1979.09</v>
      </c>
      <c r="J156" s="6" t="n">
        <v>0.02</v>
      </c>
      <c r="K156" s="6" t="n">
        <v>17.8187</v>
      </c>
      <c r="L156" s="6" t="n">
        <v>16.2</v>
      </c>
      <c r="M156" s="6" t="n">
        <v>0.82</v>
      </c>
      <c r="N156" s="6" t="n">
        <v>0.72</v>
      </c>
    </row>
    <row collapsed="false" customFormat="false" customHeight="false" hidden="false" ht="12.1" outlineLevel="0" r="157">
      <c r="A157" s="46" t="n">
        <v>45082</v>
      </c>
      <c r="B157" s="17" t="s">
        <v>933</v>
      </c>
      <c r="C157" s="17" t="s">
        <v>81</v>
      </c>
      <c r="D157" s="17" t="s">
        <v>82</v>
      </c>
      <c r="E157" s="7" t="n">
        <v>1</v>
      </c>
      <c r="F157" s="17" t="s">
        <v>20</v>
      </c>
      <c r="G157" s="6" t="n">
        <v>438</v>
      </c>
      <c r="H157" s="6" t="n">
        <v>5166.5</v>
      </c>
      <c r="I157" s="6" t="n">
        <v>3979.9</v>
      </c>
      <c r="J157" s="6" t="n">
        <v>57</v>
      </c>
      <c r="K157" s="6" t="n">
        <v>438</v>
      </c>
      <c r="L157" s="6" t="n">
        <v>381</v>
      </c>
      <c r="M157" s="6" t="n">
        <v>9.57</v>
      </c>
      <c r="N157" s="6" t="n">
        <v>7.37</v>
      </c>
    </row>
    <row collapsed="false" customFormat="false" customHeight="false" hidden="false" ht="12.1" outlineLevel="0" r="158">
      <c r="A158" s="46" t="n">
        <v>45093</v>
      </c>
      <c r="B158" s="17" t="s">
        <v>844</v>
      </c>
      <c r="C158" s="17" t="s">
        <v>49</v>
      </c>
      <c r="D158" s="17" t="s">
        <v>50</v>
      </c>
      <c r="E158" s="7" t="n">
        <v>20</v>
      </c>
      <c r="F158" s="17" t="s">
        <v>20</v>
      </c>
      <c r="G158" s="6" t="n">
        <v>4.84</v>
      </c>
      <c r="H158" s="6" t="n">
        <v>124.06</v>
      </c>
      <c r="I158" s="6" t="n">
        <v>89.07</v>
      </c>
      <c r="J158" s="6" t="n">
        <v>13</v>
      </c>
      <c r="K158" s="6" t="n">
        <v>96.8</v>
      </c>
      <c r="L158" s="6" t="n">
        <v>83.8</v>
      </c>
      <c r="M158" s="6" t="n">
        <v>4.7</v>
      </c>
      <c r="N158" s="6" t="n">
        <v>3.38</v>
      </c>
    </row>
    <row collapsed="false" customFormat="false" customHeight="false" hidden="false" ht="12.1" outlineLevel="0" r="159">
      <c r="A159" s="46" t="n">
        <v>45092</v>
      </c>
      <c r="B159" s="17" t="s">
        <v>864</v>
      </c>
      <c r="C159" s="17" t="s">
        <v>141</v>
      </c>
      <c r="D159" s="17" t="s">
        <v>142</v>
      </c>
      <c r="E159" s="7" t="n">
        <v>1</v>
      </c>
      <c r="F159" s="17" t="s">
        <v>77</v>
      </c>
      <c r="G159" s="6" t="n">
        <v>13.0704</v>
      </c>
      <c r="H159" s="6" t="n">
        <v>10.83</v>
      </c>
      <c r="I159" s="6" t="n">
        <v>702.47</v>
      </c>
      <c r="J159" s="6" t="n">
        <v>0.02</v>
      </c>
      <c r="K159" s="6" t="n">
        <v>13.0704</v>
      </c>
      <c r="L159" s="6" t="n">
        <v>11.38</v>
      </c>
      <c r="M159" s="6" t="n">
        <v>1.62</v>
      </c>
      <c r="N159" s="6" t="n">
        <v>1.25</v>
      </c>
    </row>
    <row collapsed="false" customFormat="false" customHeight="false" hidden="false" ht="12.1" outlineLevel="0" r="160">
      <c r="A160" s="46" t="n">
        <v>45100</v>
      </c>
      <c r="B160" s="17" t="s">
        <v>844</v>
      </c>
      <c r="C160" s="17" t="s">
        <v>93</v>
      </c>
      <c r="D160" s="17" t="s">
        <v>94</v>
      </c>
      <c r="E160" s="7" t="n">
        <v>10000</v>
      </c>
      <c r="F160" s="17" t="s">
        <v>20</v>
      </c>
      <c r="G160" s="6" t="n">
        <v>0.002</v>
      </c>
      <c r="H160" s="6" t="n">
        <v>0.2411</v>
      </c>
      <c r="I160" s="6" t="n">
        <v>0.27</v>
      </c>
      <c r="J160" s="6" t="n">
        <v>3</v>
      </c>
      <c r="K160" s="6" t="n">
        <v>20.4</v>
      </c>
      <c r="L160" s="6" t="n">
        <v>17.4</v>
      </c>
      <c r="M160" s="6" t="n">
        <v>0.65</v>
      </c>
      <c r="N160" s="6" t="n">
        <v>0.72</v>
      </c>
    </row>
    <row collapsed="false" customFormat="false" customHeight="false" hidden="false" ht="12.1" outlineLevel="0" r="161">
      <c r="A161" s="46" t="n">
        <v>45100</v>
      </c>
      <c r="B161" s="17" t="s">
        <v>844</v>
      </c>
      <c r="C161" s="17" t="s">
        <v>63</v>
      </c>
      <c r="D161" s="17" t="s">
        <v>64</v>
      </c>
      <c r="E161" s="7" t="n">
        <v>10000</v>
      </c>
      <c r="F161" s="17" t="s">
        <v>20</v>
      </c>
      <c r="G161" s="6" t="n">
        <v>0.0112</v>
      </c>
      <c r="H161" s="6" t="n">
        <v>0.4008</v>
      </c>
      <c r="I161" s="6" t="n">
        <v>0.3</v>
      </c>
      <c r="J161" s="6" t="n">
        <v>15</v>
      </c>
      <c r="K161" s="6" t="n">
        <v>112.1</v>
      </c>
      <c r="L161" s="6" t="n">
        <v>97.1</v>
      </c>
      <c r="M161" s="6" t="n">
        <v>3.28</v>
      </c>
      <c r="N161" s="6" t="n">
        <v>2.42</v>
      </c>
    </row>
    <row collapsed="false" customFormat="false" customHeight="false" hidden="false" ht="12.1" outlineLevel="0" r="162">
      <c r="A162" s="46" t="n">
        <v>45104</v>
      </c>
      <c r="B162" s="17" t="s">
        <v>844</v>
      </c>
      <c r="C162" s="17" t="s">
        <v>27</v>
      </c>
      <c r="D162" s="17" t="s">
        <v>28</v>
      </c>
      <c r="E162" s="7" t="n">
        <v>20</v>
      </c>
      <c r="F162" s="17" t="s">
        <v>20</v>
      </c>
      <c r="G162" s="6" t="n">
        <v>18.8302</v>
      </c>
      <c r="H162" s="6" t="n">
        <v>204.35</v>
      </c>
      <c r="I162" s="6" t="n">
        <v>125.96</v>
      </c>
      <c r="J162" s="6" t="n">
        <v>49</v>
      </c>
      <c r="K162" s="6" t="n">
        <v>376.604</v>
      </c>
      <c r="L162" s="6" t="n">
        <v>327.6</v>
      </c>
      <c r="M162" s="6" t="n">
        <v>13</v>
      </c>
      <c r="N162" s="6" t="n">
        <v>8.02</v>
      </c>
    </row>
    <row collapsed="false" customFormat="false" customHeight="false" hidden="false" ht="12.1" outlineLevel="0" r="163">
      <c r="A163" s="46" t="n">
        <v>45106</v>
      </c>
      <c r="B163" s="17" t="s">
        <v>844</v>
      </c>
      <c r="C163" s="17" t="s">
        <v>42</v>
      </c>
      <c r="D163" s="17" t="s">
        <v>43</v>
      </c>
      <c r="E163" s="7" t="n">
        <v>20</v>
      </c>
      <c r="F163" s="17" t="s">
        <v>20</v>
      </c>
      <c r="G163" s="6" t="n">
        <v>34.29</v>
      </c>
      <c r="H163" s="6" t="n">
        <v>303.5</v>
      </c>
      <c r="I163" s="6" t="n">
        <v>283.89</v>
      </c>
      <c r="J163" s="6" t="n">
        <v>89</v>
      </c>
      <c r="K163" s="6" t="n">
        <v>685.8</v>
      </c>
      <c r="L163" s="6" t="n">
        <v>596.8</v>
      </c>
      <c r="M163" s="6" t="n">
        <v>10.51</v>
      </c>
      <c r="N163" s="6" t="n">
        <v>9.83</v>
      </c>
    </row>
    <row collapsed="false" customFormat="false" customHeight="false" hidden="false" ht="12.1" outlineLevel="0" r="164">
      <c r="A164" s="46" t="n">
        <v>45114</v>
      </c>
      <c r="B164" s="17" t="s">
        <v>844</v>
      </c>
      <c r="C164" s="17" t="s">
        <v>145</v>
      </c>
      <c r="D164" s="17" t="s">
        <v>146</v>
      </c>
      <c r="E164" s="7" t="n">
        <v>1</v>
      </c>
      <c r="F164" s="17" t="s">
        <v>20</v>
      </c>
      <c r="G164" s="6" t="n">
        <v>78</v>
      </c>
      <c r="H164" s="6" t="n">
        <v>710.6</v>
      </c>
      <c r="I164" s="6" t="n">
        <v>751.32</v>
      </c>
      <c r="J164" s="6" t="n">
        <v>10</v>
      </c>
      <c r="K164" s="6" t="n">
        <v>78</v>
      </c>
      <c r="L164" s="6" t="n">
        <v>68</v>
      </c>
      <c r="M164" s="6" t="n">
        <v>9.05</v>
      </c>
      <c r="N164" s="6" t="n">
        <v>9.57</v>
      </c>
    </row>
    <row collapsed="false" customFormat="false" customHeight="false" hidden="false" ht="12.1" outlineLevel="0" r="165">
      <c r="A165" s="46" t="n">
        <v>45117</v>
      </c>
      <c r="B165" s="17" t="s">
        <v>844</v>
      </c>
      <c r="C165" s="17" t="s">
        <v>88</v>
      </c>
      <c r="D165" s="17" t="s">
        <v>89</v>
      </c>
      <c r="E165" s="7" t="n">
        <v>7</v>
      </c>
      <c r="F165" s="17" t="s">
        <v>20</v>
      </c>
      <c r="G165" s="6" t="n">
        <v>12.16</v>
      </c>
      <c r="H165" s="6" t="n">
        <v>524.55</v>
      </c>
      <c r="I165" s="6" t="n">
        <v>430.94</v>
      </c>
      <c r="J165" s="6" t="n">
        <v>11</v>
      </c>
      <c r="K165" s="6" t="n">
        <v>85.12</v>
      </c>
      <c r="L165" s="6" t="n">
        <v>74.12</v>
      </c>
      <c r="M165" s="6" t="n">
        <v>2.46</v>
      </c>
      <c r="N165" s="6" t="n">
        <v>2.02</v>
      </c>
    </row>
    <row collapsed="false" customFormat="false" customHeight="false" hidden="false" ht="12.1" outlineLevel="0" r="166">
      <c r="A166" s="46" t="n">
        <v>45117</v>
      </c>
      <c r="B166" s="17" t="s">
        <v>844</v>
      </c>
      <c r="C166" s="17" t="s">
        <v>90</v>
      </c>
      <c r="D166" s="17" t="s">
        <v>91</v>
      </c>
      <c r="E166" s="7" t="n">
        <v>11000</v>
      </c>
      <c r="F166" s="17" t="s">
        <v>20</v>
      </c>
      <c r="G166" s="6" t="n">
        <v>0.0581</v>
      </c>
      <c r="H166" s="6" t="n">
        <v>0.6688</v>
      </c>
      <c r="I166" s="6" t="n">
        <v>0.54</v>
      </c>
      <c r="J166" s="6" t="n">
        <v>83</v>
      </c>
      <c r="K166" s="6" t="n">
        <v>638.8343</v>
      </c>
      <c r="L166" s="6" t="n">
        <v>555.83</v>
      </c>
      <c r="M166" s="6" t="n">
        <v>9.35</v>
      </c>
      <c r="N166" s="6" t="n">
        <v>7.56</v>
      </c>
    </row>
    <row collapsed="false" customFormat="false" customHeight="false" hidden="false" ht="12.1" outlineLevel="0" r="167">
      <c r="A167" s="46" t="n">
        <v>45118</v>
      </c>
      <c r="B167" s="17" t="s">
        <v>933</v>
      </c>
      <c r="C167" s="17" t="s">
        <v>34</v>
      </c>
      <c r="D167" s="17" t="s">
        <v>35</v>
      </c>
      <c r="E167" s="7" t="n">
        <v>13</v>
      </c>
      <c r="F167" s="17" t="s">
        <v>20</v>
      </c>
      <c r="G167" s="6" t="n">
        <v>17.97</v>
      </c>
      <c r="H167" s="6" t="n">
        <v>478.8</v>
      </c>
      <c r="I167" s="6" t="n">
        <v>321.34</v>
      </c>
      <c r="J167" s="6" t="n">
        <v>30</v>
      </c>
      <c r="K167" s="6" t="n">
        <v>233.61</v>
      </c>
      <c r="L167" s="6" t="n">
        <v>203.61</v>
      </c>
      <c r="M167" s="6" t="n">
        <v>4.87</v>
      </c>
      <c r="N167" s="6" t="n">
        <v>3.27</v>
      </c>
    </row>
    <row collapsed="false" customFormat="false" customHeight="false" hidden="false" ht="12.1" outlineLevel="0" r="168">
      <c r="A168" s="46" t="n">
        <v>45118</v>
      </c>
      <c r="B168" s="17" t="s">
        <v>844</v>
      </c>
      <c r="C168" s="17" t="s">
        <v>122</v>
      </c>
      <c r="D168" s="17" t="s">
        <v>123</v>
      </c>
      <c r="E168" s="7" t="n">
        <v>4000</v>
      </c>
      <c r="F168" s="17" t="s">
        <v>20</v>
      </c>
      <c r="G168" s="6" t="n">
        <v>0.0503</v>
      </c>
      <c r="H168" s="6" t="n">
        <v>0.8293</v>
      </c>
      <c r="I168" s="6" t="n">
        <v>0.74</v>
      </c>
      <c r="J168" s="6" t="n">
        <v>26</v>
      </c>
      <c r="K168" s="6" t="n">
        <v>201.0192</v>
      </c>
      <c r="L168" s="6" t="n">
        <v>175.02</v>
      </c>
      <c r="M168" s="6" t="n">
        <v>5.89</v>
      </c>
      <c r="N168" s="6" t="n">
        <v>5.28</v>
      </c>
    </row>
    <row collapsed="false" customFormat="false" customHeight="false" hidden="false" ht="12.1" outlineLevel="0" r="169">
      <c r="A169" s="46" t="n">
        <v>45118</v>
      </c>
      <c r="B169" s="17" t="s">
        <v>933</v>
      </c>
      <c r="C169" s="17" t="s">
        <v>117</v>
      </c>
      <c r="D169" s="17" t="s">
        <v>118</v>
      </c>
      <c r="E169" s="7" t="n">
        <v>20</v>
      </c>
      <c r="F169" s="17" t="s">
        <v>20</v>
      </c>
      <c r="G169" s="6" t="n">
        <v>9.1</v>
      </c>
      <c r="H169" s="6" t="n">
        <v>110.6</v>
      </c>
      <c r="I169" s="6" t="n">
        <v>80.44</v>
      </c>
      <c r="J169" s="6" t="n">
        <v>24</v>
      </c>
      <c r="K169" s="6" t="n">
        <v>182</v>
      </c>
      <c r="L169" s="6" t="n">
        <v>158</v>
      </c>
      <c r="M169" s="6" t="n">
        <v>9.82</v>
      </c>
      <c r="N169" s="6" t="n">
        <v>7.14</v>
      </c>
    </row>
    <row collapsed="false" customFormat="false" customHeight="false" hidden="false" ht="12.1" outlineLevel="0" r="170">
      <c r="A170" s="46" t="n">
        <v>45118</v>
      </c>
      <c r="B170" s="17" t="s">
        <v>933</v>
      </c>
      <c r="C170" s="17" t="s">
        <v>67</v>
      </c>
      <c r="D170" s="17" t="s">
        <v>68</v>
      </c>
      <c r="E170" s="7" t="n">
        <v>1</v>
      </c>
      <c r="F170" s="17" t="s">
        <v>20</v>
      </c>
      <c r="G170" s="6" t="n">
        <v>264</v>
      </c>
      <c r="H170" s="6" t="n">
        <v>7278</v>
      </c>
      <c r="I170" s="6" t="n">
        <v>5732.86</v>
      </c>
      <c r="J170" s="6" t="n">
        <v>34</v>
      </c>
      <c r="K170" s="6" t="n">
        <v>264</v>
      </c>
      <c r="L170" s="6" t="n">
        <v>230</v>
      </c>
      <c r="M170" s="6" t="n">
        <v>4.01</v>
      </c>
      <c r="N170" s="6" t="n">
        <v>3.16</v>
      </c>
    </row>
    <row collapsed="false" customFormat="false" customHeight="false" hidden="false" ht="12.1" outlineLevel="0" r="171">
      <c r="A171" s="46" t="n">
        <v>45114</v>
      </c>
      <c r="B171" s="17" t="s">
        <v>864</v>
      </c>
      <c r="C171" s="17" t="s">
        <v>104</v>
      </c>
      <c r="D171" s="17" t="s">
        <v>105</v>
      </c>
      <c r="E171" s="7" t="n">
        <v>2</v>
      </c>
      <c r="F171" s="17" t="s">
        <v>77</v>
      </c>
      <c r="G171" s="6" t="n">
        <v>25.7343</v>
      </c>
      <c r="H171" s="6" t="n">
        <v>15.87</v>
      </c>
      <c r="I171" s="6" t="n">
        <v>2177.22</v>
      </c>
      <c r="J171" s="6" t="n">
        <v>0.06</v>
      </c>
      <c r="K171" s="6" t="n">
        <v>51.4686</v>
      </c>
      <c r="L171" s="6" t="n">
        <v>45.91</v>
      </c>
      <c r="M171" s="6" t="n">
        <v>1.05</v>
      </c>
      <c r="N171" s="6" t="n">
        <v>1.56</v>
      </c>
    </row>
    <row collapsed="false" customFormat="false" customHeight="false" hidden="false" ht="12.1" outlineLevel="0" r="172">
      <c r="A172" s="46" t="n">
        <v>45118</v>
      </c>
      <c r="B172" s="17" t="s">
        <v>844</v>
      </c>
      <c r="C172" s="17" t="s">
        <v>52</v>
      </c>
      <c r="D172" s="17" t="s">
        <v>53</v>
      </c>
      <c r="E172" s="7" t="n">
        <v>12</v>
      </c>
      <c r="F172" s="17" t="s">
        <v>20</v>
      </c>
      <c r="G172" s="6" t="n">
        <v>27.71</v>
      </c>
      <c r="H172" s="6" t="n">
        <v>487.6</v>
      </c>
      <c r="I172" s="6" t="n">
        <v>468.6</v>
      </c>
      <c r="J172" s="6" t="n">
        <v>43</v>
      </c>
      <c r="K172" s="6" t="n">
        <v>332.52</v>
      </c>
      <c r="L172" s="6" t="n">
        <v>289.52</v>
      </c>
      <c r="M172" s="6" t="n">
        <v>5.15</v>
      </c>
      <c r="N172" s="6" t="n">
        <v>4.95</v>
      </c>
    </row>
    <row collapsed="false" customFormat="false" customHeight="false" hidden="false" ht="12.1" outlineLevel="0" r="173">
      <c r="A173" s="46" t="n">
        <v>45118</v>
      </c>
      <c r="B173" s="17" t="s">
        <v>844</v>
      </c>
      <c r="C173" s="17" t="s">
        <v>139</v>
      </c>
      <c r="D173" s="17" t="s">
        <v>140</v>
      </c>
      <c r="E173" s="7" t="n">
        <v>20</v>
      </c>
      <c r="F173" s="17" t="s">
        <v>20</v>
      </c>
      <c r="G173" s="6" t="n">
        <v>1.49</v>
      </c>
      <c r="H173" s="6" t="n">
        <v>83.1</v>
      </c>
      <c r="I173" s="6" t="n">
        <v>79.96</v>
      </c>
      <c r="J173" s="6" t="n">
        <v>4</v>
      </c>
      <c r="K173" s="6" t="n">
        <v>29.8</v>
      </c>
      <c r="L173" s="6" t="n">
        <v>25.8</v>
      </c>
      <c r="M173" s="6" t="n">
        <v>1.61</v>
      </c>
      <c r="N173" s="6" t="n">
        <v>1.55</v>
      </c>
    </row>
    <row collapsed="false" customFormat="false" customHeight="false" hidden="false" ht="12.1" outlineLevel="0" r="174">
      <c r="A174" s="46" t="n">
        <v>45134</v>
      </c>
      <c r="B174" s="17" t="s">
        <v>864</v>
      </c>
      <c r="C174" s="17" t="s">
        <v>128</v>
      </c>
      <c r="D174" s="17" t="s">
        <v>129</v>
      </c>
      <c r="E174" s="7" t="n">
        <v>1</v>
      </c>
      <c r="F174" s="17" t="s">
        <v>77</v>
      </c>
      <c r="G174" s="6" t="n">
        <v>36.9192</v>
      </c>
      <c r="H174" s="6" t="n">
        <v>37.21</v>
      </c>
      <c r="I174" s="6" t="n">
        <v>2837.37</v>
      </c>
      <c r="J174" s="6" t="n">
        <v>0.04</v>
      </c>
      <c r="K174" s="6" t="n">
        <v>36.9192</v>
      </c>
      <c r="L174" s="6" t="n">
        <v>33.32</v>
      </c>
      <c r="M174" s="6" t="n">
        <v>1.17</v>
      </c>
      <c r="N174" s="6" t="n">
        <v>0.99</v>
      </c>
    </row>
    <row collapsed="false" customFormat="false" customHeight="false" hidden="false" ht="12.1" outlineLevel="0" r="175">
      <c r="A175" s="46" t="n">
        <v>45154</v>
      </c>
      <c r="B175" s="17" t="s">
        <v>864</v>
      </c>
      <c r="C175" s="17" t="s">
        <v>740</v>
      </c>
      <c r="D175" s="17" t="s">
        <v>911</v>
      </c>
      <c r="E175" s="7" t="n">
        <v>1</v>
      </c>
      <c r="F175" s="17" t="s">
        <v>77</v>
      </c>
      <c r="G175" s="6" t="n">
        <v>29.2265</v>
      </c>
      <c r="H175" s="6" t="n">
        <v>12.44</v>
      </c>
      <c r="I175" s="6" t="n">
        <v>1086.49</v>
      </c>
      <c r="J175" s="6" t="n">
        <v>0.09</v>
      </c>
      <c r="K175" s="6" t="n">
        <v>29.2265</v>
      </c>
      <c r="L175" s="6" t="n">
        <v>20.46</v>
      </c>
      <c r="M175" s="6" t="n">
        <v>1.88</v>
      </c>
      <c r="N175" s="6" t="n">
        <v>1.69</v>
      </c>
    </row>
    <row collapsed="false" customFormat="false" customHeight="false" hidden="false" ht="12.1" outlineLevel="0" r="176">
      <c r="A176" s="46" t="n">
        <v>45155</v>
      </c>
      <c r="B176" s="17" t="s">
        <v>864</v>
      </c>
      <c r="C176" s="17" t="s">
        <v>134</v>
      </c>
      <c r="D176" s="17" t="s">
        <v>135</v>
      </c>
      <c r="E176" s="7" t="n">
        <v>2</v>
      </c>
      <c r="F176" s="17" t="s">
        <v>77</v>
      </c>
      <c r="G176" s="6" t="n">
        <v>16.4398</v>
      </c>
      <c r="H176" s="6" t="n">
        <v>11.92</v>
      </c>
      <c r="I176" s="6" t="n">
        <v>598.97</v>
      </c>
      <c r="J176" s="6" t="n">
        <v>0.1</v>
      </c>
      <c r="K176" s="6" t="n">
        <v>32.8795</v>
      </c>
      <c r="L176" s="6" t="n">
        <v>23.21</v>
      </c>
      <c r="M176" s="6" t="n">
        <v>1.94</v>
      </c>
      <c r="N176" s="6" t="n">
        <v>1.01</v>
      </c>
    </row>
    <row collapsed="false" customFormat="false" customHeight="false" hidden="false" ht="12.1" outlineLevel="0" r="177">
      <c r="A177" s="46" t="n">
        <v>45169</v>
      </c>
      <c r="B177" s="17" t="s">
        <v>864</v>
      </c>
      <c r="C177" s="17" t="s">
        <v>98</v>
      </c>
      <c r="D177" s="17" t="s">
        <v>99</v>
      </c>
      <c r="E177" s="7" t="n">
        <v>1</v>
      </c>
      <c r="F177" s="17" t="s">
        <v>77</v>
      </c>
      <c r="G177" s="6" t="n">
        <v>23.0228</v>
      </c>
      <c r="H177" s="6" t="n">
        <v>29.04</v>
      </c>
      <c r="I177" s="6" t="n">
        <v>1979.09</v>
      </c>
      <c r="J177" s="6" t="n">
        <v>0.02</v>
      </c>
      <c r="K177" s="6" t="n">
        <v>23.0228</v>
      </c>
      <c r="L177" s="6" t="n">
        <v>21.1</v>
      </c>
      <c r="M177" s="6" t="n">
        <v>1.07</v>
      </c>
      <c r="N177" s="6" t="n">
        <v>0.76</v>
      </c>
    </row>
    <row collapsed="false" customFormat="false" customHeight="false" hidden="false" ht="12.1" outlineLevel="0" r="178">
      <c r="A178" s="46" t="n">
        <v>45184</v>
      </c>
      <c r="B178" s="17" t="s">
        <v>864</v>
      </c>
      <c r="C178" s="17" t="s">
        <v>141</v>
      </c>
      <c r="D178" s="17" t="s">
        <v>142</v>
      </c>
      <c r="E178" s="7" t="n">
        <v>1</v>
      </c>
      <c r="F178" s="17" t="s">
        <v>77</v>
      </c>
      <c r="G178" s="6" t="n">
        <v>14.9049</v>
      </c>
      <c r="H178" s="6" t="n">
        <v>10.86</v>
      </c>
      <c r="I178" s="6" t="n">
        <v>702.47</v>
      </c>
      <c r="J178" s="6" t="n">
        <v>0.02</v>
      </c>
      <c r="K178" s="6" t="n">
        <v>14.9049</v>
      </c>
      <c r="L178" s="6" t="n">
        <v>12.98</v>
      </c>
      <c r="M178" s="6" t="n">
        <v>1.85</v>
      </c>
      <c r="N178" s="6" t="n">
        <v>1.24</v>
      </c>
    </row>
    <row collapsed="false" customFormat="false" customHeight="false" hidden="false" ht="12.1" outlineLevel="0" r="179">
      <c r="A179" s="46" t="n">
        <v>45208</v>
      </c>
      <c r="B179" s="17" t="s">
        <v>844</v>
      </c>
      <c r="C179" s="17" t="s">
        <v>71</v>
      </c>
      <c r="D179" s="17" t="s">
        <v>72</v>
      </c>
      <c r="E179" s="7" t="n">
        <v>20</v>
      </c>
      <c r="F179" s="17" t="s">
        <v>20</v>
      </c>
      <c r="G179" s="6" t="n">
        <v>19.08</v>
      </c>
      <c r="H179" s="6" t="n">
        <v>262.38</v>
      </c>
      <c r="I179" s="6" t="n">
        <v>155.65</v>
      </c>
      <c r="J179" s="6" t="n">
        <v>50</v>
      </c>
      <c r="K179" s="6" t="n">
        <v>381.6</v>
      </c>
      <c r="L179" s="6" t="n">
        <v>331.6</v>
      </c>
      <c r="M179" s="6" t="n">
        <v>10.65</v>
      </c>
      <c r="N179" s="6" t="n">
        <v>6.32</v>
      </c>
    </row>
    <row collapsed="false" customFormat="false" customHeight="false" hidden="false" ht="12.1" outlineLevel="0" r="180">
      <c r="A180" s="46" t="n">
        <v>45205</v>
      </c>
      <c r="B180" s="17" t="s">
        <v>864</v>
      </c>
      <c r="C180" s="17" t="s">
        <v>104</v>
      </c>
      <c r="D180" s="17" t="s">
        <v>105</v>
      </c>
      <c r="E180" s="7" t="n">
        <v>2</v>
      </c>
      <c r="F180" s="17" t="s">
        <v>77</v>
      </c>
      <c r="G180" s="6" t="n">
        <v>27.71</v>
      </c>
      <c r="H180" s="6" t="n">
        <v>14.83</v>
      </c>
      <c r="I180" s="6" t="n">
        <v>2177.22</v>
      </c>
      <c r="J180" s="6" t="n">
        <v>0.06</v>
      </c>
      <c r="K180" s="6" t="n">
        <v>55.42</v>
      </c>
      <c r="L180" s="6" t="n">
        <v>49.44</v>
      </c>
      <c r="M180" s="6" t="n">
        <v>1.14</v>
      </c>
      <c r="N180" s="6" t="n">
        <v>1.67</v>
      </c>
    </row>
    <row collapsed="false" customFormat="false" customHeight="false" hidden="false" ht="12.1" outlineLevel="0" r="181">
      <c r="A181" s="46" t="n">
        <v>45209</v>
      </c>
      <c r="B181" s="17" t="s">
        <v>844</v>
      </c>
      <c r="C181" s="17" t="s">
        <v>38</v>
      </c>
      <c r="D181" s="17" t="s">
        <v>39</v>
      </c>
      <c r="E181" s="7" t="n">
        <v>4</v>
      </c>
      <c r="F181" s="17" t="s">
        <v>20</v>
      </c>
      <c r="G181" s="6" t="n">
        <v>34.5</v>
      </c>
      <c r="H181" s="6" t="n">
        <v>1717.4</v>
      </c>
      <c r="I181" s="6" t="n">
        <v>1205.71</v>
      </c>
      <c r="J181" s="6" t="n">
        <v>18</v>
      </c>
      <c r="K181" s="6" t="n">
        <v>138</v>
      </c>
      <c r="L181" s="6" t="n">
        <v>120</v>
      </c>
      <c r="M181" s="6" t="n">
        <v>2.49</v>
      </c>
      <c r="N181" s="6" t="n">
        <v>1.75</v>
      </c>
    </row>
    <row collapsed="false" customFormat="false" customHeight="false" hidden="false" ht="12.1" outlineLevel="0" r="182">
      <c r="A182" s="46" t="n">
        <v>45210</v>
      </c>
      <c r="B182" s="17" t="s">
        <v>844</v>
      </c>
      <c r="C182" s="17" t="s">
        <v>52</v>
      </c>
      <c r="D182" s="17" t="s">
        <v>53</v>
      </c>
      <c r="E182" s="7" t="n">
        <v>12</v>
      </c>
      <c r="F182" s="17" t="s">
        <v>20</v>
      </c>
      <c r="G182" s="6" t="n">
        <v>27.54</v>
      </c>
      <c r="H182" s="6" t="n">
        <v>618.7</v>
      </c>
      <c r="I182" s="6" t="n">
        <v>468.6</v>
      </c>
      <c r="J182" s="6" t="n">
        <v>43</v>
      </c>
      <c r="K182" s="6" t="n">
        <v>330.48</v>
      </c>
      <c r="L182" s="6" t="n">
        <v>287.48</v>
      </c>
      <c r="M182" s="6" t="n">
        <v>5.11</v>
      </c>
      <c r="N182" s="6" t="n">
        <v>3.87</v>
      </c>
    </row>
    <row collapsed="false" customFormat="false" customHeight="false" hidden="false" ht="12.1" outlineLevel="0" r="183">
      <c r="A183" s="46" t="n">
        <v>45217</v>
      </c>
      <c r="B183" s="17" t="s">
        <v>844</v>
      </c>
      <c r="C183" s="17" t="s">
        <v>78</v>
      </c>
      <c r="D183" s="17" t="s">
        <v>79</v>
      </c>
      <c r="E183" s="7" t="n">
        <v>80</v>
      </c>
      <c r="F183" s="17" t="s">
        <v>20</v>
      </c>
      <c r="G183" s="6" t="n">
        <v>3.77</v>
      </c>
      <c r="H183" s="6" t="n">
        <v>72.82</v>
      </c>
      <c r="I183" s="6" t="n">
        <v>74.7</v>
      </c>
      <c r="J183" s="6" t="n">
        <v>39</v>
      </c>
      <c r="K183" s="6" t="n">
        <v>301.6</v>
      </c>
      <c r="L183" s="6" t="n">
        <v>262.6</v>
      </c>
      <c r="M183" s="6" t="n">
        <v>4.39</v>
      </c>
      <c r="N183" s="6" t="n">
        <v>4.51</v>
      </c>
    </row>
    <row collapsed="false" customFormat="false" customHeight="false" hidden="false" ht="12.1" outlineLevel="0" r="184">
      <c r="A184" s="46" t="n">
        <v>45238</v>
      </c>
      <c r="B184" s="17" t="s">
        <v>864</v>
      </c>
      <c r="C184" s="17" t="s">
        <v>134</v>
      </c>
      <c r="D184" s="17" t="s">
        <v>135</v>
      </c>
      <c r="E184" s="7" t="n">
        <v>2</v>
      </c>
      <c r="F184" s="17" t="s">
        <v>77</v>
      </c>
      <c r="G184" s="6" t="n">
        <v>15.7106</v>
      </c>
      <c r="H184" s="6" t="n">
        <v>10.57</v>
      </c>
      <c r="I184" s="6" t="n">
        <v>598.97</v>
      </c>
      <c r="J184" s="6" t="n">
        <v>0.1</v>
      </c>
      <c r="K184" s="6" t="n">
        <v>31.4211</v>
      </c>
      <c r="L184" s="6" t="n">
        <v>22.18</v>
      </c>
      <c r="M184" s="6" t="n">
        <v>1.85</v>
      </c>
      <c r="N184" s="6" t="n">
        <v>1.14</v>
      </c>
    </row>
    <row collapsed="false" customFormat="false" customHeight="false" hidden="false" ht="12.1" outlineLevel="0" r="185">
      <c r="A185" s="46" t="n">
        <v>45239</v>
      </c>
      <c r="B185" s="17" t="s">
        <v>864</v>
      </c>
      <c r="C185" s="17" t="s">
        <v>128</v>
      </c>
      <c r="D185" s="17" t="s">
        <v>129</v>
      </c>
      <c r="E185" s="7" t="n">
        <v>1</v>
      </c>
      <c r="F185" s="17" t="s">
        <v>77</v>
      </c>
      <c r="G185" s="6" t="n">
        <v>37.8009</v>
      </c>
      <c r="H185" s="6" t="n">
        <v>30.82</v>
      </c>
      <c r="I185" s="6" t="n">
        <v>2837.37</v>
      </c>
      <c r="J185" s="6" t="n">
        <v>0.04</v>
      </c>
      <c r="K185" s="6" t="n">
        <v>37.8009</v>
      </c>
      <c r="L185" s="6" t="n">
        <v>34.11</v>
      </c>
      <c r="M185" s="6" t="n">
        <v>1.2</v>
      </c>
      <c r="N185" s="6" t="n">
        <v>1.2</v>
      </c>
    </row>
    <row collapsed="false" customFormat="false" customHeight="false" hidden="false" ht="12.1" outlineLevel="0" r="186">
      <c r="A186" s="46" t="n">
        <v>45246</v>
      </c>
      <c r="B186" s="17" t="s">
        <v>864</v>
      </c>
      <c r="C186" s="17" t="s">
        <v>740</v>
      </c>
      <c r="D186" s="17" t="s">
        <v>911</v>
      </c>
      <c r="E186" s="7" t="n">
        <v>1</v>
      </c>
      <c r="F186" s="17" t="s">
        <v>77</v>
      </c>
      <c r="G186" s="6" t="n">
        <v>26.837</v>
      </c>
      <c r="H186" s="6" t="n">
        <v>14.47</v>
      </c>
      <c r="I186" s="6" t="n">
        <v>1086.49</v>
      </c>
      <c r="J186" s="6" t="n">
        <v>0.09</v>
      </c>
      <c r="K186" s="6" t="n">
        <v>26.837</v>
      </c>
      <c r="L186" s="6" t="n">
        <v>18.79</v>
      </c>
      <c r="M186" s="6" t="n">
        <v>1.73</v>
      </c>
      <c r="N186" s="6" t="n">
        <v>1.45</v>
      </c>
    </row>
    <row collapsed="false" customFormat="false" customHeight="false" hidden="false" ht="12.1" outlineLevel="0" r="187">
      <c r="A187" s="46" t="n">
        <v>45261</v>
      </c>
      <c r="B187" s="17" t="s">
        <v>844</v>
      </c>
      <c r="C187" s="17" t="s">
        <v>113</v>
      </c>
      <c r="D187" s="17" t="s">
        <v>114</v>
      </c>
      <c r="E187" s="7" t="n">
        <v>40</v>
      </c>
      <c r="F187" s="17" t="s">
        <v>20</v>
      </c>
      <c r="G187" s="6" t="n">
        <v>5.4465</v>
      </c>
      <c r="H187" s="6" t="n">
        <v>67.85</v>
      </c>
      <c r="I187" s="6" t="n">
        <v>58.73</v>
      </c>
      <c r="J187" s="6" t="n">
        <v>28</v>
      </c>
      <c r="K187" s="6" t="n">
        <v>217.86</v>
      </c>
      <c r="L187" s="6" t="n">
        <v>189.86</v>
      </c>
      <c r="M187" s="6" t="n">
        <v>8.08</v>
      </c>
      <c r="N187" s="6" t="n">
        <v>7</v>
      </c>
    </row>
    <row collapsed="false" customFormat="false" customHeight="false" hidden="false" ht="12.1" outlineLevel="0" r="188">
      <c r="A188" s="46" t="n">
        <v>45260</v>
      </c>
      <c r="B188" s="17" t="s">
        <v>864</v>
      </c>
      <c r="C188" s="17" t="s">
        <v>98</v>
      </c>
      <c r="D188" s="17" t="s">
        <v>99</v>
      </c>
      <c r="E188" s="7" t="n">
        <v>1</v>
      </c>
      <c r="F188" s="17" t="s">
        <v>77</v>
      </c>
      <c r="G188" s="6" t="n">
        <v>21.3322</v>
      </c>
      <c r="H188" s="6" t="n">
        <v>30.31</v>
      </c>
      <c r="I188" s="6" t="n">
        <v>1979.09</v>
      </c>
      <c r="J188" s="6" t="n">
        <v>0.02</v>
      </c>
      <c r="K188" s="6" t="n">
        <v>21.3322</v>
      </c>
      <c r="L188" s="6" t="n">
        <v>19.55</v>
      </c>
      <c r="M188" s="6" t="n">
        <v>0.99</v>
      </c>
      <c r="N188" s="6" t="n">
        <v>0.73</v>
      </c>
    </row>
    <row collapsed="false" customFormat="false" customHeight="false" hidden="false" ht="12.1" outlineLevel="0" r="189">
      <c r="A189" s="46" t="n">
        <v>45263</v>
      </c>
      <c r="B189" s="17" t="s">
        <v>844</v>
      </c>
      <c r="C189" s="17" t="s">
        <v>125</v>
      </c>
      <c r="D189" s="17" t="s">
        <v>126</v>
      </c>
      <c r="E189" s="7" t="n">
        <v>2</v>
      </c>
      <c r="F189" s="17" t="s">
        <v>20</v>
      </c>
      <c r="G189" s="6" t="n">
        <v>15.8</v>
      </c>
      <c r="H189" s="6" t="n">
        <v>2088.8</v>
      </c>
      <c r="I189" s="6" t="n">
        <v>1728</v>
      </c>
      <c r="J189" s="6" t="n">
        <v>4</v>
      </c>
      <c r="K189" s="6" t="n">
        <v>31.6</v>
      </c>
      <c r="L189" s="6" t="n">
        <v>27.6</v>
      </c>
      <c r="M189" s="6" t="n">
        <v>0.8</v>
      </c>
      <c r="N189" s="6" t="n">
        <v>0.66</v>
      </c>
    </row>
    <row collapsed="false" customFormat="false" customHeight="false" hidden="false" ht="12.1" outlineLevel="0" r="190">
      <c r="A190" s="46" t="n">
        <v>45277</v>
      </c>
      <c r="B190" s="17" t="s">
        <v>933</v>
      </c>
      <c r="C190" s="17" t="s">
        <v>81</v>
      </c>
      <c r="D190" s="17" t="s">
        <v>82</v>
      </c>
      <c r="E190" s="7" t="n">
        <v>1</v>
      </c>
      <c r="F190" s="17" t="s">
        <v>20</v>
      </c>
      <c r="G190" s="6" t="n">
        <v>447</v>
      </c>
      <c r="H190" s="6" t="n">
        <v>6560</v>
      </c>
      <c r="I190" s="6" t="n">
        <v>3979.9</v>
      </c>
      <c r="J190" s="6" t="n">
        <v>58</v>
      </c>
      <c r="K190" s="6" t="n">
        <v>447</v>
      </c>
      <c r="L190" s="6" t="n">
        <v>389</v>
      </c>
      <c r="M190" s="6" t="n">
        <v>9.77</v>
      </c>
      <c r="N190" s="6" t="n">
        <v>5.93</v>
      </c>
    </row>
    <row collapsed="false" customFormat="false" customHeight="false" hidden="false" ht="12.1" outlineLevel="0" r="191">
      <c r="A191" s="46" t="n">
        <v>45275</v>
      </c>
      <c r="B191" s="17" t="s">
        <v>864</v>
      </c>
      <c r="C191" s="17" t="s">
        <v>141</v>
      </c>
      <c r="D191" s="17" t="s">
        <v>142</v>
      </c>
      <c r="E191" s="7" t="n">
        <v>1</v>
      </c>
      <c r="F191" s="17" t="s">
        <v>77</v>
      </c>
      <c r="G191" s="6" t="n">
        <v>13.8995</v>
      </c>
      <c r="H191" s="6" t="n">
        <v>13.18</v>
      </c>
      <c r="I191" s="6" t="n">
        <v>702.47</v>
      </c>
      <c r="J191" s="6" t="n">
        <v>0.02</v>
      </c>
      <c r="K191" s="6" t="n">
        <v>13.8995</v>
      </c>
      <c r="L191" s="6" t="n">
        <v>12.11</v>
      </c>
      <c r="M191" s="6" t="n">
        <v>1.72</v>
      </c>
      <c r="N191" s="6" t="n">
        <v>1.02</v>
      </c>
    </row>
    <row collapsed="false" customFormat="false" customHeight="false" hidden="false" ht="12.1" outlineLevel="0" r="192">
      <c r="A192" s="46" t="n">
        <v>45285</v>
      </c>
      <c r="B192" s="17" t="s">
        <v>933</v>
      </c>
      <c r="C192" s="17" t="s">
        <v>67</v>
      </c>
      <c r="D192" s="17" t="s">
        <v>68</v>
      </c>
      <c r="E192" s="7" t="n">
        <v>1</v>
      </c>
      <c r="F192" s="17" t="s">
        <v>20</v>
      </c>
      <c r="G192" s="6" t="n">
        <v>291</v>
      </c>
      <c r="H192" s="6" t="n">
        <v>6668</v>
      </c>
      <c r="I192" s="6" t="n">
        <v>5732.86</v>
      </c>
      <c r="J192" s="6" t="n">
        <v>38</v>
      </c>
      <c r="K192" s="6" t="n">
        <v>291</v>
      </c>
      <c r="L192" s="6" t="n">
        <v>253</v>
      </c>
      <c r="M192" s="6" t="n">
        <v>4.41</v>
      </c>
      <c r="N192" s="6" t="n">
        <v>3.79</v>
      </c>
    </row>
    <row collapsed="false" customFormat="false" customHeight="false" hidden="false" ht="12.1" outlineLevel="0" r="193">
      <c r="A193" s="46" t="n">
        <v>45287</v>
      </c>
      <c r="B193" s="17" t="s">
        <v>844</v>
      </c>
      <c r="C193" s="17" t="s">
        <v>88</v>
      </c>
      <c r="D193" s="17" t="s">
        <v>89</v>
      </c>
      <c r="E193" s="7" t="n">
        <v>8</v>
      </c>
      <c r="F193" s="17" t="s">
        <v>20</v>
      </c>
      <c r="G193" s="6" t="n">
        <v>82.94</v>
      </c>
      <c r="H193" s="6" t="n">
        <v>857.05</v>
      </c>
      <c r="I193" s="6" t="n">
        <v>459.77</v>
      </c>
      <c r="J193" s="6" t="n">
        <v>86</v>
      </c>
      <c r="K193" s="6" t="n">
        <v>663.52</v>
      </c>
      <c r="L193" s="6" t="n">
        <v>577.52</v>
      </c>
      <c r="M193" s="6" t="n">
        <v>15.7</v>
      </c>
      <c r="N193" s="6" t="n">
        <v>8.42</v>
      </c>
    </row>
    <row collapsed="false" customFormat="false" customHeight="false" hidden="false" ht="12.1" outlineLevel="0" r="194">
      <c r="A194" s="46" t="n">
        <v>45300</v>
      </c>
      <c r="B194" s="17" t="s">
        <v>844</v>
      </c>
      <c r="C194" s="17" t="s">
        <v>52</v>
      </c>
      <c r="D194" s="17" t="s">
        <v>53</v>
      </c>
      <c r="E194" s="7" t="n">
        <v>12</v>
      </c>
      <c r="F194" s="17" t="s">
        <v>20</v>
      </c>
      <c r="G194" s="6" t="n">
        <v>35.17</v>
      </c>
      <c r="H194" s="6" t="n">
        <v>686.5</v>
      </c>
      <c r="I194" s="6" t="n">
        <v>468.6</v>
      </c>
      <c r="J194" s="6" t="n">
        <v>55</v>
      </c>
      <c r="K194" s="6" t="n">
        <v>422.04</v>
      </c>
      <c r="L194" s="6" t="n">
        <v>367.04</v>
      </c>
      <c r="M194" s="6" t="n">
        <v>6.53</v>
      </c>
      <c r="N194" s="6" t="n">
        <v>4.46</v>
      </c>
    </row>
    <row collapsed="false" customFormat="false" customHeight="false" hidden="false" ht="12.1" outlineLevel="0" r="195">
      <c r="A195" s="46" t="n">
        <v>45300</v>
      </c>
      <c r="B195" s="17" t="s">
        <v>864</v>
      </c>
      <c r="C195" s="17" t="s">
        <v>104</v>
      </c>
      <c r="D195" s="17" t="s">
        <v>105</v>
      </c>
      <c r="E195" s="7" t="n">
        <v>2</v>
      </c>
      <c r="F195" s="17" t="s">
        <v>77</v>
      </c>
      <c r="G195" s="6" t="n">
        <v>24.9333</v>
      </c>
      <c r="H195" s="6" t="n">
        <v>17.32</v>
      </c>
      <c r="I195" s="6" t="n">
        <v>2177.22</v>
      </c>
      <c r="J195" s="6" t="n">
        <v>0.06</v>
      </c>
      <c r="K195" s="6" t="n">
        <v>49.8667</v>
      </c>
      <c r="L195" s="6" t="n">
        <v>44.49</v>
      </c>
      <c r="M195" s="6" t="n">
        <v>1.02</v>
      </c>
      <c r="N195" s="6" t="n">
        <v>1.43</v>
      </c>
    </row>
    <row collapsed="false" customFormat="false" customHeight="false" hidden="false" ht="12.1" outlineLevel="0" r="196">
      <c r="A196" s="46" t="n">
        <v>45302</v>
      </c>
      <c r="B196" s="17" t="s">
        <v>933</v>
      </c>
      <c r="C196" s="17" t="s">
        <v>34</v>
      </c>
      <c r="D196" s="17" t="s">
        <v>35</v>
      </c>
      <c r="E196" s="7" t="n">
        <v>14</v>
      </c>
      <c r="F196" s="17" t="s">
        <v>20</v>
      </c>
      <c r="G196" s="6" t="n">
        <v>30.77</v>
      </c>
      <c r="H196" s="6" t="n">
        <v>579.6</v>
      </c>
      <c r="I196" s="6" t="n">
        <v>335.19</v>
      </c>
      <c r="J196" s="6" t="n">
        <v>56</v>
      </c>
      <c r="K196" s="6" t="n">
        <v>430.78</v>
      </c>
      <c r="L196" s="6" t="n">
        <v>374.78</v>
      </c>
      <c r="M196" s="6" t="n">
        <v>7.99</v>
      </c>
      <c r="N196" s="6" t="n">
        <v>4.62</v>
      </c>
    </row>
    <row collapsed="false" customFormat="false" customHeight="false" hidden="false" ht="12.1" outlineLevel="0" r="197">
      <c r="A197" s="46" t="n">
        <v>45302</v>
      </c>
      <c r="B197" s="17" t="s">
        <v>844</v>
      </c>
      <c r="C197" s="17" t="s">
        <v>742</v>
      </c>
      <c r="D197" s="17" t="s">
        <v>1040</v>
      </c>
      <c r="E197" s="7" t="n">
        <v>1</v>
      </c>
      <c r="F197" s="17" t="s">
        <v>20</v>
      </c>
      <c r="G197" s="6" t="n">
        <v>412.13</v>
      </c>
      <c r="H197" s="6" t="n">
        <v>7114.5</v>
      </c>
      <c r="I197" s="6" t="n">
        <v>4315.88</v>
      </c>
      <c r="J197" s="6" t="n">
        <v>54</v>
      </c>
      <c r="K197" s="6" t="n">
        <v>412.13</v>
      </c>
      <c r="L197" s="6" t="n">
        <v>358.13</v>
      </c>
      <c r="M197" s="6" t="n">
        <v>8.3</v>
      </c>
      <c r="N197" s="6" t="n">
        <v>5.03</v>
      </c>
    </row>
    <row collapsed="false" customFormat="false" customHeight="false" hidden="false" ht="12.1" outlineLevel="0" r="198">
      <c r="A198" s="46" t="n">
        <v>45317</v>
      </c>
      <c r="B198" s="17" t="s">
        <v>864</v>
      </c>
      <c r="C198" s="17" t="s">
        <v>737</v>
      </c>
      <c r="D198" s="17" t="s">
        <v>1038</v>
      </c>
      <c r="E198" s="7" t="n">
        <v>1</v>
      </c>
      <c r="F198" s="17" t="s">
        <v>20</v>
      </c>
      <c r="G198" s="6" t="n">
        <v>9.84</v>
      </c>
      <c r="H198" s="6" t="n">
        <v>320</v>
      </c>
      <c r="I198" s="6" t="n">
        <v>717.83</v>
      </c>
      <c r="J198" s="6" t="n">
        <v>1</v>
      </c>
      <c r="K198" s="6" t="n">
        <v>9.84</v>
      </c>
      <c r="L198" s="6" t="n">
        <v>8.84</v>
      </c>
      <c r="M198" s="6" t="n">
        <v>1.23</v>
      </c>
      <c r="N198" s="6" t="n">
        <v>2.76</v>
      </c>
    </row>
    <row collapsed="false" customFormat="false" customHeight="false" hidden="false" ht="12.1" outlineLevel="0" r="199">
      <c r="A199" s="46" t="n">
        <v>45316</v>
      </c>
      <c r="B199" s="17" t="s">
        <v>864</v>
      </c>
      <c r="C199" s="17" t="s">
        <v>128</v>
      </c>
      <c r="D199" s="17" t="s">
        <v>129</v>
      </c>
      <c r="E199" s="7" t="n">
        <v>1</v>
      </c>
      <c r="F199" s="17" t="s">
        <v>77</v>
      </c>
      <c r="G199" s="6" t="n">
        <v>37.0788</v>
      </c>
      <c r="H199" s="6" t="n">
        <v>28.33</v>
      </c>
      <c r="I199" s="6" t="n">
        <v>2837.37</v>
      </c>
      <c r="J199" s="6" t="n">
        <v>0.04</v>
      </c>
      <c r="K199" s="6" t="n">
        <v>37.0788</v>
      </c>
      <c r="L199" s="6" t="n">
        <v>33.55</v>
      </c>
      <c r="M199" s="6" t="n">
        <v>1.18</v>
      </c>
      <c r="N199" s="6" t="n">
        <v>1.34</v>
      </c>
    </row>
    <row collapsed="false" customFormat="false" customHeight="false" hidden="false" ht="12.1" outlineLevel="0" r="200">
      <c r="A200" s="46" t="n">
        <v>45334</v>
      </c>
      <c r="B200" s="17" t="s">
        <v>864</v>
      </c>
      <c r="C200" s="17" t="s">
        <v>740</v>
      </c>
      <c r="D200" s="17" t="s">
        <v>911</v>
      </c>
      <c r="E200" s="7" t="n">
        <v>1</v>
      </c>
      <c r="F200" s="17" t="s">
        <v>77</v>
      </c>
      <c r="G200" s="6" t="n">
        <v>27.267</v>
      </c>
      <c r="H200" s="6" t="n">
        <v>13.86</v>
      </c>
      <c r="I200" s="6" t="n">
        <v>1086.49</v>
      </c>
      <c r="J200" s="6" t="n">
        <v>0.09</v>
      </c>
      <c r="K200" s="6" t="n">
        <v>27.267</v>
      </c>
      <c r="L200" s="6" t="n">
        <v>19.09</v>
      </c>
      <c r="M200" s="6" t="n">
        <v>1.76</v>
      </c>
      <c r="N200" s="6" t="n">
        <v>1.52</v>
      </c>
    </row>
    <row collapsed="false" customFormat="false" customHeight="false" hidden="false" ht="12.1" outlineLevel="0" r="201">
      <c r="A201" s="46" t="n">
        <v>45337</v>
      </c>
      <c r="B201" s="17" t="s">
        <v>864</v>
      </c>
      <c r="C201" s="17" t="s">
        <v>134</v>
      </c>
      <c r="D201" s="17" t="s">
        <v>135</v>
      </c>
      <c r="E201" s="7" t="n">
        <v>2</v>
      </c>
      <c r="F201" s="17" t="s">
        <v>77</v>
      </c>
      <c r="G201" s="6" t="n">
        <v>15.5434</v>
      </c>
      <c r="H201" s="6" t="n">
        <v>16.78</v>
      </c>
      <c r="I201" s="6" t="n">
        <v>598.97</v>
      </c>
      <c r="J201" s="6" t="n">
        <v>0.1</v>
      </c>
      <c r="K201" s="6" t="n">
        <v>31.0867</v>
      </c>
      <c r="L201" s="6" t="n">
        <v>21.94</v>
      </c>
      <c r="M201" s="6" t="n">
        <v>1.83</v>
      </c>
      <c r="N201" s="6" t="n">
        <v>0.72</v>
      </c>
    </row>
    <row collapsed="false" customFormat="false" customHeight="false" hidden="false" ht="12.1" outlineLevel="0" r="202">
      <c r="A202" s="46" t="n">
        <v>45351</v>
      </c>
      <c r="B202" s="17" t="s">
        <v>864</v>
      </c>
      <c r="C202" s="17" t="s">
        <v>98</v>
      </c>
      <c r="D202" s="17" t="s">
        <v>99</v>
      </c>
      <c r="E202" s="7" t="n">
        <v>1</v>
      </c>
      <c r="F202" s="17" t="s">
        <v>77</v>
      </c>
      <c r="G202" s="6" t="n">
        <v>22.0486</v>
      </c>
      <c r="H202" s="6" t="n">
        <v>34.31</v>
      </c>
      <c r="I202" s="6" t="n">
        <v>1979.09</v>
      </c>
      <c r="J202" s="6" t="n">
        <v>0.02</v>
      </c>
      <c r="K202" s="6" t="n">
        <v>22.0486</v>
      </c>
      <c r="L202" s="6" t="n">
        <v>20.21</v>
      </c>
      <c r="M202" s="6" t="n">
        <v>1.02</v>
      </c>
      <c r="N202" s="6" t="n">
        <v>0.64</v>
      </c>
    </row>
    <row collapsed="false" customFormat="false" customHeight="false" hidden="false" ht="12.1" outlineLevel="0" r="203">
      <c r="A203" s="46" t="n">
        <v>45366</v>
      </c>
      <c r="B203" s="17" t="s">
        <v>864</v>
      </c>
      <c r="C203" s="17" t="s">
        <v>141</v>
      </c>
      <c r="D203" s="17" t="s">
        <v>142</v>
      </c>
      <c r="E203" s="7" t="n">
        <v>1</v>
      </c>
      <c r="F203" s="17" t="s">
        <v>77</v>
      </c>
      <c r="G203" s="6" t="n">
        <v>14.2036</v>
      </c>
      <c r="H203" s="6" t="n">
        <v>13.06</v>
      </c>
      <c r="I203" s="6" t="n">
        <v>702.47</v>
      </c>
      <c r="J203" s="6" t="n">
        <v>0.02</v>
      </c>
      <c r="K203" s="6" t="n">
        <v>14.2036</v>
      </c>
      <c r="L203" s="6" t="n">
        <v>12.37</v>
      </c>
      <c r="M203" s="6" t="n">
        <v>1.76</v>
      </c>
      <c r="N203" s="6" t="n">
        <v>1.03</v>
      </c>
    </row>
    <row collapsed="false" customFormat="false" customHeight="false" hidden="false" ht="12.1" outlineLevel="0" r="204">
      <c r="A204" s="46" t="n">
        <v>45377</v>
      </c>
      <c r="B204" s="17" t="s">
        <v>844</v>
      </c>
      <c r="C204" s="17" t="s">
        <v>38</v>
      </c>
      <c r="D204" s="17" t="s">
        <v>39</v>
      </c>
      <c r="E204" s="7" t="n">
        <v>6</v>
      </c>
      <c r="F204" s="17" t="s">
        <v>20</v>
      </c>
      <c r="G204" s="6" t="n">
        <v>44.09</v>
      </c>
      <c r="H204" s="6" t="n">
        <v>1316.8</v>
      </c>
      <c r="I204" s="6" t="n">
        <v>1285.27</v>
      </c>
      <c r="J204" s="6" t="n">
        <v>34</v>
      </c>
      <c r="K204" s="6" t="n">
        <v>264.54</v>
      </c>
      <c r="L204" s="6" t="n">
        <v>230.54</v>
      </c>
      <c r="M204" s="6" t="n">
        <v>2.99</v>
      </c>
      <c r="N204" s="6" t="n">
        <v>2.92</v>
      </c>
    </row>
    <row collapsed="false" customFormat="false" customHeight="false" hidden="false" ht="12.1" outlineLevel="0" r="205">
      <c r="A205" s="46" t="n">
        <v>45391</v>
      </c>
      <c r="B205" s="17" t="s">
        <v>864</v>
      </c>
      <c r="C205" s="17" t="s">
        <v>104</v>
      </c>
      <c r="D205" s="17" t="s">
        <v>105</v>
      </c>
      <c r="E205" s="7" t="n">
        <v>2</v>
      </c>
      <c r="F205" s="17" t="s">
        <v>77</v>
      </c>
      <c r="G205" s="6" t="n">
        <v>25.7375</v>
      </c>
      <c r="H205" s="6" t="n">
        <v>17.25</v>
      </c>
      <c r="I205" s="6" t="n">
        <v>2177.22</v>
      </c>
      <c r="J205" s="6" t="n">
        <v>0.06</v>
      </c>
      <c r="K205" s="6" t="n">
        <v>51.475</v>
      </c>
      <c r="L205" s="6" t="n">
        <v>45.92</v>
      </c>
      <c r="M205" s="6" t="n">
        <v>1.05</v>
      </c>
      <c r="N205" s="6" t="n">
        <v>1.44</v>
      </c>
    </row>
    <row collapsed="false" customFormat="false" customHeight="false" hidden="false" ht="12.1" outlineLevel="0" r="206">
      <c r="A206" s="46" t="n">
        <v>45393</v>
      </c>
      <c r="B206" s="17" t="s">
        <v>864</v>
      </c>
      <c r="C206" s="17" t="s">
        <v>143</v>
      </c>
      <c r="D206" s="17" t="s">
        <v>144</v>
      </c>
      <c r="E206" s="7" t="n">
        <v>2</v>
      </c>
      <c r="F206" s="17" t="s">
        <v>77</v>
      </c>
      <c r="G206" s="6" t="n">
        <v>50.3387</v>
      </c>
      <c r="H206" s="6" t="n">
        <v>6.08</v>
      </c>
      <c r="I206" s="6" t="n">
        <v>997.44</v>
      </c>
      <c r="J206" s="6" t="n">
        <v>0.11</v>
      </c>
      <c r="K206" s="6" t="n">
        <v>100.6774</v>
      </c>
      <c r="L206" s="6" t="n">
        <v>90.42</v>
      </c>
      <c r="M206" s="6" t="n">
        <v>4.53</v>
      </c>
      <c r="N206" s="6" t="n">
        <v>7.98</v>
      </c>
    </row>
    <row collapsed="false" customFormat="false" customHeight="false" hidden="false" ht="12.1" outlineLevel="0" r="207">
      <c r="A207" s="46" t="n">
        <v>45406</v>
      </c>
      <c r="B207" s="17" t="s">
        <v>844</v>
      </c>
      <c r="C207" s="17" t="s">
        <v>125</v>
      </c>
      <c r="D207" s="17" t="s">
        <v>126</v>
      </c>
      <c r="E207" s="7" t="n">
        <v>2</v>
      </c>
      <c r="F207" s="17" t="s">
        <v>20</v>
      </c>
      <c r="G207" s="6" t="n">
        <v>47.33</v>
      </c>
      <c r="H207" s="6" t="n">
        <v>2835</v>
      </c>
      <c r="I207" s="6" t="n">
        <v>1728</v>
      </c>
      <c r="J207" s="6" t="n">
        <v>12</v>
      </c>
      <c r="K207" s="6" t="n">
        <v>94.66</v>
      </c>
      <c r="L207" s="6" t="n">
        <v>82.66</v>
      </c>
      <c r="M207" s="6" t="n">
        <v>2.39</v>
      </c>
      <c r="N207" s="6" t="n">
        <v>1.46</v>
      </c>
    </row>
    <row collapsed="false" customFormat="false" customHeight="false" hidden="false" ht="12.1" outlineLevel="0" r="208">
      <c r="A208" s="46" t="n">
        <v>45414</v>
      </c>
      <c r="B208" s="17" t="s">
        <v>844</v>
      </c>
      <c r="C208" s="17" t="s">
        <v>145</v>
      </c>
      <c r="D208" s="17" t="s">
        <v>146</v>
      </c>
      <c r="E208" s="7" t="n">
        <v>1</v>
      </c>
      <c r="F208" s="17" t="s">
        <v>20</v>
      </c>
      <c r="G208" s="6" t="n">
        <v>100</v>
      </c>
      <c r="H208" s="6" t="n">
        <v>969</v>
      </c>
      <c r="I208" s="6" t="n">
        <v>751.32</v>
      </c>
      <c r="J208" s="6" t="n">
        <v>13</v>
      </c>
      <c r="K208" s="6" t="n">
        <v>100</v>
      </c>
      <c r="L208" s="6" t="n">
        <v>87</v>
      </c>
      <c r="M208" s="6" t="n">
        <v>11.58</v>
      </c>
      <c r="N208" s="6" t="n">
        <v>8.98</v>
      </c>
    </row>
    <row collapsed="false" customFormat="false" customHeight="false" hidden="false" ht="12.1" outlineLevel="0" r="209">
      <c r="A209" s="46" t="n">
        <v>45418</v>
      </c>
      <c r="B209" s="17" t="s">
        <v>844</v>
      </c>
      <c r="C209" s="17" t="s">
        <v>71</v>
      </c>
      <c r="D209" s="17" t="s">
        <v>72</v>
      </c>
      <c r="E209" s="7" t="n">
        <v>20</v>
      </c>
      <c r="F209" s="17" t="s">
        <v>20</v>
      </c>
      <c r="G209" s="6" t="n">
        <v>23.37</v>
      </c>
      <c r="H209" s="6" t="n">
        <v>313.77</v>
      </c>
      <c r="I209" s="6" t="n">
        <v>155.65</v>
      </c>
      <c r="J209" s="6" t="n">
        <v>61</v>
      </c>
      <c r="K209" s="6" t="n">
        <v>467.4</v>
      </c>
      <c r="L209" s="6" t="n">
        <v>406.4</v>
      </c>
      <c r="M209" s="6" t="n">
        <v>13.05</v>
      </c>
      <c r="N209" s="6" t="n">
        <v>6.48</v>
      </c>
    </row>
    <row collapsed="false" customFormat="false" customHeight="false" hidden="false" ht="12.1" outlineLevel="0" r="210">
      <c r="A210" s="46" t="n">
        <v>45419</v>
      </c>
      <c r="B210" s="17" t="s">
        <v>933</v>
      </c>
      <c r="C210" s="17" t="s">
        <v>81</v>
      </c>
      <c r="D210" s="17" t="s">
        <v>82</v>
      </c>
      <c r="E210" s="7" t="n">
        <v>1</v>
      </c>
      <c r="F210" s="17" t="s">
        <v>20</v>
      </c>
      <c r="G210" s="6" t="n">
        <v>498</v>
      </c>
      <c r="H210" s="6" t="n">
        <v>7722.5</v>
      </c>
      <c r="I210" s="6" t="n">
        <v>3979.9</v>
      </c>
      <c r="J210" s="6" t="n">
        <v>65</v>
      </c>
      <c r="K210" s="6" t="n">
        <v>498</v>
      </c>
      <c r="L210" s="6" t="n">
        <v>433</v>
      </c>
      <c r="M210" s="6" t="n">
        <v>10.88</v>
      </c>
      <c r="N210" s="6" t="n">
        <v>5.61</v>
      </c>
    </row>
    <row collapsed="false" customFormat="false" customHeight="false" hidden="false" ht="12.1" outlineLevel="0" r="211">
      <c r="A211" s="46" t="n">
        <v>45429</v>
      </c>
      <c r="B211" s="17" t="s">
        <v>864</v>
      </c>
      <c r="C211" s="17" t="s">
        <v>740</v>
      </c>
      <c r="D211" s="17" t="s">
        <v>911</v>
      </c>
      <c r="E211" s="7" t="n">
        <v>1</v>
      </c>
      <c r="F211" s="17" t="s">
        <v>77</v>
      </c>
      <c r="G211" s="6" t="n">
        <v>27.2772</v>
      </c>
      <c r="H211" s="6" t="n">
        <v>14.48</v>
      </c>
      <c r="I211" s="6" t="n">
        <v>1086.49</v>
      </c>
      <c r="J211" s="6" t="n">
        <v>0.09</v>
      </c>
      <c r="K211" s="6" t="n">
        <v>27.2772</v>
      </c>
      <c r="L211" s="6" t="n">
        <v>19.09</v>
      </c>
      <c r="M211" s="6" t="n">
        <v>1.76</v>
      </c>
      <c r="N211" s="6" t="n">
        <v>1.45</v>
      </c>
    </row>
    <row collapsed="false" customFormat="false" customHeight="false" hidden="false" ht="12.1" outlineLevel="0" r="212">
      <c r="A212" s="46" t="n">
        <v>45429</v>
      </c>
      <c r="B212" s="17" t="s">
        <v>864</v>
      </c>
      <c r="C212" s="17" t="s">
        <v>134</v>
      </c>
      <c r="D212" s="17" t="s">
        <v>135</v>
      </c>
      <c r="E212" s="7" t="n">
        <v>2</v>
      </c>
      <c r="F212" s="17" t="s">
        <v>77</v>
      </c>
      <c r="G212" s="6" t="n">
        <v>15.4571</v>
      </c>
      <c r="H212" s="6" t="n">
        <v>16.07</v>
      </c>
      <c r="I212" s="6" t="n">
        <v>598.97</v>
      </c>
      <c r="J212" s="6" t="n">
        <v>0.1</v>
      </c>
      <c r="K212" s="6" t="n">
        <v>30.9141</v>
      </c>
      <c r="L212" s="6" t="n">
        <v>21.82</v>
      </c>
      <c r="M212" s="6" t="n">
        <v>1.82</v>
      </c>
      <c r="N212" s="6" t="n">
        <v>0.75</v>
      </c>
    </row>
    <row collapsed="false" customFormat="false" customHeight="false" hidden="false" ht="12.1" outlineLevel="0" r="213">
      <c r="A213" s="46" t="n">
        <v>45436</v>
      </c>
      <c r="B213" s="17" t="s">
        <v>844</v>
      </c>
      <c r="C213" s="17" t="s">
        <v>125</v>
      </c>
      <c r="D213" s="17" t="s">
        <v>126</v>
      </c>
      <c r="E213" s="7" t="n">
        <v>2</v>
      </c>
      <c r="F213" s="17" t="s">
        <v>20</v>
      </c>
      <c r="G213" s="6" t="n">
        <v>4.56</v>
      </c>
      <c r="H213" s="6" t="n">
        <v>3053.6</v>
      </c>
      <c r="I213" s="6" t="n">
        <v>1728</v>
      </c>
      <c r="J213" s="6" t="n">
        <v>1</v>
      </c>
      <c r="K213" s="6" t="n">
        <v>9.12</v>
      </c>
      <c r="L213" s="6" t="n">
        <v>8.12</v>
      </c>
      <c r="M213" s="6" t="n">
        <v>0.23</v>
      </c>
      <c r="N213" s="6" t="n">
        <v>0.13</v>
      </c>
    </row>
    <row collapsed="false" customFormat="false" customHeight="false" hidden="false" ht="12.1" outlineLevel="0" r="214">
      <c r="A214" s="46" t="n">
        <v>45436</v>
      </c>
      <c r="B214" s="17" t="s">
        <v>844</v>
      </c>
      <c r="C214" s="17" t="s">
        <v>125</v>
      </c>
      <c r="D214" s="17" t="s">
        <v>126</v>
      </c>
      <c r="E214" s="7" t="n">
        <v>2</v>
      </c>
      <c r="F214" s="17" t="s">
        <v>20</v>
      </c>
      <c r="G214" s="6" t="n">
        <v>47.33</v>
      </c>
      <c r="H214" s="6" t="n">
        <v>3053.6</v>
      </c>
      <c r="I214" s="6" t="n">
        <v>1728</v>
      </c>
      <c r="J214" s="6" t="n">
        <v>12</v>
      </c>
      <c r="K214" s="6" t="n">
        <v>94.66</v>
      </c>
      <c r="L214" s="6" t="n">
        <v>82.66</v>
      </c>
      <c r="M214" s="6" t="n">
        <v>2.39</v>
      </c>
      <c r="N214" s="6" t="n">
        <v>1.35</v>
      </c>
    </row>
    <row collapsed="false" customFormat="false" customHeight="false" hidden="false" ht="12.1" outlineLevel="0" r="215">
      <c r="A215" s="46" t="n">
        <v>45439</v>
      </c>
      <c r="B215" s="17" t="s">
        <v>844</v>
      </c>
      <c r="C215" s="17" t="s">
        <v>86</v>
      </c>
      <c r="D215" s="17" t="s">
        <v>87</v>
      </c>
      <c r="E215" s="7" t="n">
        <v>40</v>
      </c>
      <c r="F215" s="17" t="s">
        <v>20</v>
      </c>
      <c r="G215" s="6" t="n">
        <v>25.43</v>
      </c>
      <c r="H215" s="6" t="n">
        <v>219.22</v>
      </c>
      <c r="I215" s="6" t="n">
        <v>109.61</v>
      </c>
      <c r="J215" s="6" t="n">
        <v>132</v>
      </c>
      <c r="K215" s="6" t="n">
        <v>1017.2</v>
      </c>
      <c r="L215" s="6" t="n">
        <v>885.2</v>
      </c>
      <c r="M215" s="6" t="n">
        <v>20.19</v>
      </c>
      <c r="N215" s="6" t="n">
        <v>10.09</v>
      </c>
    </row>
    <row collapsed="false" customFormat="false" customHeight="false" hidden="false" ht="12.1" outlineLevel="0" r="216">
      <c r="A216" s="46" t="n">
        <v>45439</v>
      </c>
      <c r="B216" s="17" t="s">
        <v>933</v>
      </c>
      <c r="C216" s="17" t="s">
        <v>60</v>
      </c>
      <c r="D216" s="17" t="s">
        <v>61</v>
      </c>
      <c r="E216" s="7" t="n">
        <v>7000</v>
      </c>
      <c r="F216" s="17" t="s">
        <v>20</v>
      </c>
      <c r="G216" s="6" t="n">
        <v>0.0489</v>
      </c>
      <c r="H216" s="6" t="n">
        <v>0.934</v>
      </c>
      <c r="I216" s="6" t="n">
        <v>1.03</v>
      </c>
      <c r="J216" s="6" t="n">
        <v>44</v>
      </c>
      <c r="K216" s="6" t="n">
        <v>342.09</v>
      </c>
      <c r="L216" s="6" t="n">
        <v>298.09</v>
      </c>
      <c r="M216" s="6" t="n">
        <v>4.13</v>
      </c>
      <c r="N216" s="6" t="n">
        <v>4.56</v>
      </c>
    </row>
    <row collapsed="false" customFormat="false" customHeight="false" hidden="false" ht="12.1" outlineLevel="0" r="217">
      <c r="A217" s="46" t="n">
        <v>45443</v>
      </c>
      <c r="B217" s="17" t="s">
        <v>844</v>
      </c>
      <c r="C217" s="17" t="s">
        <v>78</v>
      </c>
      <c r="D217" s="17" t="s">
        <v>79</v>
      </c>
      <c r="E217" s="7" t="n">
        <v>80</v>
      </c>
      <c r="F217" s="17" t="s">
        <v>20</v>
      </c>
      <c r="G217" s="6" t="n">
        <v>2.02</v>
      </c>
      <c r="H217" s="6" t="n">
        <v>74.98</v>
      </c>
      <c r="I217" s="6" t="n">
        <v>74.7</v>
      </c>
      <c r="J217" s="6" t="n">
        <v>21</v>
      </c>
      <c r="K217" s="6" t="n">
        <v>161.6</v>
      </c>
      <c r="L217" s="6" t="n">
        <v>140.6</v>
      </c>
      <c r="M217" s="6" t="n">
        <v>2.35</v>
      </c>
      <c r="N217" s="6" t="n">
        <v>2.34</v>
      </c>
    </row>
    <row collapsed="false" customFormat="false" customHeight="false" hidden="false" ht="12.1" outlineLevel="0" r="218">
      <c r="A218" s="46" t="n">
        <v>45450</v>
      </c>
      <c r="B218" s="17" t="s">
        <v>864</v>
      </c>
      <c r="C218" s="17" t="s">
        <v>98</v>
      </c>
      <c r="D218" s="17" t="s">
        <v>99</v>
      </c>
      <c r="E218" s="7" t="n">
        <v>1</v>
      </c>
      <c r="F218" s="17" t="s">
        <v>77</v>
      </c>
      <c r="G218" s="6" t="n">
        <v>21.3025</v>
      </c>
      <c r="H218" s="6" t="n">
        <v>39.46</v>
      </c>
      <c r="I218" s="6" t="n">
        <v>1979.09</v>
      </c>
      <c r="J218" s="6" t="n">
        <v>0.02</v>
      </c>
      <c r="K218" s="6" t="n">
        <v>21.3025</v>
      </c>
      <c r="L218" s="6" t="n">
        <v>19.53</v>
      </c>
      <c r="M218" s="6" t="n">
        <v>0.99</v>
      </c>
      <c r="N218" s="6" t="n">
        <v>0.56</v>
      </c>
    </row>
    <row collapsed="false" customFormat="false" customHeight="false" hidden="false" ht="12.1" outlineLevel="0" r="219">
      <c r="A219" s="46" t="n">
        <v>45453</v>
      </c>
      <c r="B219" s="17" t="s">
        <v>933</v>
      </c>
      <c r="C219" s="17" t="s">
        <v>107</v>
      </c>
      <c r="D219" s="17" t="s">
        <v>108</v>
      </c>
      <c r="E219" s="7" t="n">
        <v>120</v>
      </c>
      <c r="F219" s="17" t="s">
        <v>20</v>
      </c>
      <c r="G219" s="6" t="n">
        <v>2.752</v>
      </c>
      <c r="H219" s="6" t="n">
        <v>55.06</v>
      </c>
      <c r="I219" s="6" t="n">
        <v>27.25</v>
      </c>
      <c r="J219" s="6" t="n">
        <v>43</v>
      </c>
      <c r="K219" s="6" t="n">
        <v>330.24</v>
      </c>
      <c r="L219" s="6" t="n">
        <v>287.24</v>
      </c>
      <c r="M219" s="6" t="n">
        <v>8.78</v>
      </c>
      <c r="N219" s="6" t="n">
        <v>4.35</v>
      </c>
    </row>
    <row collapsed="false" customFormat="false" customHeight="false" hidden="false" ht="12.1" outlineLevel="0" r="220">
      <c r="A220" s="46" t="n">
        <v>45457</v>
      </c>
      <c r="B220" s="17" t="s">
        <v>844</v>
      </c>
      <c r="C220" s="17" t="s">
        <v>49</v>
      </c>
      <c r="D220" s="17" t="s">
        <v>50</v>
      </c>
      <c r="E220" s="7" t="n">
        <v>20</v>
      </c>
      <c r="F220" s="17" t="s">
        <v>20</v>
      </c>
      <c r="G220" s="6" t="n">
        <v>17.35</v>
      </c>
      <c r="H220" s="6" t="n">
        <v>240.1</v>
      </c>
      <c r="I220" s="6" t="n">
        <v>89.07</v>
      </c>
      <c r="J220" s="6" t="n">
        <v>45</v>
      </c>
      <c r="K220" s="6" t="n">
        <v>347</v>
      </c>
      <c r="L220" s="6" t="n">
        <v>302</v>
      </c>
      <c r="M220" s="6" t="n">
        <v>16.95</v>
      </c>
      <c r="N220" s="6" t="n">
        <v>6.29</v>
      </c>
    </row>
    <row collapsed="false" customFormat="false" customHeight="false" hidden="false" ht="12.1" outlineLevel="0" r="221">
      <c r="A221" s="46" t="n">
        <v>45460</v>
      </c>
      <c r="B221" s="17" t="s">
        <v>864</v>
      </c>
      <c r="C221" s="17" t="s">
        <v>179</v>
      </c>
      <c r="D221" s="17" t="s">
        <v>180</v>
      </c>
      <c r="E221" s="7" t="n">
        <v>2</v>
      </c>
      <c r="F221" s="17" t="s">
        <v>77</v>
      </c>
      <c r="G221" s="6" t="n">
        <v>4.4533</v>
      </c>
      <c r="H221" s="6" t="n">
        <v>0.15</v>
      </c>
      <c r="I221" s="6" t="n">
        <v>390.45</v>
      </c>
      <c r="J221" s="6" t="n">
        <v>0.01</v>
      </c>
      <c r="K221" s="6" t="n">
        <v>8.9066</v>
      </c>
      <c r="L221" s="6" t="n">
        <v>8.02</v>
      </c>
      <c r="M221" s="6" t="n">
        <v>1.03</v>
      </c>
      <c r="N221" s="6" t="n">
        <v>30.02</v>
      </c>
    </row>
    <row collapsed="false" customFormat="false" customHeight="false" hidden="false" ht="12.1" outlineLevel="0" r="222">
      <c r="A222" s="46" t="n">
        <v>45461</v>
      </c>
      <c r="B222" s="17" t="s">
        <v>844</v>
      </c>
      <c r="C222" s="17" t="s">
        <v>46</v>
      </c>
      <c r="D222" s="17" t="s">
        <v>47</v>
      </c>
      <c r="E222" s="7" t="n">
        <v>5</v>
      </c>
      <c r="F222" s="17" t="s">
        <v>20</v>
      </c>
      <c r="G222" s="6" t="n">
        <v>191.51</v>
      </c>
      <c r="H222" s="6" t="n">
        <v>1555.6</v>
      </c>
      <c r="I222" s="6" t="n">
        <v>1101.44</v>
      </c>
      <c r="J222" s="6" t="n">
        <v>124</v>
      </c>
      <c r="K222" s="6" t="n">
        <v>957.55</v>
      </c>
      <c r="L222" s="6" t="n">
        <v>833.55</v>
      </c>
      <c r="M222" s="6" t="n">
        <v>15.14</v>
      </c>
      <c r="N222" s="6" t="n">
        <v>10.72</v>
      </c>
    </row>
    <row collapsed="false" customFormat="false" customHeight="false" hidden="false" ht="12.1" outlineLevel="0" r="223">
      <c r="A223" s="46" t="n">
        <v>45460</v>
      </c>
      <c r="B223" s="17" t="s">
        <v>864</v>
      </c>
      <c r="C223" s="17" t="s">
        <v>141</v>
      </c>
      <c r="D223" s="17" t="s">
        <v>142</v>
      </c>
      <c r="E223" s="7" t="n">
        <v>1</v>
      </c>
      <c r="F223" s="17" t="s">
        <v>77</v>
      </c>
      <c r="G223" s="6" t="n">
        <v>13.8052</v>
      </c>
      <c r="H223" s="6" t="n">
        <v>12.37</v>
      </c>
      <c r="I223" s="6" t="n">
        <v>702.47</v>
      </c>
      <c r="J223" s="6" t="n">
        <v>0.02</v>
      </c>
      <c r="K223" s="6" t="n">
        <v>13.8052</v>
      </c>
      <c r="L223" s="6" t="n">
        <v>12.02</v>
      </c>
      <c r="M223" s="6" t="n">
        <v>1.71</v>
      </c>
      <c r="N223" s="6" t="n">
        <v>1.09</v>
      </c>
    </row>
    <row collapsed="false" customFormat="false" customHeight="false" hidden="false" ht="12.1" outlineLevel="0" r="224">
      <c r="A224" s="46" t="n">
        <v>45461</v>
      </c>
      <c r="B224" s="17" t="s">
        <v>844</v>
      </c>
      <c r="C224" s="17" t="s">
        <v>46</v>
      </c>
      <c r="D224" s="17" t="s">
        <v>47</v>
      </c>
      <c r="E224" s="7" t="n">
        <v>5</v>
      </c>
      <c r="F224" s="17" t="s">
        <v>20</v>
      </c>
      <c r="G224" s="6" t="n">
        <v>38.3</v>
      </c>
      <c r="H224" s="6" t="n">
        <v>1555.6</v>
      </c>
      <c r="I224" s="6" t="n">
        <v>1101.44</v>
      </c>
      <c r="J224" s="6" t="n">
        <v>25</v>
      </c>
      <c r="K224" s="6" t="n">
        <v>191.5</v>
      </c>
      <c r="L224" s="6" t="n">
        <v>166.5</v>
      </c>
      <c r="M224" s="6" t="n">
        <v>3.02</v>
      </c>
      <c r="N224" s="6" t="n">
        <v>2.14</v>
      </c>
    </row>
    <row collapsed="false" customFormat="false" customHeight="false" hidden="false" ht="12.1" outlineLevel="0" r="225">
      <c r="A225" s="46" t="n">
        <v>45471</v>
      </c>
      <c r="B225" s="17" t="s">
        <v>844</v>
      </c>
      <c r="C225" s="17" t="s">
        <v>93</v>
      </c>
      <c r="D225" s="17" t="s">
        <v>94</v>
      </c>
      <c r="E225" s="7" t="n">
        <v>10000</v>
      </c>
      <c r="F225" s="17" t="s">
        <v>20</v>
      </c>
      <c r="G225" s="6" t="n">
        <v>0.0388</v>
      </c>
      <c r="H225" s="6" t="n">
        <v>0.2929</v>
      </c>
      <c r="I225" s="6" t="n">
        <v>0.27</v>
      </c>
      <c r="J225" s="6" t="n">
        <v>50</v>
      </c>
      <c r="K225" s="6" t="n">
        <v>388.3</v>
      </c>
      <c r="L225" s="6" t="n">
        <v>338.3</v>
      </c>
      <c r="M225" s="6" t="n">
        <v>12.69</v>
      </c>
      <c r="N225" s="6" t="n">
        <v>11.55</v>
      </c>
    </row>
    <row collapsed="false" customFormat="false" customHeight="false" hidden="false" ht="12.1" outlineLevel="0" r="226">
      <c r="A226" s="46" t="n">
        <v>45475</v>
      </c>
      <c r="B226" s="17" t="s">
        <v>844</v>
      </c>
      <c r="C226" s="17" t="s">
        <v>27</v>
      </c>
      <c r="D226" s="17" t="s">
        <v>28</v>
      </c>
      <c r="E226" s="7" t="n">
        <v>30</v>
      </c>
      <c r="F226" s="17" t="s">
        <v>20</v>
      </c>
      <c r="G226" s="6" t="n">
        <v>22.2453</v>
      </c>
      <c r="H226" s="6" t="n">
        <v>205.75</v>
      </c>
      <c r="I226" s="6" t="n">
        <v>152.05</v>
      </c>
      <c r="J226" s="6" t="n">
        <v>87</v>
      </c>
      <c r="K226" s="6" t="n">
        <v>667.359</v>
      </c>
      <c r="L226" s="6" t="n">
        <v>580.36</v>
      </c>
      <c r="M226" s="6" t="n">
        <v>12.72</v>
      </c>
      <c r="N226" s="6" t="n">
        <v>9.4</v>
      </c>
    </row>
    <row collapsed="false" customFormat="false" customHeight="false" hidden="false" ht="12.1" outlineLevel="0" r="227">
      <c r="A227" s="46" t="n">
        <v>45477</v>
      </c>
      <c r="B227" s="17" t="s">
        <v>844</v>
      </c>
      <c r="C227" s="17" t="s">
        <v>63</v>
      </c>
      <c r="D227" s="17" t="s">
        <v>64</v>
      </c>
      <c r="E227" s="7" t="n">
        <v>10000</v>
      </c>
      <c r="F227" s="17" t="s">
        <v>20</v>
      </c>
      <c r="G227" s="6" t="n">
        <v>0.0662</v>
      </c>
      <c r="H227" s="6" t="n">
        <v>0.5138</v>
      </c>
      <c r="I227" s="6" t="n">
        <v>0.3</v>
      </c>
      <c r="J227" s="6" t="n">
        <v>86</v>
      </c>
      <c r="K227" s="6" t="n">
        <v>662.1</v>
      </c>
      <c r="L227" s="6" t="n">
        <v>576.1</v>
      </c>
      <c r="M227" s="6" t="n">
        <v>19.44</v>
      </c>
      <c r="N227" s="6" t="n">
        <v>11.21</v>
      </c>
    </row>
    <row collapsed="false" customFormat="false" customHeight="false" hidden="false" ht="12.1" outlineLevel="0" r="228">
      <c r="A228" s="46" t="n">
        <v>45478</v>
      </c>
      <c r="B228" s="17" t="s">
        <v>844</v>
      </c>
      <c r="C228" s="17" t="s">
        <v>752</v>
      </c>
      <c r="D228" s="17" t="s">
        <v>1041</v>
      </c>
      <c r="E228" s="7" t="n">
        <v>2000</v>
      </c>
      <c r="F228" s="17" t="s">
        <v>20</v>
      </c>
      <c r="G228" s="6" t="n">
        <v>0.1428</v>
      </c>
      <c r="H228" s="6" t="n">
        <v>1.161</v>
      </c>
      <c r="I228" s="6" t="n">
        <v>1.4</v>
      </c>
      <c r="J228" s="6" t="n">
        <v>37</v>
      </c>
      <c r="K228" s="6" t="n">
        <v>285.64</v>
      </c>
      <c r="L228" s="6" t="n">
        <v>248.64</v>
      </c>
      <c r="M228" s="6" t="n">
        <v>8.87</v>
      </c>
      <c r="N228" s="6" t="n">
        <v>10.71</v>
      </c>
    </row>
    <row collapsed="false" customFormat="false" customHeight="false" hidden="false" ht="12.1" outlineLevel="0" r="229">
      <c r="A229" s="46" t="n">
        <v>45481</v>
      </c>
      <c r="B229" s="17" t="s">
        <v>844</v>
      </c>
      <c r="C229" s="17" t="s">
        <v>88</v>
      </c>
      <c r="D229" s="17" t="s">
        <v>89</v>
      </c>
      <c r="E229" s="7" t="n">
        <v>8</v>
      </c>
      <c r="F229" s="17" t="s">
        <v>20</v>
      </c>
      <c r="G229" s="6" t="n">
        <v>19.49</v>
      </c>
      <c r="H229" s="6" t="n">
        <v>671.3</v>
      </c>
      <c r="I229" s="6" t="n">
        <v>459.77</v>
      </c>
      <c r="J229" s="6" t="n">
        <v>20</v>
      </c>
      <c r="K229" s="6" t="n">
        <v>155.92</v>
      </c>
      <c r="L229" s="6" t="n">
        <v>135.92</v>
      </c>
      <c r="M229" s="6" t="n">
        <v>3.7</v>
      </c>
      <c r="N229" s="6" t="n">
        <v>2.53</v>
      </c>
    </row>
    <row collapsed="false" customFormat="false" customHeight="false" hidden="false" ht="12.1" outlineLevel="0" r="230">
      <c r="A230" s="46" t="n">
        <v>45482</v>
      </c>
      <c r="B230" s="17" t="s">
        <v>844</v>
      </c>
      <c r="C230" s="17" t="s">
        <v>52</v>
      </c>
      <c r="D230" s="17" t="s">
        <v>53</v>
      </c>
      <c r="E230" s="7" t="n">
        <v>12</v>
      </c>
      <c r="F230" s="17" t="s">
        <v>20</v>
      </c>
      <c r="G230" s="6" t="n">
        <v>25.17</v>
      </c>
      <c r="H230" s="6" t="n">
        <v>639.1</v>
      </c>
      <c r="I230" s="6" t="n">
        <v>468.6</v>
      </c>
      <c r="J230" s="6" t="n">
        <v>39</v>
      </c>
      <c r="K230" s="6" t="n">
        <v>302.04</v>
      </c>
      <c r="L230" s="6" t="n">
        <v>263.04</v>
      </c>
      <c r="M230" s="6" t="n">
        <v>4.68</v>
      </c>
      <c r="N230" s="6" t="n">
        <v>3.43</v>
      </c>
    </row>
    <row collapsed="false" customFormat="false" customHeight="false" hidden="false" ht="12.1" outlineLevel="0" r="231">
      <c r="A231" s="46" t="n">
        <v>45482</v>
      </c>
      <c r="B231" s="17" t="s">
        <v>844</v>
      </c>
      <c r="C231" s="17" t="s">
        <v>139</v>
      </c>
      <c r="D231" s="17" t="s">
        <v>140</v>
      </c>
      <c r="E231" s="7" t="n">
        <v>20</v>
      </c>
      <c r="F231" s="17" t="s">
        <v>20</v>
      </c>
      <c r="G231" s="6" t="n">
        <v>2.94</v>
      </c>
      <c r="H231" s="6" t="n">
        <v>68.4</v>
      </c>
      <c r="I231" s="6" t="n">
        <v>79.96</v>
      </c>
      <c r="J231" s="6" t="n">
        <v>8</v>
      </c>
      <c r="K231" s="6" t="n">
        <v>58.8</v>
      </c>
      <c r="L231" s="6" t="n">
        <v>50.8</v>
      </c>
      <c r="M231" s="6" t="n">
        <v>3.18</v>
      </c>
      <c r="N231" s="6" t="n">
        <v>3.71</v>
      </c>
    </row>
    <row collapsed="false" customFormat="false" customHeight="false" hidden="false" ht="12.1" outlineLevel="0" r="232">
      <c r="A232" s="46" t="n">
        <v>45482</v>
      </c>
      <c r="B232" s="17" t="s">
        <v>933</v>
      </c>
      <c r="C232" s="17" t="s">
        <v>110</v>
      </c>
      <c r="D232" s="17" t="s">
        <v>111</v>
      </c>
      <c r="E232" s="7" t="n">
        <v>10</v>
      </c>
      <c r="F232" s="17" t="s">
        <v>20</v>
      </c>
      <c r="G232" s="6" t="n">
        <v>7.89</v>
      </c>
      <c r="H232" s="6" t="n">
        <v>519.45</v>
      </c>
      <c r="I232" s="6" t="n">
        <v>584.7</v>
      </c>
      <c r="J232" s="6" t="n">
        <v>10</v>
      </c>
      <c r="K232" s="6" t="n">
        <v>78.9</v>
      </c>
      <c r="L232" s="6" t="n">
        <v>68.9</v>
      </c>
      <c r="M232" s="6" t="n">
        <v>1.18</v>
      </c>
      <c r="N232" s="6" t="n">
        <v>1.33</v>
      </c>
    </row>
    <row collapsed="false" customFormat="false" customHeight="false" hidden="false" ht="12.1" outlineLevel="0" r="233">
      <c r="A233" s="46" t="n">
        <v>45482</v>
      </c>
      <c r="B233" s="17" t="s">
        <v>933</v>
      </c>
      <c r="C233" s="17" t="s">
        <v>117</v>
      </c>
      <c r="D233" s="17" t="s">
        <v>118</v>
      </c>
      <c r="E233" s="7" t="n">
        <v>40</v>
      </c>
      <c r="F233" s="17" t="s">
        <v>20</v>
      </c>
      <c r="G233" s="6" t="n">
        <v>6.22</v>
      </c>
      <c r="H233" s="6" t="n">
        <v>97.2</v>
      </c>
      <c r="I233" s="6" t="n">
        <v>90.76</v>
      </c>
      <c r="J233" s="6" t="n">
        <v>32</v>
      </c>
      <c r="K233" s="6" t="n">
        <v>248.8</v>
      </c>
      <c r="L233" s="6" t="n">
        <v>216.8</v>
      </c>
      <c r="M233" s="6" t="n">
        <v>5.97</v>
      </c>
      <c r="N233" s="6" t="n">
        <v>5.58</v>
      </c>
    </row>
    <row collapsed="false" customFormat="false" customHeight="false" hidden="false" ht="12.1" outlineLevel="0" r="234">
      <c r="A234" s="46" t="n">
        <v>45482</v>
      </c>
      <c r="B234" s="17" t="s">
        <v>844</v>
      </c>
      <c r="C234" s="17" t="s">
        <v>34</v>
      </c>
      <c r="D234" s="17" t="s">
        <v>35</v>
      </c>
      <c r="E234" s="7" t="n">
        <v>24</v>
      </c>
      <c r="F234" s="17" t="s">
        <v>20</v>
      </c>
      <c r="G234" s="6" t="n">
        <v>29.01</v>
      </c>
      <c r="H234" s="6" t="n">
        <v>524.6</v>
      </c>
      <c r="I234" s="6" t="n">
        <v>436.84833333333</v>
      </c>
      <c r="J234" s="6" t="n">
        <v>38</v>
      </c>
      <c r="K234" s="6" t="n">
        <v>696.24</v>
      </c>
      <c r="L234" s="6" t="n">
        <v>605.24</v>
      </c>
      <c r="M234" s="6" t="n">
        <v>5.77</v>
      </c>
      <c r="N234" s="6" t="n">
        <v>4.81</v>
      </c>
    </row>
    <row collapsed="false" customFormat="false" customHeight="false" hidden="false" ht="12.1" outlineLevel="0" r="235">
      <c r="A235" s="46" t="n">
        <v>45484</v>
      </c>
      <c r="B235" s="17" t="s">
        <v>933</v>
      </c>
      <c r="C235" s="17" t="s">
        <v>67</v>
      </c>
      <c r="D235" s="17" t="s">
        <v>68</v>
      </c>
      <c r="E235" s="7" t="n">
        <v>1</v>
      </c>
      <c r="F235" s="17" t="s">
        <v>20</v>
      </c>
      <c r="G235" s="6" t="n">
        <v>15</v>
      </c>
      <c r="H235" s="6" t="n">
        <v>5657</v>
      </c>
      <c r="I235" s="6" t="n">
        <v>5732.86</v>
      </c>
      <c r="J235" s="6" t="n">
        <v>2</v>
      </c>
      <c r="K235" s="6" t="n">
        <v>15</v>
      </c>
      <c r="L235" s="6" t="n">
        <v>13</v>
      </c>
      <c r="M235" s="6" t="n">
        <v>0.23</v>
      </c>
      <c r="N235" s="6" t="n">
        <v>0.23</v>
      </c>
    </row>
    <row collapsed="false" customFormat="false" customHeight="false" hidden="false" ht="12.1" outlineLevel="0" r="236">
      <c r="A236" s="46" t="n">
        <v>45484</v>
      </c>
      <c r="B236" s="17" t="s">
        <v>933</v>
      </c>
      <c r="C236" s="17" t="s">
        <v>67</v>
      </c>
      <c r="D236" s="17" t="s">
        <v>68</v>
      </c>
      <c r="E236" s="7" t="n">
        <v>1</v>
      </c>
      <c r="F236" s="17" t="s">
        <v>20</v>
      </c>
      <c r="G236" s="6" t="n">
        <v>294</v>
      </c>
      <c r="H236" s="6" t="n">
        <v>5657</v>
      </c>
      <c r="I236" s="6" t="n">
        <v>5732.86</v>
      </c>
      <c r="J236" s="6" t="n">
        <v>38</v>
      </c>
      <c r="K236" s="6" t="n">
        <v>294</v>
      </c>
      <c r="L236" s="6" t="n">
        <v>256</v>
      </c>
      <c r="M236" s="6" t="n">
        <v>4.47</v>
      </c>
      <c r="N236" s="6" t="n">
        <v>4.53</v>
      </c>
    </row>
    <row collapsed="false" customFormat="false" customHeight="false" hidden="false" ht="12.1" outlineLevel="0" r="237">
      <c r="A237" s="46" t="n">
        <v>45484</v>
      </c>
      <c r="B237" s="17" t="s">
        <v>844</v>
      </c>
      <c r="C237" s="17" t="s">
        <v>17</v>
      </c>
      <c r="D237" s="17" t="s">
        <v>19</v>
      </c>
      <c r="E237" s="7" t="n">
        <v>80</v>
      </c>
      <c r="F237" s="17" t="s">
        <v>20</v>
      </c>
      <c r="G237" s="6" t="n">
        <v>33.3</v>
      </c>
      <c r="H237" s="6" t="n">
        <v>296</v>
      </c>
      <c r="I237" s="6" t="n">
        <v>198.25125</v>
      </c>
      <c r="J237" s="6" t="n">
        <v>216</v>
      </c>
      <c r="K237" s="6" t="n">
        <v>2664</v>
      </c>
      <c r="L237" s="6" t="n">
        <v>2318</v>
      </c>
      <c r="M237" s="6" t="n">
        <v>14.62</v>
      </c>
      <c r="N237" s="6" t="n">
        <v>9.79</v>
      </c>
    </row>
    <row collapsed="false" customFormat="false" customHeight="false" hidden="false" ht="12.1" outlineLevel="0" r="238">
      <c r="A238" s="46" t="n">
        <v>45483</v>
      </c>
      <c r="B238" s="17" t="s">
        <v>864</v>
      </c>
      <c r="C238" s="17" t="s">
        <v>104</v>
      </c>
      <c r="D238" s="17" t="s">
        <v>105</v>
      </c>
      <c r="E238" s="7" t="n">
        <v>2</v>
      </c>
      <c r="F238" s="17" t="s">
        <v>77</v>
      </c>
      <c r="G238" s="6" t="n">
        <v>24.4649</v>
      </c>
      <c r="H238" s="6" t="n">
        <v>18.8</v>
      </c>
      <c r="I238" s="6" t="n">
        <v>2177.22</v>
      </c>
      <c r="J238" s="6" t="n">
        <v>0.06</v>
      </c>
      <c r="K238" s="6" t="n">
        <v>48.9297</v>
      </c>
      <c r="L238" s="6" t="n">
        <v>43.65</v>
      </c>
      <c r="M238" s="6" t="n">
        <v>1</v>
      </c>
      <c r="N238" s="6" t="n">
        <v>1.32</v>
      </c>
    </row>
    <row collapsed="false" customFormat="false" customHeight="false" hidden="false" ht="12.1" outlineLevel="0" r="239">
      <c r="A239" s="46" t="n">
        <v>45485</v>
      </c>
      <c r="B239" s="17" t="s">
        <v>844</v>
      </c>
      <c r="C239" s="17" t="s">
        <v>130</v>
      </c>
      <c r="D239" s="17" t="s">
        <v>131</v>
      </c>
      <c r="E239" s="7" t="n">
        <v>2</v>
      </c>
      <c r="F239" s="17" t="s">
        <v>20</v>
      </c>
      <c r="G239" s="6" t="n">
        <v>249.69</v>
      </c>
      <c r="H239" s="6" t="n">
        <v>1643</v>
      </c>
      <c r="I239" s="6" t="n">
        <v>1567.66</v>
      </c>
      <c r="J239" s="6" t="n">
        <v>65</v>
      </c>
      <c r="K239" s="6" t="n">
        <v>499.38</v>
      </c>
      <c r="L239" s="6" t="n">
        <v>434.38</v>
      </c>
      <c r="M239" s="6" t="n">
        <v>13.85</v>
      </c>
      <c r="N239" s="6" t="n">
        <v>13.22</v>
      </c>
    </row>
    <row collapsed="false" customFormat="false" customHeight="false" hidden="false" ht="12.1" outlineLevel="0" r="240">
      <c r="A240" s="46" t="n">
        <v>45488</v>
      </c>
      <c r="B240" s="17" t="s">
        <v>844</v>
      </c>
      <c r="C240" s="17" t="s">
        <v>742</v>
      </c>
      <c r="D240" s="17" t="s">
        <v>1040</v>
      </c>
      <c r="E240" s="7" t="n">
        <v>1</v>
      </c>
      <c r="F240" s="17" t="s">
        <v>20</v>
      </c>
      <c r="G240" s="6" t="n">
        <v>412.13</v>
      </c>
      <c r="H240" s="6" t="n">
        <v>5890</v>
      </c>
      <c r="I240" s="6" t="n">
        <v>4315.88</v>
      </c>
      <c r="J240" s="6" t="n">
        <v>54</v>
      </c>
      <c r="K240" s="6" t="n">
        <v>412.13</v>
      </c>
      <c r="L240" s="6" t="n">
        <v>358.13</v>
      </c>
      <c r="M240" s="6" t="n">
        <v>8.3</v>
      </c>
      <c r="N240" s="6" t="n">
        <v>6.08</v>
      </c>
    </row>
    <row collapsed="false" customFormat="false" customHeight="false" hidden="false" ht="12.1" outlineLevel="0" r="241">
      <c r="A241" s="46" t="n">
        <v>45489</v>
      </c>
      <c r="B241" s="17" t="s">
        <v>844</v>
      </c>
      <c r="C241" s="17" t="s">
        <v>42</v>
      </c>
      <c r="D241" s="17" t="s">
        <v>43</v>
      </c>
      <c r="E241" s="7" t="n">
        <v>20</v>
      </c>
      <c r="F241" s="17" t="s">
        <v>20</v>
      </c>
      <c r="G241" s="6" t="n">
        <v>35</v>
      </c>
      <c r="H241" s="6" t="n">
        <v>220.85</v>
      </c>
      <c r="I241" s="6" t="n">
        <v>283.89</v>
      </c>
      <c r="J241" s="6" t="n">
        <v>91</v>
      </c>
      <c r="K241" s="6" t="n">
        <v>700</v>
      </c>
      <c r="L241" s="6" t="n">
        <v>609</v>
      </c>
      <c r="M241" s="6" t="n">
        <v>10.73</v>
      </c>
      <c r="N241" s="6" t="n">
        <v>13.79</v>
      </c>
    </row>
    <row collapsed="false" customFormat="false" customHeight="false" hidden="false" ht="12.1" outlineLevel="0" r="242">
      <c r="A242" s="46" t="n">
        <v>45499</v>
      </c>
      <c r="B242" s="17" t="s">
        <v>864</v>
      </c>
      <c r="C242" s="17" t="s">
        <v>128</v>
      </c>
      <c r="D242" s="17" t="s">
        <v>129</v>
      </c>
      <c r="E242" s="7" t="n">
        <v>1</v>
      </c>
      <c r="F242" s="17" t="s">
        <v>77</v>
      </c>
      <c r="G242" s="6" t="n">
        <v>35.8722</v>
      </c>
      <c r="H242" s="6" t="n">
        <v>30.18</v>
      </c>
      <c r="I242" s="6" t="n">
        <v>2837.37</v>
      </c>
      <c r="J242" s="6" t="n">
        <v>0.04</v>
      </c>
      <c r="K242" s="6" t="n">
        <v>35.8722</v>
      </c>
      <c r="L242" s="6" t="n">
        <v>32.46</v>
      </c>
      <c r="M242" s="6" t="n">
        <v>1.14</v>
      </c>
      <c r="N242" s="6" t="n">
        <v>1.26</v>
      </c>
    </row>
    <row collapsed="false" customFormat="false" customHeight="false" hidden="false" ht="12.1" outlineLevel="0" r="243">
      <c r="A243" s="46" t="n">
        <v>45523</v>
      </c>
      <c r="B243" s="17" t="s">
        <v>864</v>
      </c>
      <c r="C243" s="17" t="s">
        <v>134</v>
      </c>
      <c r="D243" s="17" t="s">
        <v>135</v>
      </c>
      <c r="E243" s="7" t="n">
        <v>1</v>
      </c>
      <c r="F243" s="17" t="s">
        <v>77</v>
      </c>
      <c r="G243" s="6" t="n">
        <v>15.1141</v>
      </c>
      <c r="H243" s="6" t="n">
        <v>14.86</v>
      </c>
      <c r="I243" s="6" t="n">
        <v>598.97</v>
      </c>
      <c r="J243" s="6" t="n">
        <v>0.05</v>
      </c>
      <c r="K243" s="6" t="n">
        <v>15.1141</v>
      </c>
      <c r="L243" s="6" t="n">
        <v>10.67</v>
      </c>
      <c r="M243" s="6" t="n">
        <v>1.78</v>
      </c>
      <c r="N243" s="6" t="n">
        <v>0.81</v>
      </c>
    </row>
    <row collapsed="false" customFormat="false" customHeight="false" hidden="false" ht="12.1" outlineLevel="0" r="244">
      <c r="A244" s="46" t="n">
        <v>45541</v>
      </c>
      <c r="B244" s="17" t="s">
        <v>864</v>
      </c>
      <c r="C244" s="17" t="s">
        <v>98</v>
      </c>
      <c r="D244" s="17" t="s">
        <v>99</v>
      </c>
      <c r="E244" s="7" t="n">
        <v>1</v>
      </c>
      <c r="F244" s="17" t="s">
        <v>77</v>
      </c>
      <c r="G244" s="6" t="n">
        <v>23.3231</v>
      </c>
      <c r="H244" s="6" t="n">
        <v>40.14</v>
      </c>
      <c r="I244" s="6" t="n">
        <v>1979.09</v>
      </c>
      <c r="J244" s="6" t="n">
        <v>0.03</v>
      </c>
      <c r="K244" s="6" t="n">
        <v>23.3231</v>
      </c>
      <c r="L244" s="6" t="n">
        <v>20.63</v>
      </c>
      <c r="M244" s="6" t="n">
        <v>1.04</v>
      </c>
      <c r="N244" s="6" t="n">
        <v>0.57</v>
      </c>
    </row>
    <row collapsed="false" customFormat="false" customHeight="false" hidden="false" ht="12.1" outlineLevel="0" r="245">
      <c r="A245" s="46" t="n">
        <v>45545</v>
      </c>
      <c r="B245" s="17" t="s">
        <v>844</v>
      </c>
      <c r="C245" s="17" t="s">
        <v>46</v>
      </c>
      <c r="D245" s="17" t="s">
        <v>47</v>
      </c>
      <c r="E245" s="7" t="n">
        <v>5</v>
      </c>
      <c r="F245" s="17" t="s">
        <v>20</v>
      </c>
      <c r="G245" s="6" t="n">
        <v>31.06</v>
      </c>
      <c r="H245" s="6" t="n">
        <v>1254.2</v>
      </c>
      <c r="I245" s="6" t="n">
        <v>1101.44</v>
      </c>
      <c r="J245" s="6" t="n">
        <v>20</v>
      </c>
      <c r="K245" s="6" t="n">
        <v>155.3</v>
      </c>
      <c r="L245" s="6" t="n">
        <v>135.3</v>
      </c>
      <c r="M245" s="6" t="n">
        <v>2.46</v>
      </c>
      <c r="N245" s="6" t="n">
        <v>2.16</v>
      </c>
    </row>
    <row collapsed="false" customFormat="false" customHeight="false" hidden="false" ht="12.1" outlineLevel="0" r="246">
      <c r="A246" s="46" t="n">
        <v>45552</v>
      </c>
      <c r="B246" s="17" t="s">
        <v>864</v>
      </c>
      <c r="C246" s="17" t="s">
        <v>141</v>
      </c>
      <c r="D246" s="17" t="s">
        <v>142</v>
      </c>
      <c r="E246" s="7" t="n">
        <v>1</v>
      </c>
      <c r="F246" s="17" t="s">
        <v>77</v>
      </c>
      <c r="G246" s="6" t="n">
        <v>14.1271</v>
      </c>
      <c r="H246" s="6" t="n">
        <v>14.64</v>
      </c>
      <c r="I246" s="6" t="n">
        <v>702.47</v>
      </c>
      <c r="J246" s="6" t="n">
        <v>0.02</v>
      </c>
      <c r="K246" s="6" t="n">
        <v>14.1271</v>
      </c>
      <c r="L246" s="6" t="n">
        <v>12.3</v>
      </c>
      <c r="M246" s="6" t="n">
        <v>1.75</v>
      </c>
      <c r="N246" s="6" t="n">
        <v>0.92</v>
      </c>
    </row>
    <row collapsed="false" customFormat="false" customHeight="false" hidden="false" ht="12.1" outlineLevel="0" r="247">
      <c r="A247" s="46" t="n">
        <v>45555</v>
      </c>
      <c r="B247" s="17" t="s">
        <v>844</v>
      </c>
      <c r="C247" s="17" t="s">
        <v>101</v>
      </c>
      <c r="D247" s="17" t="s">
        <v>102</v>
      </c>
      <c r="E247" s="7" t="n">
        <v>1</v>
      </c>
      <c r="F247" s="17" t="s">
        <v>20</v>
      </c>
      <c r="G247" s="6" t="n">
        <v>80</v>
      </c>
      <c r="H247" s="6" t="n">
        <v>4100</v>
      </c>
      <c r="I247" s="6" t="n">
        <v>4211.79</v>
      </c>
      <c r="J247" s="6" t="n">
        <v>10</v>
      </c>
      <c r="K247" s="6" t="n">
        <v>80</v>
      </c>
      <c r="L247" s="6" t="n">
        <v>70</v>
      </c>
      <c r="M247" s="6" t="n">
        <v>1.66</v>
      </c>
      <c r="N247" s="6" t="n">
        <v>1.71</v>
      </c>
    </row>
    <row collapsed="false" customFormat="false" customHeight="false" hidden="false" ht="12.1" outlineLevel="0" r="248">
      <c r="A248" s="46" t="n">
        <v>45557</v>
      </c>
      <c r="B248" s="17" t="s">
        <v>933</v>
      </c>
      <c r="C248" s="17" t="s">
        <v>67</v>
      </c>
      <c r="D248" s="17" t="s">
        <v>68</v>
      </c>
      <c r="E248" s="7" t="n">
        <v>1</v>
      </c>
      <c r="F248" s="17" t="s">
        <v>20</v>
      </c>
      <c r="G248" s="6" t="n">
        <v>117</v>
      </c>
      <c r="H248" s="6" t="n">
        <v>5140</v>
      </c>
      <c r="I248" s="6" t="n">
        <v>5732.86</v>
      </c>
      <c r="J248" s="6" t="n">
        <v>15</v>
      </c>
      <c r="K248" s="6" t="n">
        <v>117</v>
      </c>
      <c r="L248" s="6" t="n">
        <v>102</v>
      </c>
      <c r="M248" s="6" t="n">
        <v>1.78</v>
      </c>
      <c r="N248" s="6" t="n">
        <v>1.98</v>
      </c>
    </row>
    <row collapsed="false" customFormat="false" customHeight="false" hidden="false" ht="12.1" outlineLevel="0" r="249">
      <c r="A249" s="46" t="n">
        <v>45562</v>
      </c>
      <c r="B249" s="17" t="s">
        <v>844</v>
      </c>
      <c r="C249" s="17" t="s">
        <v>113</v>
      </c>
      <c r="D249" s="17" t="s">
        <v>114</v>
      </c>
      <c r="E249" s="7" t="n">
        <v>40</v>
      </c>
      <c r="F249" s="17" t="s">
        <v>20</v>
      </c>
      <c r="G249" s="6" t="n">
        <v>6.06</v>
      </c>
      <c r="H249" s="6" t="n">
        <v>70.75</v>
      </c>
      <c r="I249" s="6" t="n">
        <v>58.73</v>
      </c>
      <c r="J249" s="6" t="n">
        <v>32</v>
      </c>
      <c r="K249" s="6" t="n">
        <v>242.4</v>
      </c>
      <c r="L249" s="6" t="n">
        <v>210.4</v>
      </c>
      <c r="M249" s="6" t="n">
        <v>8.96</v>
      </c>
      <c r="N249" s="6" t="n">
        <v>7.43</v>
      </c>
    </row>
    <row collapsed="false" customFormat="false" customHeight="false" hidden="false" ht="12.1" outlineLevel="0" r="250">
      <c r="A250" s="46" t="n">
        <v>45565</v>
      </c>
      <c r="B250" s="17" t="s">
        <v>844</v>
      </c>
      <c r="C250" s="17" t="s">
        <v>71</v>
      </c>
      <c r="D250" s="17" t="s">
        <v>72</v>
      </c>
      <c r="E250" s="7" t="n">
        <v>20</v>
      </c>
      <c r="F250" s="17" t="s">
        <v>20</v>
      </c>
      <c r="G250" s="6" t="n">
        <v>27.26</v>
      </c>
      <c r="H250" s="6" t="n">
        <v>379.47</v>
      </c>
      <c r="I250" s="6" t="n">
        <v>155.65</v>
      </c>
      <c r="J250" s="6" t="n">
        <v>71</v>
      </c>
      <c r="K250" s="6" t="n">
        <v>545.2</v>
      </c>
      <c r="L250" s="6" t="n">
        <v>474.2</v>
      </c>
      <c r="M250" s="6" t="n">
        <v>15.23</v>
      </c>
      <c r="N250" s="6" t="n">
        <v>6.25</v>
      </c>
    </row>
    <row collapsed="false" customFormat="false" customHeight="false" hidden="false" ht="12.1" outlineLevel="0" r="251">
      <c r="A251" s="46" t="n">
        <v>45573</v>
      </c>
      <c r="B251" s="17" t="s">
        <v>844</v>
      </c>
      <c r="C251" s="17" t="s">
        <v>52</v>
      </c>
      <c r="D251" s="17" t="s">
        <v>53</v>
      </c>
      <c r="E251" s="7" t="n">
        <v>12</v>
      </c>
      <c r="F251" s="17" t="s">
        <v>20</v>
      </c>
      <c r="G251" s="6" t="n">
        <v>38.2</v>
      </c>
      <c r="H251" s="6" t="n">
        <v>621.1</v>
      </c>
      <c r="I251" s="6" t="n">
        <v>468.6</v>
      </c>
      <c r="J251" s="6" t="n">
        <v>60</v>
      </c>
      <c r="K251" s="6" t="n">
        <v>458.4</v>
      </c>
      <c r="L251" s="6" t="n">
        <v>398.4</v>
      </c>
      <c r="M251" s="6" t="n">
        <v>7.08</v>
      </c>
      <c r="N251" s="6" t="n">
        <v>5.35</v>
      </c>
    </row>
    <row collapsed="false" customFormat="false" customHeight="false" hidden="false" ht="12.1" outlineLevel="0" r="252">
      <c r="A252" s="46" t="n">
        <v>45575</v>
      </c>
      <c r="B252" s="17" t="s">
        <v>864</v>
      </c>
      <c r="C252" s="17" t="s">
        <v>162</v>
      </c>
      <c r="D252" s="17" t="s">
        <v>163</v>
      </c>
      <c r="E252" s="7" t="n">
        <v>1</v>
      </c>
      <c r="F252" s="17" t="s">
        <v>77</v>
      </c>
      <c r="G252" s="6" t="n">
        <v>26.9516</v>
      </c>
      <c r="H252" s="6" t="n">
        <v>1400</v>
      </c>
      <c r="I252" s="6" t="n">
        <v>4354.44</v>
      </c>
      <c r="J252" s="6" t="n">
        <v>-0.03</v>
      </c>
      <c r="K252" s="6" t="n">
        <v>26.9517</v>
      </c>
      <c r="L252" s="6" t="n">
        <v>24.05</v>
      </c>
      <c r="M252" s="6" t="n">
        <v>0.55</v>
      </c>
      <c r="N252" s="6" t="n">
        <v>1.72</v>
      </c>
    </row>
    <row collapsed="false" customFormat="false" customHeight="false" hidden="false" ht="12.1" outlineLevel="0" r="253">
      <c r="A253" s="46" t="n">
        <v>45576</v>
      </c>
      <c r="B253" s="17" t="s">
        <v>844</v>
      </c>
      <c r="C253" s="17" t="s">
        <v>38</v>
      </c>
      <c r="D253" s="17" t="s">
        <v>39</v>
      </c>
      <c r="E253" s="7" t="n">
        <v>7</v>
      </c>
      <c r="F253" s="17" t="s">
        <v>20</v>
      </c>
      <c r="G253" s="6" t="n">
        <v>35.5</v>
      </c>
      <c r="H253" s="6" t="n">
        <v>957.8</v>
      </c>
      <c r="I253" s="6" t="n">
        <v>1259.66</v>
      </c>
      <c r="J253" s="6" t="n">
        <v>32</v>
      </c>
      <c r="K253" s="6" t="n">
        <v>248.5</v>
      </c>
      <c r="L253" s="6" t="n">
        <v>216.5</v>
      </c>
      <c r="M253" s="6" t="n">
        <v>2.46</v>
      </c>
      <c r="N253" s="6" t="n">
        <v>3.23</v>
      </c>
    </row>
    <row collapsed="false" customFormat="false" customHeight="false" hidden="false" ht="12.1" outlineLevel="0" r="254">
      <c r="A254" s="46" t="n">
        <v>45579</v>
      </c>
      <c r="B254" s="17" t="s">
        <v>844</v>
      </c>
      <c r="C254" s="17" t="s">
        <v>88</v>
      </c>
      <c r="D254" s="17" t="s">
        <v>89</v>
      </c>
      <c r="E254" s="7" t="n">
        <v>10</v>
      </c>
      <c r="F254" s="17" t="s">
        <v>20</v>
      </c>
      <c r="G254" s="6" t="n">
        <v>51.96</v>
      </c>
      <c r="H254" s="6" t="n">
        <v>652.1</v>
      </c>
      <c r="I254" s="6" t="n">
        <v>498.05</v>
      </c>
      <c r="J254" s="6" t="n">
        <v>68</v>
      </c>
      <c r="K254" s="6" t="n">
        <v>519.6</v>
      </c>
      <c r="L254" s="6" t="n">
        <v>451.6</v>
      </c>
      <c r="M254" s="6" t="n">
        <v>9.07</v>
      </c>
      <c r="N254" s="6" t="n">
        <v>6.93</v>
      </c>
    </row>
    <row collapsed="false" customFormat="false" customHeight="false" hidden="false" ht="12.1" outlineLevel="0" r="255">
      <c r="A255" s="46" t="n">
        <v>45582</v>
      </c>
      <c r="B255" s="17" t="s">
        <v>933</v>
      </c>
      <c r="C255" s="17" t="s">
        <v>107</v>
      </c>
      <c r="D255" s="17" t="s">
        <v>108</v>
      </c>
      <c r="E255" s="7" t="n">
        <v>120</v>
      </c>
      <c r="F255" s="17" t="s">
        <v>20</v>
      </c>
      <c r="G255" s="6" t="n">
        <v>2.494</v>
      </c>
      <c r="H255" s="6" t="n">
        <v>40.655</v>
      </c>
      <c r="I255" s="6" t="n">
        <v>27.25</v>
      </c>
      <c r="J255" s="6" t="n">
        <v>39</v>
      </c>
      <c r="K255" s="6" t="n">
        <v>299.28</v>
      </c>
      <c r="L255" s="6" t="n">
        <v>260.28</v>
      </c>
      <c r="M255" s="6" t="n">
        <v>7.96</v>
      </c>
      <c r="N255" s="6" t="n">
        <v>5.34</v>
      </c>
    </row>
    <row collapsed="false" customFormat="false" customHeight="false" hidden="false" ht="12.1" outlineLevel="0" r="256">
      <c r="A256" s="46" t="n">
        <v>45584</v>
      </c>
      <c r="B256" s="17" t="s">
        <v>844</v>
      </c>
      <c r="C256" s="17" t="s">
        <v>78</v>
      </c>
      <c r="D256" s="17" t="s">
        <v>79</v>
      </c>
      <c r="E256" s="7" t="n">
        <v>150</v>
      </c>
      <c r="F256" s="17" t="s">
        <v>20</v>
      </c>
      <c r="G256" s="6" t="n">
        <v>2.49</v>
      </c>
      <c r="H256" s="6" t="n">
        <v>52.2</v>
      </c>
      <c r="I256" s="6" t="n">
        <v>68.27</v>
      </c>
      <c r="J256" s="6" t="n">
        <v>49</v>
      </c>
      <c r="K256" s="6" t="n">
        <v>373.5</v>
      </c>
      <c r="L256" s="6" t="n">
        <v>324.5</v>
      </c>
      <c r="M256" s="6" t="n">
        <v>3.17</v>
      </c>
      <c r="N256" s="6" t="n">
        <v>4.14</v>
      </c>
    </row>
    <row collapsed="false" customFormat="false" customHeight="false" hidden="false" ht="12.1" outlineLevel="0" r="257">
      <c r="A257" s="46" t="n">
        <v>45604</v>
      </c>
      <c r="B257" s="17" t="s">
        <v>864</v>
      </c>
      <c r="C257" s="17" t="s">
        <v>164</v>
      </c>
      <c r="D257" s="17" t="s">
        <v>165</v>
      </c>
      <c r="E257" s="7" t="n">
        <v>0</v>
      </c>
      <c r="F257" s="17" t="s">
        <v>77</v>
      </c>
      <c r="G257" s="6" t="n">
        <v>41.1905</v>
      </c>
      <c r="H257" s="6" t="n">
        <v>2939</v>
      </c>
      <c r="I257" s="6" t="n">
        <v>0</v>
      </c>
      <c r="J257" s="6" t="n">
        <v>-0.04</v>
      </c>
      <c r="K257" s="6" t="n">
        <v>0</v>
      </c>
      <c r="L257" s="6" t="n">
        <v>0</v>
      </c>
      <c r="M257" s="6" t="n">
        <v>0</v>
      </c>
      <c r="N257" s="6" t="n">
        <v>1.27</v>
      </c>
    </row>
    <row collapsed="false" customFormat="false" customHeight="false" hidden="false" ht="12.1" outlineLevel="0" r="258">
      <c r="A258" s="46" t="n">
        <v>45608</v>
      </c>
      <c r="B258" s="17" t="s">
        <v>864</v>
      </c>
      <c r="C258" s="17" t="s">
        <v>134</v>
      </c>
      <c r="D258" s="17" t="s">
        <v>135</v>
      </c>
      <c r="E258" s="7" t="n">
        <v>1</v>
      </c>
      <c r="F258" s="17" t="s">
        <v>77</v>
      </c>
      <c r="G258" s="6" t="n">
        <v>16.6524</v>
      </c>
      <c r="H258" s="6" t="n">
        <v>20.11</v>
      </c>
      <c r="I258" s="6" t="n">
        <v>598.97</v>
      </c>
      <c r="J258" s="6" t="n">
        <v>0.05</v>
      </c>
      <c r="K258" s="6" t="n">
        <v>16.6524</v>
      </c>
      <c r="L258" s="6" t="n">
        <v>11.75</v>
      </c>
      <c r="M258" s="6" t="n">
        <v>1.96</v>
      </c>
      <c r="N258" s="6" t="n">
        <v>0.6</v>
      </c>
    </row>
    <row collapsed="false" customFormat="false" customHeight="false" hidden="false" ht="12.1" outlineLevel="0" r="259">
      <c r="A259" s="46" t="n">
        <v>45632</v>
      </c>
      <c r="B259" s="17" t="s">
        <v>864</v>
      </c>
      <c r="C259" s="17" t="s">
        <v>98</v>
      </c>
      <c r="D259" s="17" t="s">
        <v>99</v>
      </c>
      <c r="E259" s="7" t="n">
        <v>1</v>
      </c>
      <c r="F259" s="17" t="s">
        <v>77</v>
      </c>
      <c r="G259" s="6" t="n">
        <v>26.8798</v>
      </c>
      <c r="H259" s="6" t="n">
        <v>47</v>
      </c>
      <c r="I259" s="6" t="n">
        <v>1979.09</v>
      </c>
      <c r="J259" s="6" t="n">
        <v>0.03</v>
      </c>
      <c r="K259" s="6" t="n">
        <v>26.8798</v>
      </c>
      <c r="L259" s="6" t="n">
        <v>23.78</v>
      </c>
      <c r="M259" s="6" t="n">
        <v>1.2</v>
      </c>
      <c r="N259" s="6" t="n">
        <v>0.49</v>
      </c>
    </row>
    <row collapsed="false" customFormat="false" customHeight="false" hidden="false" ht="12.1" outlineLevel="0" r="260">
      <c r="A260" s="46" t="n">
        <v>45639</v>
      </c>
      <c r="B260" s="17" t="s">
        <v>864</v>
      </c>
      <c r="C260" s="17" t="s">
        <v>737</v>
      </c>
      <c r="D260" s="17" t="s">
        <v>1038</v>
      </c>
      <c r="E260" s="7" t="n">
        <v>1</v>
      </c>
      <c r="F260" s="17" t="s">
        <v>20</v>
      </c>
      <c r="G260" s="6" t="n">
        <v>35.3137</v>
      </c>
      <c r="H260" s="6" t="n">
        <v>166</v>
      </c>
      <c r="I260" s="6" t="n">
        <v>717.83</v>
      </c>
      <c r="J260" s="6" t="n">
        <v>5</v>
      </c>
      <c r="K260" s="6" t="n">
        <v>35.3137</v>
      </c>
      <c r="L260" s="6" t="n">
        <v>30.31</v>
      </c>
      <c r="M260" s="6" t="n">
        <v>4.22</v>
      </c>
      <c r="N260" s="6" t="n">
        <v>18.26</v>
      </c>
    </row>
    <row collapsed="false" customFormat="false" customHeight="false" hidden="false" ht="12.1" outlineLevel="0" r="261">
      <c r="A261" s="46" t="n">
        <v>45643</v>
      </c>
      <c r="B261" s="17" t="s">
        <v>844</v>
      </c>
      <c r="C261" s="17" t="s">
        <v>46</v>
      </c>
      <c r="D261" s="17" t="s">
        <v>47</v>
      </c>
      <c r="E261" s="7" t="n">
        <v>9</v>
      </c>
      <c r="F261" s="17" t="s">
        <v>20</v>
      </c>
      <c r="G261" s="6" t="n">
        <v>49.06</v>
      </c>
      <c r="H261" s="6" t="n">
        <v>1016.4</v>
      </c>
      <c r="I261" s="6" t="n">
        <v>1089.34</v>
      </c>
      <c r="J261" s="6" t="n">
        <v>57</v>
      </c>
      <c r="K261" s="6" t="n">
        <v>441.54</v>
      </c>
      <c r="L261" s="6" t="n">
        <v>384.54</v>
      </c>
      <c r="M261" s="6" t="n">
        <v>3.92</v>
      </c>
      <c r="N261" s="6" t="n">
        <v>4.2</v>
      </c>
    </row>
    <row collapsed="false" customFormat="false" customHeight="false" hidden="false" ht="12.1" outlineLevel="0" r="262">
      <c r="A262" s="46" t="n">
        <v>45643</v>
      </c>
      <c r="B262" s="17" t="s">
        <v>933</v>
      </c>
      <c r="C262" s="17" t="s">
        <v>81</v>
      </c>
      <c r="D262" s="17" t="s">
        <v>82</v>
      </c>
      <c r="E262" s="7" t="n">
        <v>1</v>
      </c>
      <c r="F262" s="17" t="s">
        <v>20</v>
      </c>
      <c r="G262" s="6" t="n">
        <v>514</v>
      </c>
      <c r="H262" s="6" t="n">
        <v>6290.5</v>
      </c>
      <c r="I262" s="6" t="n">
        <v>3979.9</v>
      </c>
      <c r="J262" s="6" t="n">
        <v>67</v>
      </c>
      <c r="K262" s="6" t="n">
        <v>514</v>
      </c>
      <c r="L262" s="6" t="n">
        <v>447</v>
      </c>
      <c r="M262" s="6" t="n">
        <v>11.23</v>
      </c>
      <c r="N262" s="6" t="n">
        <v>7.11</v>
      </c>
    </row>
    <row collapsed="false" customFormat="false" customHeight="false" hidden="false" ht="12.1" outlineLevel="0" r="263">
      <c r="A263" s="46" t="n">
        <v>45644</v>
      </c>
      <c r="B263" s="17" t="s">
        <v>864</v>
      </c>
      <c r="C263" s="17" t="s">
        <v>141</v>
      </c>
      <c r="D263" s="17" t="s">
        <v>142</v>
      </c>
      <c r="E263" s="7" t="n">
        <v>1</v>
      </c>
      <c r="F263" s="17" t="s">
        <v>77</v>
      </c>
      <c r="G263" s="6" t="n">
        <v>15.9647</v>
      </c>
      <c r="H263" s="6" t="n">
        <v>16.94</v>
      </c>
      <c r="I263" s="6" t="n">
        <v>702.47</v>
      </c>
      <c r="J263" s="6" t="n">
        <v>0.02</v>
      </c>
      <c r="K263" s="6" t="n">
        <v>15.9647</v>
      </c>
      <c r="L263" s="6" t="n">
        <v>13.9</v>
      </c>
      <c r="M263" s="6" t="n">
        <v>1.98</v>
      </c>
      <c r="N263" s="6" t="n">
        <v>0.8</v>
      </c>
    </row>
    <row collapsed="false" customFormat="false" customHeight="false" hidden="false" ht="12.1" outlineLevel="0" r="264">
      <c r="A264" s="46" t="n">
        <v>45648</v>
      </c>
      <c r="B264" s="17" t="s">
        <v>933</v>
      </c>
      <c r="C264" s="17" t="s">
        <v>67</v>
      </c>
      <c r="D264" s="17" t="s">
        <v>68</v>
      </c>
      <c r="E264" s="7" t="n">
        <v>1</v>
      </c>
      <c r="F264" s="17" t="s">
        <v>20</v>
      </c>
      <c r="G264" s="6" t="n">
        <v>126</v>
      </c>
      <c r="H264" s="6" t="n">
        <v>5814</v>
      </c>
      <c r="I264" s="6" t="n">
        <v>5732.86</v>
      </c>
      <c r="J264" s="6" t="n">
        <v>16</v>
      </c>
      <c r="K264" s="6" t="n">
        <v>126</v>
      </c>
      <c r="L264" s="6" t="n">
        <v>110</v>
      </c>
      <c r="M264" s="6" t="n">
        <v>1.92</v>
      </c>
      <c r="N264" s="6" t="n">
        <v>1.89</v>
      </c>
    </row>
    <row collapsed="false" customFormat="false" customHeight="false" hidden="false" ht="12.1" outlineLevel="0" r="265">
      <c r="A265" s="46" t="n">
        <v>45665</v>
      </c>
      <c r="B265" s="17" t="s">
        <v>844</v>
      </c>
      <c r="C265" s="17" t="s">
        <v>52</v>
      </c>
      <c r="D265" s="17" t="s">
        <v>53</v>
      </c>
      <c r="E265" s="7" t="n">
        <v>15</v>
      </c>
      <c r="F265" s="17" t="s">
        <v>20</v>
      </c>
      <c r="G265" s="6" t="n">
        <v>17.39</v>
      </c>
      <c r="H265" s="6" t="n">
        <v>645.5</v>
      </c>
      <c r="I265" s="6" t="n">
        <v>477.6</v>
      </c>
      <c r="J265" s="6" t="n">
        <v>34</v>
      </c>
      <c r="K265" s="6" t="n">
        <v>260.85</v>
      </c>
      <c r="L265" s="6" t="n">
        <v>226.85</v>
      </c>
      <c r="M265" s="6" t="n">
        <v>3.17</v>
      </c>
      <c r="N265" s="6" t="n">
        <v>2.34</v>
      </c>
    </row>
    <row collapsed="false" customFormat="false" customHeight="false" hidden="false" ht="12.1" outlineLevel="0" r="266">
      <c r="A266" s="46" t="n">
        <v>45667</v>
      </c>
      <c r="B266" s="17" t="s">
        <v>844</v>
      </c>
      <c r="C266" s="17" t="s">
        <v>34</v>
      </c>
      <c r="D266" s="17" t="s">
        <v>35</v>
      </c>
      <c r="E266" s="7" t="n">
        <v>36</v>
      </c>
      <c r="F266" s="17" t="s">
        <v>20</v>
      </c>
      <c r="G266" s="6" t="n">
        <v>36.47</v>
      </c>
      <c r="H266" s="6" t="n">
        <v>562.95</v>
      </c>
      <c r="I266" s="6" t="n">
        <v>445.81972222222</v>
      </c>
      <c r="J266" s="6" t="n">
        <v>100</v>
      </c>
      <c r="K266" s="6" t="n">
        <v>1312.92</v>
      </c>
      <c r="L266" s="6" t="n">
        <v>1141.92</v>
      </c>
      <c r="M266" s="6" t="n">
        <v>7.11</v>
      </c>
      <c r="N266" s="6" t="n">
        <v>5.63</v>
      </c>
    </row>
    <row collapsed="false" customFormat="false" customHeight="false" hidden="false" ht="12.1" outlineLevel="0" r="267">
      <c r="A267" s="46" t="n">
        <v>45667</v>
      </c>
      <c r="B267" s="17" t="s">
        <v>864</v>
      </c>
      <c r="C267" s="17" t="s">
        <v>104</v>
      </c>
      <c r="D267" s="17" t="s">
        <v>105</v>
      </c>
      <c r="E267" s="7" t="n">
        <v>1</v>
      </c>
      <c r="F267" s="17" t="s">
        <v>77</v>
      </c>
      <c r="G267" s="6" t="n">
        <v>28.4369</v>
      </c>
      <c r="H267" s="6" t="n">
        <v>22.18</v>
      </c>
      <c r="I267" s="6" t="n">
        <v>4354.44</v>
      </c>
      <c r="J267" s="6" t="n">
        <v>0.06</v>
      </c>
      <c r="K267" s="6" t="n">
        <v>28.437</v>
      </c>
      <c r="L267" s="6" t="n">
        <v>25.37</v>
      </c>
      <c r="M267" s="6" t="n">
        <v>0.58</v>
      </c>
      <c r="N267" s="6" t="n">
        <v>1.12</v>
      </c>
    </row>
    <row collapsed="false" customFormat="false" customHeight="false" hidden="false" ht="12.1" outlineLevel="0" r="268">
      <c r="A268" s="46" t="n">
        <v>45673</v>
      </c>
      <c r="B268" s="17" t="s">
        <v>933</v>
      </c>
      <c r="C268" s="17" t="s">
        <v>110</v>
      </c>
      <c r="D268" s="17" t="s">
        <v>111</v>
      </c>
      <c r="E268" s="7" t="n">
        <v>10</v>
      </c>
      <c r="F268" s="17" t="s">
        <v>20</v>
      </c>
      <c r="G268" s="6" t="n">
        <v>2.6447</v>
      </c>
      <c r="H268" s="6" t="n">
        <v>495.6</v>
      </c>
      <c r="I268" s="6" t="n">
        <v>584.7</v>
      </c>
      <c r="J268" s="6" t="n">
        <v>3</v>
      </c>
      <c r="K268" s="6" t="n">
        <v>26.4467</v>
      </c>
      <c r="L268" s="6" t="n">
        <v>23.45</v>
      </c>
      <c r="M268" s="6" t="n">
        <v>0.4</v>
      </c>
      <c r="N268" s="6" t="n">
        <v>0.47</v>
      </c>
    </row>
    <row collapsed="false" customFormat="false" customHeight="false" hidden="false" ht="12.1" outlineLevel="0" r="269">
      <c r="A269" s="46" t="n">
        <v>45681</v>
      </c>
      <c r="B269" s="17" t="s">
        <v>864</v>
      </c>
      <c r="C269" s="17" t="s">
        <v>128</v>
      </c>
      <c r="D269" s="17" t="s">
        <v>129</v>
      </c>
      <c r="E269" s="7" t="n">
        <v>0</v>
      </c>
      <c r="F269" s="17" t="s">
        <v>77</v>
      </c>
      <c r="G269" s="6" t="n">
        <v>42.6121</v>
      </c>
      <c r="H269" s="6" t="n">
        <v>26.44</v>
      </c>
      <c r="I269" s="6" t="n">
        <v>0</v>
      </c>
      <c r="J269" s="6" t="n">
        <v>0.04</v>
      </c>
      <c r="K269" s="6" t="n">
        <v>0</v>
      </c>
      <c r="L269" s="6" t="n">
        <v>0</v>
      </c>
      <c r="M269" s="6" t="n">
        <v>0</v>
      </c>
      <c r="N269" s="6" t="n">
        <v>1.48</v>
      </c>
    </row>
    <row collapsed="false" customFormat="false" customHeight="false" hidden="false" ht="12.1" outlineLevel="0" r="270">
      <c r="A270" s="46" t="n">
        <v>45720</v>
      </c>
      <c r="B270" s="17" t="s">
        <v>864</v>
      </c>
      <c r="C270" s="17" t="s">
        <v>134</v>
      </c>
      <c r="D270" s="17" t="s">
        <v>135</v>
      </c>
      <c r="E270" s="7" t="n">
        <v>1</v>
      </c>
      <c r="F270" s="17" t="s">
        <v>77</v>
      </c>
      <c r="G270" s="6" t="n">
        <v>15.1724</v>
      </c>
      <c r="H270" s="6" t="n">
        <v>18.4</v>
      </c>
      <c r="I270" s="6" t="n">
        <v>598.97</v>
      </c>
      <c r="J270" s="6" t="n">
        <v>0.05</v>
      </c>
      <c r="K270" s="6" t="n">
        <v>15.1724</v>
      </c>
      <c r="L270" s="6" t="n">
        <v>10.71</v>
      </c>
      <c r="M270" s="6" t="n">
        <v>1.79</v>
      </c>
      <c r="N270" s="6" t="n">
        <v>0.65</v>
      </c>
    </row>
    <row collapsed="false" customFormat="false" customHeight="false" hidden="false" ht="12.1" outlineLevel="0" r="271">
      <c r="A271" s="46" t="n">
        <v>45723</v>
      </c>
      <c r="B271" s="17" t="s">
        <v>864</v>
      </c>
      <c r="C271" s="17" t="s">
        <v>98</v>
      </c>
      <c r="D271" s="17" t="s">
        <v>99</v>
      </c>
      <c r="E271" s="7" t="n">
        <v>1</v>
      </c>
      <c r="F271" s="17" t="s">
        <v>77</v>
      </c>
      <c r="G271" s="6" t="n">
        <v>23.2888</v>
      </c>
      <c r="H271" s="6" t="n">
        <v>41.46</v>
      </c>
      <c r="I271" s="6" t="n">
        <v>1979.09</v>
      </c>
      <c r="J271" s="6" t="n">
        <v>0.03</v>
      </c>
      <c r="K271" s="6" t="n">
        <v>23.2888</v>
      </c>
      <c r="L271" s="6" t="n">
        <v>20.6</v>
      </c>
      <c r="M271" s="6" t="n">
        <v>1.04</v>
      </c>
      <c r="N271" s="6" t="n">
        <v>0.55</v>
      </c>
    </row>
    <row collapsed="false" customFormat="false" customHeight="false" hidden="false" ht="12.1" outlineLevel="0" r="272">
      <c r="A272" s="46" t="n">
        <v>45733</v>
      </c>
      <c r="B272" s="17" t="s">
        <v>864</v>
      </c>
      <c r="C272" s="17" t="s">
        <v>179</v>
      </c>
      <c r="D272" s="17" t="s">
        <v>180</v>
      </c>
      <c r="E272" s="7" t="n">
        <v>2</v>
      </c>
      <c r="F272" s="17" t="s">
        <v>77</v>
      </c>
      <c r="G272" s="6" t="n">
        <v>6.8456</v>
      </c>
      <c r="H272" s="6" t="n">
        <v>0.2082</v>
      </c>
      <c r="I272" s="6" t="n">
        <v>390.45</v>
      </c>
      <c r="J272" s="6" t="n">
        <v>0.02</v>
      </c>
      <c r="K272" s="6" t="n">
        <v>13.6911</v>
      </c>
      <c r="L272" s="6" t="n">
        <v>11.98</v>
      </c>
      <c r="M272" s="6" t="n">
        <v>1.53</v>
      </c>
      <c r="N272" s="6" t="n">
        <v>33.62</v>
      </c>
    </row>
    <row collapsed="false" customFormat="false" customHeight="false" hidden="false" ht="12.1" outlineLevel="0" r="273">
      <c r="A273" s="46" t="n">
        <v>45734</v>
      </c>
      <c r="B273" s="17" t="s">
        <v>864</v>
      </c>
      <c r="C273" s="17" t="s">
        <v>141</v>
      </c>
      <c r="D273" s="17" t="s">
        <v>142</v>
      </c>
      <c r="E273" s="7" t="n">
        <v>1</v>
      </c>
      <c r="F273" s="17" t="s">
        <v>77</v>
      </c>
      <c r="G273" s="6" t="n">
        <v>13.0674</v>
      </c>
      <c r="H273" s="6" t="n">
        <v>14.9</v>
      </c>
      <c r="I273" s="6" t="n">
        <v>702.47</v>
      </c>
      <c r="J273" s="6" t="n">
        <v>0.02</v>
      </c>
      <c r="K273" s="6" t="n">
        <v>13.0674</v>
      </c>
      <c r="L273" s="6" t="n">
        <v>11.38</v>
      </c>
      <c r="M273" s="6" t="n">
        <v>1.62</v>
      </c>
      <c r="N273" s="6" t="n">
        <v>0.91</v>
      </c>
    </row>
    <row collapsed="false" customFormat="false" customHeight="false" hidden="false" ht="12.1" outlineLevel="0" r="274">
      <c r="A274" s="46" t="n">
        <v>45757</v>
      </c>
      <c r="B274" s="17" t="s">
        <v>864</v>
      </c>
      <c r="C274" s="17" t="s">
        <v>162</v>
      </c>
      <c r="D274" s="17" t="s">
        <v>163</v>
      </c>
      <c r="E274" s="7" t="n">
        <v>1</v>
      </c>
      <c r="F274" s="17" t="s">
        <v>77</v>
      </c>
      <c r="G274" s="6" t="n">
        <v>23.9337</v>
      </c>
      <c r="H274" s="6" t="n">
        <v>1400</v>
      </c>
      <c r="I274" s="6" t="n">
        <v>4354.44</v>
      </c>
      <c r="J274" s="6" t="n">
        <v>-0.03</v>
      </c>
      <c r="K274" s="6" t="n">
        <v>23.9336</v>
      </c>
      <c r="L274" s="6" t="n">
        <v>21.35</v>
      </c>
      <c r="M274" s="6" t="n">
        <v>0.49</v>
      </c>
      <c r="N274" s="6" t="n">
        <v>1.53</v>
      </c>
    </row>
    <row collapsed="false" customFormat="false" customHeight="false" hidden="false" ht="12.1" outlineLevel="0" r="275">
      <c r="A275" s="46" t="n">
        <v>45758</v>
      </c>
      <c r="B275" s="17" t="s">
        <v>864</v>
      </c>
      <c r="C275" s="17" t="s">
        <v>160</v>
      </c>
      <c r="D275" s="17" t="s">
        <v>161</v>
      </c>
      <c r="E275" s="7" t="n">
        <v>0</v>
      </c>
      <c r="F275" s="17" t="s">
        <v>77</v>
      </c>
      <c r="G275" s="6" t="n">
        <v>25.5048</v>
      </c>
      <c r="H275" s="6" t="n">
        <v>651</v>
      </c>
      <c r="I275" s="6" t="n">
        <v>0</v>
      </c>
      <c r="J275" s="6" t="n">
        <v>-0.06</v>
      </c>
      <c r="K275" s="6" t="n">
        <v>0</v>
      </c>
      <c r="L275" s="6" t="n">
        <v>0</v>
      </c>
      <c r="M275" s="6" t="n">
        <v>0</v>
      </c>
      <c r="N275" s="6" t="n">
        <v>3.53</v>
      </c>
    </row>
    <row collapsed="false" customFormat="false" customHeight="false" hidden="false" ht="12.1" outlineLevel="0" r="276">
      <c r="A276" s="46" t="n">
        <v>45772</v>
      </c>
      <c r="B276" s="17" t="s">
        <v>844</v>
      </c>
      <c r="C276" s="17" t="s">
        <v>31</v>
      </c>
      <c r="D276" s="17" t="s">
        <v>32</v>
      </c>
      <c r="E276" s="7" t="n">
        <v>4</v>
      </c>
      <c r="F276" s="17" t="s">
        <v>20</v>
      </c>
      <c r="G276" s="6" t="n">
        <v>73</v>
      </c>
      <c r="H276" s="6" t="n">
        <v>1856.8</v>
      </c>
      <c r="I276" s="6" t="n">
        <v>1849.42</v>
      </c>
      <c r="J276" s="6" t="n">
        <v>38</v>
      </c>
      <c r="K276" s="6" t="n">
        <v>292</v>
      </c>
      <c r="L276" s="6" t="n">
        <v>254</v>
      </c>
      <c r="M276" s="6" t="n">
        <v>3.43</v>
      </c>
      <c r="N276" s="6" t="n">
        <v>3.42</v>
      </c>
    </row>
    <row collapsed="false" customFormat="false" customHeight="false" hidden="false" ht="12.1" outlineLevel="0" r="277">
      <c r="A277" s="46" t="n">
        <v>45775</v>
      </c>
      <c r="B277" s="17" t="s">
        <v>844</v>
      </c>
      <c r="C277" s="17" t="s">
        <v>38</v>
      </c>
      <c r="D277" s="17" t="s">
        <v>39</v>
      </c>
      <c r="E277" s="7" t="n">
        <v>10</v>
      </c>
      <c r="F277" s="17" t="s">
        <v>20</v>
      </c>
      <c r="G277" s="6" t="n">
        <v>46.65</v>
      </c>
      <c r="H277" s="6" t="n">
        <v>1266.2</v>
      </c>
      <c r="I277" s="6" t="n">
        <v>1218.33</v>
      </c>
      <c r="J277" s="6" t="n">
        <v>61</v>
      </c>
      <c r="K277" s="6" t="n">
        <v>466.5</v>
      </c>
      <c r="L277" s="6" t="n">
        <v>405.5</v>
      </c>
      <c r="M277" s="6" t="n">
        <v>3.33</v>
      </c>
      <c r="N277" s="6" t="n">
        <v>3.2</v>
      </c>
    </row>
    <row collapsed="false" customFormat="false" customHeight="false" hidden="false" ht="12.1" outlineLevel="0" r="278">
      <c r="A278" s="46" t="n">
        <v>45775</v>
      </c>
      <c r="B278" s="17" t="s">
        <v>844</v>
      </c>
      <c r="C278" s="17" t="s">
        <v>101</v>
      </c>
      <c r="D278" s="17" t="s">
        <v>102</v>
      </c>
      <c r="E278" s="7" t="n">
        <v>1</v>
      </c>
      <c r="F278" s="17" t="s">
        <v>20</v>
      </c>
      <c r="G278" s="6" t="n">
        <v>80</v>
      </c>
      <c r="H278" s="6" t="n">
        <v>4283</v>
      </c>
      <c r="I278" s="6" t="n">
        <v>4211.79</v>
      </c>
      <c r="J278" s="6" t="n">
        <v>10</v>
      </c>
      <c r="K278" s="6" t="n">
        <v>80</v>
      </c>
      <c r="L278" s="6" t="n">
        <v>70</v>
      </c>
      <c r="M278" s="6" t="n">
        <v>1.66</v>
      </c>
      <c r="N278" s="6" t="n">
        <v>1.63</v>
      </c>
    </row>
    <row collapsed="false" customFormat="false" customHeight="false" hidden="false" ht="12.1" outlineLevel="0" r="279">
      <c r="A279" s="46" t="n">
        <v>45776</v>
      </c>
      <c r="B279" s="17" t="s">
        <v>844</v>
      </c>
      <c r="C279" s="17" t="s">
        <v>145</v>
      </c>
      <c r="D279" s="17" t="s">
        <v>146</v>
      </c>
      <c r="E279" s="7" t="n">
        <v>1</v>
      </c>
      <c r="F279" s="17" t="s">
        <v>20</v>
      </c>
      <c r="G279" s="6" t="n">
        <v>78</v>
      </c>
      <c r="H279" s="6" t="n">
        <v>780.2</v>
      </c>
      <c r="I279" s="6" t="n">
        <v>751.32</v>
      </c>
      <c r="J279" s="6" t="n">
        <v>10</v>
      </c>
      <c r="K279" s="6" t="n">
        <v>78</v>
      </c>
      <c r="L279" s="6" t="n">
        <v>68</v>
      </c>
      <c r="M279" s="6" t="n">
        <v>9.05</v>
      </c>
      <c r="N279" s="6" t="n">
        <v>8.72</v>
      </c>
    </row>
    <row collapsed="false" customFormat="false" customHeight="false" hidden="false" ht="12.1" outlineLevel="0" r="280">
      <c r="A280" s="46" t="n">
        <v>45782</v>
      </c>
      <c r="B280" s="17" t="s">
        <v>844</v>
      </c>
      <c r="C280" s="17" t="s">
        <v>71</v>
      </c>
      <c r="D280" s="17" t="s">
        <v>72</v>
      </c>
      <c r="E280" s="7" t="n">
        <v>20</v>
      </c>
      <c r="F280" s="17" t="s">
        <v>20</v>
      </c>
      <c r="G280" s="6" t="n">
        <v>29.72</v>
      </c>
      <c r="H280" s="6" t="n">
        <v>378.42</v>
      </c>
      <c r="I280" s="6" t="n">
        <v>155.65</v>
      </c>
      <c r="J280" s="6" t="n">
        <v>77</v>
      </c>
      <c r="K280" s="6" t="n">
        <v>594.4</v>
      </c>
      <c r="L280" s="6" t="n">
        <v>517.4</v>
      </c>
      <c r="M280" s="6" t="n">
        <v>16.62</v>
      </c>
      <c r="N280" s="6" t="n">
        <v>6.84</v>
      </c>
    </row>
    <row collapsed="false" customFormat="false" customHeight="false" hidden="false" ht="12.1" outlineLevel="0" r="281">
      <c r="A281" s="46" t="n">
        <v>45786</v>
      </c>
      <c r="B281" s="17" t="s">
        <v>864</v>
      </c>
      <c r="C281" s="17" t="s">
        <v>128</v>
      </c>
      <c r="D281" s="17" t="s">
        <v>129</v>
      </c>
      <c r="E281" s="7" t="n">
        <v>0</v>
      </c>
      <c r="F281" s="17" t="s">
        <v>77</v>
      </c>
      <c r="G281" s="6" t="n">
        <v>34.7703</v>
      </c>
      <c r="H281" s="6" t="n">
        <v>22.54</v>
      </c>
      <c r="I281" s="6" t="n">
        <v>0</v>
      </c>
      <c r="J281" s="6" t="n">
        <v>0.04</v>
      </c>
      <c r="K281" s="6" t="n">
        <v>0</v>
      </c>
      <c r="L281" s="6" t="n">
        <v>0</v>
      </c>
      <c r="M281" s="6" t="n">
        <v>0</v>
      </c>
      <c r="N281" s="6" t="n">
        <v>1.73</v>
      </c>
    </row>
    <row collapsed="false" customFormat="false" customHeight="false" hidden="false" ht="12.1" outlineLevel="0" r="282">
      <c r="A282" s="46" t="n">
        <v>45789</v>
      </c>
      <c r="B282" s="17" t="s">
        <v>933</v>
      </c>
      <c r="C282" s="17" t="s">
        <v>60</v>
      </c>
      <c r="D282" s="17" t="s">
        <v>61</v>
      </c>
      <c r="E282" s="7" t="n">
        <v>13000</v>
      </c>
      <c r="F282" s="17" t="s">
        <v>20</v>
      </c>
      <c r="G282" s="6" t="n">
        <v>0.0378</v>
      </c>
      <c r="H282" s="6" t="n">
        <v>0.7135</v>
      </c>
      <c r="I282" s="6" t="n">
        <v>0.95</v>
      </c>
      <c r="J282" s="6" t="n">
        <v>64</v>
      </c>
      <c r="K282" s="6" t="n">
        <v>490.75</v>
      </c>
      <c r="L282" s="6" t="n">
        <v>426.75</v>
      </c>
      <c r="M282" s="6" t="n">
        <v>3.45</v>
      </c>
      <c r="N282" s="6" t="n">
        <v>4.6</v>
      </c>
    </row>
    <row collapsed="false" customFormat="false" customHeight="false" hidden="false" ht="12.1" outlineLevel="0" r="283">
      <c r="A283" s="46" t="n">
        <v>45796</v>
      </c>
      <c r="B283" s="17" t="s">
        <v>844</v>
      </c>
      <c r="C283" s="17" t="s">
        <v>56</v>
      </c>
      <c r="D283" s="17" t="s">
        <v>57</v>
      </c>
      <c r="E283" s="7" t="n">
        <v>5</v>
      </c>
      <c r="F283" s="17" t="s">
        <v>20</v>
      </c>
      <c r="G283" s="6" t="n">
        <v>22</v>
      </c>
      <c r="H283" s="6" t="n">
        <v>974.8</v>
      </c>
      <c r="I283" s="6" t="n">
        <v>982.34</v>
      </c>
      <c r="J283" s="6" t="n">
        <v>14</v>
      </c>
      <c r="K283" s="6" t="n">
        <v>110</v>
      </c>
      <c r="L283" s="6" t="n">
        <v>96</v>
      </c>
      <c r="M283" s="6" t="n">
        <v>1.95</v>
      </c>
      <c r="N283" s="6" t="n">
        <v>1.97</v>
      </c>
    </row>
    <row collapsed="false" customFormat="false" customHeight="false" hidden="false" ht="12.1" outlineLevel="0" r="284">
      <c r="A284" s="46" t="n">
        <v>45810</v>
      </c>
      <c r="B284" s="17" t="s">
        <v>844</v>
      </c>
      <c r="C284" s="17" t="s">
        <v>52</v>
      </c>
      <c r="D284" s="17" t="s">
        <v>53</v>
      </c>
      <c r="E284" s="7" t="n">
        <v>15</v>
      </c>
      <c r="F284" s="17" t="s">
        <v>20</v>
      </c>
      <c r="G284" s="6" t="n">
        <v>43.11</v>
      </c>
      <c r="H284" s="6" t="n">
        <v>627.6</v>
      </c>
      <c r="I284" s="6" t="n">
        <v>477.6</v>
      </c>
      <c r="J284" s="6" t="n">
        <v>84</v>
      </c>
      <c r="K284" s="6" t="n">
        <v>646.65</v>
      </c>
      <c r="L284" s="6" t="n">
        <v>562.65</v>
      </c>
      <c r="M284" s="6" t="n">
        <v>7.85</v>
      </c>
      <c r="N284" s="6" t="n">
        <v>5.98</v>
      </c>
    </row>
    <row collapsed="false" customFormat="false" customHeight="false" hidden="false" ht="12.1" outlineLevel="0" r="285">
      <c r="A285" s="46" t="n">
        <v>45811</v>
      </c>
      <c r="B285" s="17" t="s">
        <v>933</v>
      </c>
      <c r="C285" s="17" t="s">
        <v>81</v>
      </c>
      <c r="D285" s="17" t="s">
        <v>82</v>
      </c>
      <c r="E285" s="7" t="n">
        <v>1</v>
      </c>
      <c r="F285" s="17" t="s">
        <v>20</v>
      </c>
      <c r="G285" s="6" t="n">
        <v>541</v>
      </c>
      <c r="H285" s="6" t="n">
        <v>6473</v>
      </c>
      <c r="I285" s="6" t="n">
        <v>3979.9</v>
      </c>
      <c r="J285" s="6" t="n">
        <v>70</v>
      </c>
      <c r="K285" s="6" t="n">
        <v>541</v>
      </c>
      <c r="L285" s="6" t="n">
        <v>471</v>
      </c>
      <c r="M285" s="6" t="n">
        <v>11.83</v>
      </c>
      <c r="N285" s="6" t="n">
        <v>7.28</v>
      </c>
    </row>
    <row collapsed="false" customFormat="false" customHeight="false" hidden="false" ht="12.1" outlineLevel="0" r="286">
      <c r="A286" s="46" t="n">
        <v>45811</v>
      </c>
      <c r="B286" s="17" t="s">
        <v>864</v>
      </c>
      <c r="C286" s="17" t="s">
        <v>134</v>
      </c>
      <c r="D286" s="17" t="s">
        <v>135</v>
      </c>
      <c r="E286" s="7" t="n">
        <v>1</v>
      </c>
      <c r="F286" s="17" t="s">
        <v>77</v>
      </c>
      <c r="G286" s="6" t="n">
        <v>13.4518</v>
      </c>
      <c r="H286" s="6" t="n">
        <v>16</v>
      </c>
      <c r="I286" s="6" t="n">
        <v>598.97</v>
      </c>
      <c r="J286" s="6" t="n">
        <v>0.05</v>
      </c>
      <c r="K286" s="6" t="n">
        <v>13.4518</v>
      </c>
      <c r="L286" s="6" t="n">
        <v>9.5</v>
      </c>
      <c r="M286" s="6" t="n">
        <v>1.59</v>
      </c>
      <c r="N286" s="6" t="n">
        <v>0.75</v>
      </c>
    </row>
    <row collapsed="false" customFormat="false" customHeight="false" hidden="false" ht="12.1" outlineLevel="0" r="287">
      <c r="A287" s="46" t="n">
        <v>45814</v>
      </c>
      <c r="B287" s="17" t="s">
        <v>864</v>
      </c>
      <c r="C287" s="17" t="s">
        <v>98</v>
      </c>
      <c r="D287" s="17" t="s">
        <v>99</v>
      </c>
      <c r="E287" s="7" t="n">
        <v>1</v>
      </c>
      <c r="F287" s="17" t="s">
        <v>77</v>
      </c>
      <c r="G287" s="6" t="n">
        <v>20.5731</v>
      </c>
      <c r="H287" s="6" t="n">
        <v>44.12</v>
      </c>
      <c r="I287" s="6" t="n">
        <v>1979.09</v>
      </c>
      <c r="J287" s="6" t="n">
        <v>0.03</v>
      </c>
      <c r="K287" s="6" t="n">
        <v>20.5731</v>
      </c>
      <c r="L287" s="6" t="n">
        <v>18.2</v>
      </c>
      <c r="M287" s="6" t="n">
        <v>0.92</v>
      </c>
      <c r="N287" s="6" t="n">
        <v>0.52</v>
      </c>
    </row>
    <row collapsed="false" customFormat="false" customHeight="false" hidden="false" ht="12.1" outlineLevel="0" r="288">
      <c r="A288" s="46" t="n">
        <v>45817</v>
      </c>
      <c r="B288" s="17" t="s">
        <v>933</v>
      </c>
      <c r="C288" s="17" t="s">
        <v>67</v>
      </c>
      <c r="D288" s="17" t="s">
        <v>68</v>
      </c>
      <c r="E288" s="7" t="n">
        <v>1</v>
      </c>
      <c r="F288" s="17" t="s">
        <v>20</v>
      </c>
      <c r="G288" s="6" t="n">
        <v>87</v>
      </c>
      <c r="H288" s="6" t="n">
        <v>6223</v>
      </c>
      <c r="I288" s="6" t="n">
        <v>5732.86</v>
      </c>
      <c r="J288" s="6" t="n">
        <v>11</v>
      </c>
      <c r="K288" s="6" t="n">
        <v>87</v>
      </c>
      <c r="L288" s="6" t="n">
        <v>76</v>
      </c>
      <c r="M288" s="6" t="n">
        <v>1.33</v>
      </c>
      <c r="N288" s="6" t="n">
        <v>1.22</v>
      </c>
    </row>
    <row collapsed="false" customFormat="false" customHeight="false" hidden="false" ht="12.1" outlineLevel="0" r="289">
      <c r="A289" s="46" t="n">
        <v>45825</v>
      </c>
      <c r="B289" s="17" t="s">
        <v>864</v>
      </c>
      <c r="C289" s="17" t="s">
        <v>141</v>
      </c>
      <c r="D289" s="17" t="s">
        <v>142</v>
      </c>
      <c r="E289" s="7" t="n">
        <v>1</v>
      </c>
      <c r="F289" s="17" t="s">
        <v>77</v>
      </c>
      <c r="G289" s="6" t="n">
        <v>12.1685</v>
      </c>
      <c r="H289" s="6" t="n">
        <v>15.7</v>
      </c>
      <c r="I289" s="6" t="n">
        <v>702.47</v>
      </c>
      <c r="J289" s="6" t="n">
        <v>0.02</v>
      </c>
      <c r="K289" s="6" t="n">
        <v>12.1685</v>
      </c>
      <c r="L289" s="6" t="n">
        <v>10.6</v>
      </c>
      <c r="M289" s="6" t="n">
        <v>1.51</v>
      </c>
      <c r="N289" s="6" t="n">
        <v>0.86</v>
      </c>
    </row>
    <row collapsed="false" customFormat="false" customHeight="false" hidden="false" ht="12.1" outlineLevel="0" r="290">
      <c r="A290" s="46" t="n">
        <v>45833</v>
      </c>
      <c r="B290" s="17" t="s">
        <v>844</v>
      </c>
      <c r="C290" s="17" t="s">
        <v>63</v>
      </c>
      <c r="D290" s="17" t="s">
        <v>64</v>
      </c>
      <c r="E290" s="7" t="n">
        <v>10000</v>
      </c>
      <c r="F290" s="17" t="s">
        <v>20</v>
      </c>
      <c r="G290" s="6" t="n">
        <v>0.0676</v>
      </c>
      <c r="H290" s="6" t="n">
        <v>0.59</v>
      </c>
      <c r="I290" s="6" t="n">
        <v>0.3</v>
      </c>
      <c r="J290" s="6" t="n">
        <v>88</v>
      </c>
      <c r="K290" s="6" t="n">
        <v>676.38</v>
      </c>
      <c r="L290" s="6" t="n">
        <v>588.38</v>
      </c>
      <c r="M290" s="6" t="n">
        <v>19.85</v>
      </c>
      <c r="N290" s="6" t="n">
        <v>9.97</v>
      </c>
    </row>
    <row collapsed="false" customFormat="false" customHeight="false" hidden="false" ht="12.1" outlineLevel="0" r="291">
      <c r="A291" s="46" t="n">
        <v>45839</v>
      </c>
      <c r="B291" s="17" t="s">
        <v>844</v>
      </c>
      <c r="C291" s="17" t="s">
        <v>139</v>
      </c>
      <c r="D291" s="17" t="s">
        <v>140</v>
      </c>
      <c r="E291" s="7" t="n">
        <v>20</v>
      </c>
      <c r="F291" s="17" t="s">
        <v>20</v>
      </c>
      <c r="G291" s="6" t="n">
        <v>2.93</v>
      </c>
      <c r="H291" s="6" t="n">
        <v>69.9</v>
      </c>
      <c r="I291" s="6" t="n">
        <v>79.96</v>
      </c>
      <c r="J291" s="6" t="n">
        <v>8</v>
      </c>
      <c r="K291" s="6" t="n">
        <v>58.6</v>
      </c>
      <c r="L291" s="6" t="n">
        <v>50.6</v>
      </c>
      <c r="M291" s="6" t="n">
        <v>3.16</v>
      </c>
      <c r="N291" s="6" t="n">
        <v>3.62</v>
      </c>
    </row>
    <row collapsed="false" customFormat="false" customHeight="false" hidden="false" ht="12.1" outlineLevel="0" r="292">
      <c r="A292" s="46" t="n">
        <v>45839</v>
      </c>
      <c r="B292" s="17" t="s">
        <v>844</v>
      </c>
      <c r="C292" s="17" t="s">
        <v>93</v>
      </c>
      <c r="D292" s="17" t="s">
        <v>94</v>
      </c>
      <c r="E292" s="7" t="n">
        <v>10000</v>
      </c>
      <c r="F292" s="17" t="s">
        <v>20</v>
      </c>
      <c r="G292" s="6" t="n">
        <v>0.0502</v>
      </c>
      <c r="H292" s="6" t="n">
        <v>0.4286</v>
      </c>
      <c r="I292" s="6" t="n">
        <v>0.27</v>
      </c>
      <c r="J292" s="6" t="n">
        <v>65</v>
      </c>
      <c r="K292" s="6" t="n">
        <v>502.15</v>
      </c>
      <c r="L292" s="6" t="n">
        <v>437.15</v>
      </c>
      <c r="M292" s="6" t="n">
        <v>16.39</v>
      </c>
      <c r="N292" s="6" t="n">
        <v>10.2</v>
      </c>
    </row>
    <row collapsed="false" customFormat="false" customHeight="false" hidden="false" ht="12.1" outlineLevel="0" r="293">
      <c r="A293" s="46" t="n">
        <v>45841</v>
      </c>
      <c r="B293" s="17" t="s">
        <v>844</v>
      </c>
      <c r="C293" s="17" t="s">
        <v>27</v>
      </c>
      <c r="D293" s="17" t="s">
        <v>28</v>
      </c>
      <c r="E293" s="7" t="n">
        <v>90</v>
      </c>
      <c r="F293" s="17" t="s">
        <v>20</v>
      </c>
      <c r="G293" s="6" t="n">
        <v>25.9523</v>
      </c>
      <c r="H293" s="6" t="n">
        <v>217.3</v>
      </c>
      <c r="I293" s="6" t="n">
        <v>180.64</v>
      </c>
      <c r="J293" s="6" t="n">
        <v>304</v>
      </c>
      <c r="K293" s="6" t="n">
        <v>2335.707</v>
      </c>
      <c r="L293" s="6" t="n">
        <v>2031.71</v>
      </c>
      <c r="M293" s="6" t="n">
        <v>12.5</v>
      </c>
      <c r="N293" s="6" t="n">
        <v>10.39</v>
      </c>
    </row>
    <row collapsed="false" customFormat="false" customHeight="false" hidden="false" ht="12.1" outlineLevel="0" r="294">
      <c r="A294" s="46" t="n">
        <v>45845</v>
      </c>
      <c r="B294" s="17" t="s">
        <v>844</v>
      </c>
      <c r="C294" s="17" t="s">
        <v>42</v>
      </c>
      <c r="D294" s="17" t="s">
        <v>43</v>
      </c>
      <c r="E294" s="7" t="n">
        <v>40</v>
      </c>
      <c r="F294" s="17" t="s">
        <v>20</v>
      </c>
      <c r="G294" s="6" t="n">
        <v>35</v>
      </c>
      <c r="H294" s="6" t="n">
        <v>193.8</v>
      </c>
      <c r="I294" s="6" t="n">
        <v>247.34</v>
      </c>
      <c r="J294" s="6" t="n">
        <v>182</v>
      </c>
      <c r="K294" s="6" t="n">
        <v>1400</v>
      </c>
      <c r="L294" s="6" t="n">
        <v>1218</v>
      </c>
      <c r="M294" s="6" t="n">
        <v>12.31</v>
      </c>
      <c r="N294" s="6" t="n">
        <v>15.71</v>
      </c>
    </row>
    <row collapsed="false" customFormat="false" customHeight="false" hidden="false" ht="12.1" outlineLevel="0" r="295">
      <c r="A295" s="46" t="n">
        <v>45846</v>
      </c>
      <c r="B295" s="17" t="s">
        <v>844</v>
      </c>
      <c r="C295" s="17" t="s">
        <v>752</v>
      </c>
      <c r="D295" s="17" t="s">
        <v>1041</v>
      </c>
      <c r="E295" s="7" t="n">
        <v>2000</v>
      </c>
      <c r="F295" s="17" t="s">
        <v>20</v>
      </c>
      <c r="G295" s="6" t="n">
        <v>0.1505</v>
      </c>
      <c r="H295" s="6" t="n">
        <v>1.21</v>
      </c>
      <c r="I295" s="6" t="n">
        <v>1.4</v>
      </c>
      <c r="J295" s="6" t="n">
        <v>39</v>
      </c>
      <c r="K295" s="6" t="n">
        <v>301.08</v>
      </c>
      <c r="L295" s="6" t="n">
        <v>262.08</v>
      </c>
      <c r="M295" s="6" t="n">
        <v>9.35</v>
      </c>
      <c r="N295" s="6" t="n">
        <v>10.83</v>
      </c>
    </row>
    <row collapsed="false" customFormat="false" customHeight="false" hidden="false" ht="12.1" outlineLevel="0" r="296">
      <c r="A296" s="46" t="n">
        <v>45846</v>
      </c>
      <c r="B296" s="17" t="s">
        <v>844</v>
      </c>
      <c r="C296" s="17" t="s">
        <v>88</v>
      </c>
      <c r="D296" s="17" t="s">
        <v>89</v>
      </c>
      <c r="E296" s="7" t="n">
        <v>10</v>
      </c>
      <c r="F296" s="17" t="s">
        <v>20</v>
      </c>
      <c r="G296" s="6" t="n">
        <v>27.21</v>
      </c>
      <c r="H296" s="6" t="n">
        <v>507.5</v>
      </c>
      <c r="I296" s="6" t="n">
        <v>498.05</v>
      </c>
      <c r="J296" s="6" t="n">
        <v>35</v>
      </c>
      <c r="K296" s="6" t="n">
        <v>272.1</v>
      </c>
      <c r="L296" s="6" t="n">
        <v>237.1</v>
      </c>
      <c r="M296" s="6" t="n">
        <v>4.76</v>
      </c>
      <c r="N296" s="6" t="n">
        <v>4.67</v>
      </c>
    </row>
    <row collapsed="false" customFormat="false" customHeight="false" hidden="false" ht="12.1" outlineLevel="0" r="297">
      <c r="A297" s="46" t="n">
        <v>45847</v>
      </c>
      <c r="B297" s="17" t="s">
        <v>844</v>
      </c>
      <c r="C297" s="17" t="s">
        <v>23</v>
      </c>
      <c r="D297" s="17" t="s">
        <v>24</v>
      </c>
      <c r="E297" s="7" t="n">
        <v>5</v>
      </c>
      <c r="F297" s="17" t="s">
        <v>20</v>
      </c>
      <c r="G297" s="6" t="n">
        <v>648</v>
      </c>
      <c r="H297" s="6" t="n">
        <v>2870.5</v>
      </c>
      <c r="I297" s="6" t="n">
        <v>3052.23</v>
      </c>
      <c r="J297" s="6" t="n">
        <v>421</v>
      </c>
      <c r="K297" s="6" t="n">
        <v>3240</v>
      </c>
      <c r="L297" s="6" t="n">
        <v>2819</v>
      </c>
      <c r="M297" s="6" t="n">
        <v>18.47</v>
      </c>
      <c r="N297" s="6" t="n">
        <v>19.64</v>
      </c>
    </row>
    <row collapsed="false" customFormat="false" customHeight="false" hidden="false" ht="12.1" outlineLevel="0" r="298">
      <c r="A298" s="46" t="n">
        <v>45848</v>
      </c>
      <c r="B298" s="17" t="s">
        <v>933</v>
      </c>
      <c r="C298" s="17" t="s">
        <v>117</v>
      </c>
      <c r="D298" s="17" t="s">
        <v>118</v>
      </c>
      <c r="E298" s="7" t="n">
        <v>40</v>
      </c>
      <c r="F298" s="17" t="s">
        <v>20</v>
      </c>
      <c r="G298" s="6" t="n">
        <v>4.15</v>
      </c>
      <c r="H298" s="6" t="n">
        <v>74.2</v>
      </c>
      <c r="I298" s="6" t="n">
        <v>90.76</v>
      </c>
      <c r="J298" s="6" t="n">
        <v>22</v>
      </c>
      <c r="K298" s="6" t="n">
        <v>166</v>
      </c>
      <c r="L298" s="6" t="n">
        <v>144</v>
      </c>
      <c r="M298" s="6" t="n">
        <v>3.97</v>
      </c>
      <c r="N298" s="6" t="n">
        <v>4.85</v>
      </c>
    </row>
    <row collapsed="false" customFormat="false" customHeight="false" hidden="false" ht="12.1" outlineLevel="0" r="299">
      <c r="A299" s="46" t="n">
        <v>45848</v>
      </c>
      <c r="B299" s="17" t="s">
        <v>933</v>
      </c>
      <c r="C299" s="17" t="s">
        <v>110</v>
      </c>
      <c r="D299" s="17" t="s">
        <v>111</v>
      </c>
      <c r="E299" s="7" t="n">
        <v>10</v>
      </c>
      <c r="F299" s="17" t="s">
        <v>20</v>
      </c>
      <c r="G299" s="6" t="n">
        <v>3.1475</v>
      </c>
      <c r="H299" s="6" t="n">
        <v>379</v>
      </c>
      <c r="I299" s="6" t="n">
        <v>584.7</v>
      </c>
      <c r="J299" s="6" t="n">
        <v>4</v>
      </c>
      <c r="K299" s="6" t="n">
        <v>31.4754</v>
      </c>
      <c r="L299" s="6" t="n">
        <v>27.48</v>
      </c>
      <c r="M299" s="6" t="n">
        <v>0.47</v>
      </c>
      <c r="N299" s="6" t="n">
        <v>0.73</v>
      </c>
    </row>
    <row collapsed="false" customFormat="false" customHeight="false" hidden="false" ht="12.1" outlineLevel="0" r="300">
      <c r="A300" s="46" t="n">
        <v>45848</v>
      </c>
      <c r="B300" s="17" t="s">
        <v>844</v>
      </c>
      <c r="C300" s="17" t="s">
        <v>49</v>
      </c>
      <c r="D300" s="17" t="s">
        <v>50</v>
      </c>
      <c r="E300" s="7" t="n">
        <v>50</v>
      </c>
      <c r="F300" s="17" t="s">
        <v>20</v>
      </c>
      <c r="G300" s="6" t="n">
        <v>26.11</v>
      </c>
      <c r="H300" s="6" t="n">
        <v>172.73</v>
      </c>
      <c r="I300" s="6" t="n">
        <v>151.17</v>
      </c>
      <c r="J300" s="6" t="n">
        <v>170</v>
      </c>
      <c r="K300" s="6" t="n">
        <v>1305.5</v>
      </c>
      <c r="L300" s="6" t="n">
        <v>1135.5</v>
      </c>
      <c r="M300" s="6" t="n">
        <v>15.02</v>
      </c>
      <c r="N300" s="6" t="n">
        <v>13.15</v>
      </c>
    </row>
    <row collapsed="false" customFormat="false" customHeight="false" hidden="false" ht="12.1" outlineLevel="0" r="301">
      <c r="A301" s="46" t="n">
        <v>45849</v>
      </c>
      <c r="B301" s="17" t="s">
        <v>933</v>
      </c>
      <c r="C301" s="17" t="s">
        <v>83</v>
      </c>
      <c r="D301" s="17" t="s">
        <v>84</v>
      </c>
      <c r="E301" s="7" t="n">
        <v>26</v>
      </c>
      <c r="F301" s="17" t="s">
        <v>20</v>
      </c>
      <c r="G301" s="6" t="n">
        <v>25.58</v>
      </c>
      <c r="H301" s="6" t="n">
        <v>72.79</v>
      </c>
      <c r="I301" s="6" t="n">
        <v>99.04</v>
      </c>
      <c r="J301" s="6" t="n">
        <v>86</v>
      </c>
      <c r="K301" s="6" t="n">
        <v>665.08</v>
      </c>
      <c r="L301" s="6" t="n">
        <v>579.08</v>
      </c>
      <c r="M301" s="6" t="n">
        <v>22.49</v>
      </c>
      <c r="N301" s="6" t="n">
        <v>30.6</v>
      </c>
    </row>
    <row collapsed="false" customFormat="false" customHeight="false" hidden="false" ht="12.1" outlineLevel="0" r="302">
      <c r="A302" s="46" t="n">
        <v>45848</v>
      </c>
      <c r="B302" s="17" t="s">
        <v>864</v>
      </c>
      <c r="C302" s="17" t="s">
        <v>162</v>
      </c>
      <c r="D302" s="17" t="s">
        <v>163</v>
      </c>
      <c r="E302" s="7" t="n">
        <v>1</v>
      </c>
      <c r="F302" s="17" t="s">
        <v>77</v>
      </c>
      <c r="G302" s="6" t="n">
        <v>21.732</v>
      </c>
      <c r="H302" s="6" t="n">
        <v>1400</v>
      </c>
      <c r="I302" s="6" t="n">
        <v>4354.44</v>
      </c>
      <c r="J302" s="6" t="n">
        <v>-0.03</v>
      </c>
      <c r="K302" s="6" t="n">
        <v>21.732</v>
      </c>
      <c r="L302" s="6" t="n">
        <v>19.38</v>
      </c>
      <c r="M302" s="6" t="n">
        <v>0.45</v>
      </c>
      <c r="N302" s="6" t="n">
        <v>1.39</v>
      </c>
    </row>
    <row collapsed="false" customFormat="false" customHeight="false" hidden="false" ht="12.1" outlineLevel="0" r="303">
      <c r="A303" s="46" t="n">
        <v>45852</v>
      </c>
      <c r="B303" s="17" t="s">
        <v>844</v>
      </c>
      <c r="C303" s="17" t="s">
        <v>130</v>
      </c>
      <c r="D303" s="17" t="s">
        <v>131</v>
      </c>
      <c r="E303" s="7" t="n">
        <v>2</v>
      </c>
      <c r="F303" s="17" t="s">
        <v>20</v>
      </c>
      <c r="G303" s="6" t="n">
        <v>147.31</v>
      </c>
      <c r="H303" s="6" t="n">
        <v>1004.5</v>
      </c>
      <c r="I303" s="6" t="n">
        <v>1567.66</v>
      </c>
      <c r="J303" s="6" t="n">
        <v>38</v>
      </c>
      <c r="K303" s="6" t="n">
        <v>294.62</v>
      </c>
      <c r="L303" s="6" t="n">
        <v>256.62</v>
      </c>
      <c r="M303" s="6" t="n">
        <v>8.18</v>
      </c>
      <c r="N303" s="6" t="n">
        <v>12.77</v>
      </c>
    </row>
    <row collapsed="false" customFormat="false" customHeight="false" hidden="false" ht="12.1" outlineLevel="0" r="304">
      <c r="A304" s="46" t="n">
        <v>45856</v>
      </c>
      <c r="B304" s="17" t="s">
        <v>844</v>
      </c>
      <c r="C304" s="17" t="s">
        <v>17</v>
      </c>
      <c r="D304" s="17" t="s">
        <v>19</v>
      </c>
      <c r="E304" s="7" t="n">
        <v>110</v>
      </c>
      <c r="F304" s="17" t="s">
        <v>20</v>
      </c>
      <c r="G304" s="6" t="n">
        <v>34.84</v>
      </c>
      <c r="H304" s="6" t="n">
        <v>308.4</v>
      </c>
      <c r="I304" s="6" t="n">
        <v>216.31636363636</v>
      </c>
      <c r="J304" s="6" t="n">
        <v>362</v>
      </c>
      <c r="K304" s="6" t="n">
        <v>3832.4</v>
      </c>
      <c r="L304" s="6" t="n">
        <v>3334.4</v>
      </c>
      <c r="M304" s="6" t="n">
        <v>14.01</v>
      </c>
      <c r="N304" s="6" t="n">
        <v>9.83</v>
      </c>
    </row>
    <row collapsed="false" customFormat="false" customHeight="false" hidden="false" ht="12.1" outlineLevel="0" r="305">
      <c r="A305" s="46" t="n">
        <v>45858</v>
      </c>
      <c r="B305" s="17" t="s">
        <v>844</v>
      </c>
      <c r="C305" s="17" t="s">
        <v>34</v>
      </c>
      <c r="D305" s="17" t="s">
        <v>35</v>
      </c>
      <c r="E305" s="7" t="n">
        <v>36</v>
      </c>
      <c r="F305" s="17" t="s">
        <v>20</v>
      </c>
      <c r="G305" s="6" t="n">
        <v>14.68</v>
      </c>
      <c r="H305" s="6" t="n">
        <v>418.25</v>
      </c>
      <c r="I305" s="6" t="n">
        <v>445.81972222222</v>
      </c>
      <c r="J305" s="6" t="n">
        <v>40</v>
      </c>
      <c r="K305" s="6" t="n">
        <v>528.48</v>
      </c>
      <c r="L305" s="6" t="n">
        <v>459.48</v>
      </c>
      <c r="M305" s="6" t="n">
        <v>2.86</v>
      </c>
      <c r="N305" s="6" t="n">
        <v>3.05</v>
      </c>
    </row>
    <row collapsed="false" customFormat="false" customHeight="false" hidden="false" ht="12.1" outlineLevel="0" r="306">
      <c r="A306" s="46" t="n">
        <v>45863</v>
      </c>
      <c r="B306" s="17" t="s">
        <v>864</v>
      </c>
      <c r="C306" s="17" t="s">
        <v>164</v>
      </c>
      <c r="D306" s="17" t="s">
        <v>165</v>
      </c>
      <c r="E306" s="7" t="n">
        <v>0</v>
      </c>
      <c r="F306" s="17" t="s">
        <v>77</v>
      </c>
      <c r="G306" s="6" t="n">
        <v>33.9108</v>
      </c>
      <c r="H306" s="6" t="n">
        <v>2939</v>
      </c>
      <c r="I306" s="6" t="n">
        <v>0</v>
      </c>
      <c r="J306" s="6" t="n">
        <v>-0.04</v>
      </c>
      <c r="K306" s="6" t="n">
        <v>0</v>
      </c>
      <c r="L306" s="6" t="n">
        <v>0</v>
      </c>
      <c r="M306" s="6" t="n">
        <v>0</v>
      </c>
      <c r="N306" s="6" t="n">
        <v>1.05</v>
      </c>
    </row>
    <row collapsed="false" customFormat="false" customHeight="false" hidden="false" ht="12.1" outlineLevel="0" r="307">
      <c r="A307" s="46" t="n">
        <v>45882</v>
      </c>
      <c r="B307" s="17" t="s">
        <v>844</v>
      </c>
      <c r="C307" s="17" t="s">
        <v>113</v>
      </c>
      <c r="D307" s="17" t="s">
        <v>114</v>
      </c>
      <c r="E307" s="7" t="n">
        <v>50</v>
      </c>
      <c r="F307" s="17" t="s">
        <v>20</v>
      </c>
      <c r="G307" s="6" t="n">
        <v>6.25</v>
      </c>
      <c r="H307" s="6" t="n">
        <v>70.9</v>
      </c>
      <c r="I307" s="6" t="n">
        <v>57.6</v>
      </c>
      <c r="J307" s="6" t="n">
        <v>41</v>
      </c>
      <c r="K307" s="6" t="n">
        <v>312.5</v>
      </c>
      <c r="L307" s="6" t="n">
        <v>271.5</v>
      </c>
      <c r="M307" s="6" t="n">
        <v>9.43</v>
      </c>
      <c r="N307" s="6" t="n">
        <v>7.66</v>
      </c>
    </row>
    <row collapsed="false" customFormat="false" customHeight="false" hidden="false" ht="12.1" outlineLevel="0" r="308">
      <c r="A308" s="46" t="n">
        <v>45898</v>
      </c>
      <c r="B308" s="17" t="s">
        <v>844</v>
      </c>
      <c r="C308" s="17" t="s">
        <v>167</v>
      </c>
      <c r="D308" s="17" t="s">
        <v>169</v>
      </c>
      <c r="E308" s="7" t="n">
        <v>1</v>
      </c>
      <c r="F308" s="17" t="s">
        <v>20</v>
      </c>
      <c r="G308" s="6" t="n">
        <v>9.33</v>
      </c>
      <c r="H308" s="6" t="n">
        <v>1012.4</v>
      </c>
      <c r="I308" s="6" t="n">
        <v>1006.7</v>
      </c>
      <c r="J308" s="6" t="n">
        <v>1</v>
      </c>
      <c r="K308" s="6" t="n">
        <v>9.33</v>
      </c>
      <c r="L308" s="6" t="n">
        <v>8.33</v>
      </c>
      <c r="M308" s="6" t="n">
        <v>0.83</v>
      </c>
      <c r="N308" s="6" t="n">
        <v>0.82</v>
      </c>
    </row>
    <row collapsed="false" customFormat="false" customHeight="false" hidden="false" ht="12.1" outlineLevel="0" r="309">
      <c r="A309" s="46" t="n">
        <v>45905</v>
      </c>
      <c r="B309" s="17" t="s">
        <v>864</v>
      </c>
      <c r="C309" s="17" t="s">
        <v>98</v>
      </c>
      <c r="D309" s="17" t="s">
        <v>99</v>
      </c>
      <c r="E309" s="7" t="n">
        <v>1</v>
      </c>
      <c r="F309" s="17" t="s">
        <v>77</v>
      </c>
      <c r="G309" s="6" t="n">
        <v>22.7634</v>
      </c>
      <c r="H309" s="6" t="n">
        <v>50.34</v>
      </c>
      <c r="I309" s="6" t="n">
        <v>1979.09</v>
      </c>
      <c r="J309" s="6" t="n">
        <v>0.03</v>
      </c>
      <c r="K309" s="6" t="n">
        <v>22.7634</v>
      </c>
      <c r="L309" s="6" t="n">
        <v>20.32</v>
      </c>
      <c r="M309" s="6" t="n">
        <v>1.03</v>
      </c>
      <c r="N309" s="6" t="n">
        <v>0.5</v>
      </c>
    </row>
    <row collapsed="false" customFormat="false" customHeight="false" hidden="false" ht="12.1" outlineLevel="0" r="310">
      <c r="A310" s="46" t="n">
        <v>45909</v>
      </c>
      <c r="B310" s="17" t="s">
        <v>864</v>
      </c>
      <c r="C310" s="17" t="s">
        <v>134</v>
      </c>
      <c r="D310" s="17" t="s">
        <v>135</v>
      </c>
      <c r="E310" s="7" t="n">
        <v>1</v>
      </c>
      <c r="F310" s="17" t="s">
        <v>77</v>
      </c>
      <c r="G310" s="6" t="n">
        <v>13.9977</v>
      </c>
      <c r="H310" s="6" t="n">
        <v>18.51</v>
      </c>
      <c r="I310" s="6" t="n">
        <v>598.97</v>
      </c>
      <c r="J310" s="6" t="n">
        <v>0.05</v>
      </c>
      <c r="K310" s="6" t="n">
        <v>13.9977</v>
      </c>
      <c r="L310" s="6" t="n">
        <v>9.88</v>
      </c>
      <c r="M310" s="6" t="n">
        <v>1.65</v>
      </c>
      <c r="N310" s="6" t="n">
        <v>0.65</v>
      </c>
    </row>
    <row collapsed="false" customFormat="false" customHeight="false" hidden="false" ht="12.1" outlineLevel="0" r="311">
      <c r="A311" s="46" t="n">
        <v>45917</v>
      </c>
      <c r="B311" s="17" t="s">
        <v>864</v>
      </c>
      <c r="C311" s="17" t="s">
        <v>141</v>
      </c>
      <c r="D311" s="17" t="s">
        <v>142</v>
      </c>
      <c r="E311" s="7" t="n">
        <v>1</v>
      </c>
      <c r="F311" s="17" t="s">
        <v>77</v>
      </c>
      <c r="G311" s="6" t="n">
        <v>12.8396</v>
      </c>
      <c r="H311" s="6" t="n">
        <v>17.43</v>
      </c>
      <c r="I311" s="6" t="n">
        <v>702.47</v>
      </c>
      <c r="J311" s="6" t="n">
        <v>0.02</v>
      </c>
      <c r="K311" s="6" t="n">
        <v>12.8396</v>
      </c>
      <c r="L311" s="6" t="n">
        <v>11.18</v>
      </c>
      <c r="M311" s="6" t="n">
        <v>1.59</v>
      </c>
      <c r="N311" s="6" t="n">
        <v>0.77</v>
      </c>
    </row>
    <row collapsed="false" customFormat="false" customHeight="false" hidden="false" ht="12.1" outlineLevel="0" r="312">
      <c r="A312" s="46" t="n">
        <v>45927</v>
      </c>
      <c r="B312" s="17" t="s">
        <v>844</v>
      </c>
      <c r="C312" s="17" t="s">
        <v>115</v>
      </c>
      <c r="D312" s="17" t="s">
        <v>116</v>
      </c>
      <c r="E312" s="7" t="n">
        <v>1</v>
      </c>
      <c r="F312" s="17" t="s">
        <v>20</v>
      </c>
      <c r="G312" s="6" t="n">
        <v>233</v>
      </c>
      <c r="H312" s="6" t="n">
        <v>3372</v>
      </c>
      <c r="I312" s="6" t="n">
        <v>3395.06</v>
      </c>
      <c r="J312" s="6" t="n">
        <v>30</v>
      </c>
      <c r="K312" s="6" t="n">
        <v>233</v>
      </c>
      <c r="L312" s="6" t="n">
        <v>203</v>
      </c>
      <c r="M312" s="6" t="n">
        <v>5.98</v>
      </c>
      <c r="N312" s="6" t="n">
        <v>6.02</v>
      </c>
    </row>
    <row collapsed="false" customFormat="false" customHeight="false" hidden="false" ht="12.1" outlineLevel="0" r="313">
      <c r="A313" s="46" t="n">
        <v>45929</v>
      </c>
      <c r="B313" s="17" t="s">
        <v>844</v>
      </c>
      <c r="C313" s="17" t="s">
        <v>101</v>
      </c>
      <c r="D313" s="17" t="s">
        <v>102</v>
      </c>
      <c r="E313" s="7" t="n">
        <v>1</v>
      </c>
      <c r="F313" s="17" t="s">
        <v>20</v>
      </c>
      <c r="G313" s="6" t="n">
        <v>80</v>
      </c>
      <c r="H313" s="6" t="n">
        <v>3940</v>
      </c>
      <c r="I313" s="6" t="n">
        <v>4211.79</v>
      </c>
      <c r="J313" s="6" t="n">
        <v>10</v>
      </c>
      <c r="K313" s="6" t="n">
        <v>80</v>
      </c>
      <c r="L313" s="6" t="n">
        <v>70</v>
      </c>
      <c r="M313" s="6" t="n">
        <v>1.66</v>
      </c>
      <c r="N313" s="6" t="n">
        <v>1.78</v>
      </c>
    </row>
    <row collapsed="false" customFormat="false" customHeight="false" hidden="false" ht="12.1" outlineLevel="0" r="314">
      <c r="A314" s="46" t="n">
        <v>45930</v>
      </c>
      <c r="B314" s="17" t="s">
        <v>844</v>
      </c>
      <c r="C314" s="17" t="s">
        <v>167</v>
      </c>
      <c r="D314" s="17" t="s">
        <v>169</v>
      </c>
      <c r="E314" s="7" t="n">
        <v>1</v>
      </c>
      <c r="F314" s="17" t="s">
        <v>20</v>
      </c>
      <c r="G314" s="6" t="n">
        <v>10.72</v>
      </c>
      <c r="H314" s="6" t="n">
        <v>1014.4</v>
      </c>
      <c r="I314" s="6" t="n">
        <v>1006.7</v>
      </c>
      <c r="J314" s="6" t="n">
        <v>1</v>
      </c>
      <c r="K314" s="6" t="n">
        <v>10.72</v>
      </c>
      <c r="L314" s="6" t="n">
        <v>9.72</v>
      </c>
      <c r="M314" s="6" t="n">
        <v>0.97</v>
      </c>
      <c r="N314" s="6" t="n">
        <v>0.96</v>
      </c>
    </row>
    <row collapsed="false" customFormat="false" customHeight="false" hidden="false" ht="12.1" outlineLevel="0" r="315">
      <c r="A315" s="46" t="n">
        <v>45931</v>
      </c>
      <c r="B315" s="17" t="s">
        <v>933</v>
      </c>
      <c r="C315" s="17" t="s">
        <v>67</v>
      </c>
      <c r="D315" s="17" t="s">
        <v>68</v>
      </c>
      <c r="E315" s="7" t="n">
        <v>1</v>
      </c>
      <c r="F315" s="17" t="s">
        <v>20</v>
      </c>
      <c r="G315" s="6" t="n">
        <v>273</v>
      </c>
      <c r="H315" s="6" t="n">
        <v>6883</v>
      </c>
      <c r="I315" s="6" t="n">
        <v>5732.86</v>
      </c>
      <c r="J315" s="6" t="n">
        <v>35</v>
      </c>
      <c r="K315" s="6" t="n">
        <v>273</v>
      </c>
      <c r="L315" s="6" t="n">
        <v>238</v>
      </c>
      <c r="M315" s="6" t="n">
        <v>4.15</v>
      </c>
      <c r="N315" s="6" t="n">
        <v>3.46</v>
      </c>
    </row>
    <row collapsed="false" customFormat="false" customHeight="false" hidden="false" ht="12.1" outlineLevel="0" r="316">
      <c r="A316" s="46" t="n">
        <v>45936</v>
      </c>
      <c r="B316" s="17" t="s">
        <v>844</v>
      </c>
      <c r="C316" s="17" t="s">
        <v>38</v>
      </c>
      <c r="D316" s="17" t="s">
        <v>39</v>
      </c>
      <c r="E316" s="7" t="n">
        <v>13</v>
      </c>
      <c r="F316" s="17" t="s">
        <v>20</v>
      </c>
      <c r="G316" s="6" t="n">
        <v>35.5</v>
      </c>
      <c r="H316" s="6" t="n">
        <v>1083.2</v>
      </c>
      <c r="I316" s="6" t="n">
        <v>1179.19</v>
      </c>
      <c r="J316" s="6" t="n">
        <v>60</v>
      </c>
      <c r="K316" s="6" t="n">
        <v>461.5</v>
      </c>
      <c r="L316" s="6" t="n">
        <v>401.5</v>
      </c>
      <c r="M316" s="6" t="n">
        <v>2.62</v>
      </c>
      <c r="N316" s="6" t="n">
        <v>2.85</v>
      </c>
    </row>
    <row collapsed="false" customFormat="false" customHeight="false" hidden="false" ht="12.1" outlineLevel="0" r="317">
      <c r="A317" s="46" t="n">
        <v>45936</v>
      </c>
      <c r="B317" s="17" t="s">
        <v>844</v>
      </c>
      <c r="C317" s="17" t="s">
        <v>71</v>
      </c>
      <c r="D317" s="17" t="s">
        <v>72</v>
      </c>
      <c r="E317" s="7" t="n">
        <v>20</v>
      </c>
      <c r="F317" s="17" t="s">
        <v>20</v>
      </c>
      <c r="G317" s="6" t="n">
        <v>16.61</v>
      </c>
      <c r="H317" s="6" t="n">
        <v>326.96</v>
      </c>
      <c r="I317" s="6" t="n">
        <v>155.65</v>
      </c>
      <c r="J317" s="6" t="n">
        <v>43</v>
      </c>
      <c r="K317" s="6" t="n">
        <v>332.2</v>
      </c>
      <c r="L317" s="6" t="n">
        <v>289.2</v>
      </c>
      <c r="M317" s="6" t="n">
        <v>9.29</v>
      </c>
      <c r="N317" s="6" t="n">
        <v>4.42</v>
      </c>
    </row>
    <row collapsed="false" customFormat="false" customHeight="false" hidden="false" ht="12.1" outlineLevel="0" r="318">
      <c r="A318" s="46" t="n">
        <v>45940</v>
      </c>
      <c r="B318" s="17" t="s">
        <v>864</v>
      </c>
      <c r="C318" s="17" t="s">
        <v>104</v>
      </c>
      <c r="D318" s="17" t="s">
        <v>105</v>
      </c>
      <c r="E318" s="7" t="n">
        <v>1</v>
      </c>
      <c r="F318" s="17" t="s">
        <v>77</v>
      </c>
      <c r="G318" s="6" t="n">
        <v>22.6321</v>
      </c>
      <c r="H318" s="6" t="n">
        <v>26.1</v>
      </c>
      <c r="I318" s="6" t="n">
        <v>4354.44</v>
      </c>
      <c r="J318" s="6" t="n">
        <v>0.06</v>
      </c>
      <c r="K318" s="6" t="n">
        <v>22.632</v>
      </c>
      <c r="L318" s="6" t="n">
        <v>20.19</v>
      </c>
      <c r="M318" s="6" t="n">
        <v>0.46</v>
      </c>
      <c r="N318" s="6" t="n">
        <v>0.95</v>
      </c>
    </row>
    <row collapsed="false" customFormat="false" customHeight="false" hidden="false" ht="12.1" outlineLevel="0" r="319">
      <c r="A319" s="46" t="n">
        <v>45943</v>
      </c>
      <c r="B319" s="17" t="s">
        <v>844</v>
      </c>
      <c r="C319" s="17" t="s">
        <v>88</v>
      </c>
      <c r="D319" s="17" t="s">
        <v>89</v>
      </c>
      <c r="E319" s="7" t="n">
        <v>10</v>
      </c>
      <c r="F319" s="17" t="s">
        <v>20</v>
      </c>
      <c r="G319" s="6" t="n">
        <v>17.3</v>
      </c>
      <c r="H319" s="6" t="n">
        <v>477.45</v>
      </c>
      <c r="I319" s="6" t="n">
        <v>498.05</v>
      </c>
      <c r="J319" s="6" t="n">
        <v>22</v>
      </c>
      <c r="K319" s="6" t="n">
        <v>173</v>
      </c>
      <c r="L319" s="6" t="n">
        <v>151</v>
      </c>
      <c r="M319" s="6" t="n">
        <v>3.03</v>
      </c>
      <c r="N319" s="6" t="n">
        <v>3.16</v>
      </c>
    </row>
    <row collapsed="false" customFormat="false" customHeight="false" hidden="false" ht="12.1" outlineLevel="0" r="320">
      <c r="A320" s="46" t="n">
        <v>45943</v>
      </c>
      <c r="B320" s="17" t="s">
        <v>844</v>
      </c>
      <c r="C320" s="17" t="s">
        <v>31</v>
      </c>
      <c r="D320" s="17" t="s">
        <v>32</v>
      </c>
      <c r="E320" s="7" t="n">
        <v>10</v>
      </c>
      <c r="F320" s="17" t="s">
        <v>20</v>
      </c>
      <c r="G320" s="6" t="n">
        <v>70.85</v>
      </c>
      <c r="H320" s="6" t="n">
        <v>2223.6</v>
      </c>
      <c r="I320" s="6" t="n">
        <v>1803.89</v>
      </c>
      <c r="J320" s="6" t="n">
        <v>92</v>
      </c>
      <c r="K320" s="6" t="n">
        <v>708.5</v>
      </c>
      <c r="L320" s="6" t="n">
        <v>616.5</v>
      </c>
      <c r="M320" s="6" t="n">
        <v>3.42</v>
      </c>
      <c r="N320" s="6" t="n">
        <v>2.77</v>
      </c>
    </row>
    <row collapsed="false" customFormat="false" customHeight="false" hidden="false" ht="12.1" outlineLevel="0" r="321">
      <c r="A321" s="46" t="n">
        <v>45944</v>
      </c>
      <c r="B321" s="17" t="s">
        <v>844</v>
      </c>
      <c r="C321" s="17" t="s">
        <v>52</v>
      </c>
      <c r="D321" s="17" t="s">
        <v>53</v>
      </c>
      <c r="E321" s="7" t="n">
        <v>15</v>
      </c>
      <c r="F321" s="17" t="s">
        <v>20</v>
      </c>
      <c r="G321" s="6" t="n">
        <v>14.35</v>
      </c>
      <c r="H321" s="6" t="n">
        <v>525.2</v>
      </c>
      <c r="I321" s="6" t="n">
        <v>477.6</v>
      </c>
      <c r="J321" s="6" t="n">
        <v>28</v>
      </c>
      <c r="K321" s="6" t="n">
        <v>215.25</v>
      </c>
      <c r="L321" s="6" t="n">
        <v>187.25</v>
      </c>
      <c r="M321" s="6" t="n">
        <v>2.61</v>
      </c>
      <c r="N321" s="6" t="n">
        <v>2.38</v>
      </c>
    </row>
    <row collapsed="false" customFormat="false" customHeight="false" hidden="false" ht="12.1" outlineLevel="0" r="322">
      <c r="A322" s="46"/>
      <c r="B322" s="17"/>
      <c r="C322" s="17"/>
      <c r="D322" s="17"/>
      <c r="E322" s="7"/>
      <c r="F322" s="17"/>
      <c r="G322" s="6"/>
      <c r="H322" s="6"/>
      <c r="I322" s="6"/>
      <c r="J322" s="6"/>
      <c r="K322" s="6"/>
      <c r="L322" s="6"/>
      <c r="M322" s="6"/>
      <c r="N322" s="6"/>
    </row>
    <row collapsed="false" customFormat="false" customHeight="false" hidden="false" ht="12.1" outlineLevel="0" r="323">
      <c r="A323" s="46" t="n">
        <v>45950</v>
      </c>
      <c r="B323" s="17" t="s">
        <v>844</v>
      </c>
      <c r="C323" s="17" t="s">
        <v>56</v>
      </c>
      <c r="D323" s="17" t="s">
        <v>57</v>
      </c>
      <c r="E323" s="7" t="n">
        <v>6</v>
      </c>
      <c r="F323" s="17" t="s">
        <v>20</v>
      </c>
      <c r="G323" s="6" t="n">
        <v>42</v>
      </c>
      <c r="H323" s="6" t="n">
        <v>1242.8</v>
      </c>
      <c r="I323" s="6" t="n">
        <v>1001.43</v>
      </c>
      <c r="J323" s="6" t="n">
        <v>33</v>
      </c>
      <c r="K323" s="6" t="n">
        <v>252</v>
      </c>
      <c r="L323" s="6" t="n">
        <v>219</v>
      </c>
      <c r="M323" s="6" t="n">
        <v>3.64</v>
      </c>
      <c r="N323" s="6" t="n">
        <v>2.94</v>
      </c>
    </row>
    <row collapsed="false" customFormat="false" customHeight="false" hidden="false" ht="12.1" outlineLevel="0" r="324">
      <c r="A324" s="46" t="n">
        <v>45966</v>
      </c>
      <c r="B324" s="17" t="s">
        <v>844</v>
      </c>
      <c r="C324" s="17" t="s">
        <v>90</v>
      </c>
      <c r="D324" s="17" t="s">
        <v>91</v>
      </c>
      <c r="E324" s="7" t="n">
        <v>11000</v>
      </c>
      <c r="F324" s="17" t="s">
        <v>20</v>
      </c>
      <c r="G324" s="6" t="n">
        <v>0.0598</v>
      </c>
      <c r="H324" s="6" t="n">
        <v>0.418</v>
      </c>
      <c r="I324" s="6" t="n">
        <v>0.54</v>
      </c>
      <c r="J324" s="6" t="n">
        <v>86</v>
      </c>
      <c r="K324" s="6" t="n">
        <v>657.9837</v>
      </c>
      <c r="L324" s="6" t="n">
        <v>571.98</v>
      </c>
      <c r="M324" s="6" t="n">
        <v>9.62</v>
      </c>
      <c r="N324" s="6" t="n">
        <v>12.44</v>
      </c>
    </row>
  </sheetData>
  <autoFilter ref="A1:N32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38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47" t="s">
        <v>252</v>
      </c>
      <c r="B1" s="47" t="s">
        <v>842</v>
      </c>
      <c r="C1" s="47" t="s">
        <v>0</v>
      </c>
      <c r="D1" s="47" t="s">
        <v>2</v>
      </c>
      <c r="E1" s="47" t="s">
        <v>7</v>
      </c>
      <c r="F1" s="47" t="s">
        <v>1029</v>
      </c>
      <c r="G1" s="47" t="s">
        <v>1042</v>
      </c>
      <c r="H1" s="47" t="s">
        <v>1033</v>
      </c>
      <c r="I1" s="47" t="s">
        <v>1034</v>
      </c>
      <c r="J1" s="47" t="s">
        <v>1035</v>
      </c>
    </row>
    <row collapsed="false" customFormat="false" customHeight="false" hidden="false" ht="12.1" outlineLevel="0" r="2">
      <c r="A2" s="48" t="n">
        <v>43928</v>
      </c>
      <c r="B2" s="17" t="s">
        <v>844</v>
      </c>
      <c r="C2" s="17" t="s">
        <v>730</v>
      </c>
      <c r="D2" s="17" t="s">
        <v>1043</v>
      </c>
      <c r="E2" s="6" t="n">
        <v>100</v>
      </c>
      <c r="F2" s="7" t="n">
        <v>2</v>
      </c>
      <c r="G2" s="6" t="n">
        <v>2.72</v>
      </c>
      <c r="H2" s="6" t="n">
        <v>0</v>
      </c>
      <c r="I2" s="6" t="n">
        <v>5.44</v>
      </c>
      <c r="J2" s="6" t="n">
        <v>5.44</v>
      </c>
    </row>
    <row collapsed="false" customFormat="false" customHeight="false" hidden="false" ht="12.1" outlineLevel="0" r="3">
      <c r="A3" s="48" t="n">
        <v>44108</v>
      </c>
      <c r="B3" s="17" t="s">
        <v>844</v>
      </c>
      <c r="C3" s="17" t="s">
        <v>238</v>
      </c>
      <c r="D3" s="17" t="s">
        <v>239</v>
      </c>
      <c r="E3" s="6" t="n">
        <v>1000</v>
      </c>
      <c r="F3" s="7" t="n">
        <v>1</v>
      </c>
      <c r="G3" s="6" t="n">
        <v>42.18</v>
      </c>
      <c r="H3" s="6" t="n">
        <v>0</v>
      </c>
      <c r="I3" s="6" t="n">
        <v>42.18</v>
      </c>
      <c r="J3" s="6" t="n">
        <v>42.18</v>
      </c>
    </row>
    <row collapsed="false" customFormat="false" customHeight="false" hidden="false" ht="12.1" outlineLevel="0" r="4">
      <c r="A4" s="48" t="n">
        <v>44139</v>
      </c>
      <c r="B4" s="17" t="s">
        <v>844</v>
      </c>
      <c r="C4" s="17" t="s">
        <v>735</v>
      </c>
      <c r="D4" s="17" t="s">
        <v>1044</v>
      </c>
      <c r="E4" s="6" t="n">
        <v>1000</v>
      </c>
      <c r="F4" s="7" t="n">
        <v>1</v>
      </c>
      <c r="G4" s="6" t="n">
        <v>42.38</v>
      </c>
      <c r="H4" s="6" t="n">
        <v>0</v>
      </c>
      <c r="I4" s="6" t="n">
        <v>42.38</v>
      </c>
      <c r="J4" s="6" t="n">
        <v>42.38</v>
      </c>
    </row>
    <row collapsed="false" customFormat="false" customHeight="false" hidden="false" ht="12.1" outlineLevel="0" r="5">
      <c r="A5" s="48" t="n">
        <v>44290</v>
      </c>
      <c r="B5" s="17" t="s">
        <v>844</v>
      </c>
      <c r="C5" s="17" t="s">
        <v>238</v>
      </c>
      <c r="D5" s="17" t="s">
        <v>239</v>
      </c>
      <c r="E5" s="6" t="n">
        <v>1000</v>
      </c>
      <c r="F5" s="7" t="n">
        <v>1</v>
      </c>
      <c r="G5" s="6" t="n">
        <v>38.2</v>
      </c>
      <c r="H5" s="6" t="n">
        <v>5</v>
      </c>
      <c r="I5" s="6" t="n">
        <v>38.2</v>
      </c>
      <c r="J5" s="6" t="n">
        <v>33.2</v>
      </c>
    </row>
    <row collapsed="false" customFormat="false" customHeight="false" hidden="false" ht="12.1" outlineLevel="0" r="6">
      <c r="A6" s="48" t="n">
        <v>44321</v>
      </c>
      <c r="B6" s="17" t="s">
        <v>844</v>
      </c>
      <c r="C6" s="17" t="s">
        <v>735</v>
      </c>
      <c r="D6" s="17" t="s">
        <v>1044</v>
      </c>
      <c r="E6" s="6" t="n">
        <v>1000</v>
      </c>
      <c r="F6" s="7" t="n">
        <v>1</v>
      </c>
      <c r="G6" s="6" t="n">
        <v>42.38</v>
      </c>
      <c r="H6" s="6" t="n">
        <v>6</v>
      </c>
      <c r="I6" s="6" t="n">
        <v>42.38</v>
      </c>
      <c r="J6" s="6" t="n">
        <v>36.38</v>
      </c>
    </row>
    <row collapsed="false" customFormat="false" customHeight="false" hidden="false" ht="12.1" outlineLevel="0" r="7">
      <c r="A7" s="48" t="n">
        <v>44472</v>
      </c>
      <c r="B7" s="17" t="s">
        <v>844</v>
      </c>
      <c r="C7" s="17" t="s">
        <v>238</v>
      </c>
      <c r="D7" s="17" t="s">
        <v>239</v>
      </c>
      <c r="E7" s="6" t="n">
        <v>1000</v>
      </c>
      <c r="F7" s="7" t="n">
        <v>1</v>
      </c>
      <c r="G7" s="6" t="n">
        <v>42.68</v>
      </c>
      <c r="H7" s="6" t="n">
        <v>6</v>
      </c>
      <c r="I7" s="6" t="n">
        <v>42.68</v>
      </c>
      <c r="J7" s="6" t="n">
        <v>36.68</v>
      </c>
    </row>
    <row collapsed="false" customFormat="false" customHeight="false" hidden="false" ht="12.1" outlineLevel="0" r="8">
      <c r="A8" s="48" t="n">
        <v>44503</v>
      </c>
      <c r="B8" s="17" t="s">
        <v>844</v>
      </c>
      <c r="C8" s="17" t="s">
        <v>735</v>
      </c>
      <c r="D8" s="17" t="s">
        <v>1044</v>
      </c>
      <c r="E8" s="6" t="n">
        <v>1000</v>
      </c>
      <c r="F8" s="7" t="n">
        <v>1</v>
      </c>
      <c r="G8" s="6" t="n">
        <v>42.38</v>
      </c>
      <c r="H8" s="6" t="n">
        <v>6</v>
      </c>
      <c r="I8" s="6" t="n">
        <v>42.38</v>
      </c>
      <c r="J8" s="6" t="n">
        <v>36.38</v>
      </c>
    </row>
    <row collapsed="false" customFormat="false" customHeight="false" hidden="false" ht="12.1" outlineLevel="0" r="9">
      <c r="A9" s="48" t="n">
        <v>44654</v>
      </c>
      <c r="B9" s="17" t="s">
        <v>844</v>
      </c>
      <c r="C9" s="17" t="s">
        <v>238</v>
      </c>
      <c r="D9" s="17" t="s">
        <v>239</v>
      </c>
      <c r="E9" s="6" t="n">
        <v>1000</v>
      </c>
      <c r="F9" s="7" t="n">
        <v>1</v>
      </c>
      <c r="G9" s="6" t="n">
        <v>44.18</v>
      </c>
      <c r="H9" s="6" t="n">
        <v>6</v>
      </c>
      <c r="I9" s="6" t="n">
        <v>44.18</v>
      </c>
      <c r="J9" s="6" t="n">
        <v>38.18</v>
      </c>
    </row>
    <row collapsed="false" customFormat="false" customHeight="false" hidden="false" ht="12.1" outlineLevel="0" r="10">
      <c r="A10" s="48" t="n">
        <v>44685</v>
      </c>
      <c r="B10" s="17" t="s">
        <v>844</v>
      </c>
      <c r="C10" s="17" t="s">
        <v>735</v>
      </c>
      <c r="D10" s="17" t="s">
        <v>1044</v>
      </c>
      <c r="E10" s="6" t="n">
        <v>1000</v>
      </c>
      <c r="F10" s="7" t="n">
        <v>1</v>
      </c>
      <c r="G10" s="6" t="n">
        <v>42.38</v>
      </c>
      <c r="H10" s="6" t="n">
        <v>6</v>
      </c>
      <c r="I10" s="6" t="n">
        <v>42.38</v>
      </c>
      <c r="J10" s="6" t="n">
        <v>36.38</v>
      </c>
    </row>
    <row collapsed="false" customFormat="false" customHeight="false" hidden="false" ht="12.1" outlineLevel="0" r="11">
      <c r="A11" s="48" t="n">
        <v>44836</v>
      </c>
      <c r="B11" s="17" t="s">
        <v>844</v>
      </c>
      <c r="C11" s="17" t="s">
        <v>238</v>
      </c>
      <c r="D11" s="17" t="s">
        <v>239</v>
      </c>
      <c r="E11" s="6" t="n">
        <v>1000</v>
      </c>
      <c r="F11" s="7" t="n">
        <v>1</v>
      </c>
      <c r="G11" s="6" t="n">
        <v>73.95</v>
      </c>
      <c r="H11" s="6" t="n">
        <v>10</v>
      </c>
      <c r="I11" s="6" t="n">
        <v>73.95</v>
      </c>
      <c r="J11" s="6" t="n">
        <v>63.95</v>
      </c>
    </row>
    <row collapsed="false" customFormat="false" customHeight="false" hidden="false" ht="12.1" outlineLevel="0" r="12">
      <c r="A12" s="48" t="n">
        <v>44867</v>
      </c>
      <c r="B12" s="17" t="s">
        <v>844</v>
      </c>
      <c r="C12" s="17" t="s">
        <v>735</v>
      </c>
      <c r="D12" s="17" t="s">
        <v>1044</v>
      </c>
      <c r="E12" s="6" t="n">
        <v>1000</v>
      </c>
      <c r="F12" s="7" t="n">
        <v>1</v>
      </c>
      <c r="G12" s="6" t="n">
        <v>42.38</v>
      </c>
      <c r="H12" s="6" t="n">
        <v>6</v>
      </c>
      <c r="I12" s="6" t="n">
        <v>42.38</v>
      </c>
      <c r="J12" s="6" t="n">
        <v>36.38</v>
      </c>
    </row>
    <row collapsed="false" customFormat="false" customHeight="false" hidden="false" ht="12.1" outlineLevel="0" r="13">
      <c r="A13" s="48" t="n">
        <v>44881</v>
      </c>
      <c r="B13" s="17" t="s">
        <v>844</v>
      </c>
      <c r="C13" s="17" t="s">
        <v>235</v>
      </c>
      <c r="D13" s="17" t="s">
        <v>236</v>
      </c>
      <c r="E13" s="6" t="n">
        <v>1000</v>
      </c>
      <c r="F13" s="7" t="n">
        <v>1</v>
      </c>
      <c r="G13" s="6" t="n">
        <v>16.45</v>
      </c>
      <c r="H13" s="6" t="n">
        <v>2</v>
      </c>
      <c r="I13" s="6" t="n">
        <v>16.45</v>
      </c>
      <c r="J13" s="6" t="n">
        <v>14.45</v>
      </c>
    </row>
    <row collapsed="false" customFormat="false" customHeight="false" hidden="false" ht="12.1" outlineLevel="0" r="14">
      <c r="A14" s="48" t="n">
        <v>44972</v>
      </c>
      <c r="B14" s="17" t="s">
        <v>844</v>
      </c>
      <c r="C14" s="17" t="s">
        <v>235</v>
      </c>
      <c r="D14" s="17" t="s">
        <v>236</v>
      </c>
      <c r="E14" s="6" t="n">
        <v>1000</v>
      </c>
      <c r="F14" s="7" t="n">
        <v>1</v>
      </c>
      <c r="G14" s="6" t="n">
        <v>16.45</v>
      </c>
      <c r="H14" s="6" t="n">
        <v>2</v>
      </c>
      <c r="I14" s="6" t="n">
        <v>16.45</v>
      </c>
      <c r="J14" s="6" t="n">
        <v>14.45</v>
      </c>
    </row>
    <row collapsed="false" customFormat="false" customHeight="false" hidden="false" ht="12.1" outlineLevel="0" r="15">
      <c r="A15" s="48" t="n">
        <v>45018</v>
      </c>
      <c r="B15" s="17" t="s">
        <v>844</v>
      </c>
      <c r="C15" s="17" t="s">
        <v>238</v>
      </c>
      <c r="D15" s="17" t="s">
        <v>239</v>
      </c>
      <c r="E15" s="6" t="n">
        <v>1000</v>
      </c>
      <c r="F15" s="7" t="n">
        <v>1</v>
      </c>
      <c r="G15" s="6" t="n">
        <v>58.94</v>
      </c>
      <c r="H15" s="6" t="n">
        <v>8</v>
      </c>
      <c r="I15" s="6" t="n">
        <v>58.94</v>
      </c>
      <c r="J15" s="6" t="n">
        <v>50.94</v>
      </c>
    </row>
    <row collapsed="false" customFormat="false" customHeight="false" hidden="false" ht="12.1" outlineLevel="0" r="16">
      <c r="A16" s="48" t="n">
        <v>45049</v>
      </c>
      <c r="B16" s="17" t="s">
        <v>844</v>
      </c>
      <c r="C16" s="17" t="s">
        <v>735</v>
      </c>
      <c r="D16" s="17" t="s">
        <v>1044</v>
      </c>
      <c r="E16" s="6" t="n">
        <v>1000</v>
      </c>
      <c r="F16" s="7" t="n">
        <v>1</v>
      </c>
      <c r="G16" s="6" t="n">
        <v>42.38</v>
      </c>
      <c r="H16" s="6" t="n">
        <v>6</v>
      </c>
      <c r="I16" s="6" t="n">
        <v>42.38</v>
      </c>
      <c r="J16" s="6" t="n">
        <v>36.38</v>
      </c>
    </row>
    <row collapsed="false" customFormat="false" customHeight="false" hidden="false" ht="12.1" outlineLevel="0" r="17">
      <c r="A17" s="48" t="n">
        <v>45050</v>
      </c>
      <c r="B17" s="17" t="s">
        <v>844</v>
      </c>
      <c r="C17" s="17" t="s">
        <v>743</v>
      </c>
      <c r="D17" s="17" t="s">
        <v>1045</v>
      </c>
      <c r="E17" s="6" t="n">
        <v>1000</v>
      </c>
      <c r="F17" s="7" t="n">
        <v>1</v>
      </c>
      <c r="G17" s="6" t="n">
        <v>20.69</v>
      </c>
      <c r="H17" s="6" t="n">
        <v>3</v>
      </c>
      <c r="I17" s="6" t="n">
        <v>20.69</v>
      </c>
      <c r="J17" s="6" t="n">
        <v>17.69</v>
      </c>
    </row>
    <row collapsed="false" customFormat="false" customHeight="false" hidden="false" ht="12.1" outlineLevel="0" r="18">
      <c r="A18" s="48" t="n">
        <v>45063</v>
      </c>
      <c r="B18" s="17" t="s">
        <v>844</v>
      </c>
      <c r="C18" s="17" t="s">
        <v>235</v>
      </c>
      <c r="D18" s="17" t="s">
        <v>236</v>
      </c>
      <c r="E18" s="6" t="n">
        <v>1000</v>
      </c>
      <c r="F18" s="7" t="n">
        <v>2</v>
      </c>
      <c r="G18" s="6" t="n">
        <v>16.45</v>
      </c>
      <c r="H18" s="6" t="n">
        <v>4</v>
      </c>
      <c r="I18" s="6" t="n">
        <v>32.9</v>
      </c>
      <c r="J18" s="6" t="n">
        <v>28.9</v>
      </c>
    </row>
    <row collapsed="false" customFormat="false" customHeight="false" hidden="false" ht="12.1" outlineLevel="0" r="19">
      <c r="A19" s="48" t="n">
        <v>45141</v>
      </c>
      <c r="B19" s="17" t="s">
        <v>844</v>
      </c>
      <c r="C19" s="17" t="s">
        <v>743</v>
      </c>
      <c r="D19" s="17" t="s">
        <v>1045</v>
      </c>
      <c r="E19" s="6" t="n">
        <v>1000</v>
      </c>
      <c r="F19" s="7" t="n">
        <v>1</v>
      </c>
      <c r="G19" s="6" t="n">
        <v>20.69</v>
      </c>
      <c r="H19" s="6" t="n">
        <v>3</v>
      </c>
      <c r="I19" s="6" t="n">
        <v>20.69</v>
      </c>
      <c r="J19" s="6" t="n">
        <v>17.69</v>
      </c>
    </row>
    <row collapsed="false" customFormat="false" customHeight="false" hidden="false" ht="12.1" outlineLevel="0" r="20">
      <c r="A20" s="48" t="n">
        <v>45154</v>
      </c>
      <c r="B20" s="17" t="s">
        <v>844</v>
      </c>
      <c r="C20" s="17" t="s">
        <v>235</v>
      </c>
      <c r="D20" s="17" t="s">
        <v>236</v>
      </c>
      <c r="E20" s="6" t="n">
        <v>1000</v>
      </c>
      <c r="F20" s="7" t="n">
        <v>2</v>
      </c>
      <c r="G20" s="6" t="n">
        <v>16.45</v>
      </c>
      <c r="H20" s="6" t="n">
        <v>4</v>
      </c>
      <c r="I20" s="6" t="n">
        <v>32.9</v>
      </c>
      <c r="J20" s="6" t="n">
        <v>28.9</v>
      </c>
    </row>
    <row collapsed="false" customFormat="false" customHeight="false" hidden="false" ht="12.1" outlineLevel="0" r="21">
      <c r="A21" s="48" t="n">
        <v>45200</v>
      </c>
      <c r="B21" s="17" t="s">
        <v>844</v>
      </c>
      <c r="C21" s="17" t="s">
        <v>238</v>
      </c>
      <c r="D21" s="17" t="s">
        <v>239</v>
      </c>
      <c r="E21" s="6" t="n">
        <v>1000</v>
      </c>
      <c r="F21" s="7" t="n">
        <v>1</v>
      </c>
      <c r="G21" s="6" t="n">
        <v>59.09</v>
      </c>
      <c r="H21" s="6" t="n">
        <v>8</v>
      </c>
      <c r="I21" s="6" t="n">
        <v>59.09</v>
      </c>
      <c r="J21" s="6" t="n">
        <v>51.09</v>
      </c>
    </row>
    <row collapsed="false" customFormat="false" customHeight="false" hidden="false" ht="12.1" outlineLevel="0" r="22">
      <c r="A22" s="48" t="n">
        <v>45222</v>
      </c>
      <c r="B22" s="17" t="s">
        <v>844</v>
      </c>
      <c r="C22" s="17" t="s">
        <v>745</v>
      </c>
      <c r="D22" s="17" t="s">
        <v>1046</v>
      </c>
      <c r="E22" s="6" t="n">
        <v>1000</v>
      </c>
      <c r="F22" s="7" t="n">
        <v>1</v>
      </c>
      <c r="G22" s="6" t="n">
        <v>30.79</v>
      </c>
      <c r="H22" s="6" t="n">
        <v>4</v>
      </c>
      <c r="I22" s="6" t="n">
        <v>30.79</v>
      </c>
      <c r="J22" s="6" t="n">
        <v>26.79</v>
      </c>
    </row>
    <row collapsed="false" customFormat="false" customHeight="false" hidden="false" ht="12.1" outlineLevel="0" r="23">
      <c r="A23" s="48" t="n">
        <v>45231</v>
      </c>
      <c r="B23" s="17" t="s">
        <v>844</v>
      </c>
      <c r="C23" s="17" t="s">
        <v>735</v>
      </c>
      <c r="D23" s="17" t="s">
        <v>1044</v>
      </c>
      <c r="E23" s="6" t="n">
        <v>1000</v>
      </c>
      <c r="F23" s="7" t="n">
        <v>1</v>
      </c>
      <c r="G23" s="6" t="n">
        <v>42.38</v>
      </c>
      <c r="H23" s="6" t="n">
        <v>6</v>
      </c>
      <c r="I23" s="6" t="n">
        <v>42.38</v>
      </c>
      <c r="J23" s="6" t="n">
        <v>36.38</v>
      </c>
    </row>
    <row collapsed="false" customFormat="false" customHeight="false" hidden="false" ht="12.1" outlineLevel="0" r="24">
      <c r="A24" s="48" t="n">
        <v>45232</v>
      </c>
      <c r="B24" s="17" t="s">
        <v>844</v>
      </c>
      <c r="C24" s="17" t="s">
        <v>743</v>
      </c>
      <c r="D24" s="17" t="s">
        <v>1045</v>
      </c>
      <c r="E24" s="6" t="n">
        <v>1000</v>
      </c>
      <c r="F24" s="7" t="n">
        <v>1</v>
      </c>
      <c r="G24" s="6" t="n">
        <v>20.69</v>
      </c>
      <c r="H24" s="6" t="n">
        <v>3</v>
      </c>
      <c r="I24" s="6" t="n">
        <v>20.69</v>
      </c>
      <c r="J24" s="6" t="n">
        <v>17.69</v>
      </c>
    </row>
    <row collapsed="false" customFormat="false" customHeight="false" hidden="false" ht="12.1" outlineLevel="0" r="25">
      <c r="A25" s="48" t="n">
        <v>45237</v>
      </c>
      <c r="B25" s="17" t="s">
        <v>844</v>
      </c>
      <c r="C25" s="17" t="s">
        <v>744</v>
      </c>
      <c r="D25" s="17" t="s">
        <v>1047</v>
      </c>
      <c r="E25" s="6" t="n">
        <v>1000</v>
      </c>
      <c r="F25" s="7" t="n">
        <v>1</v>
      </c>
      <c r="G25" s="6" t="n">
        <v>20.19</v>
      </c>
      <c r="H25" s="6" t="n">
        <v>3</v>
      </c>
      <c r="I25" s="6" t="n">
        <v>20.19</v>
      </c>
      <c r="J25" s="6" t="n">
        <v>17.19</v>
      </c>
    </row>
    <row collapsed="false" customFormat="false" customHeight="false" hidden="false" ht="12.1" outlineLevel="0" r="26">
      <c r="A26" s="48" t="n">
        <v>45245</v>
      </c>
      <c r="B26" s="17" t="s">
        <v>844</v>
      </c>
      <c r="C26" s="17" t="s">
        <v>235</v>
      </c>
      <c r="D26" s="17" t="s">
        <v>236</v>
      </c>
      <c r="E26" s="6" t="n">
        <v>1000</v>
      </c>
      <c r="F26" s="7" t="n">
        <v>2</v>
      </c>
      <c r="G26" s="6" t="n">
        <v>16.45</v>
      </c>
      <c r="H26" s="6" t="n">
        <v>4</v>
      </c>
      <c r="I26" s="6" t="n">
        <v>32.9</v>
      </c>
      <c r="J26" s="6" t="n">
        <v>28.9</v>
      </c>
    </row>
    <row collapsed="false" customFormat="false" customHeight="false" hidden="false" ht="12.1" outlineLevel="0" r="27">
      <c r="A27" s="48" t="n">
        <v>45302</v>
      </c>
      <c r="B27" s="17" t="s">
        <v>844</v>
      </c>
      <c r="C27" s="17" t="s">
        <v>748</v>
      </c>
      <c r="D27" s="17" t="s">
        <v>1048</v>
      </c>
      <c r="E27" s="6" t="n">
        <v>1000</v>
      </c>
      <c r="F27" s="7" t="n">
        <v>1</v>
      </c>
      <c r="G27" s="6" t="n">
        <v>33.03</v>
      </c>
      <c r="H27" s="6" t="n">
        <v>4</v>
      </c>
      <c r="I27" s="6" t="n">
        <v>33.03</v>
      </c>
      <c r="J27" s="6" t="n">
        <v>29.03</v>
      </c>
    </row>
    <row collapsed="false" customFormat="false" customHeight="false" hidden="false" ht="12.1" outlineLevel="0" r="28">
      <c r="A28" s="48" t="n">
        <v>45313</v>
      </c>
      <c r="B28" s="17" t="s">
        <v>844</v>
      </c>
      <c r="C28" s="17" t="s">
        <v>745</v>
      </c>
      <c r="D28" s="17" t="s">
        <v>1046</v>
      </c>
      <c r="E28" s="6" t="n">
        <v>1000</v>
      </c>
      <c r="F28" s="7" t="n">
        <v>2</v>
      </c>
      <c r="G28" s="6" t="n">
        <v>30.79</v>
      </c>
      <c r="H28" s="6" t="n">
        <v>8</v>
      </c>
      <c r="I28" s="6" t="n">
        <v>61.58</v>
      </c>
      <c r="J28" s="6" t="n">
        <v>53.58</v>
      </c>
    </row>
    <row collapsed="false" customFormat="false" customHeight="false" hidden="false" ht="12.1" outlineLevel="0" r="29">
      <c r="A29" s="48" t="n">
        <v>45323</v>
      </c>
      <c r="B29" s="17" t="s">
        <v>844</v>
      </c>
      <c r="C29" s="17" t="s">
        <v>743</v>
      </c>
      <c r="D29" s="17" t="s">
        <v>1045</v>
      </c>
      <c r="E29" s="6" t="n">
        <v>1000</v>
      </c>
      <c r="F29" s="7" t="n">
        <v>1</v>
      </c>
      <c r="G29" s="6" t="n">
        <v>20.69</v>
      </c>
      <c r="H29" s="6" t="n">
        <v>3</v>
      </c>
      <c r="I29" s="6" t="n">
        <v>20.69</v>
      </c>
      <c r="J29" s="6" t="n">
        <v>17.69</v>
      </c>
    </row>
    <row collapsed="false" customFormat="false" customHeight="false" hidden="false" ht="12.1" outlineLevel="0" r="30">
      <c r="A30" s="48" t="n">
        <v>45328</v>
      </c>
      <c r="B30" s="17" t="s">
        <v>844</v>
      </c>
      <c r="C30" s="17" t="s">
        <v>744</v>
      </c>
      <c r="D30" s="17" t="s">
        <v>1047</v>
      </c>
      <c r="E30" s="6" t="n">
        <v>1000</v>
      </c>
      <c r="F30" s="7" t="n">
        <v>1</v>
      </c>
      <c r="G30" s="6" t="n">
        <v>20.19</v>
      </c>
      <c r="H30" s="6" t="n">
        <v>3</v>
      </c>
      <c r="I30" s="6" t="n">
        <v>20.19</v>
      </c>
      <c r="J30" s="6" t="n">
        <v>17.19</v>
      </c>
    </row>
    <row collapsed="false" customFormat="false" customHeight="false" hidden="false" ht="12.1" outlineLevel="0" r="31">
      <c r="A31" s="48" t="n">
        <v>45336</v>
      </c>
      <c r="B31" s="17" t="s">
        <v>844</v>
      </c>
      <c r="C31" s="17" t="s">
        <v>235</v>
      </c>
      <c r="D31" s="17" t="s">
        <v>236</v>
      </c>
      <c r="E31" s="6" t="n">
        <v>1000</v>
      </c>
      <c r="F31" s="7" t="n">
        <v>2</v>
      </c>
      <c r="G31" s="6" t="n">
        <v>16.45</v>
      </c>
      <c r="H31" s="6" t="n">
        <v>4</v>
      </c>
      <c r="I31" s="6" t="n">
        <v>32.9</v>
      </c>
      <c r="J31" s="6" t="n">
        <v>28.9</v>
      </c>
    </row>
    <row collapsed="false" customFormat="false" customHeight="false" hidden="false" ht="12.1" outlineLevel="0" r="32">
      <c r="A32" s="48" t="n">
        <v>45349</v>
      </c>
      <c r="B32" s="17" t="s">
        <v>844</v>
      </c>
      <c r="C32" s="17" t="s">
        <v>747</v>
      </c>
      <c r="D32" s="17" t="s">
        <v>1049</v>
      </c>
      <c r="E32" s="6" t="n">
        <v>1000</v>
      </c>
      <c r="F32" s="7" t="n">
        <v>1</v>
      </c>
      <c r="G32" s="6" t="n">
        <v>32.41</v>
      </c>
      <c r="H32" s="6" t="n">
        <v>4</v>
      </c>
      <c r="I32" s="6" t="n">
        <v>32.41</v>
      </c>
      <c r="J32" s="6" t="n">
        <v>28.41</v>
      </c>
    </row>
    <row collapsed="false" customFormat="false" customHeight="false" hidden="false" ht="12.1" outlineLevel="0" r="33">
      <c r="A33" s="48" t="n">
        <v>45382</v>
      </c>
      <c r="B33" s="17" t="s">
        <v>844</v>
      </c>
      <c r="C33" s="17" t="s">
        <v>238</v>
      </c>
      <c r="D33" s="17" t="s">
        <v>239</v>
      </c>
      <c r="E33" s="6" t="n">
        <v>1000</v>
      </c>
      <c r="F33" s="7" t="n">
        <v>1</v>
      </c>
      <c r="G33" s="6" t="n">
        <v>66.97</v>
      </c>
      <c r="H33" s="6" t="n">
        <v>9</v>
      </c>
      <c r="I33" s="6" t="n">
        <v>66.97</v>
      </c>
      <c r="J33" s="6" t="n">
        <v>57.97</v>
      </c>
    </row>
    <row collapsed="false" customFormat="false" customHeight="false" hidden="false" ht="12.1" outlineLevel="0" r="34">
      <c r="A34" s="48" t="n">
        <v>45385</v>
      </c>
      <c r="B34" s="17" t="s">
        <v>844</v>
      </c>
      <c r="C34" s="17" t="s">
        <v>229</v>
      </c>
      <c r="D34" s="17" t="s">
        <v>230</v>
      </c>
      <c r="E34" s="6" t="n">
        <v>1000</v>
      </c>
      <c r="F34" s="7" t="n">
        <v>5</v>
      </c>
      <c r="G34" s="6" t="n">
        <v>11.01</v>
      </c>
      <c r="H34" s="6" t="n">
        <v>7</v>
      </c>
      <c r="I34" s="6" t="n">
        <v>55.05</v>
      </c>
      <c r="J34" s="6" t="n">
        <v>48.05</v>
      </c>
    </row>
    <row collapsed="false" customFormat="false" customHeight="false" hidden="false" ht="12.1" outlineLevel="0" r="35">
      <c r="A35" s="48" t="n">
        <v>45393</v>
      </c>
      <c r="B35" s="17" t="s">
        <v>844</v>
      </c>
      <c r="C35" s="17" t="s">
        <v>748</v>
      </c>
      <c r="D35" s="17" t="s">
        <v>1048</v>
      </c>
      <c r="E35" s="6" t="n">
        <v>1000</v>
      </c>
      <c r="F35" s="7" t="n">
        <v>1</v>
      </c>
      <c r="G35" s="6" t="n">
        <v>33.03</v>
      </c>
      <c r="H35" s="6" t="n">
        <v>4</v>
      </c>
      <c r="I35" s="6" t="n">
        <v>33.03</v>
      </c>
      <c r="J35" s="6" t="n">
        <v>29.03</v>
      </c>
    </row>
    <row collapsed="false" customFormat="false" customHeight="false" hidden="false" ht="12.1" outlineLevel="0" r="36">
      <c r="A36" s="48" t="n">
        <v>45399</v>
      </c>
      <c r="B36" s="17" t="s">
        <v>844</v>
      </c>
      <c r="C36" s="17" t="s">
        <v>241</v>
      </c>
      <c r="D36" s="17" t="s">
        <v>242</v>
      </c>
      <c r="E36" s="6" t="n">
        <v>1000</v>
      </c>
      <c r="F36" s="7" t="n">
        <v>2</v>
      </c>
      <c r="G36" s="6" t="n">
        <v>22.81</v>
      </c>
      <c r="H36" s="6" t="n">
        <v>6</v>
      </c>
      <c r="I36" s="6" t="n">
        <v>45.62</v>
      </c>
      <c r="J36" s="6" t="n">
        <v>39.62</v>
      </c>
    </row>
    <row collapsed="false" customFormat="false" customHeight="false" hidden="false" ht="12.1" outlineLevel="0" r="37">
      <c r="A37" s="48" t="n">
        <v>45404</v>
      </c>
      <c r="B37" s="17" t="s">
        <v>844</v>
      </c>
      <c r="C37" s="17" t="s">
        <v>745</v>
      </c>
      <c r="D37" s="17" t="s">
        <v>1046</v>
      </c>
      <c r="E37" s="6" t="n">
        <v>1000</v>
      </c>
      <c r="F37" s="7" t="n">
        <v>2</v>
      </c>
      <c r="G37" s="6" t="n">
        <v>30.79</v>
      </c>
      <c r="H37" s="6" t="n">
        <v>8</v>
      </c>
      <c r="I37" s="6" t="n">
        <v>61.58</v>
      </c>
      <c r="J37" s="6" t="n">
        <v>53.58</v>
      </c>
    </row>
    <row collapsed="false" customFormat="false" customHeight="false" hidden="false" ht="12.1" outlineLevel="0" r="38">
      <c r="A38" s="48" t="n">
        <v>45413</v>
      </c>
      <c r="B38" s="17" t="s">
        <v>844</v>
      </c>
      <c r="C38" s="17" t="s">
        <v>735</v>
      </c>
      <c r="D38" s="17" t="s">
        <v>1044</v>
      </c>
      <c r="E38" s="6" t="n">
        <v>1000</v>
      </c>
      <c r="F38" s="7" t="n">
        <v>1</v>
      </c>
      <c r="G38" s="6" t="n">
        <v>42.38</v>
      </c>
      <c r="H38" s="6" t="n">
        <v>6</v>
      </c>
      <c r="I38" s="6" t="n">
        <v>42.38</v>
      </c>
      <c r="J38" s="6" t="n">
        <v>36.38</v>
      </c>
    </row>
    <row collapsed="false" customFormat="false" customHeight="false" hidden="false" ht="12.1" outlineLevel="0" r="39">
      <c r="A39" s="48" t="n">
        <v>45414</v>
      </c>
      <c r="B39" s="17" t="s">
        <v>844</v>
      </c>
      <c r="C39" s="17" t="s">
        <v>743</v>
      </c>
      <c r="D39" s="17" t="s">
        <v>1045</v>
      </c>
      <c r="E39" s="6" t="n">
        <v>1000</v>
      </c>
      <c r="F39" s="7" t="n">
        <v>1</v>
      </c>
      <c r="G39" s="6" t="n">
        <v>20.69</v>
      </c>
      <c r="H39" s="6" t="n">
        <v>3</v>
      </c>
      <c r="I39" s="6" t="n">
        <v>20.69</v>
      </c>
      <c r="J39" s="6" t="n">
        <v>17.69</v>
      </c>
    </row>
    <row collapsed="false" customFormat="false" customHeight="false" hidden="false" ht="12.1" outlineLevel="0" r="40">
      <c r="A40" s="48" t="n">
        <v>45415</v>
      </c>
      <c r="B40" s="17" t="s">
        <v>844</v>
      </c>
      <c r="C40" s="17" t="s">
        <v>229</v>
      </c>
      <c r="D40" s="17" t="s">
        <v>230</v>
      </c>
      <c r="E40" s="6" t="n">
        <v>1000</v>
      </c>
      <c r="F40" s="7" t="n">
        <v>5</v>
      </c>
      <c r="G40" s="6" t="n">
        <v>11.01</v>
      </c>
      <c r="H40" s="6" t="n">
        <v>7</v>
      </c>
      <c r="I40" s="6" t="n">
        <v>55.05</v>
      </c>
      <c r="J40" s="6" t="n">
        <v>48.05</v>
      </c>
    </row>
    <row collapsed="false" customFormat="false" customHeight="false" hidden="false" ht="12.1" outlineLevel="0" r="41">
      <c r="A41" s="48" t="n">
        <v>45419</v>
      </c>
      <c r="B41" s="17" t="s">
        <v>844</v>
      </c>
      <c r="C41" s="17" t="s">
        <v>744</v>
      </c>
      <c r="D41" s="17" t="s">
        <v>1047</v>
      </c>
      <c r="E41" s="6" t="n">
        <v>1000</v>
      </c>
      <c r="F41" s="7" t="n">
        <v>1</v>
      </c>
      <c r="G41" s="6" t="n">
        <v>20.19</v>
      </c>
      <c r="H41" s="6" t="n">
        <v>3</v>
      </c>
      <c r="I41" s="6" t="n">
        <v>20.19</v>
      </c>
      <c r="J41" s="6" t="n">
        <v>17.19</v>
      </c>
    </row>
    <row collapsed="false" customFormat="false" customHeight="false" hidden="false" ht="12.1" outlineLevel="0" r="42">
      <c r="A42" s="48" t="n">
        <v>45427</v>
      </c>
      <c r="B42" s="17" t="s">
        <v>844</v>
      </c>
      <c r="C42" s="17" t="s">
        <v>235</v>
      </c>
      <c r="D42" s="17" t="s">
        <v>236</v>
      </c>
      <c r="E42" s="6" t="n">
        <v>1000</v>
      </c>
      <c r="F42" s="7" t="n">
        <v>2</v>
      </c>
      <c r="G42" s="6" t="n">
        <v>16.45</v>
      </c>
      <c r="H42" s="6" t="n">
        <v>4</v>
      </c>
      <c r="I42" s="6" t="n">
        <v>32.9</v>
      </c>
      <c r="J42" s="6" t="n">
        <v>28.9</v>
      </c>
    </row>
    <row collapsed="false" customFormat="false" customHeight="false" hidden="false" ht="12.1" outlineLevel="0" r="43">
      <c r="A43" s="48" t="n">
        <v>45434</v>
      </c>
      <c r="B43" s="17" t="s">
        <v>844</v>
      </c>
      <c r="C43" s="17" t="s">
        <v>753</v>
      </c>
      <c r="D43" s="17" t="s">
        <v>1050</v>
      </c>
      <c r="E43" s="6" t="n">
        <v>1000</v>
      </c>
      <c r="F43" s="7" t="n">
        <v>5</v>
      </c>
      <c r="G43" s="6" t="n">
        <v>38.39</v>
      </c>
      <c r="H43" s="6" t="n">
        <v>25</v>
      </c>
      <c r="I43" s="6" t="n">
        <v>191.95</v>
      </c>
      <c r="J43" s="6" t="n">
        <v>166.95</v>
      </c>
    </row>
    <row collapsed="false" customFormat="false" customHeight="false" hidden="false" ht="12.1" outlineLevel="0" r="44">
      <c r="A44" s="48" t="n">
        <v>45442</v>
      </c>
      <c r="B44" s="17" t="s">
        <v>844</v>
      </c>
      <c r="C44" s="17" t="s">
        <v>226</v>
      </c>
      <c r="D44" s="17" t="s">
        <v>227</v>
      </c>
      <c r="E44" s="6" t="n">
        <v>1000</v>
      </c>
      <c r="F44" s="7" t="n">
        <v>5</v>
      </c>
      <c r="G44" s="6" t="n">
        <v>35.53</v>
      </c>
      <c r="H44" s="6" t="n">
        <v>23</v>
      </c>
      <c r="I44" s="6" t="n">
        <v>177.65</v>
      </c>
      <c r="J44" s="6" t="n">
        <v>154.65</v>
      </c>
    </row>
    <row collapsed="false" customFormat="false" customHeight="false" hidden="false" ht="12.1" outlineLevel="0" r="45">
      <c r="A45" s="48" t="n">
        <v>45445</v>
      </c>
      <c r="B45" s="17" t="s">
        <v>844</v>
      </c>
      <c r="C45" s="17" t="s">
        <v>229</v>
      </c>
      <c r="D45" s="17" t="s">
        <v>230</v>
      </c>
      <c r="E45" s="6" t="n">
        <v>1000</v>
      </c>
      <c r="F45" s="7" t="n">
        <v>5</v>
      </c>
      <c r="G45" s="6" t="n">
        <v>11.01</v>
      </c>
      <c r="H45" s="6" t="n">
        <v>7</v>
      </c>
      <c r="I45" s="6" t="n">
        <v>55.05</v>
      </c>
      <c r="J45" s="6" t="n">
        <v>48.05</v>
      </c>
    </row>
    <row collapsed="false" customFormat="false" customHeight="false" hidden="false" ht="12.1" outlineLevel="0" r="46">
      <c r="A46" s="48" t="n">
        <v>45475</v>
      </c>
      <c r="B46" s="17" t="s">
        <v>844</v>
      </c>
      <c r="C46" s="17" t="s">
        <v>229</v>
      </c>
      <c r="D46" s="17" t="s">
        <v>230</v>
      </c>
      <c r="E46" s="6" t="n">
        <v>1000</v>
      </c>
      <c r="F46" s="7" t="n">
        <v>5</v>
      </c>
      <c r="G46" s="6" t="n">
        <v>11.01</v>
      </c>
      <c r="H46" s="6" t="n">
        <v>7</v>
      </c>
      <c r="I46" s="6" t="n">
        <v>55.05</v>
      </c>
      <c r="J46" s="6" t="n">
        <v>48.05</v>
      </c>
    </row>
    <row collapsed="false" customFormat="false" customHeight="false" hidden="false" ht="12.1" outlineLevel="0" r="47">
      <c r="A47" s="48" t="n">
        <v>45484</v>
      </c>
      <c r="B47" s="17" t="s">
        <v>844</v>
      </c>
      <c r="C47" s="17" t="s">
        <v>748</v>
      </c>
      <c r="D47" s="17" t="s">
        <v>1048</v>
      </c>
      <c r="E47" s="6" t="n">
        <v>1000</v>
      </c>
      <c r="F47" s="7" t="n">
        <v>1</v>
      </c>
      <c r="G47" s="6" t="n">
        <v>33.03</v>
      </c>
      <c r="H47" s="6" t="n">
        <v>4</v>
      </c>
      <c r="I47" s="6" t="n">
        <v>33.03</v>
      </c>
      <c r="J47" s="6" t="n">
        <v>29.03</v>
      </c>
    </row>
    <row collapsed="false" customFormat="false" customHeight="false" hidden="false" ht="12.1" outlineLevel="0" r="48">
      <c r="A48" s="48" t="n">
        <v>45489</v>
      </c>
      <c r="B48" s="17" t="s">
        <v>844</v>
      </c>
      <c r="C48" s="17" t="s">
        <v>750</v>
      </c>
      <c r="D48" s="17" t="s">
        <v>1051</v>
      </c>
      <c r="E48" s="6" t="n">
        <v>1000</v>
      </c>
      <c r="F48" s="7" t="n">
        <v>3</v>
      </c>
      <c r="G48" s="6" t="n">
        <v>22.44</v>
      </c>
      <c r="H48" s="6" t="n">
        <v>9</v>
      </c>
      <c r="I48" s="6" t="n">
        <v>67.32</v>
      </c>
      <c r="J48" s="6" t="n">
        <v>58.32</v>
      </c>
    </row>
    <row collapsed="false" customFormat="false" customHeight="false" hidden="false" ht="12.1" outlineLevel="0" r="49">
      <c r="A49" s="48" t="n">
        <v>45490</v>
      </c>
      <c r="B49" s="17" t="s">
        <v>844</v>
      </c>
      <c r="C49" s="17" t="s">
        <v>751</v>
      </c>
      <c r="D49" s="17" t="s">
        <v>1052</v>
      </c>
      <c r="E49" s="6" t="n">
        <v>1000</v>
      </c>
      <c r="F49" s="7" t="n">
        <v>2</v>
      </c>
      <c r="G49" s="6" t="n">
        <v>39.14</v>
      </c>
      <c r="H49" s="6" t="n">
        <v>10</v>
      </c>
      <c r="I49" s="6" t="n">
        <v>78.28</v>
      </c>
      <c r="J49" s="6" t="n">
        <v>68.28</v>
      </c>
    </row>
    <row collapsed="false" customFormat="false" customHeight="false" hidden="false" ht="12.1" outlineLevel="0" r="50">
      <c r="A50" s="48" t="n">
        <v>45490</v>
      </c>
      <c r="B50" s="17" t="s">
        <v>844</v>
      </c>
      <c r="C50" s="17" t="s">
        <v>241</v>
      </c>
      <c r="D50" s="17" t="s">
        <v>242</v>
      </c>
      <c r="E50" s="6" t="n">
        <v>1000</v>
      </c>
      <c r="F50" s="7" t="n">
        <v>2</v>
      </c>
      <c r="G50" s="6" t="n">
        <v>22.81</v>
      </c>
      <c r="H50" s="6" t="n">
        <v>6</v>
      </c>
      <c r="I50" s="6" t="n">
        <v>45.62</v>
      </c>
      <c r="J50" s="6" t="n">
        <v>39.62</v>
      </c>
    </row>
    <row collapsed="false" customFormat="false" customHeight="false" hidden="false" ht="12.1" outlineLevel="0" r="51">
      <c r="A51" s="48" t="n">
        <v>45495</v>
      </c>
      <c r="B51" s="17" t="s">
        <v>844</v>
      </c>
      <c r="C51" s="17" t="s">
        <v>745</v>
      </c>
      <c r="D51" s="17" t="s">
        <v>1046</v>
      </c>
      <c r="E51" s="6" t="n">
        <v>1000</v>
      </c>
      <c r="F51" s="7" t="n">
        <v>2</v>
      </c>
      <c r="G51" s="6" t="n">
        <v>30.79</v>
      </c>
      <c r="H51" s="6" t="n">
        <v>8</v>
      </c>
      <c r="I51" s="6" t="n">
        <v>61.58</v>
      </c>
      <c r="J51" s="6" t="n">
        <v>53.58</v>
      </c>
    </row>
    <row collapsed="false" customFormat="false" customHeight="false" hidden="false" ht="12.1" outlineLevel="0" r="52">
      <c r="A52" s="48" t="n">
        <v>45505</v>
      </c>
      <c r="B52" s="17" t="s">
        <v>844</v>
      </c>
      <c r="C52" s="17" t="s">
        <v>743</v>
      </c>
      <c r="D52" s="17" t="s">
        <v>1045</v>
      </c>
      <c r="E52" s="6" t="n">
        <v>1000</v>
      </c>
      <c r="F52" s="7" t="n">
        <v>1</v>
      </c>
      <c r="G52" s="6" t="n">
        <v>20.69</v>
      </c>
      <c r="H52" s="6" t="n">
        <v>3</v>
      </c>
      <c r="I52" s="6" t="n">
        <v>20.69</v>
      </c>
      <c r="J52" s="6" t="n">
        <v>17.69</v>
      </c>
    </row>
    <row collapsed="false" customFormat="false" customHeight="false" hidden="false" ht="12.1" outlineLevel="0" r="53">
      <c r="A53" s="48" t="n">
        <v>45505</v>
      </c>
      <c r="B53" s="17" t="s">
        <v>844</v>
      </c>
      <c r="C53" s="17" t="s">
        <v>229</v>
      </c>
      <c r="D53" s="17" t="s">
        <v>230</v>
      </c>
      <c r="E53" s="6" t="n">
        <v>1000</v>
      </c>
      <c r="F53" s="7" t="n">
        <v>5</v>
      </c>
      <c r="G53" s="6" t="n">
        <v>11.01</v>
      </c>
      <c r="H53" s="6" t="n">
        <v>7</v>
      </c>
      <c r="I53" s="6" t="n">
        <v>55.05</v>
      </c>
      <c r="J53" s="6" t="n">
        <v>48.05</v>
      </c>
    </row>
    <row collapsed="false" customFormat="false" customHeight="false" hidden="false" ht="12.1" outlineLevel="0" r="54">
      <c r="A54" s="48" t="n">
        <v>45510</v>
      </c>
      <c r="B54" s="17" t="s">
        <v>844</v>
      </c>
      <c r="C54" s="17" t="s">
        <v>744</v>
      </c>
      <c r="D54" s="17" t="s">
        <v>1047</v>
      </c>
      <c r="E54" s="6" t="n">
        <v>1000</v>
      </c>
      <c r="F54" s="7" t="n">
        <v>1</v>
      </c>
      <c r="G54" s="6" t="n">
        <v>20.19</v>
      </c>
      <c r="H54" s="6" t="n">
        <v>3</v>
      </c>
      <c r="I54" s="6" t="n">
        <v>20.19</v>
      </c>
      <c r="J54" s="6" t="n">
        <v>17.19</v>
      </c>
    </row>
    <row collapsed="false" customFormat="false" customHeight="false" hidden="false" ht="12.1" outlineLevel="0" r="55">
      <c r="A55" s="48" t="n">
        <v>45518</v>
      </c>
      <c r="B55" s="17" t="s">
        <v>844</v>
      </c>
      <c r="C55" s="17" t="s">
        <v>235</v>
      </c>
      <c r="D55" s="17" t="s">
        <v>236</v>
      </c>
      <c r="E55" s="6" t="n">
        <v>1000</v>
      </c>
      <c r="F55" s="7" t="n">
        <v>2</v>
      </c>
      <c r="G55" s="6" t="n">
        <v>16.45</v>
      </c>
      <c r="H55" s="6" t="n">
        <v>4</v>
      </c>
      <c r="I55" s="6" t="n">
        <v>32.9</v>
      </c>
      <c r="J55" s="6" t="n">
        <v>28.9</v>
      </c>
    </row>
    <row collapsed="false" customFormat="false" customHeight="false" hidden="false" ht="12.1" outlineLevel="0" r="56">
      <c r="A56" s="48" t="n">
        <v>45525</v>
      </c>
      <c r="B56" s="17" t="s">
        <v>844</v>
      </c>
      <c r="C56" s="17" t="s">
        <v>753</v>
      </c>
      <c r="D56" s="17" t="s">
        <v>1050</v>
      </c>
      <c r="E56" s="6" t="n">
        <v>1000</v>
      </c>
      <c r="F56" s="7" t="n">
        <v>5</v>
      </c>
      <c r="G56" s="6" t="n">
        <v>38.39</v>
      </c>
      <c r="H56" s="6" t="n">
        <v>25</v>
      </c>
      <c r="I56" s="6" t="n">
        <v>191.95</v>
      </c>
      <c r="J56" s="6" t="n">
        <v>166.95</v>
      </c>
    </row>
    <row collapsed="false" customFormat="false" customHeight="false" hidden="false" ht="12.1" outlineLevel="0" r="57">
      <c r="A57" s="48" t="n">
        <v>45533</v>
      </c>
      <c r="B57" s="17" t="s">
        <v>844</v>
      </c>
      <c r="C57" s="17" t="s">
        <v>226</v>
      </c>
      <c r="D57" s="17" t="s">
        <v>227</v>
      </c>
      <c r="E57" s="6" t="n">
        <v>1000</v>
      </c>
      <c r="F57" s="7" t="n">
        <v>5</v>
      </c>
      <c r="G57" s="6" t="n">
        <v>35.53</v>
      </c>
      <c r="H57" s="6" t="n">
        <v>23</v>
      </c>
      <c r="I57" s="6" t="n">
        <v>177.65</v>
      </c>
      <c r="J57" s="6" t="n">
        <v>154.65</v>
      </c>
    </row>
    <row collapsed="false" customFormat="false" customHeight="false" hidden="false" ht="12.1" outlineLevel="0" r="58">
      <c r="A58" s="48" t="n">
        <v>45535</v>
      </c>
      <c r="B58" s="17" t="s">
        <v>844</v>
      </c>
      <c r="C58" s="17" t="s">
        <v>229</v>
      </c>
      <c r="D58" s="17" t="s">
        <v>230</v>
      </c>
      <c r="E58" s="6" t="n">
        <v>1000</v>
      </c>
      <c r="F58" s="7" t="n">
        <v>5</v>
      </c>
      <c r="G58" s="6" t="n">
        <v>11.01</v>
      </c>
      <c r="H58" s="6" t="n">
        <v>7</v>
      </c>
      <c r="I58" s="6" t="n">
        <v>55.05</v>
      </c>
      <c r="J58" s="6" t="n">
        <v>48.05</v>
      </c>
    </row>
    <row collapsed="false" customFormat="false" customHeight="false" hidden="false" ht="12.1" outlineLevel="0" r="59">
      <c r="A59" s="48" t="n">
        <v>45538</v>
      </c>
      <c r="B59" s="17" t="s">
        <v>844</v>
      </c>
      <c r="C59" s="17" t="s">
        <v>210</v>
      </c>
      <c r="D59" s="17" t="s">
        <v>211</v>
      </c>
      <c r="E59" s="6" t="n">
        <v>1000</v>
      </c>
      <c r="F59" s="7" t="n">
        <v>5</v>
      </c>
      <c r="G59" s="6" t="n">
        <v>44.88</v>
      </c>
      <c r="H59" s="6" t="n">
        <v>29</v>
      </c>
      <c r="I59" s="6" t="n">
        <v>224.4</v>
      </c>
      <c r="J59" s="6" t="n">
        <v>195.4</v>
      </c>
    </row>
    <row collapsed="false" customFormat="false" customHeight="false" hidden="false" ht="12.1" outlineLevel="0" r="60">
      <c r="A60" s="48" t="n">
        <v>45559</v>
      </c>
      <c r="B60" s="17" t="s">
        <v>844</v>
      </c>
      <c r="C60" s="17" t="s">
        <v>213</v>
      </c>
      <c r="D60" s="17" t="s">
        <v>214</v>
      </c>
      <c r="E60" s="6" t="n">
        <v>1000</v>
      </c>
      <c r="F60" s="7" t="n">
        <v>5</v>
      </c>
      <c r="G60" s="6" t="n">
        <v>56.1</v>
      </c>
      <c r="H60" s="6" t="n">
        <v>36</v>
      </c>
      <c r="I60" s="6" t="n">
        <v>280.5</v>
      </c>
      <c r="J60" s="6" t="n">
        <v>244.5</v>
      </c>
    </row>
    <row collapsed="false" customFormat="false" customHeight="false" hidden="false" ht="12.1" outlineLevel="0" r="61">
      <c r="A61" s="48" t="n">
        <v>45564</v>
      </c>
      <c r="B61" s="17" t="s">
        <v>844</v>
      </c>
      <c r="C61" s="17" t="s">
        <v>238</v>
      </c>
      <c r="D61" s="17" t="s">
        <v>239</v>
      </c>
      <c r="E61" s="6" t="n">
        <v>1000</v>
      </c>
      <c r="F61" s="7" t="n">
        <v>1</v>
      </c>
      <c r="G61" s="6" t="n">
        <v>72.25</v>
      </c>
      <c r="H61" s="6" t="n">
        <v>9</v>
      </c>
      <c r="I61" s="6" t="n">
        <v>72.25</v>
      </c>
      <c r="J61" s="6" t="n">
        <v>63.25</v>
      </c>
    </row>
    <row collapsed="false" customFormat="false" customHeight="false" hidden="false" ht="12.1" outlineLevel="0" r="62">
      <c r="A62" s="48" t="n">
        <v>45565</v>
      </c>
      <c r="B62" s="17" t="s">
        <v>844</v>
      </c>
      <c r="C62" s="17" t="s">
        <v>229</v>
      </c>
      <c r="D62" s="17" t="s">
        <v>230</v>
      </c>
      <c r="E62" s="6" t="n">
        <v>1000</v>
      </c>
      <c r="F62" s="7" t="n">
        <v>5</v>
      </c>
      <c r="G62" s="6" t="n">
        <v>11.01</v>
      </c>
      <c r="H62" s="6" t="n">
        <v>7</v>
      </c>
      <c r="I62" s="6" t="n">
        <v>55.05</v>
      </c>
      <c r="J62" s="6" t="n">
        <v>48.05</v>
      </c>
    </row>
    <row collapsed="false" customFormat="false" customHeight="false" hidden="false" ht="12.1" outlineLevel="0" r="63">
      <c r="A63" s="48" t="n">
        <v>45566</v>
      </c>
      <c r="B63" s="17" t="s">
        <v>864</v>
      </c>
      <c r="C63" s="17" t="s">
        <v>222</v>
      </c>
      <c r="D63" s="17" t="s">
        <v>223</v>
      </c>
      <c r="E63" s="6" t="n">
        <v>1000</v>
      </c>
      <c r="F63" s="7" t="n">
        <v>5</v>
      </c>
      <c r="G63" s="6" t="n">
        <v>38.39</v>
      </c>
      <c r="H63" s="6" t="n">
        <v>25</v>
      </c>
      <c r="I63" s="6" t="n">
        <v>191.95</v>
      </c>
      <c r="J63" s="6" t="n">
        <v>166.95</v>
      </c>
    </row>
    <row collapsed="false" customFormat="false" customHeight="false" hidden="false" ht="12.1" outlineLevel="0" r="64">
      <c r="A64" s="48" t="n">
        <v>45575</v>
      </c>
      <c r="B64" s="17" t="s">
        <v>844</v>
      </c>
      <c r="C64" s="17" t="s">
        <v>748</v>
      </c>
      <c r="D64" s="17" t="s">
        <v>1048</v>
      </c>
      <c r="E64" s="6" t="n">
        <v>1000</v>
      </c>
      <c r="F64" s="7" t="n">
        <v>1</v>
      </c>
      <c r="G64" s="6" t="n">
        <v>33.03</v>
      </c>
      <c r="H64" s="6" t="n">
        <v>4</v>
      </c>
      <c r="I64" s="6" t="n">
        <v>33.03</v>
      </c>
      <c r="J64" s="6" t="n">
        <v>29.03</v>
      </c>
    </row>
    <row collapsed="false" customFormat="false" customHeight="false" hidden="false" ht="12.1" outlineLevel="0" r="65">
      <c r="A65" s="48" t="n">
        <v>45581</v>
      </c>
      <c r="B65" s="17" t="s">
        <v>844</v>
      </c>
      <c r="C65" s="17" t="s">
        <v>241</v>
      </c>
      <c r="D65" s="17" t="s">
        <v>242</v>
      </c>
      <c r="E65" s="6" t="n">
        <v>875</v>
      </c>
      <c r="F65" s="7" t="n">
        <v>2</v>
      </c>
      <c r="G65" s="6" t="n">
        <v>19.96</v>
      </c>
      <c r="H65" s="6" t="n">
        <v>5</v>
      </c>
      <c r="I65" s="6" t="n">
        <v>39.92</v>
      </c>
      <c r="J65" s="6" t="n">
        <v>34.92</v>
      </c>
    </row>
    <row collapsed="false" customFormat="false" customHeight="false" hidden="false" ht="12.1" outlineLevel="0" r="66">
      <c r="A66" s="48" t="n">
        <v>45586</v>
      </c>
      <c r="B66" s="17" t="s">
        <v>844</v>
      </c>
      <c r="C66" s="17" t="s">
        <v>745</v>
      </c>
      <c r="D66" s="17" t="s">
        <v>1046</v>
      </c>
      <c r="E66" s="6" t="n">
        <v>1000</v>
      </c>
      <c r="F66" s="7" t="n">
        <v>2</v>
      </c>
      <c r="G66" s="6" t="n">
        <v>30.79</v>
      </c>
      <c r="H66" s="6" t="n">
        <v>8</v>
      </c>
      <c r="I66" s="6" t="n">
        <v>61.58</v>
      </c>
      <c r="J66" s="6" t="n">
        <v>53.58</v>
      </c>
    </row>
    <row collapsed="false" customFormat="false" customHeight="false" hidden="false" ht="12.1" outlineLevel="0" r="67">
      <c r="A67" s="48" t="n">
        <v>45595</v>
      </c>
      <c r="B67" s="17" t="s">
        <v>844</v>
      </c>
      <c r="C67" s="17" t="s">
        <v>735</v>
      </c>
      <c r="D67" s="17" t="s">
        <v>1044</v>
      </c>
      <c r="E67" s="6" t="n">
        <v>1000</v>
      </c>
      <c r="F67" s="7" t="n">
        <v>1</v>
      </c>
      <c r="G67" s="6" t="n">
        <v>42.38</v>
      </c>
      <c r="H67" s="6" t="n">
        <v>6</v>
      </c>
      <c r="I67" s="6" t="n">
        <v>42.38</v>
      </c>
      <c r="J67" s="6" t="n">
        <v>36.38</v>
      </c>
    </row>
    <row collapsed="false" customFormat="false" customHeight="false" hidden="false" ht="12.1" outlineLevel="0" r="68">
      <c r="A68" s="48" t="n">
        <v>45595</v>
      </c>
      <c r="B68" s="17" t="s">
        <v>844</v>
      </c>
      <c r="C68" s="17" t="s">
        <v>229</v>
      </c>
      <c r="D68" s="17" t="s">
        <v>230</v>
      </c>
      <c r="E68" s="6" t="n">
        <v>1000</v>
      </c>
      <c r="F68" s="7" t="n">
        <v>5</v>
      </c>
      <c r="G68" s="6" t="n">
        <v>11.01</v>
      </c>
      <c r="H68" s="6" t="n">
        <v>7</v>
      </c>
      <c r="I68" s="6" t="n">
        <v>55.05</v>
      </c>
      <c r="J68" s="6" t="n">
        <v>48.05</v>
      </c>
    </row>
    <row collapsed="false" customFormat="false" customHeight="false" hidden="false" ht="12.1" outlineLevel="0" r="69">
      <c r="A69" s="48" t="n">
        <v>45609</v>
      </c>
      <c r="B69" s="17" t="s">
        <v>844</v>
      </c>
      <c r="C69" s="17" t="s">
        <v>235</v>
      </c>
      <c r="D69" s="17" t="s">
        <v>236</v>
      </c>
      <c r="E69" s="6" t="n">
        <v>1000</v>
      </c>
      <c r="F69" s="7" t="n">
        <v>2</v>
      </c>
      <c r="G69" s="6" t="n">
        <v>16.45</v>
      </c>
      <c r="H69" s="6" t="n">
        <v>4</v>
      </c>
      <c r="I69" s="6" t="n">
        <v>32.9</v>
      </c>
      <c r="J69" s="6" t="n">
        <v>28.9</v>
      </c>
    </row>
    <row collapsed="false" customFormat="false" customHeight="false" hidden="false" ht="12.1" outlineLevel="0" r="70">
      <c r="A70" s="48" t="n">
        <v>45624</v>
      </c>
      <c r="B70" s="17" t="s">
        <v>844</v>
      </c>
      <c r="C70" s="17" t="s">
        <v>226</v>
      </c>
      <c r="D70" s="17" t="s">
        <v>227</v>
      </c>
      <c r="E70" s="6" t="n">
        <v>1000</v>
      </c>
      <c r="F70" s="7" t="n">
        <v>5</v>
      </c>
      <c r="G70" s="6" t="n">
        <v>35.53</v>
      </c>
      <c r="H70" s="6" t="n">
        <v>23</v>
      </c>
      <c r="I70" s="6" t="n">
        <v>177.65</v>
      </c>
      <c r="J70" s="6" t="n">
        <v>154.65</v>
      </c>
    </row>
    <row collapsed="false" customFormat="false" customHeight="false" hidden="false" ht="12.1" outlineLevel="0" r="71">
      <c r="A71" s="48" t="n">
        <v>45625</v>
      </c>
      <c r="B71" s="17" t="s">
        <v>844</v>
      </c>
      <c r="C71" s="17" t="s">
        <v>229</v>
      </c>
      <c r="D71" s="17" t="s">
        <v>230</v>
      </c>
      <c r="E71" s="6" t="n">
        <v>1000</v>
      </c>
      <c r="F71" s="7" t="n">
        <v>5</v>
      </c>
      <c r="G71" s="6" t="n">
        <v>11.01</v>
      </c>
      <c r="H71" s="6" t="n">
        <v>7</v>
      </c>
      <c r="I71" s="6" t="n">
        <v>55.05</v>
      </c>
      <c r="J71" s="6" t="n">
        <v>48.05</v>
      </c>
    </row>
    <row collapsed="false" customFormat="false" customHeight="false" hidden="false" ht="12.1" outlineLevel="0" r="72">
      <c r="A72" s="48" t="n">
        <v>45629</v>
      </c>
      <c r="B72" s="17" t="s">
        <v>844</v>
      </c>
      <c r="C72" s="17" t="s">
        <v>232</v>
      </c>
      <c r="D72" s="17" t="s">
        <v>233</v>
      </c>
      <c r="E72" s="6" t="n">
        <v>1000</v>
      </c>
      <c r="F72" s="7" t="n">
        <v>6</v>
      </c>
      <c r="G72" s="6" t="n">
        <v>35.4</v>
      </c>
      <c r="H72" s="6" t="n">
        <v>28</v>
      </c>
      <c r="I72" s="6" t="n">
        <v>212.4</v>
      </c>
      <c r="J72" s="6" t="n">
        <v>184.4</v>
      </c>
    </row>
    <row collapsed="false" customFormat="false" customHeight="false" hidden="false" ht="12.1" outlineLevel="0" r="73">
      <c r="A73" s="48" t="n">
        <v>45636</v>
      </c>
      <c r="B73" s="17" t="s">
        <v>864</v>
      </c>
      <c r="C73" s="17" t="s">
        <v>244</v>
      </c>
      <c r="D73" s="17" t="s">
        <v>245</v>
      </c>
      <c r="E73" s="6" t="n">
        <v>1000</v>
      </c>
      <c r="F73" s="7" t="n">
        <v>2</v>
      </c>
      <c r="G73" s="6" t="n">
        <v>50.86</v>
      </c>
      <c r="H73" s="6" t="n">
        <v>13</v>
      </c>
      <c r="I73" s="6" t="n">
        <v>101.72</v>
      </c>
      <c r="J73" s="6" t="n">
        <v>88.72</v>
      </c>
    </row>
    <row collapsed="false" customFormat="false" customHeight="false" hidden="false" ht="12.1" outlineLevel="0" r="74">
      <c r="A74" s="48" t="n">
        <v>45655</v>
      </c>
      <c r="B74" s="17" t="s">
        <v>844</v>
      </c>
      <c r="C74" s="17" t="s">
        <v>229</v>
      </c>
      <c r="D74" s="17" t="s">
        <v>230</v>
      </c>
      <c r="E74" s="6" t="n">
        <v>1000</v>
      </c>
      <c r="F74" s="7" t="n">
        <v>5</v>
      </c>
      <c r="G74" s="6" t="n">
        <v>11.01</v>
      </c>
      <c r="H74" s="6" t="n">
        <v>7</v>
      </c>
      <c r="I74" s="6" t="n">
        <v>55.05</v>
      </c>
      <c r="J74" s="6" t="n">
        <v>48.05</v>
      </c>
    </row>
    <row collapsed="false" customFormat="false" customHeight="false" hidden="false" ht="12.1" outlineLevel="0" r="75">
      <c r="A75" s="48" t="n">
        <v>45666</v>
      </c>
      <c r="B75" s="17" t="s">
        <v>844</v>
      </c>
      <c r="C75" s="17" t="s">
        <v>748</v>
      </c>
      <c r="D75" s="17" t="s">
        <v>1048</v>
      </c>
      <c r="E75" s="6" t="n">
        <v>1000</v>
      </c>
      <c r="F75" s="7" t="n">
        <v>1</v>
      </c>
      <c r="G75" s="6" t="n">
        <v>33.03</v>
      </c>
      <c r="H75" s="6" t="n">
        <v>4</v>
      </c>
      <c r="I75" s="6" t="n">
        <v>33.03</v>
      </c>
      <c r="J75" s="6" t="n">
        <v>29.03</v>
      </c>
    </row>
    <row collapsed="false" customFormat="false" customHeight="false" hidden="false" ht="12.1" outlineLevel="0" r="76">
      <c r="A76" s="48" t="n">
        <v>45671</v>
      </c>
      <c r="B76" s="17" t="s">
        <v>844</v>
      </c>
      <c r="C76" s="17" t="s">
        <v>750</v>
      </c>
      <c r="D76" s="17" t="s">
        <v>1051</v>
      </c>
      <c r="E76" s="6" t="n">
        <v>1000</v>
      </c>
      <c r="F76" s="7" t="n">
        <v>3</v>
      </c>
      <c r="G76" s="6" t="n">
        <v>22.44</v>
      </c>
      <c r="H76" s="6" t="n">
        <v>9</v>
      </c>
      <c r="I76" s="6" t="n">
        <v>67.32</v>
      </c>
      <c r="J76" s="6" t="n">
        <v>58.32</v>
      </c>
    </row>
    <row collapsed="false" customFormat="false" customHeight="false" hidden="false" ht="12.1" outlineLevel="0" r="77">
      <c r="A77" s="48" t="n">
        <v>45672</v>
      </c>
      <c r="B77" s="17" t="s">
        <v>844</v>
      </c>
      <c r="C77" s="17" t="s">
        <v>241</v>
      </c>
      <c r="D77" s="17" t="s">
        <v>242</v>
      </c>
      <c r="E77" s="6" t="n">
        <v>750</v>
      </c>
      <c r="F77" s="7" t="n">
        <v>2</v>
      </c>
      <c r="G77" s="6" t="n">
        <v>17.11</v>
      </c>
      <c r="H77" s="6" t="n">
        <v>4</v>
      </c>
      <c r="I77" s="6" t="n">
        <v>34.22</v>
      </c>
      <c r="J77" s="6" t="n">
        <v>30.22</v>
      </c>
    </row>
    <row collapsed="false" customFormat="false" customHeight="false" hidden="false" ht="12.1" outlineLevel="0" r="78">
      <c r="A78" s="48" t="n">
        <v>45672</v>
      </c>
      <c r="B78" s="17" t="s">
        <v>844</v>
      </c>
      <c r="C78" s="17" t="s">
        <v>751</v>
      </c>
      <c r="D78" s="17" t="s">
        <v>1052</v>
      </c>
      <c r="E78" s="6" t="n">
        <v>1000</v>
      </c>
      <c r="F78" s="7" t="n">
        <v>2</v>
      </c>
      <c r="G78" s="6" t="n">
        <v>39.14</v>
      </c>
      <c r="H78" s="6" t="n">
        <v>10</v>
      </c>
      <c r="I78" s="6" t="n">
        <v>78.28</v>
      </c>
      <c r="J78" s="6" t="n">
        <v>68.28</v>
      </c>
    </row>
    <row collapsed="false" customFormat="false" customHeight="false" hidden="false" ht="12.1" outlineLevel="0" r="79">
      <c r="A79" s="48" t="n">
        <v>45677</v>
      </c>
      <c r="B79" s="17" t="s">
        <v>844</v>
      </c>
      <c r="C79" s="17" t="s">
        <v>745</v>
      </c>
      <c r="D79" s="17" t="s">
        <v>1046</v>
      </c>
      <c r="E79" s="6" t="n">
        <v>1000</v>
      </c>
      <c r="F79" s="7" t="n">
        <v>2</v>
      </c>
      <c r="G79" s="6" t="n">
        <v>30.79</v>
      </c>
      <c r="H79" s="6" t="n">
        <v>8</v>
      </c>
      <c r="I79" s="6" t="n">
        <v>61.58</v>
      </c>
      <c r="J79" s="6" t="n">
        <v>53.58</v>
      </c>
    </row>
    <row collapsed="false" customFormat="false" customHeight="false" hidden="false" ht="12.1" outlineLevel="0" r="80">
      <c r="A80" s="48" t="n">
        <v>45685</v>
      </c>
      <c r="B80" s="17" t="s">
        <v>844</v>
      </c>
      <c r="C80" s="17" t="s">
        <v>229</v>
      </c>
      <c r="D80" s="17" t="s">
        <v>230</v>
      </c>
      <c r="E80" s="6" t="n">
        <v>1000</v>
      </c>
      <c r="F80" s="7" t="n">
        <v>5</v>
      </c>
      <c r="G80" s="6" t="n">
        <v>11.01</v>
      </c>
      <c r="H80" s="6" t="n">
        <v>7</v>
      </c>
      <c r="I80" s="6" t="n">
        <v>55.05</v>
      </c>
      <c r="J80" s="6" t="n">
        <v>48.05</v>
      </c>
    </row>
    <row collapsed="false" customFormat="false" customHeight="false" hidden="false" ht="12.1" outlineLevel="0" r="81">
      <c r="A81" s="48" t="n">
        <v>45699</v>
      </c>
      <c r="B81" s="17" t="s">
        <v>844</v>
      </c>
      <c r="C81" s="17" t="s">
        <v>216</v>
      </c>
      <c r="D81" s="17" t="s">
        <v>217</v>
      </c>
      <c r="E81" s="6" t="n">
        <v>1000</v>
      </c>
      <c r="F81" s="7" t="n">
        <v>5</v>
      </c>
      <c r="G81" s="6" t="n">
        <v>34.9</v>
      </c>
      <c r="H81" s="6" t="n">
        <v>23</v>
      </c>
      <c r="I81" s="6" t="n">
        <v>174.5</v>
      </c>
      <c r="J81" s="6" t="n">
        <v>151.5</v>
      </c>
    </row>
    <row collapsed="false" customFormat="false" customHeight="false" hidden="false" ht="12.1" outlineLevel="0" r="82">
      <c r="A82" s="48" t="n">
        <v>45700</v>
      </c>
      <c r="B82" s="17" t="s">
        <v>844</v>
      </c>
      <c r="C82" s="17" t="s">
        <v>235</v>
      </c>
      <c r="D82" s="17" t="s">
        <v>236</v>
      </c>
      <c r="E82" s="6" t="n">
        <v>1000</v>
      </c>
      <c r="F82" s="7" t="n">
        <v>2</v>
      </c>
      <c r="G82" s="6" t="n">
        <v>16.45</v>
      </c>
      <c r="H82" s="6" t="n">
        <v>4</v>
      </c>
      <c r="I82" s="6" t="n">
        <v>32.9</v>
      </c>
      <c r="J82" s="6" t="n">
        <v>28.9</v>
      </c>
    </row>
    <row collapsed="false" customFormat="false" customHeight="false" hidden="false" ht="12.1" outlineLevel="0" r="83">
      <c r="A83" s="48" t="n">
        <v>45715</v>
      </c>
      <c r="B83" s="17" t="s">
        <v>844</v>
      </c>
      <c r="C83" s="17" t="s">
        <v>226</v>
      </c>
      <c r="D83" s="17" t="s">
        <v>227</v>
      </c>
      <c r="E83" s="6" t="n">
        <v>1000</v>
      </c>
      <c r="F83" s="7" t="n">
        <v>5</v>
      </c>
      <c r="G83" s="6" t="n">
        <v>35.53</v>
      </c>
      <c r="H83" s="6" t="n">
        <v>23</v>
      </c>
      <c r="I83" s="6" t="n">
        <v>177.65</v>
      </c>
      <c r="J83" s="6" t="n">
        <v>154.65</v>
      </c>
    </row>
    <row collapsed="false" customFormat="false" customHeight="false" hidden="false" ht="12.1" outlineLevel="0" r="84">
      <c r="A84" s="48" t="n">
        <v>45715</v>
      </c>
      <c r="B84" s="17" t="s">
        <v>844</v>
      </c>
      <c r="C84" s="17" t="s">
        <v>229</v>
      </c>
      <c r="D84" s="17" t="s">
        <v>230</v>
      </c>
      <c r="E84" s="6" t="n">
        <v>1000</v>
      </c>
      <c r="F84" s="7" t="n">
        <v>5</v>
      </c>
      <c r="G84" s="6" t="n">
        <v>11.01</v>
      </c>
      <c r="H84" s="6" t="n">
        <v>7</v>
      </c>
      <c r="I84" s="6" t="n">
        <v>55.05</v>
      </c>
      <c r="J84" s="6" t="n">
        <v>48.05</v>
      </c>
    </row>
    <row collapsed="false" customFormat="false" customHeight="false" hidden="false" ht="12.1" outlineLevel="0" r="85">
      <c r="A85" s="48" t="n">
        <v>45720</v>
      </c>
      <c r="B85" s="17" t="s">
        <v>844</v>
      </c>
      <c r="C85" s="17" t="s">
        <v>210</v>
      </c>
      <c r="D85" s="17" t="s">
        <v>211</v>
      </c>
      <c r="E85" s="6" t="n">
        <v>1000</v>
      </c>
      <c r="F85" s="7" t="n">
        <v>5</v>
      </c>
      <c r="G85" s="6" t="n">
        <v>44.88</v>
      </c>
      <c r="H85" s="6" t="n">
        <v>29</v>
      </c>
      <c r="I85" s="6" t="n">
        <v>224.4</v>
      </c>
      <c r="J85" s="6" t="n">
        <v>195.4</v>
      </c>
    </row>
    <row collapsed="false" customFormat="false" customHeight="false" hidden="false" ht="12.1" outlineLevel="0" r="86">
      <c r="A86" s="48" t="n">
        <v>45741</v>
      </c>
      <c r="B86" s="17" t="s">
        <v>844</v>
      </c>
      <c r="C86" s="17" t="s">
        <v>213</v>
      </c>
      <c r="D86" s="17" t="s">
        <v>214</v>
      </c>
      <c r="E86" s="6" t="n">
        <v>1000</v>
      </c>
      <c r="F86" s="7" t="n">
        <v>5</v>
      </c>
      <c r="G86" s="6" t="n">
        <v>56.1</v>
      </c>
      <c r="H86" s="6" t="n">
        <v>36</v>
      </c>
      <c r="I86" s="6" t="n">
        <v>280.5</v>
      </c>
      <c r="J86" s="6" t="n">
        <v>244.5</v>
      </c>
    </row>
    <row collapsed="false" customFormat="false" customHeight="false" hidden="false" ht="12.1" outlineLevel="0" r="87">
      <c r="A87" s="48" t="n">
        <v>45745</v>
      </c>
      <c r="B87" s="17" t="s">
        <v>844</v>
      </c>
      <c r="C87" s="17" t="s">
        <v>229</v>
      </c>
      <c r="D87" s="17" t="s">
        <v>230</v>
      </c>
      <c r="E87" s="6" t="n">
        <v>1000</v>
      </c>
      <c r="F87" s="7" t="n">
        <v>5</v>
      </c>
      <c r="G87" s="6" t="n">
        <v>11.01</v>
      </c>
      <c r="H87" s="6" t="n">
        <v>7</v>
      </c>
      <c r="I87" s="6" t="n">
        <v>55.05</v>
      </c>
      <c r="J87" s="6" t="n">
        <v>48.05</v>
      </c>
    </row>
    <row collapsed="false" customFormat="false" customHeight="false" hidden="false" ht="12.1" outlineLevel="0" r="88">
      <c r="A88" s="48" t="n">
        <v>45746</v>
      </c>
      <c r="B88" s="17" t="s">
        <v>844</v>
      </c>
      <c r="C88" s="17" t="s">
        <v>238</v>
      </c>
      <c r="D88" s="17" t="s">
        <v>239</v>
      </c>
      <c r="E88" s="6" t="n">
        <v>1000</v>
      </c>
      <c r="F88" s="7" t="n">
        <v>1</v>
      </c>
      <c r="G88" s="6" t="n">
        <v>90.4</v>
      </c>
      <c r="H88" s="6" t="n">
        <v>12</v>
      </c>
      <c r="I88" s="6" t="n">
        <v>90.4</v>
      </c>
      <c r="J88" s="6" t="n">
        <v>78.4</v>
      </c>
    </row>
    <row collapsed="false" customFormat="false" customHeight="false" hidden="false" ht="12.1" outlineLevel="0" r="89">
      <c r="A89" s="48" t="n">
        <v>45748</v>
      </c>
      <c r="B89" s="17" t="s">
        <v>864</v>
      </c>
      <c r="C89" s="17" t="s">
        <v>222</v>
      </c>
      <c r="D89" s="17" t="s">
        <v>223</v>
      </c>
      <c r="E89" s="6" t="n">
        <v>1000</v>
      </c>
      <c r="F89" s="7" t="n">
        <v>9</v>
      </c>
      <c r="G89" s="6" t="n">
        <v>38.39</v>
      </c>
      <c r="H89" s="6" t="n">
        <v>45</v>
      </c>
      <c r="I89" s="6" t="n">
        <v>345.51</v>
      </c>
      <c r="J89" s="6" t="n">
        <v>300.51</v>
      </c>
    </row>
    <row collapsed="false" customFormat="false" customHeight="false" hidden="false" ht="12.1" outlineLevel="0" r="90">
      <c r="A90" s="48" t="n">
        <v>45757</v>
      </c>
      <c r="B90" s="17" t="s">
        <v>844</v>
      </c>
      <c r="C90" s="17" t="s">
        <v>748</v>
      </c>
      <c r="D90" s="17" t="s">
        <v>1048</v>
      </c>
      <c r="E90" s="6" t="n">
        <v>1000</v>
      </c>
      <c r="F90" s="7" t="n">
        <v>1</v>
      </c>
      <c r="G90" s="6" t="n">
        <v>33.03</v>
      </c>
      <c r="H90" s="6" t="n">
        <v>4</v>
      </c>
      <c r="I90" s="6" t="n">
        <v>33.03</v>
      </c>
      <c r="J90" s="6" t="n">
        <v>29.03</v>
      </c>
    </row>
    <row collapsed="false" customFormat="false" customHeight="false" hidden="false" ht="12.1" outlineLevel="0" r="91">
      <c r="A91" s="48" t="n">
        <v>45763</v>
      </c>
      <c r="B91" s="17" t="s">
        <v>844</v>
      </c>
      <c r="C91" s="17" t="s">
        <v>241</v>
      </c>
      <c r="D91" s="17" t="s">
        <v>242</v>
      </c>
      <c r="E91" s="6" t="n">
        <v>625</v>
      </c>
      <c r="F91" s="7" t="n">
        <v>2</v>
      </c>
      <c r="G91" s="6" t="n">
        <v>14.26</v>
      </c>
      <c r="H91" s="6" t="n">
        <v>4</v>
      </c>
      <c r="I91" s="6" t="n">
        <v>28.52</v>
      </c>
      <c r="J91" s="6" t="n">
        <v>24.52</v>
      </c>
    </row>
    <row collapsed="false" customFormat="false" customHeight="false" hidden="false" ht="12.1" outlineLevel="0" r="92">
      <c r="A92" s="48" t="n">
        <v>45768</v>
      </c>
      <c r="B92" s="17" t="s">
        <v>844</v>
      </c>
      <c r="C92" s="17" t="s">
        <v>745</v>
      </c>
      <c r="D92" s="17" t="s">
        <v>1046</v>
      </c>
      <c r="E92" s="6" t="n">
        <v>1000</v>
      </c>
      <c r="F92" s="7" t="n">
        <v>2</v>
      </c>
      <c r="G92" s="6" t="n">
        <v>30.79</v>
      </c>
      <c r="H92" s="6" t="n">
        <v>8</v>
      </c>
      <c r="I92" s="6" t="n">
        <v>61.58</v>
      </c>
      <c r="J92" s="6" t="n">
        <v>53.58</v>
      </c>
    </row>
    <row collapsed="false" customFormat="false" customHeight="false" hidden="false" ht="12.1" outlineLevel="0" r="93">
      <c r="A93" s="48" t="n">
        <v>45775</v>
      </c>
      <c r="B93" s="17" t="s">
        <v>844</v>
      </c>
      <c r="C93" s="17" t="s">
        <v>229</v>
      </c>
      <c r="D93" s="17" t="s">
        <v>230</v>
      </c>
      <c r="E93" s="6" t="n">
        <v>1000</v>
      </c>
      <c r="F93" s="7" t="n">
        <v>5</v>
      </c>
      <c r="G93" s="6" t="n">
        <v>11.01</v>
      </c>
      <c r="H93" s="6" t="n">
        <v>7</v>
      </c>
      <c r="I93" s="6" t="n">
        <v>55.05</v>
      </c>
      <c r="J93" s="6" t="n">
        <v>48.05</v>
      </c>
    </row>
    <row collapsed="false" customFormat="false" customHeight="false" hidden="false" ht="12.1" outlineLevel="0" r="94">
      <c r="A94" s="48" t="n">
        <v>45777</v>
      </c>
      <c r="B94" s="17" t="s">
        <v>844</v>
      </c>
      <c r="C94" s="17" t="s">
        <v>735</v>
      </c>
      <c r="D94" s="17" t="s">
        <v>1044</v>
      </c>
      <c r="E94" s="6" t="n">
        <v>1000</v>
      </c>
      <c r="F94" s="7" t="n">
        <v>1</v>
      </c>
      <c r="G94" s="6" t="n">
        <v>42.38</v>
      </c>
      <c r="H94" s="6" t="n">
        <v>6</v>
      </c>
      <c r="I94" s="6" t="n">
        <v>42.38</v>
      </c>
      <c r="J94" s="6" t="n">
        <v>36.38</v>
      </c>
    </row>
    <row collapsed="false" customFormat="false" customHeight="false" hidden="false" ht="12.1" outlineLevel="0" r="95">
      <c r="A95" s="48" t="n">
        <v>45791</v>
      </c>
      <c r="B95" s="17" t="s">
        <v>844</v>
      </c>
      <c r="C95" s="17" t="s">
        <v>235</v>
      </c>
      <c r="D95" s="17" t="s">
        <v>236</v>
      </c>
      <c r="E95" s="6" t="n">
        <v>1000</v>
      </c>
      <c r="F95" s="7" t="n">
        <v>2</v>
      </c>
      <c r="G95" s="6" t="n">
        <v>16.45</v>
      </c>
      <c r="H95" s="6" t="n">
        <v>4</v>
      </c>
      <c r="I95" s="6" t="n">
        <v>32.9</v>
      </c>
      <c r="J95" s="6" t="n">
        <v>28.9</v>
      </c>
    </row>
    <row collapsed="false" customFormat="false" customHeight="false" hidden="false" ht="12.1" outlineLevel="0" r="96">
      <c r="A96" s="48" t="n">
        <v>45805</v>
      </c>
      <c r="B96" s="17" t="s">
        <v>844</v>
      </c>
      <c r="C96" s="17" t="s">
        <v>229</v>
      </c>
      <c r="D96" s="17" t="s">
        <v>230</v>
      </c>
      <c r="E96" s="6" t="n">
        <v>1000</v>
      </c>
      <c r="F96" s="7" t="n">
        <v>5</v>
      </c>
      <c r="G96" s="6" t="n">
        <v>11.01</v>
      </c>
      <c r="H96" s="6" t="n">
        <v>7</v>
      </c>
      <c r="I96" s="6" t="n">
        <v>55.05</v>
      </c>
      <c r="J96" s="6" t="n">
        <v>48.05</v>
      </c>
    </row>
    <row collapsed="false" customFormat="false" customHeight="false" hidden="false" ht="12.1" outlineLevel="0" r="97">
      <c r="A97" s="48" t="n">
        <v>45806</v>
      </c>
      <c r="B97" s="17" t="s">
        <v>844</v>
      </c>
      <c r="C97" s="17" t="s">
        <v>226</v>
      </c>
      <c r="D97" s="17" t="s">
        <v>227</v>
      </c>
      <c r="E97" s="6" t="n">
        <v>1000</v>
      </c>
      <c r="F97" s="7" t="n">
        <v>5</v>
      </c>
      <c r="G97" s="6" t="n">
        <v>35.53</v>
      </c>
      <c r="H97" s="6" t="n">
        <v>23</v>
      </c>
      <c r="I97" s="6" t="n">
        <v>177.65</v>
      </c>
      <c r="J97" s="6" t="n">
        <v>154.65</v>
      </c>
    </row>
    <row collapsed="false" customFormat="false" customHeight="false" hidden="false" ht="12.1" outlineLevel="0" r="98">
      <c r="A98" s="48" t="n">
        <v>45811</v>
      </c>
      <c r="B98" s="17" t="s">
        <v>844</v>
      </c>
      <c r="C98" s="17" t="s">
        <v>201</v>
      </c>
      <c r="D98" s="17" t="s">
        <v>203</v>
      </c>
      <c r="E98" s="6" t="n">
        <v>1000</v>
      </c>
      <c r="F98" s="7" t="n">
        <v>3</v>
      </c>
      <c r="G98" s="6" t="n">
        <v>61.08</v>
      </c>
      <c r="H98" s="6" t="n">
        <v>24</v>
      </c>
      <c r="I98" s="6" t="n">
        <v>183.24</v>
      </c>
      <c r="J98" s="6" t="n">
        <v>159.24</v>
      </c>
    </row>
    <row collapsed="false" customFormat="false" customHeight="false" hidden="false" ht="12.1" outlineLevel="0" r="99">
      <c r="A99" s="48" t="n">
        <v>45811</v>
      </c>
      <c r="B99" s="17" t="s">
        <v>844</v>
      </c>
      <c r="C99" s="17" t="s">
        <v>232</v>
      </c>
      <c r="D99" s="17" t="s">
        <v>233</v>
      </c>
      <c r="E99" s="6" t="n">
        <v>1000</v>
      </c>
      <c r="F99" s="7" t="n">
        <v>6</v>
      </c>
      <c r="G99" s="6" t="n">
        <v>35.4</v>
      </c>
      <c r="H99" s="6" t="n">
        <v>28</v>
      </c>
      <c r="I99" s="6" t="n">
        <v>212.4</v>
      </c>
      <c r="J99" s="6" t="n">
        <v>184.4</v>
      </c>
    </row>
    <row collapsed="false" customFormat="false" customHeight="false" hidden="false" ht="12.1" outlineLevel="0" r="100">
      <c r="A100" s="48" t="n">
        <v>45816</v>
      </c>
      <c r="B100" s="17" t="s">
        <v>844</v>
      </c>
      <c r="C100" s="17" t="s">
        <v>219</v>
      </c>
      <c r="D100" s="17" t="s">
        <v>220</v>
      </c>
      <c r="E100" s="6" t="n">
        <v>1000</v>
      </c>
      <c r="F100" s="7" t="n">
        <v>5</v>
      </c>
      <c r="G100" s="6" t="n">
        <v>20.55</v>
      </c>
      <c r="H100" s="6" t="n">
        <v>13</v>
      </c>
      <c r="I100" s="6" t="n">
        <v>102.75</v>
      </c>
      <c r="J100" s="6" t="n">
        <v>89.75</v>
      </c>
    </row>
    <row collapsed="false" customFormat="false" customHeight="false" hidden="false" ht="12.1" outlineLevel="0" r="101">
      <c r="A101" s="48" t="n">
        <v>45818</v>
      </c>
      <c r="B101" s="17" t="s">
        <v>864</v>
      </c>
      <c r="C101" s="17" t="s">
        <v>244</v>
      </c>
      <c r="D101" s="17" t="s">
        <v>245</v>
      </c>
      <c r="E101" s="6" t="n">
        <v>1000</v>
      </c>
      <c r="F101" s="7" t="n">
        <v>2</v>
      </c>
      <c r="G101" s="6" t="n">
        <v>50.86</v>
      </c>
      <c r="H101" s="6" t="n">
        <v>13</v>
      </c>
      <c r="I101" s="6" t="n">
        <v>101.72</v>
      </c>
      <c r="J101" s="6" t="n">
        <v>88.72</v>
      </c>
    </row>
    <row collapsed="false" customFormat="false" customHeight="false" hidden="false" ht="12.1" outlineLevel="0" r="102">
      <c r="A102" s="48" t="n">
        <v>45835</v>
      </c>
      <c r="B102" s="17" t="s">
        <v>844</v>
      </c>
      <c r="C102" s="17" t="s">
        <v>229</v>
      </c>
      <c r="D102" s="17" t="s">
        <v>230</v>
      </c>
      <c r="E102" s="6" t="n">
        <v>1000</v>
      </c>
      <c r="F102" s="7" t="n">
        <v>5</v>
      </c>
      <c r="G102" s="6" t="n">
        <v>11.01</v>
      </c>
      <c r="H102" s="6" t="n">
        <v>7</v>
      </c>
      <c r="I102" s="6" t="n">
        <v>55.05</v>
      </c>
      <c r="J102" s="6" t="n">
        <v>48.05</v>
      </c>
    </row>
    <row collapsed="false" customFormat="false" customHeight="false" hidden="false" ht="12.1" outlineLevel="0" r="103">
      <c r="A103" s="48" t="n">
        <v>45846</v>
      </c>
      <c r="B103" s="17" t="s">
        <v>844</v>
      </c>
      <c r="C103" s="17" t="s">
        <v>219</v>
      </c>
      <c r="D103" s="17" t="s">
        <v>220</v>
      </c>
      <c r="E103" s="6" t="n">
        <v>1000</v>
      </c>
      <c r="F103" s="7" t="n">
        <v>5</v>
      </c>
      <c r="G103" s="6" t="n">
        <v>20.55</v>
      </c>
      <c r="H103" s="6" t="n">
        <v>13</v>
      </c>
      <c r="I103" s="6" t="n">
        <v>102.75</v>
      </c>
      <c r="J103" s="6" t="n">
        <v>89.75</v>
      </c>
    </row>
    <row collapsed="false" customFormat="false" customHeight="false" hidden="false" ht="12.1" outlineLevel="0" r="104">
      <c r="A104" s="48" t="n">
        <v>45848</v>
      </c>
      <c r="B104" s="17" t="s">
        <v>844</v>
      </c>
      <c r="C104" s="17" t="s">
        <v>748</v>
      </c>
      <c r="D104" s="17" t="s">
        <v>1048</v>
      </c>
      <c r="E104" s="6" t="n">
        <v>1000</v>
      </c>
      <c r="F104" s="7" t="n">
        <v>1</v>
      </c>
      <c r="G104" s="6" t="n">
        <v>33.03</v>
      </c>
      <c r="H104" s="6" t="n">
        <v>4</v>
      </c>
      <c r="I104" s="6" t="n">
        <v>33.03</v>
      </c>
      <c r="J104" s="6" t="n">
        <v>29.03</v>
      </c>
    </row>
    <row collapsed="false" customFormat="false" customHeight="false" hidden="false" ht="12.1" outlineLevel="0" r="105">
      <c r="A105" s="48" t="n">
        <v>45853</v>
      </c>
      <c r="B105" s="17" t="s">
        <v>844</v>
      </c>
      <c r="C105" s="17" t="s">
        <v>750</v>
      </c>
      <c r="D105" s="17" t="s">
        <v>1051</v>
      </c>
      <c r="E105" s="6" t="n">
        <v>1000</v>
      </c>
      <c r="F105" s="7" t="n">
        <v>3</v>
      </c>
      <c r="G105" s="6" t="n">
        <v>22.44</v>
      </c>
      <c r="H105" s="6" t="n">
        <v>9</v>
      </c>
      <c r="I105" s="6" t="n">
        <v>67.32</v>
      </c>
      <c r="J105" s="6" t="n">
        <v>58.32</v>
      </c>
    </row>
    <row collapsed="false" customFormat="false" customHeight="false" hidden="false" ht="12.1" outlineLevel="0" r="106">
      <c r="A106" s="48" t="n">
        <v>45854</v>
      </c>
      <c r="B106" s="17" t="s">
        <v>844</v>
      </c>
      <c r="C106" s="17" t="s">
        <v>241</v>
      </c>
      <c r="D106" s="17" t="s">
        <v>242</v>
      </c>
      <c r="E106" s="6" t="n">
        <v>500</v>
      </c>
      <c r="F106" s="7" t="n">
        <v>2</v>
      </c>
      <c r="G106" s="6" t="n">
        <v>11.41</v>
      </c>
      <c r="H106" s="6" t="n">
        <v>3</v>
      </c>
      <c r="I106" s="6" t="n">
        <v>22.82</v>
      </c>
      <c r="J106" s="6" t="n">
        <v>19.82</v>
      </c>
    </row>
    <row collapsed="false" customFormat="false" customHeight="false" hidden="false" ht="12.1" outlineLevel="0" r="107">
      <c r="A107" s="48" t="n">
        <v>45859</v>
      </c>
      <c r="B107" s="17" t="s">
        <v>844</v>
      </c>
      <c r="C107" s="17" t="s">
        <v>745</v>
      </c>
      <c r="D107" s="17" t="s">
        <v>1046</v>
      </c>
      <c r="E107" s="6" t="n">
        <v>1000</v>
      </c>
      <c r="F107" s="7" t="n">
        <v>2</v>
      </c>
      <c r="G107" s="6" t="n">
        <v>30.79</v>
      </c>
      <c r="H107" s="6" t="n">
        <v>8</v>
      </c>
      <c r="I107" s="6" t="n">
        <v>61.58</v>
      </c>
      <c r="J107" s="6" t="n">
        <v>53.58</v>
      </c>
    </row>
    <row collapsed="false" customFormat="false" customHeight="false" hidden="false" ht="12.1" outlineLevel="0" r="108">
      <c r="A108" s="48" t="n">
        <v>45863</v>
      </c>
      <c r="B108" s="17" t="s">
        <v>864</v>
      </c>
      <c r="C108" s="17" t="s">
        <v>206</v>
      </c>
      <c r="D108" s="17" t="s">
        <v>207</v>
      </c>
      <c r="E108" s="6" t="n">
        <v>1000</v>
      </c>
      <c r="F108" s="7" t="n">
        <v>7</v>
      </c>
      <c r="G108" s="6" t="n">
        <v>14.71</v>
      </c>
      <c r="H108" s="6" t="n">
        <v>13</v>
      </c>
      <c r="I108" s="6" t="n">
        <v>102.97</v>
      </c>
      <c r="J108" s="6" t="n">
        <v>89.97</v>
      </c>
    </row>
    <row collapsed="false" customFormat="false" customHeight="false" hidden="false" ht="12.1" outlineLevel="0" r="109">
      <c r="A109" s="48" t="n">
        <v>45865</v>
      </c>
      <c r="B109" s="17" t="s">
        <v>844</v>
      </c>
      <c r="C109" s="17" t="s">
        <v>229</v>
      </c>
      <c r="D109" s="17" t="s">
        <v>230</v>
      </c>
      <c r="E109" s="6" t="n">
        <v>1000</v>
      </c>
      <c r="F109" s="7" t="n">
        <v>5</v>
      </c>
      <c r="G109" s="6" t="n">
        <v>11.01</v>
      </c>
      <c r="H109" s="6" t="n">
        <v>7</v>
      </c>
      <c r="I109" s="6" t="n">
        <v>55.05</v>
      </c>
      <c r="J109" s="6" t="n">
        <v>48.05</v>
      </c>
    </row>
    <row collapsed="false" customFormat="false" customHeight="false" hidden="false" ht="12.1" outlineLevel="0" r="110">
      <c r="A110" s="48" t="n">
        <v>45876</v>
      </c>
      <c r="B110" s="17" t="s">
        <v>844</v>
      </c>
      <c r="C110" s="17" t="s">
        <v>219</v>
      </c>
      <c r="D110" s="17" t="s">
        <v>220</v>
      </c>
      <c r="E110" s="6" t="n">
        <v>1000</v>
      </c>
      <c r="F110" s="7" t="n">
        <v>5</v>
      </c>
      <c r="G110" s="6" t="n">
        <v>20.55</v>
      </c>
      <c r="H110" s="6" t="n">
        <v>13</v>
      </c>
      <c r="I110" s="6" t="n">
        <v>102.75</v>
      </c>
      <c r="J110" s="6" t="n">
        <v>89.75</v>
      </c>
    </row>
    <row collapsed="false" customFormat="false" customHeight="false" hidden="false" ht="12.1" outlineLevel="0" r="111">
      <c r="A111" s="48" t="n">
        <v>45881</v>
      </c>
      <c r="B111" s="17" t="s">
        <v>844</v>
      </c>
      <c r="C111" s="17" t="s">
        <v>216</v>
      </c>
      <c r="D111" s="17" t="s">
        <v>217</v>
      </c>
      <c r="E111" s="6" t="n">
        <v>1000</v>
      </c>
      <c r="F111" s="7" t="n">
        <v>10</v>
      </c>
      <c r="G111" s="6" t="n">
        <v>34.9</v>
      </c>
      <c r="H111" s="6" t="n">
        <v>45</v>
      </c>
      <c r="I111" s="6" t="n">
        <v>349</v>
      </c>
      <c r="J111" s="6" t="n">
        <v>304</v>
      </c>
    </row>
    <row collapsed="false" customFormat="false" customHeight="false" hidden="false" ht="12.1" outlineLevel="0" r="112">
      <c r="A112" s="48" t="n">
        <v>45882</v>
      </c>
      <c r="B112" s="17" t="s">
        <v>844</v>
      </c>
      <c r="C112" s="17" t="s">
        <v>235</v>
      </c>
      <c r="D112" s="17" t="s">
        <v>236</v>
      </c>
      <c r="E112" s="6" t="n">
        <v>1000</v>
      </c>
      <c r="F112" s="7" t="n">
        <v>2</v>
      </c>
      <c r="G112" s="6" t="n">
        <v>16.45</v>
      </c>
      <c r="H112" s="6" t="n">
        <v>4</v>
      </c>
      <c r="I112" s="6" t="n">
        <v>32.9</v>
      </c>
      <c r="J112" s="6" t="n">
        <v>28.9</v>
      </c>
    </row>
    <row collapsed="false" customFormat="false" customHeight="false" hidden="false" ht="12.1" outlineLevel="0" r="113">
      <c r="A113" s="48" t="n">
        <v>45893</v>
      </c>
      <c r="B113" s="17" t="s">
        <v>864</v>
      </c>
      <c r="C113" s="17" t="s">
        <v>206</v>
      </c>
      <c r="D113" s="17" t="s">
        <v>207</v>
      </c>
      <c r="E113" s="6" t="n">
        <v>1000</v>
      </c>
      <c r="F113" s="7" t="n">
        <v>8</v>
      </c>
      <c r="G113" s="6" t="n">
        <v>14.71</v>
      </c>
      <c r="H113" s="6" t="n">
        <v>15</v>
      </c>
      <c r="I113" s="6" t="n">
        <v>117.68</v>
      </c>
      <c r="J113" s="6" t="n">
        <v>102.68</v>
      </c>
    </row>
    <row collapsed="false" customFormat="false" customHeight="false" hidden="false" ht="12.1" outlineLevel="0" r="114">
      <c r="A114" s="48" t="n">
        <v>45895</v>
      </c>
      <c r="B114" s="17" t="s">
        <v>844</v>
      </c>
      <c r="C114" s="17" t="s">
        <v>229</v>
      </c>
      <c r="D114" s="17" t="s">
        <v>230</v>
      </c>
      <c r="E114" s="6" t="n">
        <v>1000</v>
      </c>
      <c r="F114" s="7" t="n">
        <v>5</v>
      </c>
      <c r="G114" s="6" t="n">
        <v>11.01</v>
      </c>
      <c r="H114" s="6" t="n">
        <v>7</v>
      </c>
      <c r="I114" s="6" t="n">
        <v>55.05</v>
      </c>
      <c r="J114" s="6" t="n">
        <v>48.05</v>
      </c>
    </row>
    <row collapsed="false" customFormat="false" customHeight="false" hidden="false" ht="12.1" outlineLevel="0" r="115">
      <c r="A115" s="48" t="n">
        <v>45897</v>
      </c>
      <c r="B115" s="17" t="s">
        <v>844</v>
      </c>
      <c r="C115" s="17" t="s">
        <v>226</v>
      </c>
      <c r="D115" s="17" t="s">
        <v>227</v>
      </c>
      <c r="E115" s="6" t="n">
        <v>1000</v>
      </c>
      <c r="F115" s="7" t="n">
        <v>5</v>
      </c>
      <c r="G115" s="6" t="n">
        <v>35.53</v>
      </c>
      <c r="H115" s="6" t="n">
        <v>23</v>
      </c>
      <c r="I115" s="6" t="n">
        <v>177.65</v>
      </c>
      <c r="J115" s="6" t="n">
        <v>154.65</v>
      </c>
    </row>
    <row collapsed="false" customFormat="false" customHeight="false" hidden="false" ht="12.1" outlineLevel="0" r="116">
      <c r="A116" s="48" t="n">
        <v>45902</v>
      </c>
      <c r="B116" s="17" t="s">
        <v>844</v>
      </c>
      <c r="C116" s="17" t="s">
        <v>210</v>
      </c>
      <c r="D116" s="17" t="s">
        <v>211</v>
      </c>
      <c r="E116" s="6" t="n">
        <v>1000</v>
      </c>
      <c r="F116" s="7" t="n">
        <v>5</v>
      </c>
      <c r="G116" s="6" t="n">
        <v>44.88</v>
      </c>
      <c r="H116" s="6" t="n">
        <v>29</v>
      </c>
      <c r="I116" s="6" t="n">
        <v>224.4</v>
      </c>
      <c r="J116" s="6" t="n">
        <v>195.4</v>
      </c>
    </row>
    <row collapsed="false" customFormat="false" customHeight="false" hidden="false" ht="12.1" outlineLevel="0" r="117">
      <c r="A117" s="48" t="n">
        <v>45906</v>
      </c>
      <c r="B117" s="17" t="s">
        <v>844</v>
      </c>
      <c r="C117" s="17" t="s">
        <v>219</v>
      </c>
      <c r="D117" s="17" t="s">
        <v>220</v>
      </c>
      <c r="E117" s="6" t="n">
        <v>1000</v>
      </c>
      <c r="F117" s="7" t="n">
        <v>5</v>
      </c>
      <c r="G117" s="6" t="n">
        <v>20.55</v>
      </c>
      <c r="H117" s="6" t="n">
        <v>13</v>
      </c>
      <c r="I117" s="6" t="n">
        <v>102.75</v>
      </c>
      <c r="J117" s="6" t="n">
        <v>89.75</v>
      </c>
    </row>
    <row collapsed="false" customFormat="false" customHeight="false" hidden="false" ht="12.1" outlineLevel="0" r="118">
      <c r="A118" s="48" t="n">
        <v>45923</v>
      </c>
      <c r="B118" s="17" t="s">
        <v>844</v>
      </c>
      <c r="C118" s="17" t="s">
        <v>213</v>
      </c>
      <c r="D118" s="17" t="s">
        <v>214</v>
      </c>
      <c r="E118" s="6" t="n">
        <v>1000</v>
      </c>
      <c r="F118" s="7" t="n">
        <v>10</v>
      </c>
      <c r="G118" s="6" t="n">
        <v>56.1</v>
      </c>
      <c r="H118" s="6" t="n">
        <v>73</v>
      </c>
      <c r="I118" s="6" t="n">
        <v>561</v>
      </c>
      <c r="J118" s="6" t="n">
        <v>488</v>
      </c>
    </row>
    <row collapsed="false" customFormat="false" customHeight="false" hidden="false" ht="12.1" outlineLevel="0" r="119">
      <c r="A119" s="48" t="n">
        <v>45923</v>
      </c>
      <c r="B119" s="17" t="s">
        <v>864</v>
      </c>
      <c r="C119" s="17" t="s">
        <v>206</v>
      </c>
      <c r="D119" s="17" t="s">
        <v>207</v>
      </c>
      <c r="E119" s="6" t="n">
        <v>1000</v>
      </c>
      <c r="F119" s="7" t="n">
        <v>8</v>
      </c>
      <c r="G119" s="6" t="n">
        <v>14.71</v>
      </c>
      <c r="H119" s="6" t="n">
        <v>15</v>
      </c>
      <c r="I119" s="6" t="n">
        <v>117.68</v>
      </c>
      <c r="J119" s="6" t="n">
        <v>102.68</v>
      </c>
    </row>
    <row collapsed="false" customFormat="false" customHeight="false" hidden="false" ht="12.1" outlineLevel="0" r="120">
      <c r="A120" s="48" t="n">
        <v>45925</v>
      </c>
      <c r="B120" s="17" t="s">
        <v>844</v>
      </c>
      <c r="C120" s="17" t="s">
        <v>229</v>
      </c>
      <c r="D120" s="17" t="s">
        <v>230</v>
      </c>
      <c r="E120" s="6" t="n">
        <v>1000</v>
      </c>
      <c r="F120" s="7" t="n">
        <v>5</v>
      </c>
      <c r="G120" s="6" t="n">
        <v>11.01</v>
      </c>
      <c r="H120" s="6" t="n">
        <v>7</v>
      </c>
      <c r="I120" s="6" t="n">
        <v>55.05</v>
      </c>
      <c r="J120" s="6" t="n">
        <v>48.05</v>
      </c>
    </row>
    <row collapsed="false" customFormat="false" customHeight="false" hidden="false" ht="12.1" outlineLevel="0" r="121">
      <c r="A121" s="48" t="n">
        <v>45928</v>
      </c>
      <c r="B121" s="17" t="s">
        <v>844</v>
      </c>
      <c r="C121" s="17" t="s">
        <v>238</v>
      </c>
      <c r="D121" s="17" t="s">
        <v>239</v>
      </c>
      <c r="E121" s="6" t="n">
        <v>1000</v>
      </c>
      <c r="F121" s="7" t="n">
        <v>1</v>
      </c>
      <c r="G121" s="6" t="n">
        <v>82.72</v>
      </c>
      <c r="H121" s="6" t="n">
        <v>11</v>
      </c>
      <c r="I121" s="6" t="n">
        <v>82.72</v>
      </c>
      <c r="J121" s="6" t="n">
        <v>71.72</v>
      </c>
    </row>
    <row collapsed="false" customFormat="false" customHeight="false" hidden="false" ht="12.1" outlineLevel="0" r="122">
      <c r="A122" s="48" t="n">
        <v>45930</v>
      </c>
      <c r="B122" s="17" t="s">
        <v>864</v>
      </c>
      <c r="C122" s="17" t="s">
        <v>222</v>
      </c>
      <c r="D122" s="17" t="s">
        <v>223</v>
      </c>
      <c r="E122" s="6" t="n">
        <v>1000</v>
      </c>
      <c r="F122" s="7" t="n">
        <v>9</v>
      </c>
      <c r="G122" s="6" t="n">
        <v>38.39</v>
      </c>
      <c r="H122" s="6" t="n">
        <v>45</v>
      </c>
      <c r="I122" s="6" t="n">
        <v>345.51</v>
      </c>
      <c r="J122" s="6" t="n">
        <v>300.51</v>
      </c>
    </row>
    <row collapsed="false" customFormat="false" customHeight="false" hidden="false" ht="12.1" outlineLevel="0" r="123">
      <c r="A123" s="48" t="n">
        <v>45936</v>
      </c>
      <c r="B123" s="17" t="s">
        <v>844</v>
      </c>
      <c r="C123" s="17" t="s">
        <v>219</v>
      </c>
      <c r="D123" s="17" t="s">
        <v>220</v>
      </c>
      <c r="E123" s="6" t="n">
        <v>1000</v>
      </c>
      <c r="F123" s="7" t="n">
        <v>5</v>
      </c>
      <c r="G123" s="6" t="n">
        <v>20.55</v>
      </c>
      <c r="H123" s="6" t="n">
        <v>13</v>
      </c>
      <c r="I123" s="6" t="n">
        <v>102.75</v>
      </c>
      <c r="J123" s="6" t="n">
        <v>89.75</v>
      </c>
    </row>
    <row collapsed="false" customFormat="false" customHeight="false" hidden="false" ht="12.1" outlineLevel="0" r="124">
      <c r="A124" s="48" t="n">
        <v>45945</v>
      </c>
      <c r="B124" s="17" t="s">
        <v>844</v>
      </c>
      <c r="C124" s="17" t="s">
        <v>241</v>
      </c>
      <c r="D124" s="17" t="s">
        <v>242</v>
      </c>
      <c r="E124" s="6" t="n">
        <v>375</v>
      </c>
      <c r="F124" s="7" t="n">
        <v>2</v>
      </c>
      <c r="G124" s="6" t="n">
        <v>8.55</v>
      </c>
      <c r="H124" s="6" t="n">
        <v>2</v>
      </c>
      <c r="I124" s="6" t="n">
        <v>17.1</v>
      </c>
      <c r="J124" s="6" t="n">
        <v>15.1</v>
      </c>
    </row>
    <row collapsed="false" customFormat="false" customHeight="false" hidden="false" ht="12.1" outlineLevel="0" r="125">
      <c r="A125" s="48" t="n">
        <v>45953</v>
      </c>
      <c r="B125" s="17" t="s">
        <v>864</v>
      </c>
      <c r="C125" s="17" t="s">
        <v>206</v>
      </c>
      <c r="D125" s="17" t="s">
        <v>207</v>
      </c>
      <c r="E125" s="6" t="n">
        <v>1000</v>
      </c>
      <c r="F125" s="7" t="n">
        <v>8</v>
      </c>
      <c r="G125" s="6" t="n">
        <v>14.71</v>
      </c>
      <c r="H125" s="6" t="n">
        <v>15</v>
      </c>
      <c r="I125" s="6" t="n">
        <v>117.68</v>
      </c>
      <c r="J125" s="6" t="n">
        <v>102.68</v>
      </c>
    </row>
    <row collapsed="false" customFormat="false" customHeight="false" hidden="false" ht="12.1" outlineLevel="0" r="126">
      <c r="A126" s="48" t="n">
        <v>45955</v>
      </c>
      <c r="B126" s="17" t="s">
        <v>844</v>
      </c>
      <c r="C126" s="17" t="s">
        <v>229</v>
      </c>
      <c r="D126" s="17" t="s">
        <v>230</v>
      </c>
      <c r="E126" s="6" t="n">
        <v>1000</v>
      </c>
      <c r="F126" s="7" t="n">
        <v>5</v>
      </c>
      <c r="G126" s="6" t="n">
        <v>11.01</v>
      </c>
      <c r="H126" s="6" t="n">
        <v>7</v>
      </c>
      <c r="I126" s="6" t="n">
        <v>55.05</v>
      </c>
      <c r="J126" s="6" t="n">
        <v>48.05</v>
      </c>
    </row>
    <row collapsed="false" customFormat="false" customHeight="false" hidden="false" ht="12.1" outlineLevel="0" r="127">
      <c r="A127" s="48"/>
      <c r="B127" s="17"/>
      <c r="C127" s="17"/>
      <c r="D127" s="17"/>
      <c r="E127" s="6"/>
      <c r="F127" s="7"/>
      <c r="G127" s="6"/>
      <c r="H127" s="6"/>
      <c r="I127" s="6"/>
      <c r="J127" s="6"/>
    </row>
    <row collapsed="false" customFormat="false" customHeight="false" hidden="false" ht="12.1" outlineLevel="0" r="128">
      <c r="A128" s="48" t="n">
        <v>45966</v>
      </c>
      <c r="B128" s="17" t="s">
        <v>844</v>
      </c>
      <c r="C128" s="17" t="s">
        <v>219</v>
      </c>
      <c r="D128" s="17" t="s">
        <v>220</v>
      </c>
      <c r="E128" s="6" t="n">
        <v>1000</v>
      </c>
      <c r="F128" s="7" t="n">
        <v>5</v>
      </c>
      <c r="G128" s="6" t="n">
        <v>20.55</v>
      </c>
      <c r="H128" s="6" t="n">
        <v>13</v>
      </c>
      <c r="I128" s="6" t="n">
        <v>102.75</v>
      </c>
      <c r="J128" s="6" t="n">
        <v>89.75</v>
      </c>
    </row>
    <row collapsed="false" customFormat="false" customHeight="false" hidden="false" ht="12.1" outlineLevel="0" r="129">
      <c r="A129" s="48" t="n">
        <v>45973</v>
      </c>
      <c r="B129" s="17" t="s">
        <v>844</v>
      </c>
      <c r="C129" s="17" t="s">
        <v>235</v>
      </c>
      <c r="D129" s="17" t="s">
        <v>236</v>
      </c>
      <c r="E129" s="6" t="n">
        <v>1000</v>
      </c>
      <c r="F129" s="7" t="n">
        <v>2</v>
      </c>
      <c r="G129" s="6" t="n">
        <v>16.45</v>
      </c>
      <c r="H129" s="6" t="n">
        <v>4</v>
      </c>
      <c r="I129" s="6" t="n">
        <v>32.9</v>
      </c>
      <c r="J129" s="6" t="n">
        <v>28.9</v>
      </c>
    </row>
    <row collapsed="false" customFormat="false" customHeight="false" hidden="false" ht="12.1" outlineLevel="0" r="130">
      <c r="A130" s="48" t="n">
        <v>45983</v>
      </c>
      <c r="B130" s="17" t="s">
        <v>864</v>
      </c>
      <c r="C130" s="17" t="s">
        <v>206</v>
      </c>
      <c r="D130" s="17" t="s">
        <v>207</v>
      </c>
      <c r="E130" s="6" t="n">
        <v>1000</v>
      </c>
      <c r="F130" s="7" t="n">
        <v>8</v>
      </c>
      <c r="G130" s="6" t="n">
        <v>14.71</v>
      </c>
      <c r="H130" s="6" t="n">
        <v>15</v>
      </c>
      <c r="I130" s="6" t="n">
        <v>117.68</v>
      </c>
      <c r="J130" s="6" t="n">
        <v>102.68</v>
      </c>
    </row>
    <row collapsed="false" customFormat="false" customHeight="false" hidden="false" ht="12.1" outlineLevel="0" r="131">
      <c r="A131" s="48" t="n">
        <v>45985</v>
      </c>
      <c r="B131" s="17" t="s">
        <v>844</v>
      </c>
      <c r="C131" s="17" t="s">
        <v>229</v>
      </c>
      <c r="D131" s="17" t="s">
        <v>230</v>
      </c>
      <c r="E131" s="6" t="n">
        <v>1000</v>
      </c>
      <c r="F131" s="7" t="n">
        <v>5</v>
      </c>
      <c r="G131" s="6" t="n">
        <v>11.01</v>
      </c>
      <c r="H131" s="6" t="n">
        <v>7</v>
      </c>
      <c r="I131" s="6" t="n">
        <v>55.05</v>
      </c>
      <c r="J131" s="6" t="n">
        <v>48.05</v>
      </c>
    </row>
    <row collapsed="false" customFormat="false" customHeight="false" hidden="false" ht="12.1" outlineLevel="0" r="132">
      <c r="A132" s="48" t="n">
        <v>45988</v>
      </c>
      <c r="B132" s="17" t="s">
        <v>844</v>
      </c>
      <c r="C132" s="17" t="s">
        <v>226</v>
      </c>
      <c r="D132" s="17" t="s">
        <v>227</v>
      </c>
      <c r="E132" s="6" t="n">
        <v>1000</v>
      </c>
      <c r="F132" s="7" t="n">
        <v>5</v>
      </c>
      <c r="G132" s="6" t="n">
        <v>35.53</v>
      </c>
      <c r="H132" s="6" t="n">
        <v>23</v>
      </c>
      <c r="I132" s="6" t="n">
        <v>177.65</v>
      </c>
      <c r="J132" s="6" t="n">
        <v>154.65</v>
      </c>
    </row>
    <row collapsed="false" customFormat="false" customHeight="false" hidden="false" ht="12.1" outlineLevel="0" r="133">
      <c r="A133" s="48" t="n">
        <v>45993</v>
      </c>
      <c r="B133" s="17" t="s">
        <v>844</v>
      </c>
      <c r="C133" s="17" t="s">
        <v>201</v>
      </c>
      <c r="D133" s="17" t="s">
        <v>203</v>
      </c>
      <c r="E133" s="6" t="n">
        <v>1000</v>
      </c>
      <c r="F133" s="7" t="n">
        <v>14</v>
      </c>
      <c r="G133" s="6" t="n">
        <v>61.08</v>
      </c>
      <c r="H133" s="6" t="n">
        <v>111</v>
      </c>
      <c r="I133" s="6" t="n">
        <v>855.12</v>
      </c>
      <c r="J133" s="6" t="n">
        <v>744.12</v>
      </c>
    </row>
    <row collapsed="false" customFormat="false" customHeight="false" hidden="false" ht="12.1" outlineLevel="0" r="134">
      <c r="A134" s="48" t="n">
        <v>45993</v>
      </c>
      <c r="B134" s="17" t="s">
        <v>844</v>
      </c>
      <c r="C134" s="17" t="s">
        <v>232</v>
      </c>
      <c r="D134" s="17" t="s">
        <v>233</v>
      </c>
      <c r="E134" s="6" t="n">
        <v>1000</v>
      </c>
      <c r="F134" s="7" t="n">
        <v>6</v>
      </c>
      <c r="G134" s="6" t="n">
        <v>35.4</v>
      </c>
      <c r="H134" s="6" t="n">
        <v>28</v>
      </c>
      <c r="I134" s="6" t="n">
        <v>212.4</v>
      </c>
      <c r="J134" s="6" t="n">
        <v>184.4</v>
      </c>
    </row>
    <row collapsed="false" customFormat="false" customHeight="false" hidden="false" ht="12.1" outlineLevel="0" r="135">
      <c r="A135" s="48" t="n">
        <v>45996</v>
      </c>
      <c r="B135" s="17" t="s">
        <v>844</v>
      </c>
      <c r="C135" s="17" t="s">
        <v>219</v>
      </c>
      <c r="D135" s="17" t="s">
        <v>220</v>
      </c>
      <c r="E135" s="6" t="n">
        <v>1000</v>
      </c>
      <c r="F135" s="7" t="n">
        <v>5</v>
      </c>
      <c r="G135" s="6" t="n">
        <v>20.55</v>
      </c>
      <c r="H135" s="6" t="n">
        <v>13</v>
      </c>
      <c r="I135" s="6" t="n">
        <v>102.75</v>
      </c>
      <c r="J135" s="6" t="n">
        <v>89.75</v>
      </c>
    </row>
    <row collapsed="false" customFormat="false" customHeight="false" hidden="false" ht="12.1" outlineLevel="0" r="136">
      <c r="A136" s="48" t="n">
        <v>46013</v>
      </c>
      <c r="B136" s="17" t="s">
        <v>864</v>
      </c>
      <c r="C136" s="17" t="s">
        <v>206</v>
      </c>
      <c r="D136" s="17" t="s">
        <v>207</v>
      </c>
      <c r="E136" s="6" t="n">
        <v>1000</v>
      </c>
      <c r="F136" s="7" t="n">
        <v>8</v>
      </c>
      <c r="G136" s="6" t="n">
        <v>14.71</v>
      </c>
      <c r="H136" s="6" t="n">
        <v>15</v>
      </c>
      <c r="I136" s="6" t="n">
        <v>117.68</v>
      </c>
      <c r="J136" s="6" t="n">
        <v>102.68</v>
      </c>
    </row>
    <row collapsed="false" customFormat="false" customHeight="false" hidden="false" ht="12.1" outlineLevel="0" r="137">
      <c r="A137" s="48" t="n">
        <v>46015</v>
      </c>
      <c r="B137" s="17" t="s">
        <v>844</v>
      </c>
      <c r="C137" s="17" t="s">
        <v>229</v>
      </c>
      <c r="D137" s="17" t="s">
        <v>230</v>
      </c>
      <c r="E137" s="6" t="n">
        <v>1000</v>
      </c>
      <c r="F137" s="7" t="n">
        <v>5</v>
      </c>
      <c r="G137" s="6" t="n">
        <v>11.01</v>
      </c>
      <c r="H137" s="6" t="n">
        <v>7</v>
      </c>
      <c r="I137" s="6" t="n">
        <v>55.05</v>
      </c>
      <c r="J137" s="6" t="n">
        <v>48.05</v>
      </c>
    </row>
    <row collapsed="false" customFormat="false" customHeight="false" hidden="false" ht="12.1" outlineLevel="0" r="138">
      <c r="A138" s="48" t="n">
        <v>46026</v>
      </c>
      <c r="B138" s="17" t="s">
        <v>844</v>
      </c>
      <c r="C138" s="17" t="s">
        <v>219</v>
      </c>
      <c r="D138" s="17" t="s">
        <v>220</v>
      </c>
      <c r="E138" s="6" t="n">
        <v>1000</v>
      </c>
      <c r="F138" s="7" t="n">
        <v>5</v>
      </c>
      <c r="G138" s="6" t="n">
        <v>20.55</v>
      </c>
      <c r="H138" s="6" t="n">
        <v>13</v>
      </c>
      <c r="I138" s="6" t="n">
        <v>102.75</v>
      </c>
      <c r="J138" s="6" t="n">
        <v>89.75</v>
      </c>
    </row>
    <row collapsed="false" customFormat="false" customHeight="false" hidden="false" ht="12.1" outlineLevel="0" r="139">
      <c r="A139" s="48" t="n">
        <v>46036</v>
      </c>
      <c r="B139" s="17" t="s">
        <v>844</v>
      </c>
      <c r="C139" s="17" t="s">
        <v>241</v>
      </c>
      <c r="D139" s="17" t="s">
        <v>242</v>
      </c>
      <c r="E139" s="6" t="n">
        <v>250</v>
      </c>
      <c r="F139" s="7" t="n">
        <v>2</v>
      </c>
      <c r="G139" s="6" t="n">
        <v>5.7</v>
      </c>
      <c r="H139" s="6" t="n">
        <v>1</v>
      </c>
      <c r="I139" s="6" t="n">
        <v>11.4</v>
      </c>
      <c r="J139" s="6" t="n">
        <v>10.4</v>
      </c>
    </row>
    <row collapsed="false" customFormat="false" customHeight="false" hidden="false" ht="12.1" outlineLevel="0" r="140">
      <c r="A140" s="48" t="n">
        <v>46043</v>
      </c>
      <c r="B140" s="17" t="s">
        <v>864</v>
      </c>
      <c r="C140" s="17" t="s">
        <v>206</v>
      </c>
      <c r="D140" s="17" t="s">
        <v>207</v>
      </c>
      <c r="E140" s="6" t="n">
        <v>1000</v>
      </c>
      <c r="F140" s="7" t="n">
        <v>8</v>
      </c>
      <c r="G140" s="6" t="n">
        <v>14.71</v>
      </c>
      <c r="H140" s="6" t="n">
        <v>15</v>
      </c>
      <c r="I140" s="6" t="n">
        <v>117.68</v>
      </c>
      <c r="J140" s="6" t="n">
        <v>102.68</v>
      </c>
    </row>
    <row collapsed="false" customFormat="false" customHeight="false" hidden="false" ht="12.1" outlineLevel="0" r="141">
      <c r="A141" s="48" t="n">
        <v>46045</v>
      </c>
      <c r="B141" s="17" t="s">
        <v>844</v>
      </c>
      <c r="C141" s="17" t="s">
        <v>229</v>
      </c>
      <c r="D141" s="17" t="s">
        <v>230</v>
      </c>
      <c r="E141" s="6" t="n">
        <v>1000</v>
      </c>
      <c r="F141" s="7" t="n">
        <v>5</v>
      </c>
      <c r="G141" s="6" t="n">
        <v>11.01</v>
      </c>
      <c r="H141" s="6" t="n">
        <v>7</v>
      </c>
      <c r="I141" s="6" t="n">
        <v>55.05</v>
      </c>
      <c r="J141" s="6" t="n">
        <v>48.05</v>
      </c>
    </row>
    <row collapsed="false" customFormat="false" customHeight="false" hidden="false" ht="12.1" outlineLevel="0" r="142">
      <c r="A142" s="48" t="n">
        <v>46056</v>
      </c>
      <c r="B142" s="17" t="s">
        <v>844</v>
      </c>
      <c r="C142" s="17" t="s">
        <v>219</v>
      </c>
      <c r="D142" s="17" t="s">
        <v>220</v>
      </c>
      <c r="E142" s="6" t="n">
        <v>1000</v>
      </c>
      <c r="F142" s="7" t="n">
        <v>5</v>
      </c>
      <c r="G142" s="6" t="n">
        <v>20.55</v>
      </c>
      <c r="H142" s="6" t="n">
        <v>13</v>
      </c>
      <c r="I142" s="6" t="n">
        <v>102.75</v>
      </c>
      <c r="J142" s="6" t="n">
        <v>89.75</v>
      </c>
    </row>
    <row collapsed="false" customFormat="false" customHeight="false" hidden="false" ht="12.1" outlineLevel="0" r="143">
      <c r="A143" s="48" t="n">
        <v>46063</v>
      </c>
      <c r="B143" s="17" t="s">
        <v>844</v>
      </c>
      <c r="C143" s="17" t="s">
        <v>216</v>
      </c>
      <c r="D143" s="17" t="s">
        <v>217</v>
      </c>
      <c r="E143" s="6" t="n">
        <v>1000</v>
      </c>
      <c r="F143" s="7" t="n">
        <v>10</v>
      </c>
      <c r="G143" s="6" t="n">
        <v>34.9</v>
      </c>
      <c r="H143" s="6" t="n">
        <v>45</v>
      </c>
      <c r="I143" s="6" t="n">
        <v>349</v>
      </c>
      <c r="J143" s="6" t="n">
        <v>304</v>
      </c>
    </row>
    <row collapsed="false" customFormat="false" customHeight="false" hidden="false" ht="12.1" outlineLevel="0" r="144">
      <c r="A144" s="48" t="n">
        <v>46064</v>
      </c>
      <c r="B144" s="17" t="s">
        <v>844</v>
      </c>
      <c r="C144" s="17" t="s">
        <v>235</v>
      </c>
      <c r="D144" s="17" t="s">
        <v>236</v>
      </c>
      <c r="E144" s="6" t="n">
        <v>1000</v>
      </c>
      <c r="F144" s="7" t="n">
        <v>2</v>
      </c>
      <c r="G144" s="6" t="n">
        <v>16.45</v>
      </c>
      <c r="H144" s="6" t="n">
        <v>4</v>
      </c>
      <c r="I144" s="6" t="n">
        <v>32.9</v>
      </c>
      <c r="J144" s="6" t="n">
        <v>28.9</v>
      </c>
    </row>
    <row collapsed="false" customFormat="false" customHeight="false" hidden="false" ht="12.1" outlineLevel="0" r="145">
      <c r="A145" s="48" t="n">
        <v>46073</v>
      </c>
      <c r="B145" s="17" t="s">
        <v>864</v>
      </c>
      <c r="C145" s="17" t="s">
        <v>206</v>
      </c>
      <c r="D145" s="17" t="s">
        <v>207</v>
      </c>
      <c r="E145" s="6" t="n">
        <v>1000</v>
      </c>
      <c r="F145" s="7" t="n">
        <v>8</v>
      </c>
      <c r="G145" s="6" t="n">
        <v>14.71</v>
      </c>
      <c r="H145" s="6" t="n">
        <v>15</v>
      </c>
      <c r="I145" s="6" t="n">
        <v>117.68</v>
      </c>
      <c r="J145" s="6" t="n">
        <v>102.68</v>
      </c>
    </row>
    <row collapsed="false" customFormat="false" customHeight="false" hidden="false" ht="12.1" outlineLevel="0" r="146">
      <c r="A146" s="48" t="n">
        <v>46079</v>
      </c>
      <c r="B146" s="17" t="s">
        <v>844</v>
      </c>
      <c r="C146" s="17" t="s">
        <v>226</v>
      </c>
      <c r="D146" s="17" t="s">
        <v>227</v>
      </c>
      <c r="E146" s="6" t="n">
        <v>1000</v>
      </c>
      <c r="F146" s="7" t="n">
        <v>5</v>
      </c>
      <c r="G146" s="6" t="n">
        <v>35.53</v>
      </c>
      <c r="H146" s="6" t="n">
        <v>23</v>
      </c>
      <c r="I146" s="6" t="n">
        <v>177.65</v>
      </c>
      <c r="J146" s="6" t="n">
        <v>154.65</v>
      </c>
    </row>
    <row collapsed="false" customFormat="false" customHeight="false" hidden="false" ht="12.1" outlineLevel="0" r="147">
      <c r="A147" s="48" t="n">
        <v>46084</v>
      </c>
      <c r="B147" s="17" t="s">
        <v>844</v>
      </c>
      <c r="C147" s="17" t="s">
        <v>210</v>
      </c>
      <c r="D147" s="17" t="s">
        <v>211</v>
      </c>
      <c r="E147" s="6" t="n">
        <v>1000</v>
      </c>
      <c r="F147" s="7" t="n">
        <v>10</v>
      </c>
      <c r="G147" s="6" t="n">
        <v>44.88</v>
      </c>
      <c r="H147" s="6" t="n">
        <v>58</v>
      </c>
      <c r="I147" s="6" t="n">
        <v>448.8</v>
      </c>
      <c r="J147" s="6" t="n">
        <v>390.8</v>
      </c>
    </row>
    <row collapsed="false" customFormat="false" customHeight="false" hidden="false" ht="12.1" outlineLevel="0" r="148">
      <c r="A148" s="48" t="n">
        <v>46086</v>
      </c>
      <c r="B148" s="17" t="s">
        <v>844</v>
      </c>
      <c r="C148" s="17" t="s">
        <v>219</v>
      </c>
      <c r="D148" s="17" t="s">
        <v>220</v>
      </c>
      <c r="E148" s="6" t="n">
        <v>1000</v>
      </c>
      <c r="F148" s="7" t="n">
        <v>5</v>
      </c>
      <c r="G148" s="6" t="n">
        <v>20.55</v>
      </c>
      <c r="H148" s="6" t="n">
        <v>13</v>
      </c>
      <c r="I148" s="6" t="n">
        <v>102.75</v>
      </c>
      <c r="J148" s="6" t="n">
        <v>89.75</v>
      </c>
    </row>
    <row collapsed="false" customFormat="false" customHeight="false" hidden="false" ht="12.1" outlineLevel="0" r="149">
      <c r="A149" s="48" t="n">
        <v>46103</v>
      </c>
      <c r="B149" s="17" t="s">
        <v>864</v>
      </c>
      <c r="C149" s="17" t="s">
        <v>206</v>
      </c>
      <c r="D149" s="17" t="s">
        <v>207</v>
      </c>
      <c r="E149" s="6" t="n">
        <v>1000</v>
      </c>
      <c r="F149" s="7" t="n">
        <v>8</v>
      </c>
      <c r="G149" s="6" t="n">
        <v>14.71</v>
      </c>
      <c r="H149" s="6" t="n">
        <v>15</v>
      </c>
      <c r="I149" s="6" t="n">
        <v>117.68</v>
      </c>
      <c r="J149" s="6" t="n">
        <v>102.68</v>
      </c>
    </row>
    <row collapsed="false" customFormat="false" customHeight="false" hidden="false" ht="12.1" outlineLevel="0" r="150">
      <c r="A150" s="48" t="n">
        <v>46105</v>
      </c>
      <c r="B150" s="17" t="s">
        <v>844</v>
      </c>
      <c r="C150" s="17" t="s">
        <v>213</v>
      </c>
      <c r="D150" s="17" t="s">
        <v>214</v>
      </c>
      <c r="E150" s="6" t="n">
        <v>1000</v>
      </c>
      <c r="F150" s="7" t="n">
        <v>10</v>
      </c>
      <c r="G150" s="6" t="n">
        <v>56.1</v>
      </c>
      <c r="H150" s="6" t="n">
        <v>73</v>
      </c>
      <c r="I150" s="6" t="n">
        <v>561</v>
      </c>
      <c r="J150" s="6" t="n">
        <v>488</v>
      </c>
    </row>
    <row collapsed="false" customFormat="false" customHeight="false" hidden="false" ht="12.1" outlineLevel="0" r="151">
      <c r="A151" s="48" t="n">
        <v>46110</v>
      </c>
      <c r="B151" s="17" t="s">
        <v>844</v>
      </c>
      <c r="C151" s="17" t="s">
        <v>238</v>
      </c>
      <c r="D151" s="17" t="s">
        <v>239</v>
      </c>
      <c r="E151" s="6" t="n">
        <v>1000</v>
      </c>
      <c r="F151" s="7" t="n">
        <v>1</v>
      </c>
      <c r="G151" s="6" t="n">
        <v>79.63</v>
      </c>
      <c r="H151" s="6" t="n">
        <v>10</v>
      </c>
      <c r="I151" s="6" t="n">
        <v>79.63</v>
      </c>
      <c r="J151" s="6" t="n">
        <v>69.63</v>
      </c>
    </row>
    <row collapsed="false" customFormat="false" customHeight="false" hidden="false" ht="12.1" outlineLevel="0" r="152">
      <c r="A152" s="48" t="n">
        <v>46112</v>
      </c>
      <c r="B152" s="17" t="s">
        <v>864</v>
      </c>
      <c r="C152" s="17" t="s">
        <v>222</v>
      </c>
      <c r="D152" s="17" t="s">
        <v>223</v>
      </c>
      <c r="E152" s="6" t="n">
        <v>1000</v>
      </c>
      <c r="F152" s="7" t="n">
        <v>9</v>
      </c>
      <c r="G152" s="6" t="n">
        <v>38.39</v>
      </c>
      <c r="H152" s="6" t="n">
        <v>45</v>
      </c>
      <c r="I152" s="6" t="n">
        <v>345.51</v>
      </c>
      <c r="J152" s="6" t="n">
        <v>300.51</v>
      </c>
    </row>
    <row collapsed="false" customFormat="false" customHeight="false" hidden="false" ht="12.1" outlineLevel="0" r="153">
      <c r="A153" s="48" t="n">
        <v>46116</v>
      </c>
      <c r="B153" s="17" t="s">
        <v>844</v>
      </c>
      <c r="C153" s="17" t="s">
        <v>219</v>
      </c>
      <c r="D153" s="17" t="s">
        <v>220</v>
      </c>
      <c r="E153" s="6" t="n">
        <v>1000</v>
      </c>
      <c r="F153" s="7" t="n">
        <v>5</v>
      </c>
      <c r="G153" s="6" t="n">
        <v>20.55</v>
      </c>
      <c r="H153" s="6" t="n">
        <v>13</v>
      </c>
      <c r="I153" s="6" t="n">
        <v>102.75</v>
      </c>
      <c r="J153" s="6" t="n">
        <v>89.75</v>
      </c>
    </row>
    <row collapsed="false" customFormat="false" customHeight="false" hidden="false" ht="12.1" outlineLevel="0" r="154">
      <c r="A154" s="48" t="n">
        <v>46127</v>
      </c>
      <c r="B154" s="17" t="s">
        <v>844</v>
      </c>
      <c r="C154" s="17" t="s">
        <v>241</v>
      </c>
      <c r="D154" s="17" t="s">
        <v>242</v>
      </c>
      <c r="E154" s="6" t="n">
        <v>250</v>
      </c>
      <c r="F154" s="7" t="n">
        <v>2</v>
      </c>
      <c r="G154" s="6" t="n">
        <v>2.85</v>
      </c>
      <c r="H154" s="6" t="n">
        <v>1</v>
      </c>
      <c r="I154" s="6" t="n">
        <v>5.7</v>
      </c>
      <c r="J154" s="6" t="n">
        <v>4.7</v>
      </c>
    </row>
    <row collapsed="false" customFormat="false" customHeight="false" hidden="false" ht="12.1" outlineLevel="0" r="155">
      <c r="A155" s="48" t="n">
        <v>46133</v>
      </c>
      <c r="B155" s="17" t="s">
        <v>864</v>
      </c>
      <c r="C155" s="17" t="s">
        <v>206</v>
      </c>
      <c r="D155" s="17" t="s">
        <v>207</v>
      </c>
      <c r="E155" s="6" t="n">
        <v>1000</v>
      </c>
      <c r="F155" s="7" t="n">
        <v>8</v>
      </c>
      <c r="G155" s="6" t="n">
        <v>14.71</v>
      </c>
      <c r="H155" s="6" t="n">
        <v>15</v>
      </c>
      <c r="I155" s="6" t="n">
        <v>117.68</v>
      </c>
      <c r="J155" s="6" t="n">
        <v>102.68</v>
      </c>
    </row>
    <row collapsed="false" customFormat="false" customHeight="false" hidden="false" ht="12.1" outlineLevel="0" r="156">
      <c r="A156" s="48" t="n">
        <v>46146</v>
      </c>
      <c r="B156" s="17" t="s">
        <v>844</v>
      </c>
      <c r="C156" s="17" t="s">
        <v>219</v>
      </c>
      <c r="D156" s="17" t="s">
        <v>220</v>
      </c>
      <c r="E156" s="6" t="n">
        <v>1000</v>
      </c>
      <c r="F156" s="7" t="n">
        <v>5</v>
      </c>
      <c r="G156" s="6" t="n">
        <v>20.55</v>
      </c>
      <c r="H156" s="6" t="n">
        <v>13</v>
      </c>
      <c r="I156" s="6" t="n">
        <v>102.75</v>
      </c>
      <c r="J156" s="6" t="n">
        <v>89.75</v>
      </c>
    </row>
    <row collapsed="false" customFormat="false" customHeight="false" hidden="false" ht="12.1" outlineLevel="0" r="157">
      <c r="A157" s="48" t="n">
        <v>46155</v>
      </c>
      <c r="B157" s="17" t="s">
        <v>844</v>
      </c>
      <c r="C157" s="17" t="s">
        <v>235</v>
      </c>
      <c r="D157" s="17" t="s">
        <v>236</v>
      </c>
      <c r="E157" s="6" t="n">
        <v>1000</v>
      </c>
      <c r="F157" s="7" t="n">
        <v>2</v>
      </c>
      <c r="G157" s="6" t="n">
        <v>16.45</v>
      </c>
      <c r="H157" s="6" t="n">
        <v>4</v>
      </c>
      <c r="I157" s="6" t="n">
        <v>32.9</v>
      </c>
      <c r="J157" s="6" t="n">
        <v>28.9</v>
      </c>
    </row>
    <row collapsed="false" customFormat="false" customHeight="false" hidden="false" ht="12.1" outlineLevel="0" r="158">
      <c r="A158" s="48" t="n">
        <v>46163</v>
      </c>
      <c r="B158" s="17" t="s">
        <v>864</v>
      </c>
      <c r="C158" s="17" t="s">
        <v>206</v>
      </c>
      <c r="D158" s="17" t="s">
        <v>207</v>
      </c>
      <c r="E158" s="6" t="n">
        <v>1000</v>
      </c>
      <c r="F158" s="7" t="n">
        <v>8</v>
      </c>
      <c r="G158" s="6" t="n">
        <v>14.71</v>
      </c>
      <c r="H158" s="6" t="n">
        <v>15</v>
      </c>
      <c r="I158" s="6" t="n">
        <v>117.68</v>
      </c>
      <c r="J158" s="6" t="n">
        <v>102.68</v>
      </c>
    </row>
    <row collapsed="false" customFormat="false" customHeight="false" hidden="false" ht="12.1" outlineLevel="0" r="159">
      <c r="A159" s="48" t="n">
        <v>46170</v>
      </c>
      <c r="B159" s="17" t="s">
        <v>844</v>
      </c>
      <c r="C159" s="17" t="s">
        <v>226</v>
      </c>
      <c r="D159" s="17" t="s">
        <v>227</v>
      </c>
      <c r="E159" s="6" t="n">
        <v>1000</v>
      </c>
      <c r="F159" s="7" t="n">
        <v>5</v>
      </c>
      <c r="G159" s="6" t="n">
        <v>35.53</v>
      </c>
      <c r="H159" s="6" t="n">
        <v>23</v>
      </c>
      <c r="I159" s="6" t="n">
        <v>177.65</v>
      </c>
      <c r="J159" s="6" t="n">
        <v>154.65</v>
      </c>
    </row>
    <row collapsed="false" customFormat="false" customHeight="false" hidden="false" ht="12.1" outlineLevel="0" r="160">
      <c r="A160" s="48" t="n">
        <v>46175</v>
      </c>
      <c r="B160" s="17" t="s">
        <v>844</v>
      </c>
      <c r="C160" s="17" t="s">
        <v>201</v>
      </c>
      <c r="D160" s="17" t="s">
        <v>203</v>
      </c>
      <c r="E160" s="6" t="n">
        <v>1000</v>
      </c>
      <c r="F160" s="7" t="n">
        <v>14</v>
      </c>
      <c r="G160" s="6" t="n">
        <v>61.08</v>
      </c>
      <c r="H160" s="6" t="n">
        <v>111</v>
      </c>
      <c r="I160" s="6" t="n">
        <v>855.12</v>
      </c>
      <c r="J160" s="6" t="n">
        <v>744.12</v>
      </c>
    </row>
    <row collapsed="false" customFormat="false" customHeight="false" hidden="false" ht="12.1" outlineLevel="0" r="161">
      <c r="A161" s="48" t="n">
        <v>46175</v>
      </c>
      <c r="B161" s="17" t="s">
        <v>844</v>
      </c>
      <c r="C161" s="17" t="s">
        <v>232</v>
      </c>
      <c r="D161" s="17" t="s">
        <v>233</v>
      </c>
      <c r="E161" s="6" t="n">
        <v>1000</v>
      </c>
      <c r="F161" s="7" t="n">
        <v>6</v>
      </c>
      <c r="G161" s="6" t="n">
        <v>35.4</v>
      </c>
      <c r="H161" s="6" t="n">
        <v>28</v>
      </c>
      <c r="I161" s="6" t="n">
        <v>212.4</v>
      </c>
      <c r="J161" s="6" t="n">
        <v>184.4</v>
      </c>
    </row>
    <row collapsed="false" customFormat="false" customHeight="false" hidden="false" ht="12.1" outlineLevel="0" r="162">
      <c r="A162" s="48" t="n">
        <v>46176</v>
      </c>
      <c r="B162" s="17" t="s">
        <v>844</v>
      </c>
      <c r="C162" s="17" t="s">
        <v>219</v>
      </c>
      <c r="D162" s="17" t="s">
        <v>220</v>
      </c>
      <c r="E162" s="6" t="n">
        <v>1000</v>
      </c>
      <c r="F162" s="7" t="n">
        <v>5</v>
      </c>
      <c r="G162" s="6" t="n">
        <v>20.55</v>
      </c>
      <c r="H162" s="6" t="n">
        <v>13</v>
      </c>
      <c r="I162" s="6" t="n">
        <v>102.75</v>
      </c>
      <c r="J162" s="6" t="n">
        <v>89.75</v>
      </c>
    </row>
    <row collapsed="false" customFormat="false" customHeight="false" hidden="false" ht="12.1" outlineLevel="0" r="163">
      <c r="A163" s="48" t="n">
        <v>46193</v>
      </c>
      <c r="B163" s="17" t="s">
        <v>864</v>
      </c>
      <c r="C163" s="17" t="s">
        <v>206</v>
      </c>
      <c r="D163" s="17" t="s">
        <v>207</v>
      </c>
      <c r="E163" s="6" t="n">
        <v>1000</v>
      </c>
      <c r="F163" s="7" t="n">
        <v>8</v>
      </c>
      <c r="G163" s="6" t="n">
        <v>14.71</v>
      </c>
      <c r="H163" s="6" t="n">
        <v>15</v>
      </c>
      <c r="I163" s="6" t="n">
        <v>117.68</v>
      </c>
      <c r="J163" s="6" t="n">
        <v>102.68</v>
      </c>
    </row>
    <row collapsed="false" customFormat="false" customHeight="false" hidden="false" ht="12.1" outlineLevel="0" r="164">
      <c r="A164" s="48" t="n">
        <v>46206</v>
      </c>
      <c r="B164" s="17" t="s">
        <v>844</v>
      </c>
      <c r="C164" s="17" t="s">
        <v>219</v>
      </c>
      <c r="D164" s="17" t="s">
        <v>220</v>
      </c>
      <c r="E164" s="6" t="n">
        <v>1000</v>
      </c>
      <c r="F164" s="7" t="n">
        <v>5</v>
      </c>
      <c r="G164" s="6" t="n">
        <v>20.55</v>
      </c>
      <c r="H164" s="6" t="n">
        <v>13</v>
      </c>
      <c r="I164" s="6" t="n">
        <v>102.75</v>
      </c>
      <c r="J164" s="6" t="n">
        <v>89.75</v>
      </c>
    </row>
    <row collapsed="false" customFormat="false" customHeight="false" hidden="false" ht="12.1" outlineLevel="0" r="165">
      <c r="A165" s="48" t="n">
        <v>46223</v>
      </c>
      <c r="B165" s="17" t="s">
        <v>864</v>
      </c>
      <c r="C165" s="17" t="s">
        <v>206</v>
      </c>
      <c r="D165" s="17" t="s">
        <v>207</v>
      </c>
      <c r="E165" s="6" t="n">
        <v>1000</v>
      </c>
      <c r="F165" s="7" t="n">
        <v>8</v>
      </c>
      <c r="G165" s="6" t="n">
        <v>14.71</v>
      </c>
      <c r="H165" s="6" t="n">
        <v>15</v>
      </c>
      <c r="I165" s="6" t="n">
        <v>117.68</v>
      </c>
      <c r="J165" s="6" t="n">
        <v>102.68</v>
      </c>
    </row>
    <row collapsed="false" customFormat="false" customHeight="false" hidden="false" ht="12.1" outlineLevel="0" r="166">
      <c r="A166" s="48" t="n">
        <v>46236</v>
      </c>
      <c r="B166" s="17" t="s">
        <v>844</v>
      </c>
      <c r="C166" s="17" t="s">
        <v>219</v>
      </c>
      <c r="D166" s="17" t="s">
        <v>220</v>
      </c>
      <c r="E166" s="6" t="n">
        <v>1000</v>
      </c>
      <c r="F166" s="7" t="n">
        <v>5</v>
      </c>
      <c r="G166" s="6" t="n">
        <v>20.55</v>
      </c>
      <c r="H166" s="6" t="n">
        <v>13</v>
      </c>
      <c r="I166" s="6" t="n">
        <v>102.75</v>
      </c>
      <c r="J166" s="6" t="n">
        <v>89.75</v>
      </c>
    </row>
    <row collapsed="false" customFormat="false" customHeight="false" hidden="false" ht="12.1" outlineLevel="0" r="167">
      <c r="A167" s="48" t="n">
        <v>46245</v>
      </c>
      <c r="B167" s="17" t="s">
        <v>844</v>
      </c>
      <c r="C167" s="17" t="s">
        <v>216</v>
      </c>
      <c r="D167" s="17" t="s">
        <v>217</v>
      </c>
      <c r="E167" s="6" t="n">
        <v>1000</v>
      </c>
      <c r="F167" s="7" t="n">
        <v>10</v>
      </c>
      <c r="G167" s="6" t="n">
        <v>34.9</v>
      </c>
      <c r="H167" s="6" t="n">
        <v>45</v>
      </c>
      <c r="I167" s="6" t="n">
        <v>349</v>
      </c>
      <c r="J167" s="6" t="n">
        <v>304</v>
      </c>
    </row>
    <row collapsed="false" customFormat="false" customHeight="false" hidden="false" ht="12.1" outlineLevel="0" r="168">
      <c r="A168" s="48" t="n">
        <v>46246</v>
      </c>
      <c r="B168" s="17" t="s">
        <v>844</v>
      </c>
      <c r="C168" s="17" t="s">
        <v>235</v>
      </c>
      <c r="D168" s="17" t="s">
        <v>236</v>
      </c>
      <c r="E168" s="6" t="n">
        <v>1000</v>
      </c>
      <c r="F168" s="7" t="n">
        <v>2</v>
      </c>
      <c r="G168" s="6" t="n">
        <v>16.45</v>
      </c>
      <c r="H168" s="6" t="n">
        <v>4</v>
      </c>
      <c r="I168" s="6" t="n">
        <v>32.9</v>
      </c>
      <c r="J168" s="6" t="n">
        <v>28.9</v>
      </c>
    </row>
    <row collapsed="false" customFormat="false" customHeight="false" hidden="false" ht="12.1" outlineLevel="0" r="169">
      <c r="A169" s="48" t="n">
        <v>46253</v>
      </c>
      <c r="B169" s="17" t="s">
        <v>864</v>
      </c>
      <c r="C169" s="17" t="s">
        <v>206</v>
      </c>
      <c r="D169" s="17" t="s">
        <v>207</v>
      </c>
      <c r="E169" s="6" t="n">
        <v>1000</v>
      </c>
      <c r="F169" s="7" t="n">
        <v>8</v>
      </c>
      <c r="G169" s="6" t="n">
        <v>14.71</v>
      </c>
      <c r="H169" s="6" t="n">
        <v>15</v>
      </c>
      <c r="I169" s="6" t="n">
        <v>117.68</v>
      </c>
      <c r="J169" s="6" t="n">
        <v>102.68</v>
      </c>
    </row>
    <row collapsed="false" customFormat="false" customHeight="false" hidden="false" ht="12.1" outlineLevel="0" r="170">
      <c r="A170" s="48" t="n">
        <v>46261</v>
      </c>
      <c r="B170" s="17" t="s">
        <v>844</v>
      </c>
      <c r="C170" s="17" t="s">
        <v>226</v>
      </c>
      <c r="D170" s="17" t="s">
        <v>227</v>
      </c>
      <c r="E170" s="6" t="n">
        <v>1000</v>
      </c>
      <c r="F170" s="7" t="n">
        <v>5</v>
      </c>
      <c r="G170" s="6" t="n">
        <v>35.53</v>
      </c>
      <c r="H170" s="6" t="n">
        <v>23</v>
      </c>
      <c r="I170" s="6" t="n">
        <v>177.65</v>
      </c>
      <c r="J170" s="6" t="n">
        <v>154.65</v>
      </c>
    </row>
    <row collapsed="false" customFormat="false" customHeight="false" hidden="false" ht="12.1" outlineLevel="0" r="171">
      <c r="A171" s="48" t="n">
        <v>46266</v>
      </c>
      <c r="B171" s="17" t="s">
        <v>844</v>
      </c>
      <c r="C171" s="17" t="s">
        <v>219</v>
      </c>
      <c r="D171" s="17" t="s">
        <v>220</v>
      </c>
      <c r="E171" s="6" t="n">
        <v>1000</v>
      </c>
      <c r="F171" s="7" t="n">
        <v>5</v>
      </c>
      <c r="G171" s="6" t="n">
        <v>20.55</v>
      </c>
      <c r="H171" s="6" t="n">
        <v>13</v>
      </c>
      <c r="I171" s="6" t="n">
        <v>102.75</v>
      </c>
      <c r="J171" s="6" t="n">
        <v>89.75</v>
      </c>
    </row>
    <row collapsed="false" customFormat="false" customHeight="false" hidden="false" ht="12.1" outlineLevel="0" r="172">
      <c r="A172" s="48" t="n">
        <v>46266</v>
      </c>
      <c r="B172" s="17" t="s">
        <v>844</v>
      </c>
      <c r="C172" s="17" t="s">
        <v>210</v>
      </c>
      <c r="D172" s="17" t="s">
        <v>211</v>
      </c>
      <c r="E172" s="6" t="n">
        <v>1000</v>
      </c>
      <c r="F172" s="7" t="n">
        <v>10</v>
      </c>
      <c r="G172" s="6" t="n">
        <v>44.88</v>
      </c>
      <c r="H172" s="6" t="n">
        <v>58</v>
      </c>
      <c r="I172" s="6" t="n">
        <v>448.8</v>
      </c>
      <c r="J172" s="6" t="n">
        <v>390.8</v>
      </c>
    </row>
    <row collapsed="false" customFormat="false" customHeight="false" hidden="false" ht="12.1" outlineLevel="0" r="173">
      <c r="A173" s="48" t="n">
        <v>46283</v>
      </c>
      <c r="B173" s="17" t="s">
        <v>864</v>
      </c>
      <c r="C173" s="17" t="s">
        <v>206</v>
      </c>
      <c r="D173" s="17" t="s">
        <v>207</v>
      </c>
      <c r="E173" s="6" t="n">
        <v>1000</v>
      </c>
      <c r="F173" s="7" t="n">
        <v>8</v>
      </c>
      <c r="G173" s="6" t="n">
        <v>14.71</v>
      </c>
      <c r="H173" s="6" t="n">
        <v>15</v>
      </c>
      <c r="I173" s="6" t="n">
        <v>117.68</v>
      </c>
      <c r="J173" s="6" t="n">
        <v>102.68</v>
      </c>
    </row>
    <row collapsed="false" customFormat="false" customHeight="false" hidden="false" ht="12.1" outlineLevel="0" r="174">
      <c r="A174" s="48" t="n">
        <v>46287</v>
      </c>
      <c r="B174" s="17" t="s">
        <v>844</v>
      </c>
      <c r="C174" s="17" t="s">
        <v>213</v>
      </c>
      <c r="D174" s="17" t="s">
        <v>214</v>
      </c>
      <c r="E174" s="6" t="n">
        <v>1000</v>
      </c>
      <c r="F174" s="7" t="n">
        <v>10</v>
      </c>
      <c r="G174" s="6" t="n">
        <v>56.1</v>
      </c>
      <c r="H174" s="6" t="n">
        <v>73</v>
      </c>
      <c r="I174" s="6" t="n">
        <v>561</v>
      </c>
      <c r="J174" s="6" t="n">
        <v>488</v>
      </c>
    </row>
    <row collapsed="false" customFormat="false" customHeight="false" hidden="false" ht="12.1" outlineLevel="0" r="175">
      <c r="A175" s="48" t="n">
        <v>46292</v>
      </c>
      <c r="B175" s="17" t="s">
        <v>844</v>
      </c>
      <c r="C175" s="17" t="s">
        <v>238</v>
      </c>
      <c r="D175" s="17" t="s">
        <v>239</v>
      </c>
      <c r="E175" s="6" t="n">
        <v>1000</v>
      </c>
      <c r="F175" s="7" t="n">
        <v>1</v>
      </c>
      <c r="G175" s="6" t="n">
        <v>79.63</v>
      </c>
      <c r="H175" s="6" t="n">
        <v>10</v>
      </c>
      <c r="I175" s="6" t="n">
        <v>79.63</v>
      </c>
      <c r="J175" s="6" t="n">
        <v>69.63</v>
      </c>
    </row>
    <row collapsed="false" customFormat="false" customHeight="false" hidden="false" ht="12.1" outlineLevel="0" r="176">
      <c r="A176" s="48" t="n">
        <v>46294</v>
      </c>
      <c r="B176" s="17" t="s">
        <v>864</v>
      </c>
      <c r="C176" s="17" t="s">
        <v>222</v>
      </c>
      <c r="D176" s="17" t="s">
        <v>223</v>
      </c>
      <c r="E176" s="6" t="n">
        <v>1000</v>
      </c>
      <c r="F176" s="7" t="n">
        <v>9</v>
      </c>
      <c r="G176" s="6" t="n">
        <v>38.39</v>
      </c>
      <c r="H176" s="6" t="n">
        <v>45</v>
      </c>
      <c r="I176" s="6" t="n">
        <v>345.51</v>
      </c>
      <c r="J176" s="6" t="n">
        <v>300.51</v>
      </c>
    </row>
    <row collapsed="false" customFormat="false" customHeight="false" hidden="false" ht="12.1" outlineLevel="0" r="177">
      <c r="A177" s="48" t="n">
        <v>46296</v>
      </c>
      <c r="B177" s="17" t="s">
        <v>844</v>
      </c>
      <c r="C177" s="17" t="s">
        <v>219</v>
      </c>
      <c r="D177" s="17" t="s">
        <v>220</v>
      </c>
      <c r="E177" s="6" t="n">
        <v>1000</v>
      </c>
      <c r="F177" s="7" t="n">
        <v>5</v>
      </c>
      <c r="G177" s="6" t="n">
        <v>20.55</v>
      </c>
      <c r="H177" s="6" t="n">
        <v>13</v>
      </c>
      <c r="I177" s="6" t="n">
        <v>102.75</v>
      </c>
      <c r="J177" s="6" t="n">
        <v>89.75</v>
      </c>
    </row>
    <row collapsed="false" customFormat="false" customHeight="false" hidden="false" ht="12.1" outlineLevel="0" r="178">
      <c r="A178" s="48" t="n">
        <v>46313</v>
      </c>
      <c r="B178" s="17" t="s">
        <v>864</v>
      </c>
      <c r="C178" s="17" t="s">
        <v>206</v>
      </c>
      <c r="D178" s="17" t="s">
        <v>207</v>
      </c>
      <c r="E178" s="6" t="n">
        <v>1000</v>
      </c>
      <c r="F178" s="7" t="n">
        <v>8</v>
      </c>
      <c r="G178" s="6" t="n">
        <v>14.71</v>
      </c>
      <c r="H178" s="6" t="n">
        <v>15</v>
      </c>
      <c r="I178" s="6" t="n">
        <v>117.68</v>
      </c>
      <c r="J178" s="6" t="n">
        <v>102.68</v>
      </c>
    </row>
    <row collapsed="false" customFormat="false" customHeight="false" hidden="false" ht="12.1" outlineLevel="0" r="179">
      <c r="A179" s="48" t="n">
        <v>46326</v>
      </c>
      <c r="B179" s="17" t="s">
        <v>844</v>
      </c>
      <c r="C179" s="17" t="s">
        <v>219</v>
      </c>
      <c r="D179" s="17" t="s">
        <v>220</v>
      </c>
      <c r="E179" s="6" t="n">
        <v>1000</v>
      </c>
      <c r="F179" s="7" t="n">
        <v>5</v>
      </c>
      <c r="G179" s="6" t="n">
        <v>20.55</v>
      </c>
      <c r="H179" s="6" t="n">
        <v>13</v>
      </c>
      <c r="I179" s="6" t="n">
        <v>102.75</v>
      </c>
      <c r="J179" s="6" t="n">
        <v>89.75</v>
      </c>
    </row>
    <row collapsed="false" customFormat="false" customHeight="false" hidden="false" ht="12.1" outlineLevel="0" r="180">
      <c r="A180" s="48" t="n">
        <v>46337</v>
      </c>
      <c r="B180" s="17" t="s">
        <v>844</v>
      </c>
      <c r="C180" s="17" t="s">
        <v>235</v>
      </c>
      <c r="D180" s="17" t="s">
        <v>236</v>
      </c>
      <c r="E180" s="6" t="n">
        <v>1000</v>
      </c>
      <c r="F180" s="7" t="n">
        <v>2</v>
      </c>
      <c r="G180" s="6" t="n">
        <v>16.45</v>
      </c>
      <c r="H180" s="6" t="n">
        <v>4</v>
      </c>
      <c r="I180" s="6" t="n">
        <v>32.9</v>
      </c>
      <c r="J180" s="6" t="n">
        <v>28.9</v>
      </c>
    </row>
    <row collapsed="false" customFormat="false" customHeight="false" hidden="false" ht="12.1" outlineLevel="0" r="181">
      <c r="A181" s="48" t="n">
        <v>46343</v>
      </c>
      <c r="B181" s="17" t="s">
        <v>864</v>
      </c>
      <c r="C181" s="17" t="s">
        <v>206</v>
      </c>
      <c r="D181" s="17" t="s">
        <v>207</v>
      </c>
      <c r="E181" s="6" t="n">
        <v>1000</v>
      </c>
      <c r="F181" s="7" t="n">
        <v>8</v>
      </c>
      <c r="G181" s="6" t="n">
        <v>14.71</v>
      </c>
      <c r="H181" s="6" t="n">
        <v>15</v>
      </c>
      <c r="I181" s="6" t="n">
        <v>117.68</v>
      </c>
      <c r="J181" s="6" t="n">
        <v>102.68</v>
      </c>
    </row>
    <row collapsed="false" customFormat="false" customHeight="false" hidden="false" ht="12.1" outlineLevel="0" r="182">
      <c r="A182" s="48" t="n">
        <v>46352</v>
      </c>
      <c r="B182" s="17" t="s">
        <v>844</v>
      </c>
      <c r="C182" s="17" t="s">
        <v>226</v>
      </c>
      <c r="D182" s="17" t="s">
        <v>227</v>
      </c>
      <c r="E182" s="6" t="n">
        <v>1000</v>
      </c>
      <c r="F182" s="7" t="n">
        <v>5</v>
      </c>
      <c r="G182" s="6" t="n">
        <v>35.53</v>
      </c>
      <c r="H182" s="6" t="n">
        <v>23</v>
      </c>
      <c r="I182" s="6" t="n">
        <v>177.65</v>
      </c>
      <c r="J182" s="6" t="n">
        <v>154.65</v>
      </c>
    </row>
    <row collapsed="false" customFormat="false" customHeight="false" hidden="false" ht="12.1" outlineLevel="0" r="183">
      <c r="A183" s="48" t="n">
        <v>46356</v>
      </c>
      <c r="B183" s="17" t="s">
        <v>844</v>
      </c>
      <c r="C183" s="17" t="s">
        <v>219</v>
      </c>
      <c r="D183" s="17" t="s">
        <v>220</v>
      </c>
      <c r="E183" s="6" t="n">
        <v>1000</v>
      </c>
      <c r="F183" s="7" t="n">
        <v>5</v>
      </c>
      <c r="G183" s="6" t="n">
        <v>20.55</v>
      </c>
      <c r="H183" s="6" t="n">
        <v>13</v>
      </c>
      <c r="I183" s="6" t="n">
        <v>102.75</v>
      </c>
      <c r="J183" s="6" t="n">
        <v>89.75</v>
      </c>
    </row>
    <row collapsed="false" customFormat="false" customHeight="false" hidden="false" ht="12.1" outlineLevel="0" r="184">
      <c r="A184" s="48" t="n">
        <v>46357</v>
      </c>
      <c r="B184" s="17" t="s">
        <v>844</v>
      </c>
      <c r="C184" s="17" t="s">
        <v>201</v>
      </c>
      <c r="D184" s="17" t="s">
        <v>203</v>
      </c>
      <c r="E184" s="6" t="n">
        <v>1000</v>
      </c>
      <c r="F184" s="7" t="n">
        <v>14</v>
      </c>
      <c r="G184" s="6" t="n">
        <v>61.08</v>
      </c>
      <c r="H184" s="6" t="n">
        <v>111</v>
      </c>
      <c r="I184" s="6" t="n">
        <v>855.12</v>
      </c>
      <c r="J184" s="6" t="n">
        <v>744.12</v>
      </c>
    </row>
    <row collapsed="false" customFormat="false" customHeight="false" hidden="false" ht="12.1" outlineLevel="0" r="185">
      <c r="A185" s="48" t="n">
        <v>46357</v>
      </c>
      <c r="B185" s="17" t="s">
        <v>844</v>
      </c>
      <c r="C185" s="17" t="s">
        <v>232</v>
      </c>
      <c r="D185" s="17" t="s">
        <v>233</v>
      </c>
      <c r="E185" s="6" t="n">
        <v>1000</v>
      </c>
      <c r="F185" s="7" t="n">
        <v>6</v>
      </c>
      <c r="G185" s="6" t="n">
        <v>35.4</v>
      </c>
      <c r="H185" s="6" t="n">
        <v>28</v>
      </c>
      <c r="I185" s="6" t="n">
        <v>212.4</v>
      </c>
      <c r="J185" s="6" t="n">
        <v>184.4</v>
      </c>
    </row>
    <row collapsed="false" customFormat="false" customHeight="false" hidden="false" ht="12.1" outlineLevel="0" r="186">
      <c r="A186" s="48" t="n">
        <v>46373</v>
      </c>
      <c r="B186" s="17" t="s">
        <v>864</v>
      </c>
      <c r="C186" s="17" t="s">
        <v>206</v>
      </c>
      <c r="D186" s="17" t="s">
        <v>207</v>
      </c>
      <c r="E186" s="6" t="n">
        <v>1000</v>
      </c>
      <c r="F186" s="7" t="n">
        <v>8</v>
      </c>
      <c r="G186" s="6" t="n">
        <v>14.71</v>
      </c>
      <c r="H186" s="6" t="n">
        <v>15</v>
      </c>
      <c r="I186" s="6" t="n">
        <v>117.68</v>
      </c>
      <c r="J186" s="6" t="n">
        <v>102.68</v>
      </c>
    </row>
    <row collapsed="false" customFormat="false" customHeight="false" hidden="false" ht="12.1" outlineLevel="0" r="187">
      <c r="A187" s="48" t="n">
        <v>46386</v>
      </c>
      <c r="B187" s="17" t="s">
        <v>844</v>
      </c>
      <c r="C187" s="17" t="s">
        <v>219</v>
      </c>
      <c r="D187" s="17" t="s">
        <v>220</v>
      </c>
      <c r="E187" s="6" t="n">
        <v>1000</v>
      </c>
      <c r="F187" s="7" t="n">
        <v>5</v>
      </c>
      <c r="G187" s="6" t="n">
        <v>20.55</v>
      </c>
      <c r="H187" s="6" t="n">
        <v>13</v>
      </c>
      <c r="I187" s="6" t="n">
        <v>102.75</v>
      </c>
      <c r="J187" s="6" t="n">
        <v>89.75</v>
      </c>
    </row>
    <row collapsed="false" customFormat="false" customHeight="false" hidden="false" ht="12.1" outlineLevel="0" r="188">
      <c r="A188" s="48" t="n">
        <v>46403</v>
      </c>
      <c r="B188" s="17" t="s">
        <v>864</v>
      </c>
      <c r="C188" s="17" t="s">
        <v>206</v>
      </c>
      <c r="D188" s="17" t="s">
        <v>207</v>
      </c>
      <c r="E188" s="6" t="n">
        <v>1000</v>
      </c>
      <c r="F188" s="7" t="n">
        <v>8</v>
      </c>
      <c r="G188" s="6" t="n">
        <v>14.71</v>
      </c>
      <c r="H188" s="6" t="n">
        <v>15</v>
      </c>
      <c r="I188" s="6" t="n">
        <v>117.68</v>
      </c>
      <c r="J188" s="6" t="n">
        <v>102.68</v>
      </c>
    </row>
    <row collapsed="false" customFormat="false" customHeight="false" hidden="false" ht="12.1" outlineLevel="0" r="189">
      <c r="A189" s="48" t="n">
        <v>46416</v>
      </c>
      <c r="B189" s="17" t="s">
        <v>844</v>
      </c>
      <c r="C189" s="17" t="s">
        <v>219</v>
      </c>
      <c r="D189" s="17" t="s">
        <v>220</v>
      </c>
      <c r="E189" s="6" t="n">
        <v>1000</v>
      </c>
      <c r="F189" s="7" t="n">
        <v>5</v>
      </c>
      <c r="G189" s="6" t="n">
        <v>20.55</v>
      </c>
      <c r="H189" s="6" t="n">
        <v>13</v>
      </c>
      <c r="I189" s="6" t="n">
        <v>102.75</v>
      </c>
      <c r="J189" s="6" t="n">
        <v>89.75</v>
      </c>
    </row>
    <row collapsed="false" customFormat="false" customHeight="false" hidden="false" ht="12.1" outlineLevel="0" r="190">
      <c r="A190" s="48" t="n">
        <v>46427</v>
      </c>
      <c r="B190" s="17" t="s">
        <v>844</v>
      </c>
      <c r="C190" s="17" t="s">
        <v>216</v>
      </c>
      <c r="D190" s="17" t="s">
        <v>217</v>
      </c>
      <c r="E190" s="6" t="n">
        <v>1000</v>
      </c>
      <c r="F190" s="7" t="n">
        <v>10</v>
      </c>
      <c r="G190" s="6" t="n">
        <v>34.9</v>
      </c>
      <c r="H190" s="6" t="n">
        <v>45</v>
      </c>
      <c r="I190" s="6" t="n">
        <v>349</v>
      </c>
      <c r="J190" s="6" t="n">
        <v>304</v>
      </c>
    </row>
    <row collapsed="false" customFormat="false" customHeight="false" hidden="false" ht="12.1" outlineLevel="0" r="191">
      <c r="A191" s="48" t="n">
        <v>46428</v>
      </c>
      <c r="B191" s="17" t="s">
        <v>844</v>
      </c>
      <c r="C191" s="17" t="s">
        <v>235</v>
      </c>
      <c r="D191" s="17" t="s">
        <v>236</v>
      </c>
      <c r="E191" s="6" t="n">
        <v>1000</v>
      </c>
      <c r="F191" s="7" t="n">
        <v>2</v>
      </c>
      <c r="G191" s="6" t="n">
        <v>16.45</v>
      </c>
      <c r="H191" s="6" t="n">
        <v>4</v>
      </c>
      <c r="I191" s="6" t="n">
        <v>32.9</v>
      </c>
      <c r="J191" s="6" t="n">
        <v>28.9</v>
      </c>
    </row>
    <row collapsed="false" customFormat="false" customHeight="false" hidden="false" ht="12.1" outlineLevel="0" r="192">
      <c r="A192" s="48" t="n">
        <v>46433</v>
      </c>
      <c r="B192" s="17" t="s">
        <v>864</v>
      </c>
      <c r="C192" s="17" t="s">
        <v>206</v>
      </c>
      <c r="D192" s="17" t="s">
        <v>207</v>
      </c>
      <c r="E192" s="6" t="n">
        <v>1000</v>
      </c>
      <c r="F192" s="7" t="n">
        <v>8</v>
      </c>
      <c r="G192" s="6" t="n">
        <v>14.71</v>
      </c>
      <c r="H192" s="6" t="n">
        <v>15</v>
      </c>
      <c r="I192" s="6" t="n">
        <v>117.68</v>
      </c>
      <c r="J192" s="6" t="n">
        <v>102.68</v>
      </c>
    </row>
    <row collapsed="false" customFormat="false" customHeight="false" hidden="false" ht="12.1" outlineLevel="0" r="193">
      <c r="A193" s="48" t="n">
        <v>46443</v>
      </c>
      <c r="B193" s="17" t="s">
        <v>844</v>
      </c>
      <c r="C193" s="17" t="s">
        <v>226</v>
      </c>
      <c r="D193" s="17" t="s">
        <v>227</v>
      </c>
      <c r="E193" s="6" t="n">
        <v>1000</v>
      </c>
      <c r="F193" s="7" t="n">
        <v>5</v>
      </c>
      <c r="G193" s="6" t="n">
        <v>35.53</v>
      </c>
      <c r="H193" s="6" t="n">
        <v>23</v>
      </c>
      <c r="I193" s="6" t="n">
        <v>177.65</v>
      </c>
      <c r="J193" s="6" t="n">
        <v>154.65</v>
      </c>
    </row>
    <row collapsed="false" customFormat="false" customHeight="false" hidden="false" ht="12.1" outlineLevel="0" r="194">
      <c r="A194" s="48" t="n">
        <v>46446</v>
      </c>
      <c r="B194" s="17" t="s">
        <v>844</v>
      </c>
      <c r="C194" s="17" t="s">
        <v>219</v>
      </c>
      <c r="D194" s="17" t="s">
        <v>220</v>
      </c>
      <c r="E194" s="6" t="n">
        <v>1000</v>
      </c>
      <c r="F194" s="7" t="n">
        <v>5</v>
      </c>
      <c r="G194" s="6" t="n">
        <v>20.55</v>
      </c>
      <c r="H194" s="6" t="n">
        <v>13</v>
      </c>
      <c r="I194" s="6" t="n">
        <v>102.75</v>
      </c>
      <c r="J194" s="6" t="n">
        <v>89.75</v>
      </c>
    </row>
    <row collapsed="false" customFormat="false" customHeight="false" hidden="false" ht="12.1" outlineLevel="0" r="195">
      <c r="A195" s="48" t="n">
        <v>46448</v>
      </c>
      <c r="B195" s="17" t="s">
        <v>844</v>
      </c>
      <c r="C195" s="17" t="s">
        <v>210</v>
      </c>
      <c r="D195" s="17" t="s">
        <v>211</v>
      </c>
      <c r="E195" s="6" t="n">
        <v>1000</v>
      </c>
      <c r="F195" s="7" t="n">
        <v>10</v>
      </c>
      <c r="G195" s="6" t="n">
        <v>44.88</v>
      </c>
      <c r="H195" s="6" t="n">
        <v>58</v>
      </c>
      <c r="I195" s="6" t="n">
        <v>448.8</v>
      </c>
      <c r="J195" s="6" t="n">
        <v>390.8</v>
      </c>
    </row>
    <row collapsed="false" customFormat="false" customHeight="false" hidden="false" ht="12.1" outlineLevel="0" r="196">
      <c r="A196" s="48" t="n">
        <v>46463</v>
      </c>
      <c r="B196" s="17" t="s">
        <v>864</v>
      </c>
      <c r="C196" s="17" t="s">
        <v>206</v>
      </c>
      <c r="D196" s="17" t="s">
        <v>207</v>
      </c>
      <c r="E196" s="6" t="n">
        <v>1000</v>
      </c>
      <c r="F196" s="7" t="n">
        <v>8</v>
      </c>
      <c r="G196" s="6" t="n">
        <v>14.71</v>
      </c>
      <c r="H196" s="6" t="n">
        <v>15</v>
      </c>
      <c r="I196" s="6" t="n">
        <v>117.68</v>
      </c>
      <c r="J196" s="6" t="n">
        <v>102.68</v>
      </c>
    </row>
    <row collapsed="false" customFormat="false" customHeight="false" hidden="false" ht="12.1" outlineLevel="0" r="197">
      <c r="A197" s="48" t="n">
        <v>46469</v>
      </c>
      <c r="B197" s="17" t="s">
        <v>844</v>
      </c>
      <c r="C197" s="17" t="s">
        <v>213</v>
      </c>
      <c r="D197" s="17" t="s">
        <v>214</v>
      </c>
      <c r="E197" s="6" t="n">
        <v>1000</v>
      </c>
      <c r="F197" s="7" t="n">
        <v>10</v>
      </c>
      <c r="G197" s="6" t="n">
        <v>56.1</v>
      </c>
      <c r="H197" s="6" t="n">
        <v>73</v>
      </c>
      <c r="I197" s="6" t="n">
        <v>561</v>
      </c>
      <c r="J197" s="6" t="n">
        <v>488</v>
      </c>
    </row>
    <row collapsed="false" customFormat="false" customHeight="false" hidden="false" ht="12.1" outlineLevel="0" r="198">
      <c r="A198" s="48" t="n">
        <v>46476</v>
      </c>
      <c r="B198" s="17" t="s">
        <v>864</v>
      </c>
      <c r="C198" s="17" t="s">
        <v>222</v>
      </c>
      <c r="D198" s="17" t="s">
        <v>223</v>
      </c>
      <c r="E198" s="6" t="n">
        <v>1000</v>
      </c>
      <c r="F198" s="7" t="n">
        <v>9</v>
      </c>
      <c r="G198" s="6" t="n">
        <v>38.39</v>
      </c>
      <c r="H198" s="6" t="n">
        <v>45</v>
      </c>
      <c r="I198" s="6" t="n">
        <v>345.51</v>
      </c>
      <c r="J198" s="6" t="n">
        <v>300.51</v>
      </c>
    </row>
    <row collapsed="false" customFormat="false" customHeight="false" hidden="false" ht="12.1" outlineLevel="0" r="199">
      <c r="A199" s="48" t="n">
        <v>46476</v>
      </c>
      <c r="B199" s="17" t="s">
        <v>844</v>
      </c>
      <c r="C199" s="17" t="s">
        <v>219</v>
      </c>
      <c r="D199" s="17" t="s">
        <v>220</v>
      </c>
      <c r="E199" s="6" t="n">
        <v>1000</v>
      </c>
      <c r="F199" s="7" t="n">
        <v>5</v>
      </c>
      <c r="G199" s="6" t="n">
        <v>20.55</v>
      </c>
      <c r="H199" s="6" t="n">
        <v>13</v>
      </c>
      <c r="I199" s="6" t="n">
        <v>102.75</v>
      </c>
      <c r="J199" s="6" t="n">
        <v>89.75</v>
      </c>
    </row>
    <row collapsed="false" customFormat="false" customHeight="false" hidden="false" ht="12.1" outlineLevel="0" r="200">
      <c r="A200" s="48" t="n">
        <v>46493</v>
      </c>
      <c r="B200" s="17" t="s">
        <v>864</v>
      </c>
      <c r="C200" s="17" t="s">
        <v>206</v>
      </c>
      <c r="D200" s="17" t="s">
        <v>207</v>
      </c>
      <c r="E200" s="6" t="n">
        <v>1000</v>
      </c>
      <c r="F200" s="7" t="n">
        <v>8</v>
      </c>
      <c r="G200" s="6" t="n">
        <v>14.71</v>
      </c>
      <c r="H200" s="6" t="n">
        <v>15</v>
      </c>
      <c r="I200" s="6" t="n">
        <v>117.68</v>
      </c>
      <c r="J200" s="6" t="n">
        <v>102.68</v>
      </c>
    </row>
    <row collapsed="false" customFormat="false" customHeight="false" hidden="false" ht="12.1" outlineLevel="0" r="201">
      <c r="A201" s="48" t="n">
        <v>46506</v>
      </c>
      <c r="B201" s="17" t="s">
        <v>844</v>
      </c>
      <c r="C201" s="17" t="s">
        <v>219</v>
      </c>
      <c r="D201" s="17" t="s">
        <v>220</v>
      </c>
      <c r="E201" s="6" t="n">
        <v>1000</v>
      </c>
      <c r="F201" s="7" t="n">
        <v>5</v>
      </c>
      <c r="G201" s="6" t="n">
        <v>20.55</v>
      </c>
      <c r="H201" s="6" t="n">
        <v>13</v>
      </c>
      <c r="I201" s="6" t="n">
        <v>102.75</v>
      </c>
      <c r="J201" s="6" t="n">
        <v>89.75</v>
      </c>
    </row>
    <row collapsed="false" customFormat="false" customHeight="false" hidden="false" ht="12.1" outlineLevel="0" r="202">
      <c r="A202" s="48" t="n">
        <v>46523</v>
      </c>
      <c r="B202" s="17" t="s">
        <v>864</v>
      </c>
      <c r="C202" s="17" t="s">
        <v>206</v>
      </c>
      <c r="D202" s="17" t="s">
        <v>207</v>
      </c>
      <c r="E202" s="6" t="n">
        <v>1000</v>
      </c>
      <c r="F202" s="7" t="n">
        <v>8</v>
      </c>
      <c r="G202" s="6" t="n">
        <v>14.71</v>
      </c>
      <c r="H202" s="6" t="n">
        <v>15</v>
      </c>
      <c r="I202" s="6" t="n">
        <v>117.68</v>
      </c>
      <c r="J202" s="6" t="n">
        <v>102.68</v>
      </c>
    </row>
    <row collapsed="false" customFormat="false" customHeight="false" hidden="false" ht="12.1" outlineLevel="0" r="203">
      <c r="A203" s="48" t="n">
        <v>46536</v>
      </c>
      <c r="B203" s="17" t="s">
        <v>844</v>
      </c>
      <c r="C203" s="17" t="s">
        <v>219</v>
      </c>
      <c r="D203" s="17" t="s">
        <v>220</v>
      </c>
      <c r="E203" s="6" t="n">
        <v>1000</v>
      </c>
      <c r="F203" s="7" t="n">
        <v>5</v>
      </c>
      <c r="G203" s="6" t="n">
        <v>20.55</v>
      </c>
      <c r="H203" s="6" t="n">
        <v>13</v>
      </c>
      <c r="I203" s="6" t="n">
        <v>102.75</v>
      </c>
      <c r="J203" s="6" t="n">
        <v>89.75</v>
      </c>
    </row>
    <row collapsed="false" customFormat="false" customHeight="false" hidden="false" ht="12.1" outlineLevel="0" r="204">
      <c r="A204" s="48" t="n">
        <v>46539</v>
      </c>
      <c r="B204" s="17" t="s">
        <v>844</v>
      </c>
      <c r="C204" s="17" t="s">
        <v>201</v>
      </c>
      <c r="D204" s="17" t="s">
        <v>203</v>
      </c>
      <c r="E204" s="6" t="n">
        <v>1000</v>
      </c>
      <c r="F204" s="7" t="n">
        <v>14</v>
      </c>
      <c r="G204" s="6" t="n">
        <v>61.08</v>
      </c>
      <c r="H204" s="6" t="n">
        <v>111</v>
      </c>
      <c r="I204" s="6" t="n">
        <v>855.12</v>
      </c>
      <c r="J204" s="6" t="n">
        <v>744.12</v>
      </c>
    </row>
    <row collapsed="false" customFormat="false" customHeight="false" hidden="false" ht="12.1" outlineLevel="0" r="205">
      <c r="A205" s="48" t="n">
        <v>46539</v>
      </c>
      <c r="B205" s="17" t="s">
        <v>844</v>
      </c>
      <c r="C205" s="17" t="s">
        <v>232</v>
      </c>
      <c r="D205" s="17" t="s">
        <v>233</v>
      </c>
      <c r="E205" s="6" t="n">
        <v>1000</v>
      </c>
      <c r="F205" s="7" t="n">
        <v>6</v>
      </c>
      <c r="G205" s="6" t="n">
        <v>35.4</v>
      </c>
      <c r="H205" s="6" t="n">
        <v>28</v>
      </c>
      <c r="I205" s="6" t="n">
        <v>212.4</v>
      </c>
      <c r="J205" s="6" t="n">
        <v>184.4</v>
      </c>
    </row>
    <row collapsed="false" customFormat="false" customHeight="false" hidden="false" ht="12.1" outlineLevel="0" r="206">
      <c r="A206" s="48" t="n">
        <v>46553</v>
      </c>
      <c r="B206" s="17" t="s">
        <v>864</v>
      </c>
      <c r="C206" s="17" t="s">
        <v>206</v>
      </c>
      <c r="D206" s="17" t="s">
        <v>207</v>
      </c>
      <c r="E206" s="6" t="n">
        <v>1000</v>
      </c>
      <c r="F206" s="7" t="n">
        <v>8</v>
      </c>
      <c r="G206" s="6" t="n">
        <v>14.71</v>
      </c>
      <c r="H206" s="6" t="n">
        <v>15</v>
      </c>
      <c r="I206" s="6" t="n">
        <v>117.68</v>
      </c>
      <c r="J206" s="6" t="n">
        <v>102.68</v>
      </c>
    </row>
    <row collapsed="false" customFormat="false" customHeight="false" hidden="false" ht="12.1" outlineLevel="0" r="207">
      <c r="A207" s="48" t="n">
        <v>46566</v>
      </c>
      <c r="B207" s="17" t="s">
        <v>844</v>
      </c>
      <c r="C207" s="17" t="s">
        <v>219</v>
      </c>
      <c r="D207" s="17" t="s">
        <v>220</v>
      </c>
      <c r="E207" s="6" t="n">
        <v>1000</v>
      </c>
      <c r="F207" s="7" t="n">
        <v>5</v>
      </c>
      <c r="G207" s="6" t="n">
        <v>20.55</v>
      </c>
      <c r="H207" s="6" t="n">
        <v>13</v>
      </c>
      <c r="I207" s="6" t="n">
        <v>102.75</v>
      </c>
      <c r="J207" s="6" t="n">
        <v>89.75</v>
      </c>
    </row>
    <row collapsed="false" customFormat="false" customHeight="false" hidden="false" ht="12.1" outlineLevel="0" r="208">
      <c r="A208" s="48" t="n">
        <v>46583</v>
      </c>
      <c r="B208" s="17" t="s">
        <v>864</v>
      </c>
      <c r="C208" s="17" t="s">
        <v>206</v>
      </c>
      <c r="D208" s="17" t="s">
        <v>207</v>
      </c>
      <c r="E208" s="6" t="n">
        <v>1000</v>
      </c>
      <c r="F208" s="7" t="n">
        <v>8</v>
      </c>
      <c r="G208" s="6" t="n">
        <v>14.71</v>
      </c>
      <c r="H208" s="6" t="n">
        <v>15</v>
      </c>
      <c r="I208" s="6" t="n">
        <v>117.68</v>
      </c>
      <c r="J208" s="6" t="n">
        <v>102.68</v>
      </c>
    </row>
    <row collapsed="false" customFormat="false" customHeight="false" hidden="false" ht="12.1" outlineLevel="0" r="209">
      <c r="A209" s="48" t="n">
        <v>46596</v>
      </c>
      <c r="B209" s="17" t="s">
        <v>844</v>
      </c>
      <c r="C209" s="17" t="s">
        <v>219</v>
      </c>
      <c r="D209" s="17" t="s">
        <v>220</v>
      </c>
      <c r="E209" s="6" t="n">
        <v>1000</v>
      </c>
      <c r="F209" s="7" t="n">
        <v>5</v>
      </c>
      <c r="G209" s="6" t="n">
        <v>20.55</v>
      </c>
      <c r="H209" s="6" t="n">
        <v>13</v>
      </c>
      <c r="I209" s="6" t="n">
        <v>102.75</v>
      </c>
      <c r="J209" s="6" t="n">
        <v>89.75</v>
      </c>
    </row>
    <row collapsed="false" customFormat="false" customHeight="false" hidden="false" ht="12.1" outlineLevel="0" r="210">
      <c r="A210" s="48" t="n">
        <v>46609</v>
      </c>
      <c r="B210" s="17" t="s">
        <v>844</v>
      </c>
      <c r="C210" s="17" t="s">
        <v>216</v>
      </c>
      <c r="D210" s="17" t="s">
        <v>217</v>
      </c>
      <c r="E210" s="6" t="n">
        <v>1000</v>
      </c>
      <c r="F210" s="7" t="n">
        <v>10</v>
      </c>
      <c r="G210" s="6" t="n">
        <v>34.9</v>
      </c>
      <c r="H210" s="6" t="n">
        <v>45</v>
      </c>
      <c r="I210" s="6" t="n">
        <v>349</v>
      </c>
      <c r="J210" s="6" t="n">
        <v>304</v>
      </c>
    </row>
    <row collapsed="false" customFormat="false" customHeight="false" hidden="false" ht="12.1" outlineLevel="0" r="211">
      <c r="A211" s="48" t="n">
        <v>46613</v>
      </c>
      <c r="B211" s="17" t="s">
        <v>864</v>
      </c>
      <c r="C211" s="17" t="s">
        <v>206</v>
      </c>
      <c r="D211" s="17" t="s">
        <v>207</v>
      </c>
      <c r="E211" s="6" t="n">
        <v>1000</v>
      </c>
      <c r="F211" s="7" t="n">
        <v>8</v>
      </c>
      <c r="G211" s="6" t="n">
        <v>14.71</v>
      </c>
      <c r="H211" s="6" t="n">
        <v>15</v>
      </c>
      <c r="I211" s="6" t="n">
        <v>117.68</v>
      </c>
      <c r="J211" s="6" t="n">
        <v>102.68</v>
      </c>
    </row>
    <row collapsed="false" customFormat="false" customHeight="false" hidden="false" ht="12.1" outlineLevel="0" r="212">
      <c r="A212" s="48" t="n">
        <v>46626</v>
      </c>
      <c r="B212" s="17" t="s">
        <v>844</v>
      </c>
      <c r="C212" s="17" t="s">
        <v>219</v>
      </c>
      <c r="D212" s="17" t="s">
        <v>220</v>
      </c>
      <c r="E212" s="6" t="n">
        <v>1000</v>
      </c>
      <c r="F212" s="7" t="n">
        <v>5</v>
      </c>
      <c r="G212" s="6" t="n">
        <v>20.55</v>
      </c>
      <c r="H212" s="6" t="n">
        <v>13</v>
      </c>
      <c r="I212" s="6" t="n">
        <v>102.75</v>
      </c>
      <c r="J212" s="6" t="n">
        <v>89.75</v>
      </c>
    </row>
    <row collapsed="false" customFormat="false" customHeight="false" hidden="false" ht="12.1" outlineLevel="0" r="213">
      <c r="A213" s="48" t="n">
        <v>46630</v>
      </c>
      <c r="B213" s="17" t="s">
        <v>844</v>
      </c>
      <c r="C213" s="17" t="s">
        <v>210</v>
      </c>
      <c r="D213" s="17" t="s">
        <v>211</v>
      </c>
      <c r="E213" s="6" t="n">
        <v>1000</v>
      </c>
      <c r="F213" s="7" t="n">
        <v>10</v>
      </c>
      <c r="G213" s="6" t="n">
        <v>44.88</v>
      </c>
      <c r="H213" s="6" t="n">
        <v>58</v>
      </c>
      <c r="I213" s="6" t="n">
        <v>448.8</v>
      </c>
      <c r="J213" s="6" t="n">
        <v>390.8</v>
      </c>
    </row>
    <row collapsed="false" customFormat="false" customHeight="false" hidden="false" ht="12.1" outlineLevel="0" r="214">
      <c r="A214" s="48" t="n">
        <v>46643</v>
      </c>
      <c r="B214" s="17" t="s">
        <v>864</v>
      </c>
      <c r="C214" s="17" t="s">
        <v>206</v>
      </c>
      <c r="D214" s="17" t="s">
        <v>207</v>
      </c>
      <c r="E214" s="6" t="n">
        <v>1000</v>
      </c>
      <c r="F214" s="7" t="n">
        <v>8</v>
      </c>
      <c r="G214" s="6" t="n">
        <v>14.71</v>
      </c>
      <c r="H214" s="6" t="n">
        <v>15</v>
      </c>
      <c r="I214" s="6" t="n">
        <v>117.68</v>
      </c>
      <c r="J214" s="6" t="n">
        <v>102.68</v>
      </c>
    </row>
    <row collapsed="false" customFormat="false" customHeight="false" hidden="false" ht="12.1" outlineLevel="0" r="215">
      <c r="A215" s="48" t="n">
        <v>46651</v>
      </c>
      <c r="B215" s="17" t="s">
        <v>844</v>
      </c>
      <c r="C215" s="17" t="s">
        <v>213</v>
      </c>
      <c r="D215" s="17" t="s">
        <v>214</v>
      </c>
      <c r="E215" s="6" t="n">
        <v>1000</v>
      </c>
      <c r="F215" s="7" t="n">
        <v>10</v>
      </c>
      <c r="G215" s="6" t="n">
        <v>56.1</v>
      </c>
      <c r="H215" s="6" t="n">
        <v>73</v>
      </c>
      <c r="I215" s="6" t="n">
        <v>561</v>
      </c>
      <c r="J215" s="6" t="n">
        <v>488</v>
      </c>
    </row>
    <row collapsed="false" customFormat="false" customHeight="false" hidden="false" ht="12.1" outlineLevel="0" r="216">
      <c r="A216" s="48" t="n">
        <v>46656</v>
      </c>
      <c r="B216" s="17" t="s">
        <v>844</v>
      </c>
      <c r="C216" s="17" t="s">
        <v>219</v>
      </c>
      <c r="D216" s="17" t="s">
        <v>220</v>
      </c>
      <c r="E216" s="6" t="n">
        <v>1000</v>
      </c>
      <c r="F216" s="7" t="n">
        <v>5</v>
      </c>
      <c r="G216" s="6" t="n">
        <v>20.55</v>
      </c>
      <c r="H216" s="6" t="n">
        <v>13</v>
      </c>
      <c r="I216" s="6" t="n">
        <v>102.75</v>
      </c>
      <c r="J216" s="6" t="n">
        <v>89.75</v>
      </c>
    </row>
    <row collapsed="false" customFormat="false" customHeight="false" hidden="false" ht="12.1" outlineLevel="0" r="217">
      <c r="A217" s="48" t="n">
        <v>46658</v>
      </c>
      <c r="B217" s="17" t="s">
        <v>864</v>
      </c>
      <c r="C217" s="17" t="s">
        <v>222</v>
      </c>
      <c r="D217" s="17" t="s">
        <v>223</v>
      </c>
      <c r="E217" s="6" t="n">
        <v>1000</v>
      </c>
      <c r="F217" s="7" t="n">
        <v>9</v>
      </c>
      <c r="G217" s="6" t="n">
        <v>38.39</v>
      </c>
      <c r="H217" s="6" t="n">
        <v>45</v>
      </c>
      <c r="I217" s="6" t="n">
        <v>345.51</v>
      </c>
      <c r="J217" s="6" t="n">
        <v>300.51</v>
      </c>
    </row>
    <row collapsed="false" customFormat="false" customHeight="false" hidden="false" ht="12.1" outlineLevel="0" r="218">
      <c r="A218" s="48" t="n">
        <v>46673</v>
      </c>
      <c r="B218" s="17" t="s">
        <v>864</v>
      </c>
      <c r="C218" s="17" t="s">
        <v>206</v>
      </c>
      <c r="D218" s="17" t="s">
        <v>207</v>
      </c>
      <c r="E218" s="6" t="n">
        <v>1000</v>
      </c>
      <c r="F218" s="7" t="n">
        <v>8</v>
      </c>
      <c r="G218" s="6" t="n">
        <v>14.71</v>
      </c>
      <c r="H218" s="6" t="n">
        <v>15</v>
      </c>
      <c r="I218" s="6" t="n">
        <v>117.68</v>
      </c>
      <c r="J218" s="6" t="n">
        <v>102.68</v>
      </c>
    </row>
    <row collapsed="false" customFormat="false" customHeight="false" hidden="false" ht="12.1" outlineLevel="0" r="219">
      <c r="A219" s="48" t="n">
        <v>46686</v>
      </c>
      <c r="B219" s="17" t="s">
        <v>844</v>
      </c>
      <c r="C219" s="17" t="s">
        <v>219</v>
      </c>
      <c r="D219" s="17" t="s">
        <v>220</v>
      </c>
      <c r="E219" s="6" t="n">
        <v>1000</v>
      </c>
      <c r="F219" s="7" t="n">
        <v>5</v>
      </c>
      <c r="G219" s="6" t="n">
        <v>20.55</v>
      </c>
      <c r="H219" s="6" t="n">
        <v>13</v>
      </c>
      <c r="I219" s="6" t="n">
        <v>102.75</v>
      </c>
      <c r="J219" s="6" t="n">
        <v>89.75</v>
      </c>
    </row>
    <row collapsed="false" customFormat="false" customHeight="false" hidden="false" ht="12.1" outlineLevel="0" r="220">
      <c r="A220" s="48" t="n">
        <v>46703</v>
      </c>
      <c r="B220" s="17" t="s">
        <v>864</v>
      </c>
      <c r="C220" s="17" t="s">
        <v>206</v>
      </c>
      <c r="D220" s="17" t="s">
        <v>207</v>
      </c>
      <c r="E220" s="6" t="n">
        <v>1000</v>
      </c>
      <c r="F220" s="7" t="n">
        <v>8</v>
      </c>
      <c r="G220" s="6" t="n">
        <v>14.71</v>
      </c>
      <c r="H220" s="6" t="n">
        <v>15</v>
      </c>
      <c r="I220" s="6" t="n">
        <v>117.68</v>
      </c>
      <c r="J220" s="6" t="n">
        <v>102.68</v>
      </c>
    </row>
    <row collapsed="false" customFormat="false" customHeight="false" hidden="false" ht="12.1" outlineLevel="0" r="221">
      <c r="A221" s="48" t="n">
        <v>46716</v>
      </c>
      <c r="B221" s="17" t="s">
        <v>844</v>
      </c>
      <c r="C221" s="17" t="s">
        <v>219</v>
      </c>
      <c r="D221" s="17" t="s">
        <v>220</v>
      </c>
      <c r="E221" s="6" t="n">
        <v>1000</v>
      </c>
      <c r="F221" s="7" t="n">
        <v>5</v>
      </c>
      <c r="G221" s="6" t="n">
        <v>20.55</v>
      </c>
      <c r="H221" s="6" t="n">
        <v>13</v>
      </c>
      <c r="I221" s="6" t="n">
        <v>102.75</v>
      </c>
      <c r="J221" s="6" t="n">
        <v>89.75</v>
      </c>
    </row>
    <row collapsed="false" customFormat="false" customHeight="false" hidden="false" ht="12.1" outlineLevel="0" r="222">
      <c r="A222" s="48" t="n">
        <v>46721</v>
      </c>
      <c r="B222" s="17" t="s">
        <v>844</v>
      </c>
      <c r="C222" s="17" t="s">
        <v>232</v>
      </c>
      <c r="D222" s="17" t="s">
        <v>233</v>
      </c>
      <c r="E222" s="6" t="n">
        <v>1000</v>
      </c>
      <c r="F222" s="7" t="n">
        <v>6</v>
      </c>
      <c r="G222" s="6" t="n">
        <v>35.4</v>
      </c>
      <c r="H222" s="6" t="n">
        <v>28</v>
      </c>
      <c r="I222" s="6" t="n">
        <v>212.4</v>
      </c>
      <c r="J222" s="6" t="n">
        <v>184.4</v>
      </c>
    </row>
    <row collapsed="false" customFormat="false" customHeight="false" hidden="false" ht="12.1" outlineLevel="0" r="223">
      <c r="A223" s="48" t="n">
        <v>46721</v>
      </c>
      <c r="B223" s="17" t="s">
        <v>844</v>
      </c>
      <c r="C223" s="17" t="s">
        <v>201</v>
      </c>
      <c r="D223" s="17" t="s">
        <v>203</v>
      </c>
      <c r="E223" s="6" t="n">
        <v>1000</v>
      </c>
      <c r="F223" s="7" t="n">
        <v>14</v>
      </c>
      <c r="G223" s="6" t="n">
        <v>61.08</v>
      </c>
      <c r="H223" s="6" t="n">
        <v>111</v>
      </c>
      <c r="I223" s="6" t="n">
        <v>855.12</v>
      </c>
      <c r="J223" s="6" t="n">
        <v>744.12</v>
      </c>
    </row>
    <row collapsed="false" customFormat="false" customHeight="false" hidden="false" ht="12.1" outlineLevel="0" r="224">
      <c r="A224" s="48" t="n">
        <v>46733</v>
      </c>
      <c r="B224" s="17" t="s">
        <v>864</v>
      </c>
      <c r="C224" s="17" t="s">
        <v>206</v>
      </c>
      <c r="D224" s="17" t="s">
        <v>207</v>
      </c>
      <c r="E224" s="6" t="n">
        <v>1000</v>
      </c>
      <c r="F224" s="7" t="n">
        <v>8</v>
      </c>
      <c r="G224" s="6" t="n">
        <v>14.71</v>
      </c>
      <c r="H224" s="6" t="n">
        <v>15</v>
      </c>
      <c r="I224" s="6" t="n">
        <v>117.68</v>
      </c>
      <c r="J224" s="6" t="n">
        <v>102.68</v>
      </c>
    </row>
    <row collapsed="false" customFormat="false" customHeight="false" hidden="false" ht="12.1" outlineLevel="0" r="225">
      <c r="A225" s="48" t="n">
        <v>46746</v>
      </c>
      <c r="B225" s="17" t="s">
        <v>844</v>
      </c>
      <c r="C225" s="17" t="s">
        <v>219</v>
      </c>
      <c r="D225" s="17" t="s">
        <v>220</v>
      </c>
      <c r="E225" s="6" t="n">
        <v>1000</v>
      </c>
      <c r="F225" s="7" t="n">
        <v>5</v>
      </c>
      <c r="G225" s="6" t="n">
        <v>20.55</v>
      </c>
      <c r="H225" s="6" t="n">
        <v>13</v>
      </c>
      <c r="I225" s="6" t="n">
        <v>102.75</v>
      </c>
      <c r="J225" s="6" t="n">
        <v>89.75</v>
      </c>
    </row>
    <row collapsed="false" customFormat="false" customHeight="false" hidden="false" ht="12.1" outlineLevel="0" r="226">
      <c r="A226" s="48" t="n">
        <v>46763</v>
      </c>
      <c r="B226" s="17" t="s">
        <v>864</v>
      </c>
      <c r="C226" s="17" t="s">
        <v>206</v>
      </c>
      <c r="D226" s="17" t="s">
        <v>207</v>
      </c>
      <c r="E226" s="6" t="n">
        <v>1000</v>
      </c>
      <c r="F226" s="7" t="n">
        <v>8</v>
      </c>
      <c r="G226" s="6" t="n">
        <v>14.71</v>
      </c>
      <c r="H226" s="6" t="n">
        <v>15</v>
      </c>
      <c r="I226" s="6" t="n">
        <v>117.68</v>
      </c>
      <c r="J226" s="6" t="n">
        <v>102.68</v>
      </c>
    </row>
    <row collapsed="false" customFormat="false" customHeight="false" hidden="false" ht="12.1" outlineLevel="0" r="227">
      <c r="A227" s="48" t="n">
        <v>46776</v>
      </c>
      <c r="B227" s="17" t="s">
        <v>844</v>
      </c>
      <c r="C227" s="17" t="s">
        <v>219</v>
      </c>
      <c r="D227" s="17" t="s">
        <v>220</v>
      </c>
      <c r="E227" s="6" t="n">
        <v>1000</v>
      </c>
      <c r="F227" s="7" t="n">
        <v>5</v>
      </c>
      <c r="G227" s="6" t="n">
        <v>20.55</v>
      </c>
      <c r="H227" s="6" t="n">
        <v>13</v>
      </c>
      <c r="I227" s="6" t="n">
        <v>102.75</v>
      </c>
      <c r="J227" s="6" t="n">
        <v>89.75</v>
      </c>
    </row>
    <row collapsed="false" customFormat="false" customHeight="false" hidden="false" ht="12.1" outlineLevel="0" r="228">
      <c r="A228" s="48" t="n">
        <v>46791</v>
      </c>
      <c r="B228" s="17" t="s">
        <v>844</v>
      </c>
      <c r="C228" s="17" t="s">
        <v>216</v>
      </c>
      <c r="D228" s="17" t="s">
        <v>217</v>
      </c>
      <c r="E228" s="6" t="n">
        <v>1000</v>
      </c>
      <c r="F228" s="7" t="n">
        <v>10</v>
      </c>
      <c r="G228" s="6" t="n">
        <v>34.9</v>
      </c>
      <c r="H228" s="6" t="n">
        <v>45</v>
      </c>
      <c r="I228" s="6" t="n">
        <v>349</v>
      </c>
      <c r="J228" s="6" t="n">
        <v>304</v>
      </c>
    </row>
    <row collapsed="false" customFormat="false" customHeight="false" hidden="false" ht="12.1" outlineLevel="0" r="229">
      <c r="A229" s="48" t="n">
        <v>46793</v>
      </c>
      <c r="B229" s="17" t="s">
        <v>864</v>
      </c>
      <c r="C229" s="17" t="s">
        <v>206</v>
      </c>
      <c r="D229" s="17" t="s">
        <v>207</v>
      </c>
      <c r="E229" s="6" t="n">
        <v>1000</v>
      </c>
      <c r="F229" s="7" t="n">
        <v>8</v>
      </c>
      <c r="G229" s="6" t="n">
        <v>14.71</v>
      </c>
      <c r="H229" s="6" t="n">
        <v>15</v>
      </c>
      <c r="I229" s="6" t="n">
        <v>117.68</v>
      </c>
      <c r="J229" s="6" t="n">
        <v>102.68</v>
      </c>
    </row>
    <row collapsed="false" customFormat="false" customHeight="false" hidden="false" ht="12.1" outlineLevel="0" r="230">
      <c r="A230" s="48" t="n">
        <v>46806</v>
      </c>
      <c r="B230" s="17" t="s">
        <v>844</v>
      </c>
      <c r="C230" s="17" t="s">
        <v>219</v>
      </c>
      <c r="D230" s="17" t="s">
        <v>220</v>
      </c>
      <c r="E230" s="6" t="n">
        <v>1000</v>
      </c>
      <c r="F230" s="7" t="n">
        <v>5</v>
      </c>
      <c r="G230" s="6" t="n">
        <v>20.55</v>
      </c>
      <c r="H230" s="6" t="n">
        <v>13</v>
      </c>
      <c r="I230" s="6" t="n">
        <v>102.75</v>
      </c>
      <c r="J230" s="6" t="n">
        <v>89.75</v>
      </c>
    </row>
    <row collapsed="false" customFormat="false" customHeight="false" hidden="false" ht="12.1" outlineLevel="0" r="231">
      <c r="A231" s="48" t="n">
        <v>46812</v>
      </c>
      <c r="B231" s="17" t="s">
        <v>844</v>
      </c>
      <c r="C231" s="17" t="s">
        <v>210</v>
      </c>
      <c r="D231" s="17" t="s">
        <v>211</v>
      </c>
      <c r="E231" s="6" t="n">
        <v>1000</v>
      </c>
      <c r="F231" s="7" t="n">
        <v>10</v>
      </c>
      <c r="G231" s="6" t="n">
        <v>44.88</v>
      </c>
      <c r="H231" s="6" t="n">
        <v>58</v>
      </c>
      <c r="I231" s="6" t="n">
        <v>448.8</v>
      </c>
      <c r="J231" s="6" t="n">
        <v>390.8</v>
      </c>
    </row>
    <row collapsed="false" customFormat="false" customHeight="false" hidden="false" ht="12.1" outlineLevel="0" r="232">
      <c r="A232" s="48" t="n">
        <v>46823</v>
      </c>
      <c r="B232" s="17" t="s">
        <v>864</v>
      </c>
      <c r="C232" s="17" t="s">
        <v>206</v>
      </c>
      <c r="D232" s="17" t="s">
        <v>207</v>
      </c>
      <c r="E232" s="6" t="n">
        <v>1000</v>
      </c>
      <c r="F232" s="7" t="n">
        <v>8</v>
      </c>
      <c r="G232" s="6" t="n">
        <v>14.71</v>
      </c>
      <c r="H232" s="6" t="n">
        <v>15</v>
      </c>
      <c r="I232" s="6" t="n">
        <v>117.68</v>
      </c>
      <c r="J232" s="6" t="n">
        <v>102.68</v>
      </c>
    </row>
    <row collapsed="false" customFormat="false" customHeight="false" hidden="false" ht="12.1" outlineLevel="0" r="233">
      <c r="A233" s="48" t="n">
        <v>46833</v>
      </c>
      <c r="B233" s="17" t="s">
        <v>844</v>
      </c>
      <c r="C233" s="17" t="s">
        <v>213</v>
      </c>
      <c r="D233" s="17" t="s">
        <v>214</v>
      </c>
      <c r="E233" s="6" t="n">
        <v>1000</v>
      </c>
      <c r="F233" s="7" t="n">
        <v>10</v>
      </c>
      <c r="G233" s="6" t="n">
        <v>56.1</v>
      </c>
      <c r="H233" s="6" t="n">
        <v>73</v>
      </c>
      <c r="I233" s="6" t="n">
        <v>561</v>
      </c>
      <c r="J233" s="6" t="n">
        <v>488</v>
      </c>
    </row>
    <row collapsed="false" customFormat="false" customHeight="false" hidden="false" ht="12.1" outlineLevel="0" r="234">
      <c r="A234" s="48" t="n">
        <v>46836</v>
      </c>
      <c r="B234" s="17" t="s">
        <v>844</v>
      </c>
      <c r="C234" s="17" t="s">
        <v>219</v>
      </c>
      <c r="D234" s="17" t="s">
        <v>220</v>
      </c>
      <c r="E234" s="6" t="n">
        <v>1000</v>
      </c>
      <c r="F234" s="7" t="n">
        <v>5</v>
      </c>
      <c r="G234" s="6" t="n">
        <v>20.55</v>
      </c>
      <c r="H234" s="6" t="n">
        <v>13</v>
      </c>
      <c r="I234" s="6" t="n">
        <v>102.75</v>
      </c>
      <c r="J234" s="6" t="n">
        <v>89.75</v>
      </c>
    </row>
    <row collapsed="false" customFormat="false" customHeight="false" hidden="false" ht="12.1" outlineLevel="0" r="235">
      <c r="A235" s="48" t="n">
        <v>46840</v>
      </c>
      <c r="B235" s="17" t="s">
        <v>864</v>
      </c>
      <c r="C235" s="17" t="s">
        <v>222</v>
      </c>
      <c r="D235" s="17" t="s">
        <v>223</v>
      </c>
      <c r="E235" s="6" t="n">
        <v>1000</v>
      </c>
      <c r="F235" s="7" t="n">
        <v>9</v>
      </c>
      <c r="G235" s="6" t="n">
        <v>38.39</v>
      </c>
      <c r="H235" s="6" t="n">
        <v>45</v>
      </c>
      <c r="I235" s="6" t="n">
        <v>345.51</v>
      </c>
      <c r="J235" s="6" t="n">
        <v>300.51</v>
      </c>
    </row>
    <row collapsed="false" customFormat="false" customHeight="false" hidden="false" ht="12.1" outlineLevel="0" r="236">
      <c r="A236" s="48" t="n">
        <v>46853</v>
      </c>
      <c r="B236" s="17" t="s">
        <v>864</v>
      </c>
      <c r="C236" s="17" t="s">
        <v>206</v>
      </c>
      <c r="D236" s="17" t="s">
        <v>207</v>
      </c>
      <c r="E236" s="6" t="n">
        <v>1000</v>
      </c>
      <c r="F236" s="7" t="n">
        <v>8</v>
      </c>
      <c r="G236" s="6" t="n">
        <v>14.71</v>
      </c>
      <c r="H236" s="6" t="n">
        <v>15</v>
      </c>
      <c r="I236" s="6" t="n">
        <v>117.68</v>
      </c>
      <c r="J236" s="6" t="n">
        <v>102.68</v>
      </c>
    </row>
    <row collapsed="false" customFormat="false" customHeight="false" hidden="false" ht="12.1" outlineLevel="0" r="237">
      <c r="A237" s="48" t="n">
        <v>46866</v>
      </c>
      <c r="B237" s="17" t="s">
        <v>844</v>
      </c>
      <c r="C237" s="17" t="s">
        <v>219</v>
      </c>
      <c r="D237" s="17" t="s">
        <v>220</v>
      </c>
      <c r="E237" s="6" t="n">
        <v>1000</v>
      </c>
      <c r="F237" s="7" t="n">
        <v>5</v>
      </c>
      <c r="G237" s="6" t="n">
        <v>20.55</v>
      </c>
      <c r="H237" s="6" t="n">
        <v>13</v>
      </c>
      <c r="I237" s="6" t="n">
        <v>102.75</v>
      </c>
      <c r="J237" s="6" t="n">
        <v>89.75</v>
      </c>
    </row>
    <row collapsed="false" customFormat="false" customHeight="false" hidden="false" ht="12.1" outlineLevel="0" r="238">
      <c r="A238" s="48" t="n">
        <v>46883</v>
      </c>
      <c r="B238" s="17" t="s">
        <v>864</v>
      </c>
      <c r="C238" s="17" t="s">
        <v>206</v>
      </c>
      <c r="D238" s="17" t="s">
        <v>207</v>
      </c>
      <c r="E238" s="6" t="n">
        <v>1000</v>
      </c>
      <c r="F238" s="7" t="n">
        <v>8</v>
      </c>
      <c r="G238" s="6" t="n">
        <v>14.71</v>
      </c>
      <c r="H238" s="6" t="n">
        <v>15</v>
      </c>
      <c r="I238" s="6" t="n">
        <v>117.68</v>
      </c>
      <c r="J238" s="6" t="n">
        <v>102.68</v>
      </c>
    </row>
    <row collapsed="false" customFormat="false" customHeight="false" hidden="false" ht="12.1" outlineLevel="0" r="239">
      <c r="A239" s="48" t="n">
        <v>46896</v>
      </c>
      <c r="B239" s="17" t="s">
        <v>844</v>
      </c>
      <c r="C239" s="17" t="s">
        <v>219</v>
      </c>
      <c r="D239" s="17" t="s">
        <v>220</v>
      </c>
      <c r="E239" s="6" t="n">
        <v>1000</v>
      </c>
      <c r="F239" s="7" t="n">
        <v>5</v>
      </c>
      <c r="G239" s="6" t="n">
        <v>20.55</v>
      </c>
      <c r="H239" s="6" t="n">
        <v>13</v>
      </c>
      <c r="I239" s="6" t="n">
        <v>102.75</v>
      </c>
      <c r="J239" s="6" t="n">
        <v>89.75</v>
      </c>
    </row>
    <row collapsed="false" customFormat="false" customHeight="false" hidden="false" ht="12.1" outlineLevel="0" r="240">
      <c r="A240" s="48" t="n">
        <v>46903</v>
      </c>
      <c r="B240" s="17" t="s">
        <v>844</v>
      </c>
      <c r="C240" s="17" t="s">
        <v>201</v>
      </c>
      <c r="D240" s="17" t="s">
        <v>203</v>
      </c>
      <c r="E240" s="6" t="n">
        <v>1000</v>
      </c>
      <c r="F240" s="7" t="n">
        <v>14</v>
      </c>
      <c r="G240" s="6" t="n">
        <v>61.08</v>
      </c>
      <c r="H240" s="6" t="n">
        <v>111</v>
      </c>
      <c r="I240" s="6" t="n">
        <v>855.12</v>
      </c>
      <c r="J240" s="6" t="n">
        <v>744.12</v>
      </c>
    </row>
    <row collapsed="false" customFormat="false" customHeight="false" hidden="false" ht="12.1" outlineLevel="0" r="241">
      <c r="A241" s="48" t="n">
        <v>46903</v>
      </c>
      <c r="B241" s="17" t="s">
        <v>844</v>
      </c>
      <c r="C241" s="17" t="s">
        <v>232</v>
      </c>
      <c r="D241" s="17" t="s">
        <v>233</v>
      </c>
      <c r="E241" s="6" t="n">
        <v>1000</v>
      </c>
      <c r="F241" s="7" t="n">
        <v>6</v>
      </c>
      <c r="G241" s="6" t="n">
        <v>35.4</v>
      </c>
      <c r="H241" s="6" t="n">
        <v>28</v>
      </c>
      <c r="I241" s="6" t="n">
        <v>212.4</v>
      </c>
      <c r="J241" s="6" t="n">
        <v>184.4</v>
      </c>
    </row>
    <row collapsed="false" customFormat="false" customHeight="false" hidden="false" ht="12.1" outlineLevel="0" r="242">
      <c r="A242" s="48" t="n">
        <v>46913</v>
      </c>
      <c r="B242" s="17" t="s">
        <v>864</v>
      </c>
      <c r="C242" s="17" t="s">
        <v>206</v>
      </c>
      <c r="D242" s="17" t="s">
        <v>207</v>
      </c>
      <c r="E242" s="6" t="n">
        <v>1000</v>
      </c>
      <c r="F242" s="7" t="n">
        <v>8</v>
      </c>
      <c r="G242" s="6" t="n">
        <v>14.71</v>
      </c>
      <c r="H242" s="6" t="n">
        <v>15</v>
      </c>
      <c r="I242" s="6" t="n">
        <v>117.68</v>
      </c>
      <c r="J242" s="6" t="n">
        <v>102.68</v>
      </c>
    </row>
    <row collapsed="false" customFormat="false" customHeight="false" hidden="false" ht="12.1" outlineLevel="0" r="243">
      <c r="A243" s="48" t="n">
        <v>46926</v>
      </c>
      <c r="B243" s="17" t="s">
        <v>844</v>
      </c>
      <c r="C243" s="17" t="s">
        <v>219</v>
      </c>
      <c r="D243" s="17" t="s">
        <v>220</v>
      </c>
      <c r="E243" s="6" t="n">
        <v>1000</v>
      </c>
      <c r="F243" s="7" t="n">
        <v>5</v>
      </c>
      <c r="G243" s="6" t="n">
        <v>20.55</v>
      </c>
      <c r="H243" s="6" t="n">
        <v>13</v>
      </c>
      <c r="I243" s="6" t="n">
        <v>102.75</v>
      </c>
      <c r="J243" s="6" t="n">
        <v>89.75</v>
      </c>
    </row>
    <row collapsed="false" customFormat="false" customHeight="false" hidden="false" ht="12.1" outlineLevel="0" r="244">
      <c r="A244" s="48" t="n">
        <v>46943</v>
      </c>
      <c r="B244" s="17" t="s">
        <v>864</v>
      </c>
      <c r="C244" s="17" t="s">
        <v>206</v>
      </c>
      <c r="D244" s="17" t="s">
        <v>207</v>
      </c>
      <c r="E244" s="6" t="n">
        <v>1000</v>
      </c>
      <c r="F244" s="7" t="n">
        <v>8</v>
      </c>
      <c r="G244" s="6" t="n">
        <v>14.71</v>
      </c>
      <c r="H244" s="6" t="n">
        <v>15</v>
      </c>
      <c r="I244" s="6" t="n">
        <v>117.68</v>
      </c>
      <c r="J244" s="6" t="n">
        <v>102.68</v>
      </c>
    </row>
    <row collapsed="false" customFormat="false" customHeight="false" hidden="false" ht="12.1" outlineLevel="0" r="245">
      <c r="A245" s="48" t="n">
        <v>46956</v>
      </c>
      <c r="B245" s="17" t="s">
        <v>844</v>
      </c>
      <c r="C245" s="17" t="s">
        <v>219</v>
      </c>
      <c r="D245" s="17" t="s">
        <v>220</v>
      </c>
      <c r="E245" s="6" t="n">
        <v>1000</v>
      </c>
      <c r="F245" s="7" t="n">
        <v>5</v>
      </c>
      <c r="G245" s="6" t="n">
        <v>20.55</v>
      </c>
      <c r="H245" s="6" t="n">
        <v>13</v>
      </c>
      <c r="I245" s="6" t="n">
        <v>102.75</v>
      </c>
      <c r="J245" s="6" t="n">
        <v>89.75</v>
      </c>
    </row>
    <row collapsed="false" customFormat="false" customHeight="false" hidden="false" ht="12.1" outlineLevel="0" r="246">
      <c r="A246" s="48" t="n">
        <v>46973</v>
      </c>
      <c r="B246" s="17" t="s">
        <v>864</v>
      </c>
      <c r="C246" s="17" t="s">
        <v>206</v>
      </c>
      <c r="D246" s="17" t="s">
        <v>207</v>
      </c>
      <c r="E246" s="6" t="n">
        <v>1000</v>
      </c>
      <c r="F246" s="7" t="n">
        <v>8</v>
      </c>
      <c r="G246" s="6" t="n">
        <v>14.71</v>
      </c>
      <c r="H246" s="6" t="n">
        <v>15</v>
      </c>
      <c r="I246" s="6" t="n">
        <v>117.68</v>
      </c>
      <c r="J246" s="6" t="n">
        <v>102.68</v>
      </c>
    </row>
    <row collapsed="false" customFormat="false" customHeight="false" hidden="false" ht="12.1" outlineLevel="0" r="247">
      <c r="A247" s="48" t="n">
        <v>46973</v>
      </c>
      <c r="B247" s="17" t="s">
        <v>844</v>
      </c>
      <c r="C247" s="17" t="s">
        <v>216</v>
      </c>
      <c r="D247" s="17" t="s">
        <v>217</v>
      </c>
      <c r="E247" s="6" t="n">
        <v>1000</v>
      </c>
      <c r="F247" s="7" t="n">
        <v>10</v>
      </c>
      <c r="G247" s="6" t="n">
        <v>34.9</v>
      </c>
      <c r="H247" s="6" t="n">
        <v>45</v>
      </c>
      <c r="I247" s="6" t="n">
        <v>349</v>
      </c>
      <c r="J247" s="6" t="n">
        <v>304</v>
      </c>
    </row>
    <row collapsed="false" customFormat="false" customHeight="false" hidden="false" ht="12.1" outlineLevel="0" r="248">
      <c r="A248" s="48" t="n">
        <v>46986</v>
      </c>
      <c r="B248" s="17" t="s">
        <v>844</v>
      </c>
      <c r="C248" s="17" t="s">
        <v>219</v>
      </c>
      <c r="D248" s="17" t="s">
        <v>220</v>
      </c>
      <c r="E248" s="6" t="n">
        <v>1000</v>
      </c>
      <c r="F248" s="7" t="n">
        <v>5</v>
      </c>
      <c r="G248" s="6" t="n">
        <v>20.55</v>
      </c>
      <c r="H248" s="6" t="n">
        <v>13</v>
      </c>
      <c r="I248" s="6" t="n">
        <v>102.75</v>
      </c>
      <c r="J248" s="6" t="n">
        <v>89.75</v>
      </c>
    </row>
    <row collapsed="false" customFormat="false" customHeight="false" hidden="false" ht="12.1" outlineLevel="0" r="249">
      <c r="A249" s="48" t="n">
        <v>46994</v>
      </c>
      <c r="B249" s="17" t="s">
        <v>844</v>
      </c>
      <c r="C249" s="17" t="s">
        <v>210</v>
      </c>
      <c r="D249" s="17" t="s">
        <v>211</v>
      </c>
      <c r="E249" s="6" t="n">
        <v>1000</v>
      </c>
      <c r="F249" s="7" t="n">
        <v>10</v>
      </c>
      <c r="G249" s="6" t="n">
        <v>44.88</v>
      </c>
      <c r="H249" s="6" t="n">
        <v>58</v>
      </c>
      <c r="I249" s="6" t="n">
        <v>448.8</v>
      </c>
      <c r="J249" s="6" t="n">
        <v>390.8</v>
      </c>
    </row>
    <row collapsed="false" customFormat="false" customHeight="false" hidden="false" ht="12.1" outlineLevel="0" r="250">
      <c r="A250" s="48" t="n">
        <v>47003</v>
      </c>
      <c r="B250" s="17" t="s">
        <v>864</v>
      </c>
      <c r="C250" s="17" t="s">
        <v>206</v>
      </c>
      <c r="D250" s="17" t="s">
        <v>207</v>
      </c>
      <c r="E250" s="6" t="n">
        <v>1000</v>
      </c>
      <c r="F250" s="7" t="n">
        <v>8</v>
      </c>
      <c r="G250" s="6" t="n">
        <v>14.71</v>
      </c>
      <c r="H250" s="6" t="n">
        <v>15</v>
      </c>
      <c r="I250" s="6" t="n">
        <v>117.68</v>
      </c>
      <c r="J250" s="6" t="n">
        <v>102.68</v>
      </c>
    </row>
    <row collapsed="false" customFormat="false" customHeight="false" hidden="false" ht="12.1" outlineLevel="0" r="251">
      <c r="A251" s="48" t="n">
        <v>47015</v>
      </c>
      <c r="B251" s="17" t="s">
        <v>844</v>
      </c>
      <c r="C251" s="17" t="s">
        <v>213</v>
      </c>
      <c r="D251" s="17" t="s">
        <v>214</v>
      </c>
      <c r="E251" s="6" t="n">
        <v>1000</v>
      </c>
      <c r="F251" s="7" t="n">
        <v>10</v>
      </c>
      <c r="G251" s="6" t="n">
        <v>56.1</v>
      </c>
      <c r="H251" s="6" t="n">
        <v>73</v>
      </c>
      <c r="I251" s="6" t="n">
        <v>561</v>
      </c>
      <c r="J251" s="6" t="n">
        <v>488</v>
      </c>
    </row>
    <row collapsed="false" customFormat="false" customHeight="false" hidden="false" ht="12.1" outlineLevel="0" r="252">
      <c r="A252" s="48" t="n">
        <v>47016</v>
      </c>
      <c r="B252" s="17" t="s">
        <v>844</v>
      </c>
      <c r="C252" s="17" t="s">
        <v>219</v>
      </c>
      <c r="D252" s="17" t="s">
        <v>220</v>
      </c>
      <c r="E252" s="6" t="n">
        <v>1000</v>
      </c>
      <c r="F252" s="7" t="n">
        <v>5</v>
      </c>
      <c r="G252" s="6" t="n">
        <v>20.55</v>
      </c>
      <c r="H252" s="6" t="n">
        <v>13</v>
      </c>
      <c r="I252" s="6" t="n">
        <v>102.75</v>
      </c>
      <c r="J252" s="6" t="n">
        <v>89.75</v>
      </c>
    </row>
    <row collapsed="false" customFormat="false" customHeight="false" hidden="false" ht="12.1" outlineLevel="0" r="253">
      <c r="A253" s="48" t="n">
        <v>47022</v>
      </c>
      <c r="B253" s="17" t="s">
        <v>864</v>
      </c>
      <c r="C253" s="17" t="s">
        <v>222</v>
      </c>
      <c r="D253" s="17" t="s">
        <v>223</v>
      </c>
      <c r="E253" s="6" t="n">
        <v>1000</v>
      </c>
      <c r="F253" s="7" t="n">
        <v>9</v>
      </c>
      <c r="G253" s="6" t="n">
        <v>38.39</v>
      </c>
      <c r="H253" s="6" t="n">
        <v>45</v>
      </c>
      <c r="I253" s="6" t="n">
        <v>345.51</v>
      </c>
      <c r="J253" s="6" t="n">
        <v>300.51</v>
      </c>
    </row>
    <row collapsed="false" customFormat="false" customHeight="false" hidden="false" ht="12.1" outlineLevel="0" r="254">
      <c r="A254" s="48" t="n">
        <v>47033</v>
      </c>
      <c r="B254" s="17" t="s">
        <v>864</v>
      </c>
      <c r="C254" s="17" t="s">
        <v>206</v>
      </c>
      <c r="D254" s="17" t="s">
        <v>207</v>
      </c>
      <c r="E254" s="6" t="n">
        <v>1000</v>
      </c>
      <c r="F254" s="7" t="n">
        <v>8</v>
      </c>
      <c r="G254" s="6" t="n">
        <v>14.71</v>
      </c>
      <c r="H254" s="6" t="n">
        <v>15</v>
      </c>
      <c r="I254" s="6" t="n">
        <v>117.68</v>
      </c>
      <c r="J254" s="6" t="n">
        <v>102.68</v>
      </c>
    </row>
    <row collapsed="false" customFormat="false" customHeight="false" hidden="false" ht="12.1" outlineLevel="0" r="255">
      <c r="A255" s="48" t="n">
        <v>47046</v>
      </c>
      <c r="B255" s="17" t="s">
        <v>844</v>
      </c>
      <c r="C255" s="17" t="s">
        <v>219</v>
      </c>
      <c r="D255" s="17" t="s">
        <v>220</v>
      </c>
      <c r="E255" s="6" t="n">
        <v>1000</v>
      </c>
      <c r="F255" s="7" t="n">
        <v>5</v>
      </c>
      <c r="G255" s="6" t="n">
        <v>20.55</v>
      </c>
      <c r="H255" s="6" t="n">
        <v>13</v>
      </c>
      <c r="I255" s="6" t="n">
        <v>102.75</v>
      </c>
      <c r="J255" s="6" t="n">
        <v>89.75</v>
      </c>
    </row>
    <row collapsed="false" customFormat="false" customHeight="false" hidden="false" ht="12.1" outlineLevel="0" r="256">
      <c r="A256" s="48" t="n">
        <v>47063</v>
      </c>
      <c r="B256" s="17" t="s">
        <v>864</v>
      </c>
      <c r="C256" s="17" t="s">
        <v>206</v>
      </c>
      <c r="D256" s="17" t="s">
        <v>207</v>
      </c>
      <c r="E256" s="6" t="n">
        <v>1000</v>
      </c>
      <c r="F256" s="7" t="n">
        <v>8</v>
      </c>
      <c r="G256" s="6" t="n">
        <v>14.71</v>
      </c>
      <c r="H256" s="6" t="n">
        <v>15</v>
      </c>
      <c r="I256" s="6" t="n">
        <v>117.68</v>
      </c>
      <c r="J256" s="6" t="n">
        <v>102.68</v>
      </c>
    </row>
    <row collapsed="false" customFormat="false" customHeight="false" hidden="false" ht="12.1" outlineLevel="0" r="257">
      <c r="A257" s="48" t="n">
        <v>47076</v>
      </c>
      <c r="B257" s="17" t="s">
        <v>844</v>
      </c>
      <c r="C257" s="17" t="s">
        <v>219</v>
      </c>
      <c r="D257" s="17" t="s">
        <v>220</v>
      </c>
      <c r="E257" s="6" t="n">
        <v>1000</v>
      </c>
      <c r="F257" s="7" t="n">
        <v>5</v>
      </c>
      <c r="G257" s="6" t="n">
        <v>20.55</v>
      </c>
      <c r="H257" s="6" t="n">
        <v>13</v>
      </c>
      <c r="I257" s="6" t="n">
        <v>102.75</v>
      </c>
      <c r="J257" s="6" t="n">
        <v>89.75</v>
      </c>
    </row>
    <row collapsed="false" customFormat="false" customHeight="false" hidden="false" ht="12.1" outlineLevel="0" r="258">
      <c r="A258" s="48" t="n">
        <v>47085</v>
      </c>
      <c r="B258" s="17" t="s">
        <v>844</v>
      </c>
      <c r="C258" s="17" t="s">
        <v>232</v>
      </c>
      <c r="D258" s="17" t="s">
        <v>233</v>
      </c>
      <c r="E258" s="6" t="n">
        <v>1000</v>
      </c>
      <c r="F258" s="7" t="n">
        <v>6</v>
      </c>
      <c r="G258" s="6" t="n">
        <v>35.4</v>
      </c>
      <c r="H258" s="6" t="n">
        <v>28</v>
      </c>
      <c r="I258" s="6" t="n">
        <v>212.4</v>
      </c>
      <c r="J258" s="6" t="n">
        <v>184.4</v>
      </c>
    </row>
    <row collapsed="false" customFormat="false" customHeight="false" hidden="false" ht="12.1" outlineLevel="0" r="259">
      <c r="A259" s="48" t="n">
        <v>47085</v>
      </c>
      <c r="B259" s="17" t="s">
        <v>844</v>
      </c>
      <c r="C259" s="17" t="s">
        <v>201</v>
      </c>
      <c r="D259" s="17" t="s">
        <v>203</v>
      </c>
      <c r="E259" s="6" t="n">
        <v>1000</v>
      </c>
      <c r="F259" s="7" t="n">
        <v>14</v>
      </c>
      <c r="G259" s="6" t="n">
        <v>61.08</v>
      </c>
      <c r="H259" s="6" t="n">
        <v>111</v>
      </c>
      <c r="I259" s="6" t="n">
        <v>855.12</v>
      </c>
      <c r="J259" s="6" t="n">
        <v>744.12</v>
      </c>
    </row>
    <row collapsed="false" customFormat="false" customHeight="false" hidden="false" ht="12.1" outlineLevel="0" r="260">
      <c r="A260" s="48" t="n">
        <v>47093</v>
      </c>
      <c r="B260" s="17" t="s">
        <v>864</v>
      </c>
      <c r="C260" s="17" t="s">
        <v>206</v>
      </c>
      <c r="D260" s="17" t="s">
        <v>207</v>
      </c>
      <c r="E260" s="6" t="n">
        <v>1000</v>
      </c>
      <c r="F260" s="7" t="n">
        <v>8</v>
      </c>
      <c r="G260" s="6" t="n">
        <v>14.71</v>
      </c>
      <c r="H260" s="6" t="n">
        <v>15</v>
      </c>
      <c r="I260" s="6" t="n">
        <v>117.68</v>
      </c>
      <c r="J260" s="6" t="n">
        <v>102.68</v>
      </c>
    </row>
    <row collapsed="false" customFormat="false" customHeight="false" hidden="false" ht="12.1" outlineLevel="0" r="261">
      <c r="A261" s="48" t="n">
        <v>47106</v>
      </c>
      <c r="B261" s="17" t="s">
        <v>844</v>
      </c>
      <c r="C261" s="17" t="s">
        <v>219</v>
      </c>
      <c r="D261" s="17" t="s">
        <v>220</v>
      </c>
      <c r="E261" s="6" t="n">
        <v>1000</v>
      </c>
      <c r="F261" s="7" t="n">
        <v>5</v>
      </c>
      <c r="G261" s="6" t="n">
        <v>20.55</v>
      </c>
      <c r="H261" s="6" t="n">
        <v>13</v>
      </c>
      <c r="I261" s="6" t="n">
        <v>102.75</v>
      </c>
      <c r="J261" s="6" t="n">
        <v>89.75</v>
      </c>
    </row>
    <row collapsed="false" customFormat="false" customHeight="false" hidden="false" ht="12.1" outlineLevel="0" r="262">
      <c r="A262" s="48" t="n">
        <v>47123</v>
      </c>
      <c r="B262" s="17" t="s">
        <v>864</v>
      </c>
      <c r="C262" s="17" t="s">
        <v>206</v>
      </c>
      <c r="D262" s="17" t="s">
        <v>207</v>
      </c>
      <c r="E262" s="6" t="n">
        <v>1000</v>
      </c>
      <c r="F262" s="7" t="n">
        <v>8</v>
      </c>
      <c r="G262" s="6" t="n">
        <v>14.71</v>
      </c>
      <c r="H262" s="6" t="n">
        <v>15</v>
      </c>
      <c r="I262" s="6" t="n">
        <v>117.68</v>
      </c>
      <c r="J262" s="6" t="n">
        <v>102.68</v>
      </c>
    </row>
    <row collapsed="false" customFormat="false" customHeight="false" hidden="false" ht="12.1" outlineLevel="0" r="263">
      <c r="A263" s="48" t="n">
        <v>47136</v>
      </c>
      <c r="B263" s="17" t="s">
        <v>844</v>
      </c>
      <c r="C263" s="17" t="s">
        <v>219</v>
      </c>
      <c r="D263" s="17" t="s">
        <v>220</v>
      </c>
      <c r="E263" s="6" t="n">
        <v>1000</v>
      </c>
      <c r="F263" s="7" t="n">
        <v>5</v>
      </c>
      <c r="G263" s="6" t="n">
        <v>20.55</v>
      </c>
      <c r="H263" s="6" t="n">
        <v>13</v>
      </c>
      <c r="I263" s="6" t="n">
        <v>102.75</v>
      </c>
      <c r="J263" s="6" t="n">
        <v>89.75</v>
      </c>
    </row>
    <row collapsed="false" customFormat="false" customHeight="false" hidden="false" ht="12.1" outlineLevel="0" r="264">
      <c r="A264" s="48" t="n">
        <v>47153</v>
      </c>
      <c r="B264" s="17" t="s">
        <v>864</v>
      </c>
      <c r="C264" s="17" t="s">
        <v>206</v>
      </c>
      <c r="D264" s="17" t="s">
        <v>207</v>
      </c>
      <c r="E264" s="6" t="n">
        <v>1000</v>
      </c>
      <c r="F264" s="7" t="n">
        <v>8</v>
      </c>
      <c r="G264" s="6" t="n">
        <v>14.71</v>
      </c>
      <c r="H264" s="6" t="n">
        <v>15</v>
      </c>
      <c r="I264" s="6" t="n">
        <v>117.68</v>
      </c>
      <c r="J264" s="6" t="n">
        <v>102.68</v>
      </c>
    </row>
    <row collapsed="false" customFormat="false" customHeight="false" hidden="false" ht="12.1" outlineLevel="0" r="265">
      <c r="A265" s="48" t="n">
        <v>47155</v>
      </c>
      <c r="B265" s="17" t="s">
        <v>844</v>
      </c>
      <c r="C265" s="17" t="s">
        <v>216</v>
      </c>
      <c r="D265" s="17" t="s">
        <v>217</v>
      </c>
      <c r="E265" s="6" t="n">
        <v>1000</v>
      </c>
      <c r="F265" s="7" t="n">
        <v>10</v>
      </c>
      <c r="G265" s="6" t="n">
        <v>34.9</v>
      </c>
      <c r="H265" s="6" t="n">
        <v>45</v>
      </c>
      <c r="I265" s="6" t="n">
        <v>349</v>
      </c>
      <c r="J265" s="6" t="n">
        <v>304</v>
      </c>
    </row>
    <row collapsed="false" customFormat="false" customHeight="false" hidden="false" ht="12.1" outlineLevel="0" r="266">
      <c r="A266" s="48" t="n">
        <v>47166</v>
      </c>
      <c r="B266" s="17" t="s">
        <v>844</v>
      </c>
      <c r="C266" s="17" t="s">
        <v>219</v>
      </c>
      <c r="D266" s="17" t="s">
        <v>220</v>
      </c>
      <c r="E266" s="6" t="n">
        <v>1000</v>
      </c>
      <c r="F266" s="7" t="n">
        <v>5</v>
      </c>
      <c r="G266" s="6" t="n">
        <v>20.55</v>
      </c>
      <c r="H266" s="6" t="n">
        <v>13</v>
      </c>
      <c r="I266" s="6" t="n">
        <v>102.75</v>
      </c>
      <c r="J266" s="6" t="n">
        <v>89.75</v>
      </c>
    </row>
    <row collapsed="false" customFormat="false" customHeight="false" hidden="false" ht="12.1" outlineLevel="0" r="267">
      <c r="A267" s="48" t="n">
        <v>47176</v>
      </c>
      <c r="B267" s="17" t="s">
        <v>844</v>
      </c>
      <c r="C267" s="17" t="s">
        <v>210</v>
      </c>
      <c r="D267" s="17" t="s">
        <v>211</v>
      </c>
      <c r="E267" s="6" t="n">
        <v>1000</v>
      </c>
      <c r="F267" s="7" t="n">
        <v>10</v>
      </c>
      <c r="G267" s="6" t="n">
        <v>44.88</v>
      </c>
      <c r="H267" s="6" t="n">
        <v>58</v>
      </c>
      <c r="I267" s="6" t="n">
        <v>448.8</v>
      </c>
      <c r="J267" s="6" t="n">
        <v>390.8</v>
      </c>
    </row>
    <row collapsed="false" customFormat="false" customHeight="false" hidden="false" ht="12.1" outlineLevel="0" r="268">
      <c r="A268" s="48" t="n">
        <v>47183</v>
      </c>
      <c r="B268" s="17" t="s">
        <v>864</v>
      </c>
      <c r="C268" s="17" t="s">
        <v>206</v>
      </c>
      <c r="D268" s="17" t="s">
        <v>207</v>
      </c>
      <c r="E268" s="6" t="n">
        <v>1000</v>
      </c>
      <c r="F268" s="7" t="n">
        <v>8</v>
      </c>
      <c r="G268" s="6" t="n">
        <v>14.71</v>
      </c>
      <c r="H268" s="6" t="n">
        <v>15</v>
      </c>
      <c r="I268" s="6" t="n">
        <v>117.68</v>
      </c>
      <c r="J268" s="6" t="n">
        <v>102.68</v>
      </c>
    </row>
    <row collapsed="false" customFormat="false" customHeight="false" hidden="false" ht="12.1" outlineLevel="0" r="269">
      <c r="A269" s="48" t="n">
        <v>47196</v>
      </c>
      <c r="B269" s="17" t="s">
        <v>844</v>
      </c>
      <c r="C269" s="17" t="s">
        <v>219</v>
      </c>
      <c r="D269" s="17" t="s">
        <v>220</v>
      </c>
      <c r="E269" s="6" t="n">
        <v>1000</v>
      </c>
      <c r="F269" s="7" t="n">
        <v>5</v>
      </c>
      <c r="G269" s="6" t="n">
        <v>20.55</v>
      </c>
      <c r="H269" s="6" t="n">
        <v>13</v>
      </c>
      <c r="I269" s="6" t="n">
        <v>102.75</v>
      </c>
      <c r="J269" s="6" t="n">
        <v>89.75</v>
      </c>
    </row>
    <row collapsed="false" customFormat="false" customHeight="false" hidden="false" ht="12.1" outlineLevel="0" r="270">
      <c r="A270" s="48" t="n">
        <v>47197</v>
      </c>
      <c r="B270" s="17" t="s">
        <v>844</v>
      </c>
      <c r="C270" s="17" t="s">
        <v>213</v>
      </c>
      <c r="D270" s="17" t="s">
        <v>214</v>
      </c>
      <c r="E270" s="6" t="n">
        <v>1000</v>
      </c>
      <c r="F270" s="7" t="n">
        <v>10</v>
      </c>
      <c r="G270" s="6" t="n">
        <v>56.1</v>
      </c>
      <c r="H270" s="6" t="n">
        <v>73</v>
      </c>
      <c r="I270" s="6" t="n">
        <v>561</v>
      </c>
      <c r="J270" s="6" t="n">
        <v>488</v>
      </c>
    </row>
    <row collapsed="false" customFormat="false" customHeight="false" hidden="false" ht="12.1" outlineLevel="0" r="271">
      <c r="A271" s="48" t="n">
        <v>47204</v>
      </c>
      <c r="B271" s="17" t="s">
        <v>864</v>
      </c>
      <c r="C271" s="17" t="s">
        <v>222</v>
      </c>
      <c r="D271" s="17" t="s">
        <v>223</v>
      </c>
      <c r="E271" s="6" t="n">
        <v>1000</v>
      </c>
      <c r="F271" s="7" t="n">
        <v>9</v>
      </c>
      <c r="G271" s="6" t="n">
        <v>38.39</v>
      </c>
      <c r="H271" s="6" t="n">
        <v>45</v>
      </c>
      <c r="I271" s="6" t="n">
        <v>345.51</v>
      </c>
      <c r="J271" s="6" t="n">
        <v>300.51</v>
      </c>
    </row>
    <row collapsed="false" customFormat="false" customHeight="false" hidden="false" ht="12.1" outlineLevel="0" r="272">
      <c r="A272" s="48" t="n">
        <v>47213</v>
      </c>
      <c r="B272" s="17" t="s">
        <v>864</v>
      </c>
      <c r="C272" s="17" t="s">
        <v>206</v>
      </c>
      <c r="D272" s="17" t="s">
        <v>207</v>
      </c>
      <c r="E272" s="6" t="n">
        <v>1000</v>
      </c>
      <c r="F272" s="7" t="n">
        <v>8</v>
      </c>
      <c r="G272" s="6" t="n">
        <v>14.71</v>
      </c>
      <c r="H272" s="6" t="n">
        <v>15</v>
      </c>
      <c r="I272" s="6" t="n">
        <v>117.68</v>
      </c>
      <c r="J272" s="6" t="n">
        <v>102.68</v>
      </c>
    </row>
    <row collapsed="false" customFormat="false" customHeight="false" hidden="false" ht="12.1" outlineLevel="0" r="273">
      <c r="A273" s="48" t="n">
        <v>47226</v>
      </c>
      <c r="B273" s="17" t="s">
        <v>844</v>
      </c>
      <c r="C273" s="17" t="s">
        <v>219</v>
      </c>
      <c r="D273" s="17" t="s">
        <v>220</v>
      </c>
      <c r="E273" s="6" t="n">
        <v>1000</v>
      </c>
      <c r="F273" s="7" t="n">
        <v>5</v>
      </c>
      <c r="G273" s="6" t="n">
        <v>20.55</v>
      </c>
      <c r="H273" s="6" t="n">
        <v>13</v>
      </c>
      <c r="I273" s="6" t="n">
        <v>102.75</v>
      </c>
      <c r="J273" s="6" t="n">
        <v>89.75</v>
      </c>
    </row>
    <row collapsed="false" customFormat="false" customHeight="false" hidden="false" ht="12.1" outlineLevel="0" r="274">
      <c r="A274" s="48" t="n">
        <v>47243</v>
      </c>
      <c r="B274" s="17" t="s">
        <v>864</v>
      </c>
      <c r="C274" s="17" t="s">
        <v>206</v>
      </c>
      <c r="D274" s="17" t="s">
        <v>207</v>
      </c>
      <c r="E274" s="6" t="n">
        <v>1000</v>
      </c>
      <c r="F274" s="7" t="n">
        <v>8</v>
      </c>
      <c r="G274" s="6" t="n">
        <v>14.71</v>
      </c>
      <c r="H274" s="6" t="n">
        <v>15</v>
      </c>
      <c r="I274" s="6" t="n">
        <v>117.68</v>
      </c>
      <c r="J274" s="6" t="n">
        <v>102.68</v>
      </c>
    </row>
    <row collapsed="false" customFormat="false" customHeight="false" hidden="false" ht="12.1" outlineLevel="0" r="275">
      <c r="A275" s="48" t="n">
        <v>47256</v>
      </c>
      <c r="B275" s="17" t="s">
        <v>844</v>
      </c>
      <c r="C275" s="17" t="s">
        <v>219</v>
      </c>
      <c r="D275" s="17" t="s">
        <v>220</v>
      </c>
      <c r="E275" s="6" t="n">
        <v>1000</v>
      </c>
      <c r="F275" s="7" t="n">
        <v>5</v>
      </c>
      <c r="G275" s="6" t="n">
        <v>20.55</v>
      </c>
      <c r="H275" s="6" t="n">
        <v>13</v>
      </c>
      <c r="I275" s="6" t="n">
        <v>102.75</v>
      </c>
      <c r="J275" s="6" t="n">
        <v>89.75</v>
      </c>
    </row>
    <row collapsed="false" customFormat="false" customHeight="false" hidden="false" ht="12.1" outlineLevel="0" r="276">
      <c r="A276" s="48" t="n">
        <v>47267</v>
      </c>
      <c r="B276" s="17" t="s">
        <v>844</v>
      </c>
      <c r="C276" s="17" t="s">
        <v>232</v>
      </c>
      <c r="D276" s="17" t="s">
        <v>233</v>
      </c>
      <c r="E276" s="6" t="n">
        <v>1000</v>
      </c>
      <c r="F276" s="7" t="n">
        <v>6</v>
      </c>
      <c r="G276" s="6" t="n">
        <v>35.4</v>
      </c>
      <c r="H276" s="6" t="n">
        <v>28</v>
      </c>
      <c r="I276" s="6" t="n">
        <v>212.4</v>
      </c>
      <c r="J276" s="6" t="n">
        <v>184.4</v>
      </c>
    </row>
    <row collapsed="false" customFormat="false" customHeight="false" hidden="false" ht="12.1" outlineLevel="0" r="277">
      <c r="A277" s="48" t="n">
        <v>47267</v>
      </c>
      <c r="B277" s="17" t="s">
        <v>844</v>
      </c>
      <c r="C277" s="17" t="s">
        <v>201</v>
      </c>
      <c r="D277" s="17" t="s">
        <v>203</v>
      </c>
      <c r="E277" s="6" t="n">
        <v>1000</v>
      </c>
      <c r="F277" s="7" t="n">
        <v>14</v>
      </c>
      <c r="G277" s="6" t="n">
        <v>61.08</v>
      </c>
      <c r="H277" s="6" t="n">
        <v>111</v>
      </c>
      <c r="I277" s="6" t="n">
        <v>855.12</v>
      </c>
      <c r="J277" s="6" t="n">
        <v>744.12</v>
      </c>
    </row>
    <row collapsed="false" customFormat="false" customHeight="false" hidden="false" ht="12.1" outlineLevel="0" r="278">
      <c r="A278" s="48" t="n">
        <v>47273</v>
      </c>
      <c r="B278" s="17" t="s">
        <v>864</v>
      </c>
      <c r="C278" s="17" t="s">
        <v>206</v>
      </c>
      <c r="D278" s="17" t="s">
        <v>207</v>
      </c>
      <c r="E278" s="6" t="n">
        <v>1000</v>
      </c>
      <c r="F278" s="7" t="n">
        <v>8</v>
      </c>
      <c r="G278" s="6" t="n">
        <v>14.71</v>
      </c>
      <c r="H278" s="6" t="n">
        <v>15</v>
      </c>
      <c r="I278" s="6" t="n">
        <v>117.68</v>
      </c>
      <c r="J278" s="6" t="n">
        <v>102.68</v>
      </c>
    </row>
    <row collapsed="false" customFormat="false" customHeight="false" hidden="false" ht="12.1" outlineLevel="0" r="279">
      <c r="A279" s="48" t="n">
        <v>47286</v>
      </c>
      <c r="B279" s="17" t="s">
        <v>844</v>
      </c>
      <c r="C279" s="17" t="s">
        <v>219</v>
      </c>
      <c r="D279" s="17" t="s">
        <v>220</v>
      </c>
      <c r="E279" s="6" t="n">
        <v>1000</v>
      </c>
      <c r="F279" s="7" t="n">
        <v>5</v>
      </c>
      <c r="G279" s="6" t="n">
        <v>20.55</v>
      </c>
      <c r="H279" s="6" t="n">
        <v>13</v>
      </c>
      <c r="I279" s="6" t="n">
        <v>102.75</v>
      </c>
      <c r="J279" s="6" t="n">
        <v>89.75</v>
      </c>
    </row>
    <row collapsed="false" customFormat="false" customHeight="false" hidden="false" ht="12.1" outlineLevel="0" r="280">
      <c r="A280" s="48" t="n">
        <v>47303</v>
      </c>
      <c r="B280" s="17" t="s">
        <v>864</v>
      </c>
      <c r="C280" s="17" t="s">
        <v>206</v>
      </c>
      <c r="D280" s="17" t="s">
        <v>207</v>
      </c>
      <c r="E280" s="6" t="n">
        <v>1000</v>
      </c>
      <c r="F280" s="7" t="n">
        <v>8</v>
      </c>
      <c r="G280" s="6" t="n">
        <v>14.71</v>
      </c>
      <c r="H280" s="6" t="n">
        <v>15</v>
      </c>
      <c r="I280" s="6" t="n">
        <v>117.68</v>
      </c>
      <c r="J280" s="6" t="n">
        <v>102.68</v>
      </c>
    </row>
    <row collapsed="false" customFormat="false" customHeight="false" hidden="false" ht="12.1" outlineLevel="0" r="281">
      <c r="A281" s="48" t="n">
        <v>47316</v>
      </c>
      <c r="B281" s="17" t="s">
        <v>844</v>
      </c>
      <c r="C281" s="17" t="s">
        <v>219</v>
      </c>
      <c r="D281" s="17" t="s">
        <v>220</v>
      </c>
      <c r="E281" s="6" t="n">
        <v>1000</v>
      </c>
      <c r="F281" s="7" t="n">
        <v>5</v>
      </c>
      <c r="G281" s="6" t="n">
        <v>20.55</v>
      </c>
      <c r="H281" s="6" t="n">
        <v>13</v>
      </c>
      <c r="I281" s="6" t="n">
        <v>102.75</v>
      </c>
      <c r="J281" s="6" t="n">
        <v>89.75</v>
      </c>
    </row>
    <row collapsed="false" customFormat="false" customHeight="false" hidden="false" ht="12.1" outlineLevel="0" r="282">
      <c r="A282" s="48" t="n">
        <v>47333</v>
      </c>
      <c r="B282" s="17" t="s">
        <v>864</v>
      </c>
      <c r="C282" s="17" t="s">
        <v>206</v>
      </c>
      <c r="D282" s="17" t="s">
        <v>207</v>
      </c>
      <c r="E282" s="6" t="n">
        <v>1000</v>
      </c>
      <c r="F282" s="7" t="n">
        <v>8</v>
      </c>
      <c r="G282" s="6" t="n">
        <v>14.71</v>
      </c>
      <c r="H282" s="6" t="n">
        <v>15</v>
      </c>
      <c r="I282" s="6" t="n">
        <v>117.68</v>
      </c>
      <c r="J282" s="6" t="n">
        <v>102.68</v>
      </c>
    </row>
    <row collapsed="false" customFormat="false" customHeight="false" hidden="false" ht="12.1" outlineLevel="0" r="283">
      <c r="A283" s="48" t="n">
        <v>47337</v>
      </c>
      <c r="B283" s="17" t="s">
        <v>844</v>
      </c>
      <c r="C283" s="17" t="s">
        <v>216</v>
      </c>
      <c r="D283" s="17" t="s">
        <v>217</v>
      </c>
      <c r="E283" s="6" t="n">
        <v>1000</v>
      </c>
      <c r="F283" s="7" t="n">
        <v>10</v>
      </c>
      <c r="G283" s="6" t="n">
        <v>34.9</v>
      </c>
      <c r="H283" s="6" t="n">
        <v>45</v>
      </c>
      <c r="I283" s="6" t="n">
        <v>349</v>
      </c>
      <c r="J283" s="6" t="n">
        <v>304</v>
      </c>
    </row>
    <row collapsed="false" customFormat="false" customHeight="false" hidden="false" ht="12.1" outlineLevel="0" r="284">
      <c r="A284" s="48" t="n">
        <v>47346</v>
      </c>
      <c r="B284" s="17" t="s">
        <v>844</v>
      </c>
      <c r="C284" s="17" t="s">
        <v>219</v>
      </c>
      <c r="D284" s="17" t="s">
        <v>220</v>
      </c>
      <c r="E284" s="6" t="n">
        <v>1000</v>
      </c>
      <c r="F284" s="7" t="n">
        <v>5</v>
      </c>
      <c r="G284" s="6" t="n">
        <v>20.55</v>
      </c>
      <c r="H284" s="6" t="n">
        <v>13</v>
      </c>
      <c r="I284" s="6" t="n">
        <v>102.75</v>
      </c>
      <c r="J284" s="6" t="n">
        <v>89.75</v>
      </c>
    </row>
    <row collapsed="false" customFormat="false" customHeight="false" hidden="false" ht="12.1" outlineLevel="0" r="285">
      <c r="A285" s="48" t="n">
        <v>47358</v>
      </c>
      <c r="B285" s="17" t="s">
        <v>844</v>
      </c>
      <c r="C285" s="17" t="s">
        <v>210</v>
      </c>
      <c r="D285" s="17" t="s">
        <v>211</v>
      </c>
      <c r="E285" s="6" t="n">
        <v>1000</v>
      </c>
      <c r="F285" s="7" t="n">
        <v>10</v>
      </c>
      <c r="G285" s="6" t="n">
        <v>44.88</v>
      </c>
      <c r="H285" s="6" t="n">
        <v>58</v>
      </c>
      <c r="I285" s="6" t="n">
        <v>448.8</v>
      </c>
      <c r="J285" s="6" t="n">
        <v>390.8</v>
      </c>
    </row>
    <row collapsed="false" customFormat="false" customHeight="false" hidden="false" ht="12.1" outlineLevel="0" r="286">
      <c r="A286" s="48" t="n">
        <v>47363</v>
      </c>
      <c r="B286" s="17" t="s">
        <v>864</v>
      </c>
      <c r="C286" s="17" t="s">
        <v>206</v>
      </c>
      <c r="D286" s="17" t="s">
        <v>207</v>
      </c>
      <c r="E286" s="6" t="n">
        <v>1000</v>
      </c>
      <c r="F286" s="7" t="n">
        <v>8</v>
      </c>
      <c r="G286" s="6" t="n">
        <v>14.71</v>
      </c>
      <c r="H286" s="6" t="n">
        <v>15</v>
      </c>
      <c r="I286" s="6" t="n">
        <v>117.68</v>
      </c>
      <c r="J286" s="6" t="n">
        <v>102.68</v>
      </c>
    </row>
    <row collapsed="false" customFormat="false" customHeight="false" hidden="false" ht="12.1" outlineLevel="0" r="287">
      <c r="A287" s="48" t="n">
        <v>47376</v>
      </c>
      <c r="B287" s="17" t="s">
        <v>844</v>
      </c>
      <c r="C287" s="17" t="s">
        <v>219</v>
      </c>
      <c r="D287" s="17" t="s">
        <v>220</v>
      </c>
      <c r="E287" s="6" t="n">
        <v>1000</v>
      </c>
      <c r="F287" s="7" t="n">
        <v>5</v>
      </c>
      <c r="G287" s="6" t="n">
        <v>20.55</v>
      </c>
      <c r="H287" s="6" t="n">
        <v>13</v>
      </c>
      <c r="I287" s="6" t="n">
        <v>102.75</v>
      </c>
      <c r="J287" s="6" t="n">
        <v>89.75</v>
      </c>
    </row>
    <row collapsed="false" customFormat="false" customHeight="false" hidden="false" ht="12.1" outlineLevel="0" r="288">
      <c r="A288" s="48" t="n">
        <v>47379</v>
      </c>
      <c r="B288" s="17" t="s">
        <v>844</v>
      </c>
      <c r="C288" s="17" t="s">
        <v>213</v>
      </c>
      <c r="D288" s="17" t="s">
        <v>214</v>
      </c>
      <c r="E288" s="6" t="n">
        <v>1000</v>
      </c>
      <c r="F288" s="7" t="n">
        <v>10</v>
      </c>
      <c r="G288" s="6" t="n">
        <v>56.1</v>
      </c>
      <c r="H288" s="6" t="n">
        <v>73</v>
      </c>
      <c r="I288" s="6" t="n">
        <v>561</v>
      </c>
      <c r="J288" s="6" t="n">
        <v>488</v>
      </c>
    </row>
    <row collapsed="false" customFormat="false" customHeight="false" hidden="false" ht="12.1" outlineLevel="0" r="289">
      <c r="A289" s="48" t="n">
        <v>47386</v>
      </c>
      <c r="B289" s="17" t="s">
        <v>864</v>
      </c>
      <c r="C289" s="17" t="s">
        <v>222</v>
      </c>
      <c r="D289" s="17" t="s">
        <v>223</v>
      </c>
      <c r="E289" s="6" t="n">
        <v>1000</v>
      </c>
      <c r="F289" s="7" t="n">
        <v>9</v>
      </c>
      <c r="G289" s="6" t="n">
        <v>38.39</v>
      </c>
      <c r="H289" s="6" t="n">
        <v>45</v>
      </c>
      <c r="I289" s="6" t="n">
        <v>345.51</v>
      </c>
      <c r="J289" s="6" t="n">
        <v>300.51</v>
      </c>
    </row>
    <row collapsed="false" customFormat="false" customHeight="false" hidden="false" ht="12.1" outlineLevel="0" r="290">
      <c r="A290" s="48" t="n">
        <v>47393</v>
      </c>
      <c r="B290" s="17" t="s">
        <v>864</v>
      </c>
      <c r="C290" s="17" t="s">
        <v>206</v>
      </c>
      <c r="D290" s="17" t="s">
        <v>207</v>
      </c>
      <c r="E290" s="6" t="n">
        <v>1000</v>
      </c>
      <c r="F290" s="7" t="n">
        <v>8</v>
      </c>
      <c r="G290" s="6" t="n">
        <v>14.71</v>
      </c>
      <c r="H290" s="6" t="n">
        <v>15</v>
      </c>
      <c r="I290" s="6" t="n">
        <v>117.68</v>
      </c>
      <c r="J290" s="6" t="n">
        <v>102.68</v>
      </c>
    </row>
    <row collapsed="false" customFormat="false" customHeight="false" hidden="false" ht="12.1" outlineLevel="0" r="291">
      <c r="A291" s="48" t="n">
        <v>47406</v>
      </c>
      <c r="B291" s="17" t="s">
        <v>844</v>
      </c>
      <c r="C291" s="17" t="s">
        <v>219</v>
      </c>
      <c r="D291" s="17" t="s">
        <v>220</v>
      </c>
      <c r="E291" s="6" t="n">
        <v>1000</v>
      </c>
      <c r="F291" s="7" t="n">
        <v>5</v>
      </c>
      <c r="G291" s="6" t="n">
        <v>20.55</v>
      </c>
      <c r="H291" s="6" t="n">
        <v>13</v>
      </c>
      <c r="I291" s="6" t="n">
        <v>102.75</v>
      </c>
      <c r="J291" s="6" t="n">
        <v>89.75</v>
      </c>
    </row>
    <row collapsed="false" customFormat="false" customHeight="false" hidden="false" ht="12.1" outlineLevel="0" r="292">
      <c r="A292" s="48" t="n">
        <v>47423</v>
      </c>
      <c r="B292" s="17" t="s">
        <v>864</v>
      </c>
      <c r="C292" s="17" t="s">
        <v>206</v>
      </c>
      <c r="D292" s="17" t="s">
        <v>207</v>
      </c>
      <c r="E292" s="6" t="n">
        <v>1000</v>
      </c>
      <c r="F292" s="7" t="n">
        <v>8</v>
      </c>
      <c r="G292" s="6" t="n">
        <v>14.71</v>
      </c>
      <c r="H292" s="6" t="n">
        <v>15</v>
      </c>
      <c r="I292" s="6" t="n">
        <v>117.68</v>
      </c>
      <c r="J292" s="6" t="n">
        <v>102.68</v>
      </c>
    </row>
    <row collapsed="false" customFormat="false" customHeight="false" hidden="false" ht="12.1" outlineLevel="0" r="293">
      <c r="A293" s="48" t="n">
        <v>47449</v>
      </c>
      <c r="B293" s="17" t="s">
        <v>844</v>
      </c>
      <c r="C293" s="17" t="s">
        <v>232</v>
      </c>
      <c r="D293" s="17" t="s">
        <v>233</v>
      </c>
      <c r="E293" s="6" t="n">
        <v>1000</v>
      </c>
      <c r="F293" s="7" t="n">
        <v>6</v>
      </c>
      <c r="G293" s="6" t="n">
        <v>35.4</v>
      </c>
      <c r="H293" s="6" t="n">
        <v>28</v>
      </c>
      <c r="I293" s="6" t="n">
        <v>212.4</v>
      </c>
      <c r="J293" s="6" t="n">
        <v>184.4</v>
      </c>
    </row>
    <row collapsed="false" customFormat="false" customHeight="false" hidden="false" ht="12.1" outlineLevel="0" r="294">
      <c r="A294" s="48" t="n">
        <v>47449</v>
      </c>
      <c r="B294" s="17" t="s">
        <v>844</v>
      </c>
      <c r="C294" s="17" t="s">
        <v>201</v>
      </c>
      <c r="D294" s="17" t="s">
        <v>203</v>
      </c>
      <c r="E294" s="6" t="n">
        <v>1000</v>
      </c>
      <c r="F294" s="7" t="n">
        <v>14</v>
      </c>
      <c r="G294" s="6" t="n">
        <v>61.08</v>
      </c>
      <c r="H294" s="6" t="n">
        <v>111</v>
      </c>
      <c r="I294" s="6" t="n">
        <v>855.12</v>
      </c>
      <c r="J294" s="6" t="n">
        <v>744.12</v>
      </c>
    </row>
    <row collapsed="false" customFormat="false" customHeight="false" hidden="false" ht="12.1" outlineLevel="0" r="295">
      <c r="A295" s="48" t="n">
        <v>47453</v>
      </c>
      <c r="B295" s="17" t="s">
        <v>864</v>
      </c>
      <c r="C295" s="17" t="s">
        <v>206</v>
      </c>
      <c r="D295" s="17" t="s">
        <v>207</v>
      </c>
      <c r="E295" s="6" t="n">
        <v>1000</v>
      </c>
      <c r="F295" s="7" t="n">
        <v>8</v>
      </c>
      <c r="G295" s="6" t="n">
        <v>14.71</v>
      </c>
      <c r="H295" s="6" t="n">
        <v>15</v>
      </c>
      <c r="I295" s="6" t="n">
        <v>117.68</v>
      </c>
      <c r="J295" s="6" t="n">
        <v>102.68</v>
      </c>
    </row>
    <row collapsed="false" customFormat="false" customHeight="false" hidden="false" ht="12.1" outlineLevel="0" r="296">
      <c r="A296" s="48" t="n">
        <v>47483</v>
      </c>
      <c r="B296" s="17" t="s">
        <v>864</v>
      </c>
      <c r="C296" s="17" t="s">
        <v>206</v>
      </c>
      <c r="D296" s="17" t="s">
        <v>207</v>
      </c>
      <c r="E296" s="6" t="n">
        <v>1000</v>
      </c>
      <c r="F296" s="7" t="n">
        <v>8</v>
      </c>
      <c r="G296" s="6" t="n">
        <v>14.71</v>
      </c>
      <c r="H296" s="6" t="n">
        <v>15</v>
      </c>
      <c r="I296" s="6" t="n">
        <v>117.68</v>
      </c>
      <c r="J296" s="6" t="n">
        <v>102.68</v>
      </c>
    </row>
    <row collapsed="false" customFormat="false" customHeight="false" hidden="false" ht="12.1" outlineLevel="0" r="297">
      <c r="A297" s="48" t="n">
        <v>47513</v>
      </c>
      <c r="B297" s="17" t="s">
        <v>864</v>
      </c>
      <c r="C297" s="17" t="s">
        <v>206</v>
      </c>
      <c r="D297" s="17" t="s">
        <v>207</v>
      </c>
      <c r="E297" s="6" t="n">
        <v>1000</v>
      </c>
      <c r="F297" s="7" t="n">
        <v>8</v>
      </c>
      <c r="G297" s="6" t="n">
        <v>14.71</v>
      </c>
      <c r="H297" s="6" t="n">
        <v>15</v>
      </c>
      <c r="I297" s="6" t="n">
        <v>117.68</v>
      </c>
      <c r="J297" s="6" t="n">
        <v>102.68</v>
      </c>
    </row>
    <row collapsed="false" customFormat="false" customHeight="false" hidden="false" ht="12.1" outlineLevel="0" r="298">
      <c r="A298" s="48" t="n">
        <v>47519</v>
      </c>
      <c r="B298" s="17" t="s">
        <v>844</v>
      </c>
      <c r="C298" s="17" t="s">
        <v>216</v>
      </c>
      <c r="D298" s="17" t="s">
        <v>217</v>
      </c>
      <c r="E298" s="6" t="n">
        <v>1000</v>
      </c>
      <c r="F298" s="7" t="n">
        <v>10</v>
      </c>
      <c r="G298" s="6" t="n">
        <v>34.9</v>
      </c>
      <c r="H298" s="6" t="n">
        <v>45</v>
      </c>
      <c r="I298" s="6" t="n">
        <v>349</v>
      </c>
      <c r="J298" s="6" t="n">
        <v>304</v>
      </c>
    </row>
    <row collapsed="false" customFormat="false" customHeight="false" hidden="false" ht="12.1" outlineLevel="0" r="299">
      <c r="A299" s="48" t="n">
        <v>47543</v>
      </c>
      <c r="B299" s="17" t="s">
        <v>864</v>
      </c>
      <c r="C299" s="17" t="s">
        <v>206</v>
      </c>
      <c r="D299" s="17" t="s">
        <v>207</v>
      </c>
      <c r="E299" s="6" t="n">
        <v>1000</v>
      </c>
      <c r="F299" s="7" t="n">
        <v>8</v>
      </c>
      <c r="G299" s="6" t="n">
        <v>14.71</v>
      </c>
      <c r="H299" s="6" t="n">
        <v>15</v>
      </c>
      <c r="I299" s="6" t="n">
        <v>117.68</v>
      </c>
      <c r="J299" s="6" t="n">
        <v>102.68</v>
      </c>
    </row>
    <row collapsed="false" customFormat="false" customHeight="false" hidden="false" ht="12.1" outlineLevel="0" r="300">
      <c r="A300" s="48" t="n">
        <v>47561</v>
      </c>
      <c r="B300" s="17" t="s">
        <v>844</v>
      </c>
      <c r="C300" s="17" t="s">
        <v>213</v>
      </c>
      <c r="D300" s="17" t="s">
        <v>214</v>
      </c>
      <c r="E300" s="6" t="n">
        <v>1000</v>
      </c>
      <c r="F300" s="7" t="n">
        <v>10</v>
      </c>
      <c r="G300" s="6" t="n">
        <v>56.1</v>
      </c>
      <c r="H300" s="6" t="n">
        <v>73</v>
      </c>
      <c r="I300" s="6" t="n">
        <v>561</v>
      </c>
      <c r="J300" s="6" t="n">
        <v>488</v>
      </c>
    </row>
    <row collapsed="false" customFormat="false" customHeight="false" hidden="false" ht="12.1" outlineLevel="0" r="301">
      <c r="A301" s="48" t="n">
        <v>47568</v>
      </c>
      <c r="B301" s="17" t="s">
        <v>864</v>
      </c>
      <c r="C301" s="17" t="s">
        <v>222</v>
      </c>
      <c r="D301" s="17" t="s">
        <v>223</v>
      </c>
      <c r="E301" s="6" t="n">
        <v>1000</v>
      </c>
      <c r="F301" s="7" t="n">
        <v>9</v>
      </c>
      <c r="G301" s="6" t="n">
        <v>38.39</v>
      </c>
      <c r="H301" s="6" t="n">
        <v>45</v>
      </c>
      <c r="I301" s="6" t="n">
        <v>345.51</v>
      </c>
      <c r="J301" s="6" t="n">
        <v>300.51</v>
      </c>
    </row>
    <row collapsed="false" customFormat="false" customHeight="false" hidden="false" ht="12.1" outlineLevel="0" r="302">
      <c r="A302" s="48" t="n">
        <v>47631</v>
      </c>
      <c r="B302" s="17" t="s">
        <v>844</v>
      </c>
      <c r="C302" s="17" t="s">
        <v>201</v>
      </c>
      <c r="D302" s="17" t="s">
        <v>203</v>
      </c>
      <c r="E302" s="6" t="n">
        <v>1000</v>
      </c>
      <c r="F302" s="7" t="n">
        <v>14</v>
      </c>
      <c r="G302" s="6" t="n">
        <v>61.08</v>
      </c>
      <c r="H302" s="6" t="n">
        <v>111</v>
      </c>
      <c r="I302" s="6" t="n">
        <v>855.12</v>
      </c>
      <c r="J302" s="6" t="n">
        <v>744.12</v>
      </c>
    </row>
    <row collapsed="false" customFormat="false" customHeight="false" hidden="false" ht="12.1" outlineLevel="0" r="303">
      <c r="A303" s="48" t="n">
        <v>47631</v>
      </c>
      <c r="B303" s="17" t="s">
        <v>844</v>
      </c>
      <c r="C303" s="17" t="s">
        <v>232</v>
      </c>
      <c r="D303" s="17" t="s">
        <v>233</v>
      </c>
      <c r="E303" s="6" t="n">
        <v>1000</v>
      </c>
      <c r="F303" s="7" t="n">
        <v>6</v>
      </c>
      <c r="G303" s="6" t="n">
        <v>35.4</v>
      </c>
      <c r="H303" s="6" t="n">
        <v>28</v>
      </c>
      <c r="I303" s="6" t="n">
        <v>212.4</v>
      </c>
      <c r="J303" s="6" t="n">
        <v>184.4</v>
      </c>
    </row>
    <row collapsed="false" customFormat="false" customHeight="false" hidden="false" ht="12.1" outlineLevel="0" r="304">
      <c r="A304" s="48" t="n">
        <v>47701</v>
      </c>
      <c r="B304" s="17" t="s">
        <v>844</v>
      </c>
      <c r="C304" s="17" t="s">
        <v>216</v>
      </c>
      <c r="D304" s="17" t="s">
        <v>217</v>
      </c>
      <c r="E304" s="6" t="n">
        <v>1000</v>
      </c>
      <c r="F304" s="7" t="n">
        <v>10</v>
      </c>
      <c r="G304" s="6" t="n">
        <v>34.9</v>
      </c>
      <c r="H304" s="6" t="n">
        <v>45</v>
      </c>
      <c r="I304" s="6" t="n">
        <v>349</v>
      </c>
      <c r="J304" s="6" t="n">
        <v>304</v>
      </c>
    </row>
    <row collapsed="false" customFormat="false" customHeight="false" hidden="false" ht="12.1" outlineLevel="0" r="305">
      <c r="A305" s="48" t="n">
        <v>47743</v>
      </c>
      <c r="B305" s="17" t="s">
        <v>844</v>
      </c>
      <c r="C305" s="17" t="s">
        <v>213</v>
      </c>
      <c r="D305" s="17" t="s">
        <v>214</v>
      </c>
      <c r="E305" s="6" t="n">
        <v>1000</v>
      </c>
      <c r="F305" s="7" t="n">
        <v>10</v>
      </c>
      <c r="G305" s="6" t="n">
        <v>56.1</v>
      </c>
      <c r="H305" s="6" t="n">
        <v>73</v>
      </c>
      <c r="I305" s="6" t="n">
        <v>561</v>
      </c>
      <c r="J305" s="6" t="n">
        <v>488</v>
      </c>
    </row>
    <row collapsed="false" customFormat="false" customHeight="false" hidden="false" ht="12.1" outlineLevel="0" r="306">
      <c r="A306" s="48" t="n">
        <v>47750</v>
      </c>
      <c r="B306" s="17" t="s">
        <v>864</v>
      </c>
      <c r="C306" s="17" t="s">
        <v>222</v>
      </c>
      <c r="D306" s="17" t="s">
        <v>223</v>
      </c>
      <c r="E306" s="6" t="n">
        <v>1000</v>
      </c>
      <c r="F306" s="7" t="n">
        <v>9</v>
      </c>
      <c r="G306" s="6" t="n">
        <v>38.39</v>
      </c>
      <c r="H306" s="6" t="n">
        <v>45</v>
      </c>
      <c r="I306" s="6" t="n">
        <v>345.51</v>
      </c>
      <c r="J306" s="6" t="n">
        <v>300.51</v>
      </c>
    </row>
    <row collapsed="false" customFormat="false" customHeight="false" hidden="false" ht="12.1" outlineLevel="0" r="307">
      <c r="A307" s="48" t="n">
        <v>47813</v>
      </c>
      <c r="B307" s="17" t="s">
        <v>844</v>
      </c>
      <c r="C307" s="17" t="s">
        <v>201</v>
      </c>
      <c r="D307" s="17" t="s">
        <v>203</v>
      </c>
      <c r="E307" s="6" t="n">
        <v>1000</v>
      </c>
      <c r="F307" s="7" t="n">
        <v>14</v>
      </c>
      <c r="G307" s="6" t="n">
        <v>61.08</v>
      </c>
      <c r="H307" s="6" t="n">
        <v>111</v>
      </c>
      <c r="I307" s="6" t="n">
        <v>855.12</v>
      </c>
      <c r="J307" s="6" t="n">
        <v>744.12</v>
      </c>
    </row>
    <row collapsed="false" customFormat="false" customHeight="false" hidden="false" ht="12.1" outlineLevel="0" r="308">
      <c r="A308" s="48" t="n">
        <v>47813</v>
      </c>
      <c r="B308" s="17" t="s">
        <v>844</v>
      </c>
      <c r="C308" s="17" t="s">
        <v>232</v>
      </c>
      <c r="D308" s="17" t="s">
        <v>233</v>
      </c>
      <c r="E308" s="6" t="n">
        <v>1000</v>
      </c>
      <c r="F308" s="7" t="n">
        <v>6</v>
      </c>
      <c r="G308" s="6" t="n">
        <v>35.4</v>
      </c>
      <c r="H308" s="6" t="n">
        <v>28</v>
      </c>
      <c r="I308" s="6" t="n">
        <v>212.4</v>
      </c>
      <c r="J308" s="6" t="n">
        <v>184.4</v>
      </c>
    </row>
    <row collapsed="false" customFormat="false" customHeight="false" hidden="false" ht="12.1" outlineLevel="0" r="309">
      <c r="A309" s="48" t="n">
        <v>47883</v>
      </c>
      <c r="B309" s="17" t="s">
        <v>844</v>
      </c>
      <c r="C309" s="17" t="s">
        <v>216</v>
      </c>
      <c r="D309" s="17" t="s">
        <v>217</v>
      </c>
      <c r="E309" s="6" t="n">
        <v>1000</v>
      </c>
      <c r="F309" s="7" t="n">
        <v>10</v>
      </c>
      <c r="G309" s="6" t="n">
        <v>34.9</v>
      </c>
      <c r="H309" s="6" t="n">
        <v>45</v>
      </c>
      <c r="I309" s="6" t="n">
        <v>349</v>
      </c>
      <c r="J309" s="6" t="n">
        <v>304</v>
      </c>
    </row>
    <row collapsed="false" customFormat="false" customHeight="false" hidden="false" ht="12.1" outlineLevel="0" r="310">
      <c r="A310" s="48" t="n">
        <v>47925</v>
      </c>
      <c r="B310" s="17" t="s">
        <v>844</v>
      </c>
      <c r="C310" s="17" t="s">
        <v>213</v>
      </c>
      <c r="D310" s="17" t="s">
        <v>214</v>
      </c>
      <c r="E310" s="6" t="n">
        <v>1000</v>
      </c>
      <c r="F310" s="7" t="n">
        <v>10</v>
      </c>
      <c r="G310" s="6" t="n">
        <v>56.1</v>
      </c>
      <c r="H310" s="6" t="n">
        <v>73</v>
      </c>
      <c r="I310" s="6" t="n">
        <v>561</v>
      </c>
      <c r="J310" s="6" t="n">
        <v>488</v>
      </c>
    </row>
    <row collapsed="false" customFormat="false" customHeight="false" hidden="false" ht="12.1" outlineLevel="0" r="311">
      <c r="A311" s="48" t="n">
        <v>47932</v>
      </c>
      <c r="B311" s="17" t="s">
        <v>864</v>
      </c>
      <c r="C311" s="17" t="s">
        <v>222</v>
      </c>
      <c r="D311" s="17" t="s">
        <v>223</v>
      </c>
      <c r="E311" s="6" t="n">
        <v>1000</v>
      </c>
      <c r="F311" s="7" t="n">
        <v>9</v>
      </c>
      <c r="G311" s="6" t="n">
        <v>38.39</v>
      </c>
      <c r="H311" s="6" t="n">
        <v>45</v>
      </c>
      <c r="I311" s="6" t="n">
        <v>345.51</v>
      </c>
      <c r="J311" s="6" t="n">
        <v>300.51</v>
      </c>
    </row>
    <row collapsed="false" customFormat="false" customHeight="false" hidden="false" ht="12.1" outlineLevel="0" r="312">
      <c r="A312" s="48" t="n">
        <v>47995</v>
      </c>
      <c r="B312" s="17" t="s">
        <v>844</v>
      </c>
      <c r="C312" s="17" t="s">
        <v>232</v>
      </c>
      <c r="D312" s="17" t="s">
        <v>233</v>
      </c>
      <c r="E312" s="6" t="n">
        <v>1000</v>
      </c>
      <c r="F312" s="7" t="n">
        <v>6</v>
      </c>
      <c r="G312" s="6" t="n">
        <v>35.4</v>
      </c>
      <c r="H312" s="6" t="n">
        <v>28</v>
      </c>
      <c r="I312" s="6" t="n">
        <v>212.4</v>
      </c>
      <c r="J312" s="6" t="n">
        <v>184.4</v>
      </c>
    </row>
    <row collapsed="false" customFormat="false" customHeight="false" hidden="false" ht="12.1" outlineLevel="0" r="313">
      <c r="A313" s="48" t="n">
        <v>47995</v>
      </c>
      <c r="B313" s="17" t="s">
        <v>844</v>
      </c>
      <c r="C313" s="17" t="s">
        <v>201</v>
      </c>
      <c r="D313" s="17" t="s">
        <v>203</v>
      </c>
      <c r="E313" s="6" t="n">
        <v>1000</v>
      </c>
      <c r="F313" s="7" t="n">
        <v>14</v>
      </c>
      <c r="G313" s="6" t="n">
        <v>61.08</v>
      </c>
      <c r="H313" s="6" t="n">
        <v>111</v>
      </c>
      <c r="I313" s="6" t="n">
        <v>855.12</v>
      </c>
      <c r="J313" s="6" t="n">
        <v>744.12</v>
      </c>
    </row>
    <row collapsed="false" customFormat="false" customHeight="false" hidden="false" ht="12.1" outlineLevel="0" r="314">
      <c r="A314" s="48" t="n">
        <v>48065</v>
      </c>
      <c r="B314" s="17" t="s">
        <v>844</v>
      </c>
      <c r="C314" s="17" t="s">
        <v>216</v>
      </c>
      <c r="D314" s="17" t="s">
        <v>217</v>
      </c>
      <c r="E314" s="6" t="n">
        <v>1000</v>
      </c>
      <c r="F314" s="7" t="n">
        <v>10</v>
      </c>
      <c r="G314" s="6" t="n">
        <v>34.9</v>
      </c>
      <c r="H314" s="6" t="n">
        <v>45</v>
      </c>
      <c r="I314" s="6" t="n">
        <v>349</v>
      </c>
      <c r="J314" s="6" t="n">
        <v>304</v>
      </c>
    </row>
    <row collapsed="false" customFormat="false" customHeight="false" hidden="false" ht="12.1" outlineLevel="0" r="315">
      <c r="A315" s="48" t="n">
        <v>48107</v>
      </c>
      <c r="B315" s="17" t="s">
        <v>844</v>
      </c>
      <c r="C315" s="17" t="s">
        <v>213</v>
      </c>
      <c r="D315" s="17" t="s">
        <v>214</v>
      </c>
      <c r="E315" s="6" t="n">
        <v>1000</v>
      </c>
      <c r="F315" s="7" t="n">
        <v>10</v>
      </c>
      <c r="G315" s="6" t="n">
        <v>56.1</v>
      </c>
      <c r="H315" s="6" t="n">
        <v>73</v>
      </c>
      <c r="I315" s="6" t="n">
        <v>561</v>
      </c>
      <c r="J315" s="6" t="n">
        <v>488</v>
      </c>
    </row>
    <row collapsed="false" customFormat="false" customHeight="false" hidden="false" ht="12.1" outlineLevel="0" r="316">
      <c r="A316" s="48" t="n">
        <v>48114</v>
      </c>
      <c r="B316" s="17" t="s">
        <v>864</v>
      </c>
      <c r="C316" s="17" t="s">
        <v>222</v>
      </c>
      <c r="D316" s="17" t="s">
        <v>223</v>
      </c>
      <c r="E316" s="6" t="n">
        <v>1000</v>
      </c>
      <c r="F316" s="7" t="n">
        <v>9</v>
      </c>
      <c r="G316" s="6" t="n">
        <v>38.39</v>
      </c>
      <c r="H316" s="6" t="n">
        <v>45</v>
      </c>
      <c r="I316" s="6" t="n">
        <v>345.51</v>
      </c>
      <c r="J316" s="6" t="n">
        <v>300.51</v>
      </c>
    </row>
    <row collapsed="false" customFormat="false" customHeight="false" hidden="false" ht="12.1" outlineLevel="0" r="317">
      <c r="A317" s="48" t="n">
        <v>48177</v>
      </c>
      <c r="B317" s="17" t="s">
        <v>844</v>
      </c>
      <c r="C317" s="17" t="s">
        <v>232</v>
      </c>
      <c r="D317" s="17" t="s">
        <v>233</v>
      </c>
      <c r="E317" s="6" t="n">
        <v>1000</v>
      </c>
      <c r="F317" s="7" t="n">
        <v>6</v>
      </c>
      <c r="G317" s="6" t="n">
        <v>35.4</v>
      </c>
      <c r="H317" s="6" t="n">
        <v>28</v>
      </c>
      <c r="I317" s="6" t="n">
        <v>212.4</v>
      </c>
      <c r="J317" s="6" t="n">
        <v>184.4</v>
      </c>
    </row>
    <row collapsed="false" customFormat="false" customHeight="false" hidden="false" ht="12.1" outlineLevel="0" r="318">
      <c r="A318" s="48" t="n">
        <v>48177</v>
      </c>
      <c r="B318" s="17" t="s">
        <v>844</v>
      </c>
      <c r="C318" s="17" t="s">
        <v>201</v>
      </c>
      <c r="D318" s="17" t="s">
        <v>203</v>
      </c>
      <c r="E318" s="6" t="n">
        <v>1000</v>
      </c>
      <c r="F318" s="7" t="n">
        <v>14</v>
      </c>
      <c r="G318" s="6" t="n">
        <v>61.08</v>
      </c>
      <c r="H318" s="6" t="n">
        <v>111</v>
      </c>
      <c r="I318" s="6" t="n">
        <v>855.12</v>
      </c>
      <c r="J318" s="6" t="n">
        <v>744.12</v>
      </c>
    </row>
    <row collapsed="false" customFormat="false" customHeight="false" hidden="false" ht="12.1" outlineLevel="0" r="319">
      <c r="A319" s="48" t="n">
        <v>48247</v>
      </c>
      <c r="B319" s="17" t="s">
        <v>844</v>
      </c>
      <c r="C319" s="17" t="s">
        <v>216</v>
      </c>
      <c r="D319" s="17" t="s">
        <v>217</v>
      </c>
      <c r="E319" s="6" t="n">
        <v>1000</v>
      </c>
      <c r="F319" s="7" t="n">
        <v>10</v>
      </c>
      <c r="G319" s="6" t="n">
        <v>34.9</v>
      </c>
      <c r="H319" s="6" t="n">
        <v>45</v>
      </c>
      <c r="I319" s="6" t="n">
        <v>349</v>
      </c>
      <c r="J319" s="6" t="n">
        <v>304</v>
      </c>
    </row>
    <row collapsed="false" customFormat="false" customHeight="false" hidden="false" ht="12.1" outlineLevel="0" r="320">
      <c r="A320" s="48" t="n">
        <v>48289</v>
      </c>
      <c r="B320" s="17" t="s">
        <v>844</v>
      </c>
      <c r="C320" s="17" t="s">
        <v>213</v>
      </c>
      <c r="D320" s="17" t="s">
        <v>214</v>
      </c>
      <c r="E320" s="6" t="n">
        <v>1000</v>
      </c>
      <c r="F320" s="7" t="n">
        <v>10</v>
      </c>
      <c r="G320" s="6" t="n">
        <v>56.1</v>
      </c>
      <c r="H320" s="6" t="n">
        <v>73</v>
      </c>
      <c r="I320" s="6" t="n">
        <v>561</v>
      </c>
      <c r="J320" s="6" t="n">
        <v>488</v>
      </c>
    </row>
    <row collapsed="false" customFormat="false" customHeight="false" hidden="false" ht="12.1" outlineLevel="0" r="321">
      <c r="A321" s="48" t="n">
        <v>48296</v>
      </c>
      <c r="B321" s="17" t="s">
        <v>864</v>
      </c>
      <c r="C321" s="17" t="s">
        <v>222</v>
      </c>
      <c r="D321" s="17" t="s">
        <v>223</v>
      </c>
      <c r="E321" s="6" t="n">
        <v>1000</v>
      </c>
      <c r="F321" s="7" t="n">
        <v>9</v>
      </c>
      <c r="G321" s="6" t="n">
        <v>38.39</v>
      </c>
      <c r="H321" s="6" t="n">
        <v>45</v>
      </c>
      <c r="I321" s="6" t="n">
        <v>345.51</v>
      </c>
      <c r="J321" s="6" t="n">
        <v>300.51</v>
      </c>
    </row>
    <row collapsed="false" customFormat="false" customHeight="false" hidden="false" ht="12.1" outlineLevel="0" r="322">
      <c r="A322" s="48" t="n">
        <v>48359</v>
      </c>
      <c r="B322" s="17" t="s">
        <v>844</v>
      </c>
      <c r="C322" s="17" t="s">
        <v>232</v>
      </c>
      <c r="D322" s="17" t="s">
        <v>233</v>
      </c>
      <c r="E322" s="6" t="n">
        <v>1000</v>
      </c>
      <c r="F322" s="7" t="n">
        <v>6</v>
      </c>
      <c r="G322" s="6" t="n">
        <v>35.4</v>
      </c>
      <c r="H322" s="6" t="n">
        <v>28</v>
      </c>
      <c r="I322" s="6" t="n">
        <v>212.4</v>
      </c>
      <c r="J322" s="6" t="n">
        <v>184.4</v>
      </c>
    </row>
    <row collapsed="false" customFormat="false" customHeight="false" hidden="false" ht="12.1" outlineLevel="0" r="323">
      <c r="A323" s="48" t="n">
        <v>48359</v>
      </c>
      <c r="B323" s="17" t="s">
        <v>844</v>
      </c>
      <c r="C323" s="17" t="s">
        <v>201</v>
      </c>
      <c r="D323" s="17" t="s">
        <v>203</v>
      </c>
      <c r="E323" s="6" t="n">
        <v>1000</v>
      </c>
      <c r="F323" s="7" t="n">
        <v>14</v>
      </c>
      <c r="G323" s="6" t="n">
        <v>61.08</v>
      </c>
      <c r="H323" s="6" t="n">
        <v>111</v>
      </c>
      <c r="I323" s="6" t="n">
        <v>855.12</v>
      </c>
      <c r="J323" s="6" t="n">
        <v>744.12</v>
      </c>
    </row>
    <row collapsed="false" customFormat="false" customHeight="false" hidden="false" ht="12.1" outlineLevel="0" r="324">
      <c r="A324" s="48" t="n">
        <v>48429</v>
      </c>
      <c r="B324" s="17" t="s">
        <v>844</v>
      </c>
      <c r="C324" s="17" t="s">
        <v>216</v>
      </c>
      <c r="D324" s="17" t="s">
        <v>217</v>
      </c>
      <c r="E324" s="6" t="n">
        <v>1000</v>
      </c>
      <c r="F324" s="7" t="n">
        <v>10</v>
      </c>
      <c r="G324" s="6" t="n">
        <v>34.9</v>
      </c>
      <c r="H324" s="6" t="n">
        <v>45</v>
      </c>
      <c r="I324" s="6" t="n">
        <v>349</v>
      </c>
      <c r="J324" s="6" t="n">
        <v>304</v>
      </c>
    </row>
    <row collapsed="false" customFormat="false" customHeight="false" hidden="false" ht="12.1" outlineLevel="0" r="325">
      <c r="A325" s="48" t="n">
        <v>48471</v>
      </c>
      <c r="B325" s="17" t="s">
        <v>844</v>
      </c>
      <c r="C325" s="17" t="s">
        <v>213</v>
      </c>
      <c r="D325" s="17" t="s">
        <v>214</v>
      </c>
      <c r="E325" s="6" t="n">
        <v>1000</v>
      </c>
      <c r="F325" s="7" t="n">
        <v>10</v>
      </c>
      <c r="G325" s="6" t="n">
        <v>56.1</v>
      </c>
      <c r="H325" s="6" t="n">
        <v>73</v>
      </c>
      <c r="I325" s="6" t="n">
        <v>561</v>
      </c>
      <c r="J325" s="6" t="n">
        <v>488</v>
      </c>
    </row>
    <row collapsed="false" customFormat="false" customHeight="false" hidden="false" ht="12.1" outlineLevel="0" r="326">
      <c r="A326" s="48" t="n">
        <v>48478</v>
      </c>
      <c r="B326" s="17" t="s">
        <v>864</v>
      </c>
      <c r="C326" s="17" t="s">
        <v>222</v>
      </c>
      <c r="D326" s="17" t="s">
        <v>223</v>
      </c>
      <c r="E326" s="6" t="n">
        <v>1000</v>
      </c>
      <c r="F326" s="7" t="n">
        <v>9</v>
      </c>
      <c r="G326" s="6" t="n">
        <v>38.39</v>
      </c>
      <c r="H326" s="6" t="n">
        <v>45</v>
      </c>
      <c r="I326" s="6" t="n">
        <v>345.51</v>
      </c>
      <c r="J326" s="6" t="n">
        <v>300.51</v>
      </c>
    </row>
    <row collapsed="false" customFormat="false" customHeight="false" hidden="false" ht="12.1" outlineLevel="0" r="327">
      <c r="A327" s="48" t="n">
        <v>48541</v>
      </c>
      <c r="B327" s="17" t="s">
        <v>844</v>
      </c>
      <c r="C327" s="17" t="s">
        <v>232</v>
      </c>
      <c r="D327" s="17" t="s">
        <v>233</v>
      </c>
      <c r="E327" s="6" t="n">
        <v>1000</v>
      </c>
      <c r="F327" s="7" t="n">
        <v>6</v>
      </c>
      <c r="G327" s="6" t="n">
        <v>35.4</v>
      </c>
      <c r="H327" s="6" t="n">
        <v>28</v>
      </c>
      <c r="I327" s="6" t="n">
        <v>212.4</v>
      </c>
      <c r="J327" s="6" t="n">
        <v>184.4</v>
      </c>
    </row>
    <row collapsed="false" customFormat="false" customHeight="false" hidden="false" ht="12.1" outlineLevel="0" r="328">
      <c r="A328" s="48" t="n">
        <v>48541</v>
      </c>
      <c r="B328" s="17" t="s">
        <v>844</v>
      </c>
      <c r="C328" s="17" t="s">
        <v>201</v>
      </c>
      <c r="D328" s="17" t="s">
        <v>203</v>
      </c>
      <c r="E328" s="6" t="n">
        <v>1000</v>
      </c>
      <c r="F328" s="7" t="n">
        <v>14</v>
      </c>
      <c r="G328" s="6" t="n">
        <v>61.08</v>
      </c>
      <c r="H328" s="6" t="n">
        <v>111</v>
      </c>
      <c r="I328" s="6" t="n">
        <v>855.12</v>
      </c>
      <c r="J328" s="6" t="n">
        <v>744.12</v>
      </c>
    </row>
    <row collapsed="false" customFormat="false" customHeight="false" hidden="false" ht="12.1" outlineLevel="0" r="329">
      <c r="A329" s="48" t="n">
        <v>48611</v>
      </c>
      <c r="B329" s="17" t="s">
        <v>844</v>
      </c>
      <c r="C329" s="17" t="s">
        <v>216</v>
      </c>
      <c r="D329" s="17" t="s">
        <v>217</v>
      </c>
      <c r="E329" s="6" t="n">
        <v>1000</v>
      </c>
      <c r="F329" s="7" t="n">
        <v>10</v>
      </c>
      <c r="G329" s="6" t="n">
        <v>34.9</v>
      </c>
      <c r="H329" s="6" t="n">
        <v>45</v>
      </c>
      <c r="I329" s="6" t="n">
        <v>349</v>
      </c>
      <c r="J329" s="6" t="n">
        <v>304</v>
      </c>
    </row>
    <row collapsed="false" customFormat="false" customHeight="false" hidden="false" ht="12.1" outlineLevel="0" r="330">
      <c r="A330" s="48" t="n">
        <v>48653</v>
      </c>
      <c r="B330" s="17" t="s">
        <v>844</v>
      </c>
      <c r="C330" s="17" t="s">
        <v>213</v>
      </c>
      <c r="D330" s="17" t="s">
        <v>214</v>
      </c>
      <c r="E330" s="6" t="n">
        <v>1000</v>
      </c>
      <c r="F330" s="7" t="n">
        <v>10</v>
      </c>
      <c r="G330" s="6" t="n">
        <v>56.1</v>
      </c>
      <c r="H330" s="6" t="n">
        <v>73</v>
      </c>
      <c r="I330" s="6" t="n">
        <v>561</v>
      </c>
      <c r="J330" s="6" t="n">
        <v>488</v>
      </c>
    </row>
    <row collapsed="false" customFormat="false" customHeight="false" hidden="false" ht="12.1" outlineLevel="0" r="331">
      <c r="A331" s="48" t="n">
        <v>48660</v>
      </c>
      <c r="B331" s="17" t="s">
        <v>864</v>
      </c>
      <c r="C331" s="17" t="s">
        <v>222</v>
      </c>
      <c r="D331" s="17" t="s">
        <v>223</v>
      </c>
      <c r="E331" s="6" t="n">
        <v>1000</v>
      </c>
      <c r="F331" s="7" t="n">
        <v>9</v>
      </c>
      <c r="G331" s="6" t="n">
        <v>38.39</v>
      </c>
      <c r="H331" s="6" t="n">
        <v>45</v>
      </c>
      <c r="I331" s="6" t="n">
        <v>345.51</v>
      </c>
      <c r="J331" s="6" t="n">
        <v>300.51</v>
      </c>
    </row>
    <row collapsed="false" customFormat="false" customHeight="false" hidden="false" ht="12.1" outlineLevel="0" r="332">
      <c r="A332" s="48" t="n">
        <v>48723</v>
      </c>
      <c r="B332" s="17" t="s">
        <v>844</v>
      </c>
      <c r="C332" s="17" t="s">
        <v>232</v>
      </c>
      <c r="D332" s="17" t="s">
        <v>233</v>
      </c>
      <c r="E332" s="6" t="n">
        <v>1000</v>
      </c>
      <c r="F332" s="7" t="n">
        <v>6</v>
      </c>
      <c r="G332" s="6" t="n">
        <v>35.4</v>
      </c>
      <c r="H332" s="6" t="n">
        <v>28</v>
      </c>
      <c r="I332" s="6" t="n">
        <v>212.4</v>
      </c>
      <c r="J332" s="6" t="n">
        <v>184.4</v>
      </c>
    </row>
    <row collapsed="false" customFormat="false" customHeight="false" hidden="false" ht="12.1" outlineLevel="0" r="333">
      <c r="A333" s="48" t="n">
        <v>48723</v>
      </c>
      <c r="B333" s="17" t="s">
        <v>844</v>
      </c>
      <c r="C333" s="17" t="s">
        <v>201</v>
      </c>
      <c r="D333" s="17" t="s">
        <v>203</v>
      </c>
      <c r="E333" s="6" t="n">
        <v>1000</v>
      </c>
      <c r="F333" s="7" t="n">
        <v>14</v>
      </c>
      <c r="G333" s="6" t="n">
        <v>61.08</v>
      </c>
      <c r="H333" s="6" t="n">
        <v>111</v>
      </c>
      <c r="I333" s="6" t="n">
        <v>855.12</v>
      </c>
      <c r="J333" s="6" t="n">
        <v>744.12</v>
      </c>
    </row>
    <row collapsed="false" customFormat="false" customHeight="false" hidden="false" ht="12.1" outlineLevel="0" r="334">
      <c r="A334" s="48" t="n">
        <v>48793</v>
      </c>
      <c r="B334" s="17" t="s">
        <v>844</v>
      </c>
      <c r="C334" s="17" t="s">
        <v>216</v>
      </c>
      <c r="D334" s="17" t="s">
        <v>217</v>
      </c>
      <c r="E334" s="6" t="n">
        <v>1000</v>
      </c>
      <c r="F334" s="7" t="n">
        <v>10</v>
      </c>
      <c r="G334" s="6" t="n">
        <v>34.9</v>
      </c>
      <c r="H334" s="6" t="n">
        <v>45</v>
      </c>
      <c r="I334" s="6" t="n">
        <v>349</v>
      </c>
      <c r="J334" s="6" t="n">
        <v>304</v>
      </c>
    </row>
    <row collapsed="false" customFormat="false" customHeight="false" hidden="false" ht="12.1" outlineLevel="0" r="335">
      <c r="A335" s="48" t="n">
        <v>48835</v>
      </c>
      <c r="B335" s="17" t="s">
        <v>844</v>
      </c>
      <c r="C335" s="17" t="s">
        <v>213</v>
      </c>
      <c r="D335" s="17" t="s">
        <v>214</v>
      </c>
      <c r="E335" s="6" t="n">
        <v>1000</v>
      </c>
      <c r="F335" s="7" t="n">
        <v>10</v>
      </c>
      <c r="G335" s="6" t="n">
        <v>56.1</v>
      </c>
      <c r="H335" s="6" t="n">
        <v>73</v>
      </c>
      <c r="I335" s="6" t="n">
        <v>561</v>
      </c>
      <c r="J335" s="6" t="n">
        <v>488</v>
      </c>
    </row>
    <row collapsed="false" customFormat="false" customHeight="false" hidden="false" ht="12.1" outlineLevel="0" r="336">
      <c r="A336" s="48" t="n">
        <v>48842</v>
      </c>
      <c r="B336" s="17" t="s">
        <v>864</v>
      </c>
      <c r="C336" s="17" t="s">
        <v>222</v>
      </c>
      <c r="D336" s="17" t="s">
        <v>223</v>
      </c>
      <c r="E336" s="6" t="n">
        <v>1000</v>
      </c>
      <c r="F336" s="7" t="n">
        <v>9</v>
      </c>
      <c r="G336" s="6" t="n">
        <v>38.39</v>
      </c>
      <c r="H336" s="6" t="n">
        <v>45</v>
      </c>
      <c r="I336" s="6" t="n">
        <v>345.51</v>
      </c>
      <c r="J336" s="6" t="n">
        <v>300.51</v>
      </c>
    </row>
    <row collapsed="false" customFormat="false" customHeight="false" hidden="false" ht="12.1" outlineLevel="0" r="337">
      <c r="A337" s="48" t="n">
        <v>48905</v>
      </c>
      <c r="B337" s="17" t="s">
        <v>844</v>
      </c>
      <c r="C337" s="17" t="s">
        <v>201</v>
      </c>
      <c r="D337" s="17" t="s">
        <v>203</v>
      </c>
      <c r="E337" s="6" t="n">
        <v>1000</v>
      </c>
      <c r="F337" s="7" t="n">
        <v>14</v>
      </c>
      <c r="G337" s="6" t="n">
        <v>61.08</v>
      </c>
      <c r="H337" s="6" t="n">
        <v>111</v>
      </c>
      <c r="I337" s="6" t="n">
        <v>855.12</v>
      </c>
      <c r="J337" s="6" t="n">
        <v>744.12</v>
      </c>
    </row>
    <row collapsed="false" customFormat="false" customHeight="false" hidden="false" ht="12.1" outlineLevel="0" r="338">
      <c r="A338" s="48" t="n">
        <v>48905</v>
      </c>
      <c r="B338" s="17" t="s">
        <v>844</v>
      </c>
      <c r="C338" s="17" t="s">
        <v>232</v>
      </c>
      <c r="D338" s="17" t="s">
        <v>233</v>
      </c>
      <c r="E338" s="6" t="n">
        <v>1000</v>
      </c>
      <c r="F338" s="7" t="n">
        <v>6</v>
      </c>
      <c r="G338" s="6" t="n">
        <v>35.4</v>
      </c>
      <c r="H338" s="6" t="n">
        <v>28</v>
      </c>
      <c r="I338" s="6" t="n">
        <v>212.4</v>
      </c>
      <c r="J338" s="6" t="n">
        <v>184.4</v>
      </c>
    </row>
    <row collapsed="false" customFormat="false" customHeight="false" hidden="false" ht="12.1" outlineLevel="0" r="339">
      <c r="A339" s="48" t="n">
        <v>48975</v>
      </c>
      <c r="B339" s="17" t="s">
        <v>844</v>
      </c>
      <c r="C339" s="17" t="s">
        <v>216</v>
      </c>
      <c r="D339" s="17" t="s">
        <v>217</v>
      </c>
      <c r="E339" s="6" t="n">
        <v>1000</v>
      </c>
      <c r="F339" s="7" t="n">
        <v>10</v>
      </c>
      <c r="G339" s="6" t="n">
        <v>34.9</v>
      </c>
      <c r="H339" s="6" t="n">
        <v>45</v>
      </c>
      <c r="I339" s="6" t="n">
        <v>349</v>
      </c>
      <c r="J339" s="6" t="n">
        <v>304</v>
      </c>
    </row>
    <row collapsed="false" customFormat="false" customHeight="false" hidden="false" ht="12.1" outlineLevel="0" r="340">
      <c r="A340" s="48" t="n">
        <v>49017</v>
      </c>
      <c r="B340" s="17" t="s">
        <v>844</v>
      </c>
      <c r="C340" s="17" t="s">
        <v>213</v>
      </c>
      <c r="D340" s="17" t="s">
        <v>214</v>
      </c>
      <c r="E340" s="6" t="n">
        <v>1000</v>
      </c>
      <c r="F340" s="7" t="n">
        <v>10</v>
      </c>
      <c r="G340" s="6" t="n">
        <v>56.1</v>
      </c>
      <c r="H340" s="6" t="n">
        <v>73</v>
      </c>
      <c r="I340" s="6" t="n">
        <v>561</v>
      </c>
      <c r="J340" s="6" t="n">
        <v>488</v>
      </c>
    </row>
    <row collapsed="false" customFormat="false" customHeight="false" hidden="false" ht="12.1" outlineLevel="0" r="341">
      <c r="A341" s="48" t="n">
        <v>49024</v>
      </c>
      <c r="B341" s="17" t="s">
        <v>864</v>
      </c>
      <c r="C341" s="17" t="s">
        <v>222</v>
      </c>
      <c r="D341" s="17" t="s">
        <v>223</v>
      </c>
      <c r="E341" s="6" t="n">
        <v>1000</v>
      </c>
      <c r="F341" s="7" t="n">
        <v>9</v>
      </c>
      <c r="G341" s="6" t="n">
        <v>38.39</v>
      </c>
      <c r="H341" s="6" t="n">
        <v>45</v>
      </c>
      <c r="I341" s="6" t="n">
        <v>345.51</v>
      </c>
      <c r="J341" s="6" t="n">
        <v>300.51</v>
      </c>
    </row>
    <row collapsed="false" customFormat="false" customHeight="false" hidden="false" ht="12.1" outlineLevel="0" r="342">
      <c r="A342" s="48" t="n">
        <v>49087</v>
      </c>
      <c r="B342" s="17" t="s">
        <v>844</v>
      </c>
      <c r="C342" s="17" t="s">
        <v>201</v>
      </c>
      <c r="D342" s="17" t="s">
        <v>203</v>
      </c>
      <c r="E342" s="6" t="n">
        <v>1000</v>
      </c>
      <c r="F342" s="7" t="n">
        <v>14</v>
      </c>
      <c r="G342" s="6" t="n">
        <v>61.08</v>
      </c>
      <c r="H342" s="6" t="n">
        <v>111</v>
      </c>
      <c r="I342" s="6" t="n">
        <v>855.12</v>
      </c>
      <c r="J342" s="6" t="n">
        <v>744.12</v>
      </c>
    </row>
    <row collapsed="false" customFormat="false" customHeight="false" hidden="false" ht="12.1" outlineLevel="0" r="343">
      <c r="A343" s="48" t="n">
        <v>49087</v>
      </c>
      <c r="B343" s="17" t="s">
        <v>844</v>
      </c>
      <c r="C343" s="17" t="s">
        <v>232</v>
      </c>
      <c r="D343" s="17" t="s">
        <v>233</v>
      </c>
      <c r="E343" s="6" t="n">
        <v>1000</v>
      </c>
      <c r="F343" s="7" t="n">
        <v>6</v>
      </c>
      <c r="G343" s="6" t="n">
        <v>35.4</v>
      </c>
      <c r="H343" s="6" t="n">
        <v>28</v>
      </c>
      <c r="I343" s="6" t="n">
        <v>212.4</v>
      </c>
      <c r="J343" s="6" t="n">
        <v>184.4</v>
      </c>
    </row>
    <row collapsed="false" customFormat="false" customHeight="false" hidden="false" ht="12.1" outlineLevel="0" r="344">
      <c r="A344" s="48" t="n">
        <v>49157</v>
      </c>
      <c r="B344" s="17" t="s">
        <v>844</v>
      </c>
      <c r="C344" s="17" t="s">
        <v>216</v>
      </c>
      <c r="D344" s="17" t="s">
        <v>217</v>
      </c>
      <c r="E344" s="6" t="n">
        <v>1000</v>
      </c>
      <c r="F344" s="7" t="n">
        <v>10</v>
      </c>
      <c r="G344" s="6" t="n">
        <v>34.9</v>
      </c>
      <c r="H344" s="6" t="n">
        <v>45</v>
      </c>
      <c r="I344" s="6" t="n">
        <v>349</v>
      </c>
      <c r="J344" s="6" t="n">
        <v>304</v>
      </c>
    </row>
    <row collapsed="false" customFormat="false" customHeight="false" hidden="false" ht="12.1" outlineLevel="0" r="345">
      <c r="A345" s="48" t="n">
        <v>49206</v>
      </c>
      <c r="B345" s="17" t="s">
        <v>864</v>
      </c>
      <c r="C345" s="17" t="s">
        <v>222</v>
      </c>
      <c r="D345" s="17" t="s">
        <v>223</v>
      </c>
      <c r="E345" s="6" t="n">
        <v>1000</v>
      </c>
      <c r="F345" s="7" t="n">
        <v>9</v>
      </c>
      <c r="G345" s="6" t="n">
        <v>38.39</v>
      </c>
      <c r="H345" s="6" t="n">
        <v>45</v>
      </c>
      <c r="I345" s="6" t="n">
        <v>345.51</v>
      </c>
      <c r="J345" s="6" t="n">
        <v>300.51</v>
      </c>
    </row>
    <row collapsed="false" customFormat="false" customHeight="false" hidden="false" ht="12.1" outlineLevel="0" r="346">
      <c r="A346" s="48" t="n">
        <v>49269</v>
      </c>
      <c r="B346" s="17" t="s">
        <v>844</v>
      </c>
      <c r="C346" s="17" t="s">
        <v>201</v>
      </c>
      <c r="D346" s="17" t="s">
        <v>203</v>
      </c>
      <c r="E346" s="6" t="n">
        <v>1000</v>
      </c>
      <c r="F346" s="7" t="n">
        <v>14</v>
      </c>
      <c r="G346" s="6" t="n">
        <v>61.08</v>
      </c>
      <c r="H346" s="6" t="n">
        <v>111</v>
      </c>
      <c r="I346" s="6" t="n">
        <v>855.12</v>
      </c>
      <c r="J346" s="6" t="n">
        <v>744.12</v>
      </c>
    </row>
    <row collapsed="false" customFormat="false" customHeight="false" hidden="false" ht="12.1" outlineLevel="0" r="347">
      <c r="A347" s="48" t="n">
        <v>49269</v>
      </c>
      <c r="B347" s="17" t="s">
        <v>844</v>
      </c>
      <c r="C347" s="17" t="s">
        <v>232</v>
      </c>
      <c r="D347" s="17" t="s">
        <v>233</v>
      </c>
      <c r="E347" s="6" t="n">
        <v>1000</v>
      </c>
      <c r="F347" s="7" t="n">
        <v>6</v>
      </c>
      <c r="G347" s="6" t="n">
        <v>35.4</v>
      </c>
      <c r="H347" s="6" t="n">
        <v>28</v>
      </c>
      <c r="I347" s="6" t="n">
        <v>212.4</v>
      </c>
      <c r="J347" s="6" t="n">
        <v>184.4</v>
      </c>
    </row>
    <row collapsed="false" customFormat="false" customHeight="false" hidden="false" ht="12.1" outlineLevel="0" r="348">
      <c r="A348" s="48" t="n">
        <v>49339</v>
      </c>
      <c r="B348" s="17" t="s">
        <v>844</v>
      </c>
      <c r="C348" s="17" t="s">
        <v>216</v>
      </c>
      <c r="D348" s="17" t="s">
        <v>217</v>
      </c>
      <c r="E348" s="6" t="n">
        <v>1000</v>
      </c>
      <c r="F348" s="7" t="n">
        <v>10</v>
      </c>
      <c r="G348" s="6" t="n">
        <v>34.9</v>
      </c>
      <c r="H348" s="6" t="n">
        <v>45</v>
      </c>
      <c r="I348" s="6" t="n">
        <v>349</v>
      </c>
      <c r="J348" s="6" t="n">
        <v>304</v>
      </c>
    </row>
    <row collapsed="false" customFormat="false" customHeight="false" hidden="false" ht="12.1" outlineLevel="0" r="349">
      <c r="A349" s="48" t="n">
        <v>49388</v>
      </c>
      <c r="B349" s="17" t="s">
        <v>864</v>
      </c>
      <c r="C349" s="17" t="s">
        <v>222</v>
      </c>
      <c r="D349" s="17" t="s">
        <v>223</v>
      </c>
      <c r="E349" s="6" t="n">
        <v>1000</v>
      </c>
      <c r="F349" s="7" t="n">
        <v>9</v>
      </c>
      <c r="G349" s="6" t="n">
        <v>38.39</v>
      </c>
      <c r="H349" s="6" t="n">
        <v>45</v>
      </c>
      <c r="I349" s="6" t="n">
        <v>345.51</v>
      </c>
      <c r="J349" s="6" t="n">
        <v>300.51</v>
      </c>
    </row>
    <row collapsed="false" customFormat="false" customHeight="false" hidden="false" ht="12.1" outlineLevel="0" r="350">
      <c r="A350" s="48" t="n">
        <v>49451</v>
      </c>
      <c r="B350" s="17" t="s">
        <v>844</v>
      </c>
      <c r="C350" s="17" t="s">
        <v>201</v>
      </c>
      <c r="D350" s="17" t="s">
        <v>203</v>
      </c>
      <c r="E350" s="6" t="n">
        <v>1000</v>
      </c>
      <c r="F350" s="7" t="n">
        <v>14</v>
      </c>
      <c r="G350" s="6" t="n">
        <v>61.08</v>
      </c>
      <c r="H350" s="6" t="n">
        <v>111</v>
      </c>
      <c r="I350" s="6" t="n">
        <v>855.12</v>
      </c>
      <c r="J350" s="6" t="n">
        <v>744.12</v>
      </c>
    </row>
    <row collapsed="false" customFormat="false" customHeight="false" hidden="false" ht="12.1" outlineLevel="0" r="351">
      <c r="A351" s="48" t="n">
        <v>49451</v>
      </c>
      <c r="B351" s="17" t="s">
        <v>844</v>
      </c>
      <c r="C351" s="17" t="s">
        <v>232</v>
      </c>
      <c r="D351" s="17" t="s">
        <v>233</v>
      </c>
      <c r="E351" s="6" t="n">
        <v>1000</v>
      </c>
      <c r="F351" s="7" t="n">
        <v>6</v>
      </c>
      <c r="G351" s="6" t="n">
        <v>35.4</v>
      </c>
      <c r="H351" s="6" t="n">
        <v>28</v>
      </c>
      <c r="I351" s="6" t="n">
        <v>212.4</v>
      </c>
      <c r="J351" s="6" t="n">
        <v>184.4</v>
      </c>
    </row>
    <row collapsed="false" customFormat="false" customHeight="false" hidden="false" ht="12.1" outlineLevel="0" r="352">
      <c r="A352" s="48" t="n">
        <v>49521</v>
      </c>
      <c r="B352" s="17" t="s">
        <v>844</v>
      </c>
      <c r="C352" s="17" t="s">
        <v>216</v>
      </c>
      <c r="D352" s="17" t="s">
        <v>217</v>
      </c>
      <c r="E352" s="6" t="n">
        <v>1000</v>
      </c>
      <c r="F352" s="7" t="n">
        <v>10</v>
      </c>
      <c r="G352" s="6" t="n">
        <v>34.9</v>
      </c>
      <c r="H352" s="6" t="n">
        <v>45</v>
      </c>
      <c r="I352" s="6" t="n">
        <v>349</v>
      </c>
      <c r="J352" s="6" t="n">
        <v>304</v>
      </c>
    </row>
    <row collapsed="false" customFormat="false" customHeight="false" hidden="false" ht="12.1" outlineLevel="0" r="353">
      <c r="A353" s="48" t="n">
        <v>49570</v>
      </c>
      <c r="B353" s="17" t="s">
        <v>864</v>
      </c>
      <c r="C353" s="17" t="s">
        <v>222</v>
      </c>
      <c r="D353" s="17" t="s">
        <v>223</v>
      </c>
      <c r="E353" s="6" t="n">
        <v>1000</v>
      </c>
      <c r="F353" s="7" t="n">
        <v>9</v>
      </c>
      <c r="G353" s="6" t="n">
        <v>38.39</v>
      </c>
      <c r="H353" s="6" t="n">
        <v>45</v>
      </c>
      <c r="I353" s="6" t="n">
        <v>345.51</v>
      </c>
      <c r="J353" s="6" t="n">
        <v>300.51</v>
      </c>
    </row>
    <row collapsed="false" customFormat="false" customHeight="false" hidden="false" ht="12.1" outlineLevel="0" r="354">
      <c r="A354" s="48" t="n">
        <v>49633</v>
      </c>
      <c r="B354" s="17" t="s">
        <v>844</v>
      </c>
      <c r="C354" s="17" t="s">
        <v>232</v>
      </c>
      <c r="D354" s="17" t="s">
        <v>233</v>
      </c>
      <c r="E354" s="6" t="n">
        <v>1000</v>
      </c>
      <c r="F354" s="7" t="n">
        <v>6</v>
      </c>
      <c r="G354" s="6" t="n">
        <v>35.4</v>
      </c>
      <c r="H354" s="6" t="n">
        <v>28</v>
      </c>
      <c r="I354" s="6" t="n">
        <v>212.4</v>
      </c>
      <c r="J354" s="6" t="n">
        <v>184.4</v>
      </c>
    </row>
    <row collapsed="false" customFormat="false" customHeight="false" hidden="false" ht="12.1" outlineLevel="0" r="355">
      <c r="A355" s="48" t="n">
        <v>49633</v>
      </c>
      <c r="B355" s="17" t="s">
        <v>844</v>
      </c>
      <c r="C355" s="17" t="s">
        <v>201</v>
      </c>
      <c r="D355" s="17" t="s">
        <v>203</v>
      </c>
      <c r="E355" s="6" t="n">
        <v>1000</v>
      </c>
      <c r="F355" s="7" t="n">
        <v>14</v>
      </c>
      <c r="G355" s="6" t="n">
        <v>61.08</v>
      </c>
      <c r="H355" s="6" t="n">
        <v>111</v>
      </c>
      <c r="I355" s="6" t="n">
        <v>855.12</v>
      </c>
      <c r="J355" s="6" t="n">
        <v>744.12</v>
      </c>
    </row>
    <row collapsed="false" customFormat="false" customHeight="false" hidden="false" ht="12.1" outlineLevel="0" r="356">
      <c r="A356" s="48" t="n">
        <v>49703</v>
      </c>
      <c r="B356" s="17" t="s">
        <v>844</v>
      </c>
      <c r="C356" s="17" t="s">
        <v>216</v>
      </c>
      <c r="D356" s="17" t="s">
        <v>217</v>
      </c>
      <c r="E356" s="6" t="n">
        <v>1000</v>
      </c>
      <c r="F356" s="7" t="n">
        <v>10</v>
      </c>
      <c r="G356" s="6" t="n">
        <v>34.9</v>
      </c>
      <c r="H356" s="6" t="n">
        <v>45</v>
      </c>
      <c r="I356" s="6" t="n">
        <v>349</v>
      </c>
      <c r="J356" s="6" t="n">
        <v>304</v>
      </c>
    </row>
    <row collapsed="false" customFormat="false" customHeight="false" hidden="false" ht="12.1" outlineLevel="0" r="357">
      <c r="A357" s="48" t="n">
        <v>49752</v>
      </c>
      <c r="B357" s="17" t="s">
        <v>864</v>
      </c>
      <c r="C357" s="17" t="s">
        <v>222</v>
      </c>
      <c r="D357" s="17" t="s">
        <v>223</v>
      </c>
      <c r="E357" s="6" t="n">
        <v>1000</v>
      </c>
      <c r="F357" s="7" t="n">
        <v>9</v>
      </c>
      <c r="G357" s="6" t="n">
        <v>38.39</v>
      </c>
      <c r="H357" s="6" t="n">
        <v>45</v>
      </c>
      <c r="I357" s="6" t="n">
        <v>345.51</v>
      </c>
      <c r="J357" s="6" t="n">
        <v>300.51</v>
      </c>
    </row>
    <row collapsed="false" customFormat="false" customHeight="false" hidden="false" ht="12.1" outlineLevel="0" r="358">
      <c r="A358" s="48" t="n">
        <v>49815</v>
      </c>
      <c r="B358" s="17" t="s">
        <v>844</v>
      </c>
      <c r="C358" s="17" t="s">
        <v>201</v>
      </c>
      <c r="D358" s="17" t="s">
        <v>203</v>
      </c>
      <c r="E358" s="6" t="n">
        <v>1000</v>
      </c>
      <c r="F358" s="7" t="n">
        <v>14</v>
      </c>
      <c r="G358" s="6" t="n">
        <v>61.08</v>
      </c>
      <c r="H358" s="6" t="n">
        <v>111</v>
      </c>
      <c r="I358" s="6" t="n">
        <v>855.12</v>
      </c>
      <c r="J358" s="6" t="n">
        <v>744.12</v>
      </c>
    </row>
    <row collapsed="false" customFormat="false" customHeight="false" hidden="false" ht="12.1" outlineLevel="0" r="359">
      <c r="A359" s="48" t="n">
        <v>49815</v>
      </c>
      <c r="B359" s="17" t="s">
        <v>844</v>
      </c>
      <c r="C359" s="17" t="s">
        <v>232</v>
      </c>
      <c r="D359" s="17" t="s">
        <v>233</v>
      </c>
      <c r="E359" s="6" t="n">
        <v>1000</v>
      </c>
      <c r="F359" s="7" t="n">
        <v>6</v>
      </c>
      <c r="G359" s="6" t="n">
        <v>35.4</v>
      </c>
      <c r="H359" s="6" t="n">
        <v>28</v>
      </c>
      <c r="I359" s="6" t="n">
        <v>212.4</v>
      </c>
      <c r="J359" s="6" t="n">
        <v>184.4</v>
      </c>
    </row>
    <row collapsed="false" customFormat="false" customHeight="false" hidden="false" ht="12.1" outlineLevel="0" r="360">
      <c r="A360" s="48" t="n">
        <v>49885</v>
      </c>
      <c r="B360" s="17" t="s">
        <v>844</v>
      </c>
      <c r="C360" s="17" t="s">
        <v>216</v>
      </c>
      <c r="D360" s="17" t="s">
        <v>217</v>
      </c>
      <c r="E360" s="6" t="n">
        <v>1000</v>
      </c>
      <c r="F360" s="7" t="n">
        <v>10</v>
      </c>
      <c r="G360" s="6" t="n">
        <v>34.9</v>
      </c>
      <c r="H360" s="6" t="n">
        <v>45</v>
      </c>
      <c r="I360" s="6" t="n">
        <v>349</v>
      </c>
      <c r="J360" s="6" t="n">
        <v>304</v>
      </c>
    </row>
    <row collapsed="false" customFormat="false" customHeight="false" hidden="false" ht="12.1" outlineLevel="0" r="361">
      <c r="A361" s="48" t="n">
        <v>49934</v>
      </c>
      <c r="B361" s="17" t="s">
        <v>864</v>
      </c>
      <c r="C361" s="17" t="s">
        <v>222</v>
      </c>
      <c r="D361" s="17" t="s">
        <v>223</v>
      </c>
      <c r="E361" s="6" t="n">
        <v>1000</v>
      </c>
      <c r="F361" s="7" t="n">
        <v>9</v>
      </c>
      <c r="G361" s="6" t="n">
        <v>38.39</v>
      </c>
      <c r="H361" s="6" t="n">
        <v>45</v>
      </c>
      <c r="I361" s="6" t="n">
        <v>345.51</v>
      </c>
      <c r="J361" s="6" t="n">
        <v>300.51</v>
      </c>
    </row>
    <row collapsed="false" customFormat="false" customHeight="false" hidden="false" ht="12.1" outlineLevel="0" r="362">
      <c r="A362" s="48" t="n">
        <v>49997</v>
      </c>
      <c r="B362" s="17" t="s">
        <v>844</v>
      </c>
      <c r="C362" s="17" t="s">
        <v>201</v>
      </c>
      <c r="D362" s="17" t="s">
        <v>203</v>
      </c>
      <c r="E362" s="6" t="n">
        <v>1000</v>
      </c>
      <c r="F362" s="7" t="n">
        <v>14</v>
      </c>
      <c r="G362" s="6" t="n">
        <v>61.08</v>
      </c>
      <c r="H362" s="6" t="n">
        <v>111</v>
      </c>
      <c r="I362" s="6" t="n">
        <v>855.12</v>
      </c>
      <c r="J362" s="6" t="n">
        <v>744.12</v>
      </c>
    </row>
    <row collapsed="false" customFormat="false" customHeight="false" hidden="false" ht="12.1" outlineLevel="0" r="363">
      <c r="A363" s="48" t="n">
        <v>49997</v>
      </c>
      <c r="B363" s="17" t="s">
        <v>844</v>
      </c>
      <c r="C363" s="17" t="s">
        <v>232</v>
      </c>
      <c r="D363" s="17" t="s">
        <v>233</v>
      </c>
      <c r="E363" s="6" t="n">
        <v>1000</v>
      </c>
      <c r="F363" s="7" t="n">
        <v>6</v>
      </c>
      <c r="G363" s="6" t="n">
        <v>35.4</v>
      </c>
      <c r="H363" s="6" t="n">
        <v>28</v>
      </c>
      <c r="I363" s="6" t="n">
        <v>212.4</v>
      </c>
      <c r="J363" s="6" t="n">
        <v>184.4</v>
      </c>
    </row>
    <row collapsed="false" customFormat="false" customHeight="false" hidden="false" ht="12.1" outlineLevel="0" r="364">
      <c r="A364" s="48" t="n">
        <v>50116</v>
      </c>
      <c r="B364" s="17" t="s">
        <v>864</v>
      </c>
      <c r="C364" s="17" t="s">
        <v>222</v>
      </c>
      <c r="D364" s="17" t="s">
        <v>223</v>
      </c>
      <c r="E364" s="6" t="n">
        <v>1000</v>
      </c>
      <c r="F364" s="7" t="n">
        <v>9</v>
      </c>
      <c r="G364" s="6" t="n">
        <v>38.39</v>
      </c>
      <c r="H364" s="6" t="n">
        <v>45</v>
      </c>
      <c r="I364" s="6" t="n">
        <v>345.51</v>
      </c>
      <c r="J364" s="6" t="n">
        <v>300.51</v>
      </c>
    </row>
    <row collapsed="false" customFormat="false" customHeight="false" hidden="false" ht="12.1" outlineLevel="0" r="365">
      <c r="A365" s="48" t="n">
        <v>50179</v>
      </c>
      <c r="B365" s="17" t="s">
        <v>844</v>
      </c>
      <c r="C365" s="17" t="s">
        <v>232</v>
      </c>
      <c r="D365" s="17" t="s">
        <v>233</v>
      </c>
      <c r="E365" s="6" t="n">
        <v>1000</v>
      </c>
      <c r="F365" s="7" t="n">
        <v>6</v>
      </c>
      <c r="G365" s="6" t="n">
        <v>35.4</v>
      </c>
      <c r="H365" s="6" t="n">
        <v>28</v>
      </c>
      <c r="I365" s="6" t="n">
        <v>212.4</v>
      </c>
      <c r="J365" s="6" t="n">
        <v>184.4</v>
      </c>
    </row>
    <row collapsed="false" customFormat="false" customHeight="false" hidden="false" ht="12.1" outlineLevel="0" r="366">
      <c r="A366" s="48" t="n">
        <v>50179</v>
      </c>
      <c r="B366" s="17" t="s">
        <v>844</v>
      </c>
      <c r="C366" s="17" t="s">
        <v>201</v>
      </c>
      <c r="D366" s="17" t="s">
        <v>203</v>
      </c>
      <c r="E366" s="6" t="n">
        <v>1000</v>
      </c>
      <c r="F366" s="7" t="n">
        <v>14</v>
      </c>
      <c r="G366" s="6" t="n">
        <v>61.08</v>
      </c>
      <c r="H366" s="6" t="n">
        <v>111</v>
      </c>
      <c r="I366" s="6" t="n">
        <v>855.12</v>
      </c>
      <c r="J366" s="6" t="n">
        <v>744.12</v>
      </c>
    </row>
    <row collapsed="false" customFormat="false" customHeight="false" hidden="false" ht="12.1" outlineLevel="0" r="367">
      <c r="A367" s="48" t="n">
        <v>50298</v>
      </c>
      <c r="B367" s="17" t="s">
        <v>864</v>
      </c>
      <c r="C367" s="17" t="s">
        <v>222</v>
      </c>
      <c r="D367" s="17" t="s">
        <v>223</v>
      </c>
      <c r="E367" s="6" t="n">
        <v>1000</v>
      </c>
      <c r="F367" s="7" t="n">
        <v>9</v>
      </c>
      <c r="G367" s="6" t="n">
        <v>38.39</v>
      </c>
      <c r="H367" s="6" t="n">
        <v>45</v>
      </c>
      <c r="I367" s="6" t="n">
        <v>345.51</v>
      </c>
      <c r="J367" s="6" t="n">
        <v>300.51</v>
      </c>
    </row>
    <row collapsed="false" customFormat="false" customHeight="false" hidden="false" ht="12.1" outlineLevel="0" r="368">
      <c r="A368" s="48" t="n">
        <v>50361</v>
      </c>
      <c r="B368" s="17" t="s">
        <v>844</v>
      </c>
      <c r="C368" s="17" t="s">
        <v>201</v>
      </c>
      <c r="D368" s="17" t="s">
        <v>203</v>
      </c>
      <c r="E368" s="6" t="n">
        <v>1000</v>
      </c>
      <c r="F368" s="7" t="n">
        <v>14</v>
      </c>
      <c r="G368" s="6" t="n">
        <v>61.08</v>
      </c>
      <c r="H368" s="6" t="n">
        <v>111</v>
      </c>
      <c r="I368" s="6" t="n">
        <v>855.12</v>
      </c>
      <c r="J368" s="6" t="n">
        <v>744.12</v>
      </c>
    </row>
    <row collapsed="false" customFormat="false" customHeight="false" hidden="false" ht="12.1" outlineLevel="0" r="369">
      <c r="A369" s="48" t="n">
        <v>50361</v>
      </c>
      <c r="B369" s="17" t="s">
        <v>844</v>
      </c>
      <c r="C369" s="17" t="s">
        <v>232</v>
      </c>
      <c r="D369" s="17" t="s">
        <v>233</v>
      </c>
      <c r="E369" s="6" t="n">
        <v>1000</v>
      </c>
      <c r="F369" s="7" t="n">
        <v>6</v>
      </c>
      <c r="G369" s="6" t="n">
        <v>35.4</v>
      </c>
      <c r="H369" s="6" t="n">
        <v>28</v>
      </c>
      <c r="I369" s="6" t="n">
        <v>212.4</v>
      </c>
      <c r="J369" s="6" t="n">
        <v>184.4</v>
      </c>
    </row>
    <row collapsed="false" customFormat="false" customHeight="false" hidden="false" ht="12.1" outlineLevel="0" r="370">
      <c r="A370" s="48" t="n">
        <v>50480</v>
      </c>
      <c r="B370" s="17" t="s">
        <v>864</v>
      </c>
      <c r="C370" s="17" t="s">
        <v>222</v>
      </c>
      <c r="D370" s="17" t="s">
        <v>223</v>
      </c>
      <c r="E370" s="6" t="n">
        <v>1000</v>
      </c>
      <c r="F370" s="7" t="n">
        <v>9</v>
      </c>
      <c r="G370" s="6" t="n">
        <v>38.39</v>
      </c>
      <c r="H370" s="6" t="n">
        <v>45</v>
      </c>
      <c r="I370" s="6" t="n">
        <v>345.51</v>
      </c>
      <c r="J370" s="6" t="n">
        <v>300.51</v>
      </c>
    </row>
    <row collapsed="false" customFormat="false" customHeight="false" hidden="false" ht="12.1" outlineLevel="0" r="371">
      <c r="A371" s="48" t="n">
        <v>50543</v>
      </c>
      <c r="B371" s="17" t="s">
        <v>844</v>
      </c>
      <c r="C371" s="17" t="s">
        <v>201</v>
      </c>
      <c r="D371" s="17" t="s">
        <v>203</v>
      </c>
      <c r="E371" s="6" t="n">
        <v>1000</v>
      </c>
      <c r="F371" s="7" t="n">
        <v>14</v>
      </c>
      <c r="G371" s="6" t="n">
        <v>61.08</v>
      </c>
      <c r="H371" s="6" t="n">
        <v>111</v>
      </c>
      <c r="I371" s="6" t="n">
        <v>855.12</v>
      </c>
      <c r="J371" s="6" t="n">
        <v>744.12</v>
      </c>
    </row>
    <row collapsed="false" customFormat="false" customHeight="false" hidden="false" ht="12.1" outlineLevel="0" r="372">
      <c r="A372" s="48" t="n">
        <v>50543</v>
      </c>
      <c r="B372" s="17" t="s">
        <v>844</v>
      </c>
      <c r="C372" s="17" t="s">
        <v>232</v>
      </c>
      <c r="D372" s="17" t="s">
        <v>233</v>
      </c>
      <c r="E372" s="6" t="n">
        <v>1000</v>
      </c>
      <c r="F372" s="7" t="n">
        <v>6</v>
      </c>
      <c r="G372" s="6" t="n">
        <v>35.4</v>
      </c>
      <c r="H372" s="6" t="n">
        <v>28</v>
      </c>
      <c r="I372" s="6" t="n">
        <v>212.4</v>
      </c>
      <c r="J372" s="6" t="n">
        <v>184.4</v>
      </c>
    </row>
    <row collapsed="false" customFormat="false" customHeight="false" hidden="false" ht="12.1" outlineLevel="0" r="373">
      <c r="A373" s="48" t="n">
        <v>50662</v>
      </c>
      <c r="B373" s="17" t="s">
        <v>864</v>
      </c>
      <c r="C373" s="17" t="s">
        <v>222</v>
      </c>
      <c r="D373" s="17" t="s">
        <v>223</v>
      </c>
      <c r="E373" s="6" t="n">
        <v>1000</v>
      </c>
      <c r="F373" s="7" t="n">
        <v>9</v>
      </c>
      <c r="G373" s="6" t="n">
        <v>38.39</v>
      </c>
      <c r="H373" s="6" t="n">
        <v>45</v>
      </c>
      <c r="I373" s="6" t="n">
        <v>345.51</v>
      </c>
      <c r="J373" s="6" t="n">
        <v>300.51</v>
      </c>
    </row>
    <row collapsed="false" customFormat="false" customHeight="false" hidden="false" ht="12.1" outlineLevel="0" r="374">
      <c r="A374" s="48" t="n">
        <v>50725</v>
      </c>
      <c r="B374" s="17" t="s">
        <v>844</v>
      </c>
      <c r="C374" s="17" t="s">
        <v>232</v>
      </c>
      <c r="D374" s="17" t="s">
        <v>233</v>
      </c>
      <c r="E374" s="6" t="n">
        <v>1000</v>
      </c>
      <c r="F374" s="7" t="n">
        <v>6</v>
      </c>
      <c r="G374" s="6" t="n">
        <v>35.4</v>
      </c>
      <c r="H374" s="6" t="n">
        <v>28</v>
      </c>
      <c r="I374" s="6" t="n">
        <v>212.4</v>
      </c>
      <c r="J374" s="6" t="n">
        <v>184.4</v>
      </c>
    </row>
    <row collapsed="false" customFormat="false" customHeight="false" hidden="false" ht="12.1" outlineLevel="0" r="375">
      <c r="A375" s="48" t="n">
        <v>50725</v>
      </c>
      <c r="B375" s="17" t="s">
        <v>844</v>
      </c>
      <c r="C375" s="17" t="s">
        <v>201</v>
      </c>
      <c r="D375" s="17" t="s">
        <v>203</v>
      </c>
      <c r="E375" s="6" t="n">
        <v>1000</v>
      </c>
      <c r="F375" s="7" t="n">
        <v>14</v>
      </c>
      <c r="G375" s="6" t="n">
        <v>61.08</v>
      </c>
      <c r="H375" s="6" t="n">
        <v>111</v>
      </c>
      <c r="I375" s="6" t="n">
        <v>855.12</v>
      </c>
      <c r="J375" s="6" t="n">
        <v>744.12</v>
      </c>
    </row>
    <row collapsed="false" customFormat="false" customHeight="false" hidden="false" ht="12.1" outlineLevel="0" r="376">
      <c r="A376" s="48" t="n">
        <v>50844</v>
      </c>
      <c r="B376" s="17" t="s">
        <v>864</v>
      </c>
      <c r="C376" s="17" t="s">
        <v>222</v>
      </c>
      <c r="D376" s="17" t="s">
        <v>223</v>
      </c>
      <c r="E376" s="6" t="n">
        <v>1000</v>
      </c>
      <c r="F376" s="7" t="n">
        <v>9</v>
      </c>
      <c r="G376" s="6" t="n">
        <v>38.39</v>
      </c>
      <c r="H376" s="6" t="n">
        <v>45</v>
      </c>
      <c r="I376" s="6" t="n">
        <v>345.51</v>
      </c>
      <c r="J376" s="6" t="n">
        <v>300.51</v>
      </c>
    </row>
    <row collapsed="false" customFormat="false" customHeight="false" hidden="false" ht="12.1" outlineLevel="0" r="377">
      <c r="A377" s="48" t="n">
        <v>50907</v>
      </c>
      <c r="B377" s="17" t="s">
        <v>844</v>
      </c>
      <c r="C377" s="17" t="s">
        <v>232</v>
      </c>
      <c r="D377" s="17" t="s">
        <v>233</v>
      </c>
      <c r="E377" s="6" t="n">
        <v>1000</v>
      </c>
      <c r="F377" s="7" t="n">
        <v>6</v>
      </c>
      <c r="G377" s="6" t="n">
        <v>35.4</v>
      </c>
      <c r="H377" s="6" t="n">
        <v>28</v>
      </c>
      <c r="I377" s="6" t="n">
        <v>212.4</v>
      </c>
      <c r="J377" s="6" t="n">
        <v>184.4</v>
      </c>
    </row>
    <row collapsed="false" customFormat="false" customHeight="false" hidden="false" ht="12.1" outlineLevel="0" r="378">
      <c r="A378" s="48" t="n">
        <v>50907</v>
      </c>
      <c r="B378" s="17" t="s">
        <v>844</v>
      </c>
      <c r="C378" s="17" t="s">
        <v>201</v>
      </c>
      <c r="D378" s="17" t="s">
        <v>203</v>
      </c>
      <c r="E378" s="6" t="n">
        <v>1000</v>
      </c>
      <c r="F378" s="7" t="n">
        <v>14</v>
      </c>
      <c r="G378" s="6" t="n">
        <v>61.08</v>
      </c>
      <c r="H378" s="6" t="n">
        <v>111</v>
      </c>
      <c r="I378" s="6" t="n">
        <v>855.12</v>
      </c>
      <c r="J378" s="6" t="n">
        <v>744.12</v>
      </c>
    </row>
    <row collapsed="false" customFormat="false" customHeight="false" hidden="false" ht="12.1" outlineLevel="0" r="379">
      <c r="A379" s="48" t="n">
        <v>51089</v>
      </c>
      <c r="B379" s="17" t="s">
        <v>844</v>
      </c>
      <c r="C379" s="17" t="s">
        <v>232</v>
      </c>
      <c r="D379" s="17" t="s">
        <v>233</v>
      </c>
      <c r="E379" s="6" t="n">
        <v>1000</v>
      </c>
      <c r="F379" s="7" t="n">
        <v>6</v>
      </c>
      <c r="G379" s="6" t="n">
        <v>35.4</v>
      </c>
      <c r="H379" s="6" t="n">
        <v>28</v>
      </c>
      <c r="I379" s="6" t="n">
        <v>212.4</v>
      </c>
      <c r="J379" s="6" t="n">
        <v>184.4</v>
      </c>
    </row>
    <row collapsed="false" customFormat="false" customHeight="false" hidden="false" ht="12.1" outlineLevel="0" r="380">
      <c r="A380" s="48" t="n">
        <v>51089</v>
      </c>
      <c r="B380" s="17" t="s">
        <v>844</v>
      </c>
      <c r="C380" s="17" t="s">
        <v>201</v>
      </c>
      <c r="D380" s="17" t="s">
        <v>203</v>
      </c>
      <c r="E380" s="6" t="n">
        <v>1000</v>
      </c>
      <c r="F380" s="7" t="n">
        <v>14</v>
      </c>
      <c r="G380" s="6" t="n">
        <v>61.08</v>
      </c>
      <c r="H380" s="6" t="n">
        <v>111</v>
      </c>
      <c r="I380" s="6" t="n">
        <v>855.12</v>
      </c>
      <c r="J380" s="6" t="n">
        <v>744.12</v>
      </c>
    </row>
    <row collapsed="false" customFormat="false" customHeight="false" hidden="false" ht="12.1" outlineLevel="0" r="381">
      <c r="A381" s="48" t="n">
        <v>51271</v>
      </c>
      <c r="B381" s="17" t="s">
        <v>844</v>
      </c>
      <c r="C381" s="17" t="s">
        <v>201</v>
      </c>
      <c r="D381" s="17" t="s">
        <v>203</v>
      </c>
      <c r="E381" s="6" t="n">
        <v>1000</v>
      </c>
      <c r="F381" s="7" t="n">
        <v>14</v>
      </c>
      <c r="G381" s="6" t="n">
        <v>61.08</v>
      </c>
      <c r="H381" s="6" t="n">
        <v>111</v>
      </c>
      <c r="I381" s="6" t="n">
        <v>855.12</v>
      </c>
      <c r="J381" s="6" t="n">
        <v>744.12</v>
      </c>
    </row>
    <row collapsed="false" customFormat="false" customHeight="false" hidden="false" ht="12.1" outlineLevel="0" r="382">
      <c r="A382" s="48" t="n">
        <v>51271</v>
      </c>
      <c r="B382" s="17" t="s">
        <v>844</v>
      </c>
      <c r="C382" s="17" t="s">
        <v>232</v>
      </c>
      <c r="D382" s="17" t="s">
        <v>233</v>
      </c>
      <c r="E382" s="6" t="n">
        <v>1000</v>
      </c>
      <c r="F382" s="7" t="n">
        <v>6</v>
      </c>
      <c r="G382" s="6" t="n">
        <v>35.4</v>
      </c>
      <c r="H382" s="6" t="n">
        <v>28</v>
      </c>
      <c r="I382" s="6" t="n">
        <v>212.4</v>
      </c>
      <c r="J382" s="6" t="n">
        <v>184.4</v>
      </c>
    </row>
    <row collapsed="false" customFormat="false" customHeight="false" hidden="false" ht="12.1" outlineLevel="0" r="383">
      <c r="A383" s="48" t="n">
        <v>51453</v>
      </c>
      <c r="B383" s="17" t="s">
        <v>844</v>
      </c>
      <c r="C383" s="17" t="s">
        <v>232</v>
      </c>
      <c r="D383" s="17" t="s">
        <v>233</v>
      </c>
      <c r="E383" s="6" t="n">
        <v>1000</v>
      </c>
      <c r="F383" s="7" t="n">
        <v>6</v>
      </c>
      <c r="G383" s="6" t="n">
        <v>35.4</v>
      </c>
      <c r="H383" s="6" t="n">
        <v>28</v>
      </c>
      <c r="I383" s="6" t="n">
        <v>212.4</v>
      </c>
      <c r="J383" s="6" t="n">
        <v>184.4</v>
      </c>
    </row>
    <row collapsed="false" customFormat="false" customHeight="false" hidden="false" ht="12.1" outlineLevel="0" r="384">
      <c r="A384" s="48" t="n">
        <v>51635</v>
      </c>
      <c r="B384" s="17" t="s">
        <v>844</v>
      </c>
      <c r="C384" s="17" t="s">
        <v>232</v>
      </c>
      <c r="D384" s="17" t="s">
        <v>233</v>
      </c>
      <c r="E384" s="6" t="n">
        <v>1000</v>
      </c>
      <c r="F384" s="7" t="n">
        <v>6</v>
      </c>
      <c r="G384" s="6" t="n">
        <v>35.4</v>
      </c>
      <c r="H384" s="6" t="n">
        <v>28</v>
      </c>
      <c r="I384" s="6" t="n">
        <v>212.4</v>
      </c>
      <c r="J384" s="6" t="n">
        <v>184.4</v>
      </c>
    </row>
  </sheetData>
  <autoFilter ref="A1:J38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9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47" t="s">
        <v>252</v>
      </c>
      <c r="B1" s="47" t="s">
        <v>842</v>
      </c>
      <c r="C1" s="47" t="s">
        <v>0</v>
      </c>
      <c r="D1" s="47" t="s">
        <v>2</v>
      </c>
      <c r="E1" s="47" t="s">
        <v>1029</v>
      </c>
      <c r="F1" s="47" t="s">
        <v>1053</v>
      </c>
      <c r="G1" s="47" t="s">
        <v>1054</v>
      </c>
      <c r="H1" s="47" t="s">
        <v>256</v>
      </c>
      <c r="I1" s="47" t="s">
        <v>1055</v>
      </c>
      <c r="J1" s="47" t="s">
        <v>1032</v>
      </c>
      <c r="K1" s="47" t="s">
        <v>1056</v>
      </c>
      <c r="L1" s="47" t="s">
        <v>1057</v>
      </c>
      <c r="M1" s="47" t="s">
        <v>1058</v>
      </c>
      <c r="N1" s="47" t="s">
        <v>1059</v>
      </c>
    </row>
    <row collapsed="false" customFormat="false" customHeight="false" hidden="false" ht="12.1" outlineLevel="0" r="2">
      <c r="A2" s="49" t="n">
        <v>43943</v>
      </c>
      <c r="B2" s="17" t="s">
        <v>844</v>
      </c>
      <c r="C2" s="17" t="s">
        <v>17</v>
      </c>
      <c r="D2" s="17" t="s">
        <v>19</v>
      </c>
      <c r="E2" s="18" t="n">
        <v>10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2018</v>
      </c>
      <c r="J2" s="18" t="n">
        <v>171.099</v>
      </c>
      <c r="K2" s="6" t="s">
        <f>=Портфель!G2*Портфель!$R$13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49" t="n">
        <v>45134</v>
      </c>
      <c r="B3" s="17" t="s">
        <v>844</v>
      </c>
      <c r="C3" s="17" t="s">
        <v>17</v>
      </c>
      <c r="D3" s="17" t="s">
        <v>19</v>
      </c>
      <c r="E3" s="18" t="n">
        <v>10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827</v>
      </c>
      <c r="J3" s="18" t="n">
        <v>247.653</v>
      </c>
      <c r="K3" s="6" t="s">
        <f>=Портфель!G2*Портфель!$R$13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49" t="n">
        <v>45191</v>
      </c>
      <c r="B4" s="17" t="s">
        <v>844</v>
      </c>
      <c r="C4" s="17" t="s">
        <v>17</v>
      </c>
      <c r="D4" s="17" t="s">
        <v>19</v>
      </c>
      <c r="E4" s="18" t="n">
        <v>10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770</v>
      </c>
      <c r="J4" s="18" t="n">
        <v>252.967</v>
      </c>
      <c r="K4" s="6" t="s">
        <f>=Портфель!G2*Портфель!$R$13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49" t="n">
        <v>45222</v>
      </c>
      <c r="B5" s="17" t="s">
        <v>844</v>
      </c>
      <c r="C5" s="17" t="s">
        <v>17</v>
      </c>
      <c r="D5" s="17" t="s">
        <v>19</v>
      </c>
      <c r="E5" s="18" t="n">
        <v>10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739</v>
      </c>
      <c r="J5" s="18" t="n">
        <v>272.675</v>
      </c>
      <c r="K5" s="6" t="s">
        <f>=Портфель!G2*Портфель!$R$13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49" t="n">
        <v>45238</v>
      </c>
      <c r="B6" s="17" t="s">
        <v>844</v>
      </c>
      <c r="C6" s="17" t="s">
        <v>17</v>
      </c>
      <c r="D6" s="17" t="s">
        <v>19</v>
      </c>
      <c r="E6" s="18" t="n">
        <v>10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723</v>
      </c>
      <c r="J6" s="18" t="n">
        <v>276.469</v>
      </c>
      <c r="K6" s="6" t="s">
        <f>=Портфель!G2*Портфель!$R$13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49" t="n">
        <v>45513</v>
      </c>
      <c r="B7" s="17" t="s">
        <v>844</v>
      </c>
      <c r="C7" s="17" t="s">
        <v>17</v>
      </c>
      <c r="D7" s="17" t="s">
        <v>19</v>
      </c>
      <c r="E7" s="18" t="n">
        <v>10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448</v>
      </c>
      <c r="J7" s="18" t="n">
        <v>280.352</v>
      </c>
      <c r="K7" s="6" t="s">
        <f>=Портфель!G2*Портфель!$R$13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49" t="n">
        <v>45530</v>
      </c>
      <c r="B8" s="17" t="s">
        <v>844</v>
      </c>
      <c r="C8" s="17" t="s">
        <v>17</v>
      </c>
      <c r="D8" s="17" t="s">
        <v>19</v>
      </c>
      <c r="E8" s="18" t="n">
        <v>10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431</v>
      </c>
      <c r="J8" s="18" t="n">
        <v>264.369</v>
      </c>
      <c r="K8" s="6" t="s">
        <f>=Портфель!G2*Портфель!$R$13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49" t="n">
        <v>45539</v>
      </c>
      <c r="B9" s="17" t="s">
        <v>844</v>
      </c>
      <c r="C9" s="17" t="s">
        <v>17</v>
      </c>
      <c r="D9" s="17" t="s">
        <v>19</v>
      </c>
      <c r="E9" s="18" t="n">
        <v>10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422</v>
      </c>
      <c r="J9" s="18" t="n">
        <v>248.744</v>
      </c>
      <c r="K9" s="6" t="s">
        <f>=Портфель!G2*Портфель!$R$13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49" t="n">
        <v>44762</v>
      </c>
      <c r="B10" s="17" t="s">
        <v>933</v>
      </c>
      <c r="C10" s="17" t="s">
        <v>17</v>
      </c>
      <c r="D10" s="17" t="s">
        <v>19</v>
      </c>
      <c r="E10" s="18" t="n">
        <v>30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1199</v>
      </c>
      <c r="J10" s="18" t="n">
        <v>121.72233333333</v>
      </c>
      <c r="K10" s="6" t="s">
        <f>=Портфель!G2*Портфель!$R$13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49" t="n">
        <v>45667</v>
      </c>
      <c r="B11" s="17" t="s">
        <v>844</v>
      </c>
      <c r="C11" s="17" t="s">
        <v>23</v>
      </c>
      <c r="D11" s="17" t="s">
        <v>24</v>
      </c>
      <c r="E11" s="18" t="n">
        <v>1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294</v>
      </c>
      <c r="J11" s="18" t="n">
        <v>2883.23</v>
      </c>
      <c r="K11" s="6" t="s">
        <f>=Портфель!G3*Портфель!$R$13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49" t="n">
        <v>45667</v>
      </c>
      <c r="B12" s="17" t="s">
        <v>844</v>
      </c>
      <c r="C12" s="17" t="s">
        <v>23</v>
      </c>
      <c r="D12" s="17" t="s">
        <v>24</v>
      </c>
      <c r="E12" s="18" t="n">
        <v>1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294</v>
      </c>
      <c r="J12" s="18" t="n">
        <v>2881.73</v>
      </c>
      <c r="K12" s="6" t="s">
        <f>=Портфель!G3*Портфель!$R$13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49" t="n">
        <v>45681</v>
      </c>
      <c r="B13" s="17" t="s">
        <v>844</v>
      </c>
      <c r="C13" s="17" t="s">
        <v>23</v>
      </c>
      <c r="D13" s="17" t="s">
        <v>24</v>
      </c>
      <c r="E13" s="18" t="n">
        <v>1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280</v>
      </c>
      <c r="J13" s="18" t="n">
        <v>2911.24</v>
      </c>
      <c r="K13" s="6" t="s">
        <f>=Портфель!G3*Портфель!$R$13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49" t="n">
        <v>45776</v>
      </c>
      <c r="B14" s="17" t="s">
        <v>844</v>
      </c>
      <c r="C14" s="17" t="s">
        <v>23</v>
      </c>
      <c r="D14" s="17" t="s">
        <v>24</v>
      </c>
      <c r="E14" s="18" t="n">
        <v>1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185</v>
      </c>
      <c r="J14" s="18" t="n">
        <v>3363.03</v>
      </c>
      <c r="K14" s="6" t="s">
        <f>=Портфель!G3*Портфель!$R$13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49" t="n">
        <v>45785</v>
      </c>
      <c r="B15" s="17" t="s">
        <v>844</v>
      </c>
      <c r="C15" s="17" t="s">
        <v>23</v>
      </c>
      <c r="D15" s="17" t="s">
        <v>24</v>
      </c>
      <c r="E15" s="18" t="n">
        <v>1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176</v>
      </c>
      <c r="J15" s="18" t="n">
        <v>3221.9</v>
      </c>
      <c r="K15" s="6" t="s">
        <f>=Портфель!G3*Портфель!$R$13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49" t="n">
        <v>45853</v>
      </c>
      <c r="B16" s="17" t="s">
        <v>844</v>
      </c>
      <c r="C16" s="17" t="s">
        <v>23</v>
      </c>
      <c r="D16" s="17" t="s">
        <v>24</v>
      </c>
      <c r="E16" s="18" t="n">
        <v>2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108</v>
      </c>
      <c r="J16" s="18" t="n">
        <v>2912.615</v>
      </c>
      <c r="K16" s="6" t="s">
        <f>=Портфель!G3*Портфель!$R$13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49" t="n">
        <v>45867</v>
      </c>
      <c r="B17" s="17" t="s">
        <v>844</v>
      </c>
      <c r="C17" s="17" t="s">
        <v>23</v>
      </c>
      <c r="D17" s="17" t="s">
        <v>24</v>
      </c>
      <c r="E17" s="18" t="n">
        <v>1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94</v>
      </c>
      <c r="J17" s="18" t="n">
        <v>2940.14</v>
      </c>
      <c r="K17" s="6" t="s">
        <f>=Портфель!G3*Портфель!$R$13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49" t="n">
        <v>45876</v>
      </c>
      <c r="B18" s="17" t="s">
        <v>844</v>
      </c>
      <c r="C18" s="17" t="s">
        <v>23</v>
      </c>
      <c r="D18" s="17" t="s">
        <v>24</v>
      </c>
      <c r="E18" s="18" t="n">
        <v>1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85</v>
      </c>
      <c r="J18" s="18" t="n">
        <v>3051.75</v>
      </c>
      <c r="K18" s="6" t="s">
        <f>=Портфель!G3*Портфель!$R$13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49" t="n">
        <v>45884</v>
      </c>
      <c r="B19" s="17" t="s">
        <v>844</v>
      </c>
      <c r="C19" s="17" t="s">
        <v>23</v>
      </c>
      <c r="D19" s="17" t="s">
        <v>24</v>
      </c>
      <c r="E19" s="18" t="n">
        <v>1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77</v>
      </c>
      <c r="J19" s="18" t="n">
        <v>3031.73</v>
      </c>
      <c r="K19" s="6" t="s">
        <f>=Портфель!G3*Портфель!$R$13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49" t="n">
        <v>44649</v>
      </c>
      <c r="B20" s="17" t="s">
        <v>844</v>
      </c>
      <c r="C20" s="17" t="s">
        <v>27</v>
      </c>
      <c r="D20" s="17" t="s">
        <v>28</v>
      </c>
      <c r="E20" s="18" t="n">
        <v>10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1312</v>
      </c>
      <c r="J20" s="18" t="n">
        <v>111.927</v>
      </c>
      <c r="K20" s="6" t="s">
        <f>=Портфель!G4*Портфель!$R$13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49" t="n">
        <v>44735</v>
      </c>
      <c r="B21" s="17" t="s">
        <v>844</v>
      </c>
      <c r="C21" s="17" t="s">
        <v>27</v>
      </c>
      <c r="D21" s="17" t="s">
        <v>28</v>
      </c>
      <c r="E21" s="18" t="n">
        <v>10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1226</v>
      </c>
      <c r="J21" s="18" t="n">
        <v>139.997</v>
      </c>
      <c r="K21" s="6" t="s">
        <f>=Портфель!G4*Портфель!$R$13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49" t="n">
        <v>45118</v>
      </c>
      <c r="B22" s="17" t="s">
        <v>844</v>
      </c>
      <c r="C22" s="17" t="s">
        <v>27</v>
      </c>
      <c r="D22" s="17" t="s">
        <v>28</v>
      </c>
      <c r="E22" s="18" t="n">
        <v>10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843</v>
      </c>
      <c r="J22" s="18" t="n">
        <v>204.233</v>
      </c>
      <c r="K22" s="6" t="s">
        <f>=Портфель!G4*Портфель!$R$13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49" t="n">
        <v>45476</v>
      </c>
      <c r="B23" s="17" t="s">
        <v>844</v>
      </c>
      <c r="C23" s="17" t="s">
        <v>27</v>
      </c>
      <c r="D23" s="17" t="s">
        <v>28</v>
      </c>
      <c r="E23" s="18" t="n">
        <v>10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485</v>
      </c>
      <c r="J23" s="18" t="n">
        <v>211.941</v>
      </c>
      <c r="K23" s="6" t="s">
        <f>=Портфель!G4*Портфель!$R$13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49" t="n">
        <v>45530</v>
      </c>
      <c r="B24" s="17" t="s">
        <v>844</v>
      </c>
      <c r="C24" s="17" t="s">
        <v>27</v>
      </c>
      <c r="D24" s="17" t="s">
        <v>28</v>
      </c>
      <c r="E24" s="18" t="n">
        <v>10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431</v>
      </c>
      <c r="J24" s="18" t="n">
        <v>201.721</v>
      </c>
      <c r="K24" s="6" t="s">
        <f>=Портфель!G4*Портфель!$R$13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49" t="n">
        <v>45539</v>
      </c>
      <c r="B25" s="17" t="s">
        <v>844</v>
      </c>
      <c r="C25" s="17" t="s">
        <v>27</v>
      </c>
      <c r="D25" s="17" t="s">
        <v>28</v>
      </c>
      <c r="E25" s="18" t="n">
        <v>10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422</v>
      </c>
      <c r="J25" s="18" t="n">
        <v>192.473</v>
      </c>
      <c r="K25" s="6" t="s">
        <f>=Портфель!G4*Портфель!$R$13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49" t="n">
        <v>45594</v>
      </c>
      <c r="B26" s="17" t="s">
        <v>844</v>
      </c>
      <c r="C26" s="17" t="s">
        <v>27</v>
      </c>
      <c r="D26" s="17" t="s">
        <v>28</v>
      </c>
      <c r="E26" s="18" t="n">
        <v>10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367</v>
      </c>
      <c r="J26" s="18" t="n">
        <v>190.321</v>
      </c>
      <c r="K26" s="6" t="s">
        <f>=Портфель!G4*Портфель!$R$13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49" t="n">
        <v>45623</v>
      </c>
      <c r="B27" s="17" t="s">
        <v>844</v>
      </c>
      <c r="C27" s="17" t="s">
        <v>27</v>
      </c>
      <c r="D27" s="17" t="s">
        <v>28</v>
      </c>
      <c r="E27" s="18" t="n">
        <v>10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338</v>
      </c>
      <c r="J27" s="18" t="n">
        <v>185.261</v>
      </c>
      <c r="K27" s="6" t="s">
        <f>=Портфель!G4*Портфель!$R$13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49" t="n">
        <v>45631</v>
      </c>
      <c r="B28" s="17" t="s">
        <v>844</v>
      </c>
      <c r="C28" s="17" t="s">
        <v>27</v>
      </c>
      <c r="D28" s="17" t="s">
        <v>28</v>
      </c>
      <c r="E28" s="18" t="n">
        <v>10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330</v>
      </c>
      <c r="J28" s="18" t="n">
        <v>187.869</v>
      </c>
      <c r="K28" s="6" t="s">
        <f>=Портфель!G4*Портфель!$R$13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49" t="n">
        <v>45845</v>
      </c>
      <c r="B29" s="17" t="s">
        <v>844</v>
      </c>
      <c r="C29" s="17" t="s">
        <v>27</v>
      </c>
      <c r="D29" s="17" t="s">
        <v>28</v>
      </c>
      <c r="E29" s="18" t="n">
        <v>10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116</v>
      </c>
      <c r="J29" s="18" t="n">
        <v>214.16</v>
      </c>
      <c r="K29" s="6" t="s">
        <f>=Портфель!G4*Портфель!$R$13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49" t="n">
        <v>45743</v>
      </c>
      <c r="B30" s="17" t="s">
        <v>844</v>
      </c>
      <c r="C30" s="17" t="s">
        <v>31</v>
      </c>
      <c r="D30" s="17" t="s">
        <v>32</v>
      </c>
      <c r="E30" s="18" t="n">
        <v>1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218</v>
      </c>
      <c r="J30" s="18" t="n">
        <v>1880.88</v>
      </c>
      <c r="K30" s="6" t="s">
        <f>=Портфель!G5*Портфель!$R$13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49" t="n">
        <v>45743</v>
      </c>
      <c r="B31" s="17" t="s">
        <v>844</v>
      </c>
      <c r="C31" s="17" t="s">
        <v>31</v>
      </c>
      <c r="D31" s="17" t="s">
        <v>32</v>
      </c>
      <c r="E31" s="18" t="n">
        <v>1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218</v>
      </c>
      <c r="J31" s="18" t="n">
        <v>1851.67</v>
      </c>
      <c r="K31" s="6" t="s">
        <f>=Портфель!G5*Портфель!$R$13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49" t="n">
        <v>45751</v>
      </c>
      <c r="B32" s="17" t="s">
        <v>844</v>
      </c>
      <c r="C32" s="17" t="s">
        <v>31</v>
      </c>
      <c r="D32" s="17" t="s">
        <v>32</v>
      </c>
      <c r="E32" s="18" t="n">
        <v>1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210</v>
      </c>
      <c r="J32" s="18" t="n">
        <v>1762.58</v>
      </c>
      <c r="K32" s="6" t="s">
        <f>=Портфель!G5*Портфель!$R$13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49" t="n">
        <v>45762</v>
      </c>
      <c r="B33" s="17" t="s">
        <v>844</v>
      </c>
      <c r="C33" s="17" t="s">
        <v>31</v>
      </c>
      <c r="D33" s="17" t="s">
        <v>32</v>
      </c>
      <c r="E33" s="18" t="n">
        <v>1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199</v>
      </c>
      <c r="J33" s="18" t="n">
        <v>1902.54</v>
      </c>
      <c r="K33" s="6" t="s">
        <f>=Портфель!G5*Портфель!$R$13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49" t="n">
        <v>45776</v>
      </c>
      <c r="B34" s="17" t="s">
        <v>844</v>
      </c>
      <c r="C34" s="17" t="s">
        <v>31</v>
      </c>
      <c r="D34" s="17" t="s">
        <v>32</v>
      </c>
      <c r="E34" s="18" t="n">
        <v>1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185</v>
      </c>
      <c r="J34" s="18" t="n">
        <v>1780.86</v>
      </c>
      <c r="K34" s="6" t="s">
        <f>=Портфель!G5*Портфель!$R$13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49" t="n">
        <v>45777</v>
      </c>
      <c r="B35" s="17" t="s">
        <v>844</v>
      </c>
      <c r="C35" s="17" t="s">
        <v>31</v>
      </c>
      <c r="D35" s="17" t="s">
        <v>32</v>
      </c>
      <c r="E35" s="18" t="n">
        <v>1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184</v>
      </c>
      <c r="J35" s="18" t="n">
        <v>1728.04</v>
      </c>
      <c r="K35" s="6" t="s">
        <f>=Портфель!G5*Портфель!$R$13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49" t="n">
        <v>45779</v>
      </c>
      <c r="B36" s="17" t="s">
        <v>844</v>
      </c>
      <c r="C36" s="17" t="s">
        <v>31</v>
      </c>
      <c r="D36" s="17" t="s">
        <v>32</v>
      </c>
      <c r="E36" s="18" t="n">
        <v>1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182</v>
      </c>
      <c r="J36" s="18" t="n">
        <v>1710.14</v>
      </c>
      <c r="K36" s="6" t="s">
        <f>=Портфель!G5*Портфель!$R$13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49" t="n">
        <v>45785</v>
      </c>
      <c r="B37" s="17" t="s">
        <v>844</v>
      </c>
      <c r="C37" s="17" t="s">
        <v>31</v>
      </c>
      <c r="D37" s="17" t="s">
        <v>32</v>
      </c>
      <c r="E37" s="18" t="n">
        <v>1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176</v>
      </c>
      <c r="J37" s="18" t="n">
        <v>1750.37</v>
      </c>
      <c r="K37" s="6" t="s">
        <f>=Портфель!G5*Портфель!$R$13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49" t="n">
        <v>45813</v>
      </c>
      <c r="B38" s="17" t="s">
        <v>844</v>
      </c>
      <c r="C38" s="17" t="s">
        <v>31</v>
      </c>
      <c r="D38" s="17" t="s">
        <v>32</v>
      </c>
      <c r="E38" s="18" t="n">
        <v>1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148</v>
      </c>
      <c r="J38" s="18" t="n">
        <v>1807.49</v>
      </c>
      <c r="K38" s="6" t="s">
        <f>=Портфель!G5*Портфель!$R$13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49" t="n">
        <v>45853</v>
      </c>
      <c r="B39" s="17" t="s">
        <v>844</v>
      </c>
      <c r="C39" s="17" t="s">
        <v>31</v>
      </c>
      <c r="D39" s="17" t="s">
        <v>32</v>
      </c>
      <c r="E39" s="18" t="n">
        <v>1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108</v>
      </c>
      <c r="J39" s="18" t="n">
        <v>1864.28</v>
      </c>
      <c r="K39" s="6" t="s">
        <f>=Портфель!G5*Портфель!$R$13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49" t="n">
        <v>45313</v>
      </c>
      <c r="B40" s="17" t="s">
        <v>844</v>
      </c>
      <c r="C40" s="17" t="s">
        <v>34</v>
      </c>
      <c r="D40" s="17" t="s">
        <v>35</v>
      </c>
      <c r="E40" s="18" t="n">
        <v>10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648</v>
      </c>
      <c r="J40" s="18" t="n">
        <v>579.171</v>
      </c>
      <c r="K40" s="6" t="s">
        <f>=Портфель!G6*Портфель!$R$13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49" t="n">
        <v>45526</v>
      </c>
      <c r="B41" s="17" t="s">
        <v>844</v>
      </c>
      <c r="C41" s="17" t="s">
        <v>34</v>
      </c>
      <c r="D41" s="17" t="s">
        <v>35</v>
      </c>
      <c r="E41" s="18" t="n">
        <v>5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435</v>
      </c>
      <c r="J41" s="18" t="n">
        <v>478.086</v>
      </c>
      <c r="K41" s="6" t="s">
        <f>=Портфель!G6*Портфель!$R$13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49" t="n">
        <v>45594</v>
      </c>
      <c r="B42" s="17" t="s">
        <v>844</v>
      </c>
      <c r="C42" s="17" t="s">
        <v>34</v>
      </c>
      <c r="D42" s="17" t="s">
        <v>35</v>
      </c>
      <c r="E42" s="18" t="n">
        <v>5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367</v>
      </c>
      <c r="J42" s="18" t="n">
        <v>444.998</v>
      </c>
      <c r="K42" s="6" t="s">
        <f>=Портфель!G6*Портфель!$R$13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49" t="n">
        <v>45617</v>
      </c>
      <c r="B43" s="17" t="s">
        <v>844</v>
      </c>
      <c r="C43" s="17" t="s">
        <v>34</v>
      </c>
      <c r="D43" s="17" t="s">
        <v>35</v>
      </c>
      <c r="E43" s="18" t="n">
        <v>1</v>
      </c>
      <c r="F43" s="7" t="s">
        <f>=DATEDIF(A43,$N$2,"y")</f>
      </c>
      <c r="G43" s="7" t="s">
        <f>=DATEDIF(A43,$N$2,"ym")</f>
      </c>
      <c r="H43" s="7" t="s">
        <f>=DATEDIF(A43,$N$2,"md")</f>
      </c>
      <c r="I43" s="7" t="n">
        <v>344</v>
      </c>
      <c r="J43" s="18" t="n">
        <v>451.96</v>
      </c>
      <c r="K43" s="6" t="s">
        <f>=Портфель!G6*Портфель!$R$13</f>
      </c>
      <c r="L43" s="6" t="s">
        <f>=(K43-J43)*E43</f>
      </c>
      <c r="M43" s="6" t="s">
        <f>=MAX(0,L43*0.13)</f>
      </c>
    </row>
    <row collapsed="false" customFormat="false" customHeight="false" hidden="false" ht="12.1" outlineLevel="0" r="44">
      <c r="A44" s="49" t="n">
        <v>44747</v>
      </c>
      <c r="B44" s="17" t="s">
        <v>933</v>
      </c>
      <c r="C44" s="17" t="s">
        <v>34</v>
      </c>
      <c r="D44" s="17" t="s">
        <v>35</v>
      </c>
      <c r="E44" s="18" t="n">
        <v>1</v>
      </c>
      <c r="F44" s="7" t="s">
        <f>=DATEDIF(A44,$N$2,"y")</f>
      </c>
      <c r="G44" s="7" t="s">
        <f>=DATEDIF(A44,$N$2,"ym")</f>
      </c>
      <c r="H44" s="7" t="s">
        <f>=DATEDIF(A44,$N$2,"md")</f>
      </c>
      <c r="I44" s="7" t="n">
        <v>1214</v>
      </c>
      <c r="J44" s="18" t="n">
        <v>368.09</v>
      </c>
      <c r="K44" s="6" t="s">
        <f>=Портфель!G6*Портфель!$R$13</f>
      </c>
      <c r="L44" s="6" t="s">
        <f>=(K44-J44)*E44</f>
      </c>
      <c r="M44" s="6" t="s">
        <f>=MAX(0,L44*0.13)</f>
      </c>
    </row>
    <row collapsed="false" customFormat="false" customHeight="false" hidden="false" ht="12.1" outlineLevel="0" r="45">
      <c r="A45" s="49" t="n">
        <v>44757</v>
      </c>
      <c r="B45" s="17" t="s">
        <v>933</v>
      </c>
      <c r="C45" s="17" t="s">
        <v>34</v>
      </c>
      <c r="D45" s="17" t="s">
        <v>35</v>
      </c>
      <c r="E45" s="18" t="n">
        <v>2</v>
      </c>
      <c r="F45" s="7" t="s">
        <f>=DATEDIF(A45,$N$2,"y")</f>
      </c>
      <c r="G45" s="7" t="s">
        <f>=DATEDIF(A45,$N$2,"ym")</f>
      </c>
      <c r="H45" s="7" t="s">
        <f>=DATEDIF(A45,$N$2,"md")</f>
      </c>
      <c r="I45" s="7" t="n">
        <v>1204</v>
      </c>
      <c r="J45" s="18" t="n">
        <v>330.535</v>
      </c>
      <c r="K45" s="6" t="s">
        <f>=Портфель!G6*Портфель!$R$13</f>
      </c>
      <c r="L45" s="6" t="s">
        <f>=(K45-J45)*E45</f>
      </c>
      <c r="M45" s="6" t="s">
        <f>=MAX(0,L45*0.13)</f>
      </c>
    </row>
    <row collapsed="false" customFormat="false" customHeight="false" hidden="false" ht="12.1" outlineLevel="0" r="46">
      <c r="A46" s="49" t="n">
        <v>44762</v>
      </c>
      <c r="B46" s="17" t="s">
        <v>933</v>
      </c>
      <c r="C46" s="17" t="s">
        <v>34</v>
      </c>
      <c r="D46" s="17" t="s">
        <v>35</v>
      </c>
      <c r="E46" s="18" t="n">
        <v>5</v>
      </c>
      <c r="F46" s="7" t="s">
        <f>=DATEDIF(A46,$N$2,"y")</f>
      </c>
      <c r="G46" s="7" t="s">
        <f>=DATEDIF(A46,$N$2,"ym")</f>
      </c>
      <c r="H46" s="7" t="s">
        <f>=DATEDIF(A46,$N$2,"md")</f>
      </c>
      <c r="I46" s="7" t="n">
        <v>1199</v>
      </c>
      <c r="J46" s="18" t="n">
        <v>323.782</v>
      </c>
      <c r="K46" s="6" t="s">
        <f>=Портфель!G6*Портфель!$R$13</f>
      </c>
      <c r="L46" s="6" t="s">
        <f>=(K46-J46)*E46</f>
      </c>
      <c r="M46" s="6" t="s">
        <f>=MAX(0,L46*0.13)</f>
      </c>
    </row>
    <row collapsed="false" customFormat="false" customHeight="false" hidden="false" ht="12.1" outlineLevel="0" r="47">
      <c r="A47" s="49" t="n">
        <v>44762</v>
      </c>
      <c r="B47" s="17" t="s">
        <v>933</v>
      </c>
      <c r="C47" s="17" t="s">
        <v>34</v>
      </c>
      <c r="D47" s="17" t="s">
        <v>35</v>
      </c>
      <c r="E47" s="18" t="n">
        <v>2</v>
      </c>
      <c r="F47" s="7" t="s">
        <f>=DATEDIF(A47,$N$2,"y")</f>
      </c>
      <c r="G47" s="7" t="s">
        <f>=DATEDIF(A47,$N$2,"ym")</f>
      </c>
      <c r="H47" s="7" t="s">
        <f>=DATEDIF(A47,$N$2,"md")</f>
      </c>
      <c r="I47" s="7" t="n">
        <v>1199</v>
      </c>
      <c r="J47" s="18" t="n">
        <v>325.885</v>
      </c>
      <c r="K47" s="6" t="s">
        <f>=Портфель!G6*Портфель!$R$13</f>
      </c>
      <c r="L47" s="6" t="s">
        <f>=(K47-J47)*E47</f>
      </c>
      <c r="M47" s="6" t="s">
        <f>=MAX(0,L47*0.13)</f>
      </c>
    </row>
    <row collapsed="false" customFormat="false" customHeight="false" hidden="false" ht="12.1" outlineLevel="0" r="48">
      <c r="A48" s="49" t="n">
        <v>44826</v>
      </c>
      <c r="B48" s="17" t="s">
        <v>933</v>
      </c>
      <c r="C48" s="17" t="s">
        <v>34</v>
      </c>
      <c r="D48" s="17" t="s">
        <v>35</v>
      </c>
      <c r="E48" s="18" t="n">
        <v>1</v>
      </c>
      <c r="F48" s="7" t="s">
        <f>=DATEDIF(A48,$N$2,"y")</f>
      </c>
      <c r="G48" s="7" t="s">
        <f>=DATEDIF(A48,$N$2,"ym")</f>
      </c>
      <c r="H48" s="7" t="s">
        <f>=DATEDIF(A48,$N$2,"md")</f>
      </c>
      <c r="I48" s="7" t="n">
        <v>1135</v>
      </c>
      <c r="J48" s="18" t="n">
        <v>315.96</v>
      </c>
      <c r="K48" s="6" t="s">
        <f>=Портфель!G6*Портфель!$R$13</f>
      </c>
      <c r="L48" s="6" t="s">
        <f>=(K48-J48)*E48</f>
      </c>
      <c r="M48" s="6" t="s">
        <f>=MAX(0,L48*0.13)</f>
      </c>
    </row>
    <row collapsed="false" customFormat="false" customHeight="false" hidden="false" ht="12.1" outlineLevel="0" r="49">
      <c r="A49" s="49" t="n">
        <v>44837</v>
      </c>
      <c r="B49" s="17" t="s">
        <v>933</v>
      </c>
      <c r="C49" s="17" t="s">
        <v>34</v>
      </c>
      <c r="D49" s="17" t="s">
        <v>35</v>
      </c>
      <c r="E49" s="18" t="n">
        <v>2</v>
      </c>
      <c r="F49" s="7" t="s">
        <f>=DATEDIF(A49,$N$2,"y")</f>
      </c>
      <c r="G49" s="7" t="s">
        <f>=DATEDIF(A49,$N$2,"ym")</f>
      </c>
      <c r="H49" s="7" t="s">
        <f>=DATEDIF(A49,$N$2,"md")</f>
      </c>
      <c r="I49" s="7" t="n">
        <v>1124</v>
      </c>
      <c r="J49" s="18" t="n">
        <v>280.785</v>
      </c>
      <c r="K49" s="6" t="s">
        <f>=Портфель!G6*Портфель!$R$13</f>
      </c>
      <c r="L49" s="6" t="s">
        <f>=(K49-J49)*E49</f>
      </c>
      <c r="M49" s="6" t="s">
        <f>=MAX(0,L49*0.13)</f>
      </c>
    </row>
    <row collapsed="false" customFormat="false" customHeight="false" hidden="false" ht="12.1" outlineLevel="0" r="50">
      <c r="A50" s="49" t="n">
        <v>45191</v>
      </c>
      <c r="B50" s="17" t="s">
        <v>933</v>
      </c>
      <c r="C50" s="17" t="s">
        <v>34</v>
      </c>
      <c r="D50" s="17" t="s">
        <v>35</v>
      </c>
      <c r="E50" s="18" t="n">
        <v>1</v>
      </c>
      <c r="F50" s="7" t="s">
        <f>=DATEDIF(A50,$N$2,"y")</f>
      </c>
      <c r="G50" s="7" t="s">
        <f>=DATEDIF(A50,$N$2,"ym")</f>
      </c>
      <c r="H50" s="7" t="s">
        <f>=DATEDIF(A50,$N$2,"md")</f>
      </c>
      <c r="I50" s="7" t="n">
        <v>770</v>
      </c>
      <c r="J50" s="18" t="n">
        <v>515.32</v>
      </c>
      <c r="K50" s="6" t="s">
        <f>=Портфель!G6*Портфель!$R$13</f>
      </c>
      <c r="L50" s="6" t="s">
        <f>=(K50-J50)*E50</f>
      </c>
      <c r="M50" s="6" t="s">
        <f>=MAX(0,L50*0.13)</f>
      </c>
    </row>
    <row collapsed="false" customFormat="false" customHeight="false" hidden="false" ht="12.1" outlineLevel="0" r="51">
      <c r="A51" s="49" t="n">
        <v>45575</v>
      </c>
      <c r="B51" s="17" t="s">
        <v>864</v>
      </c>
      <c r="C51" s="17" t="s">
        <v>34</v>
      </c>
      <c r="D51" s="17" t="s">
        <v>35</v>
      </c>
      <c r="E51" s="18" t="n">
        <v>1</v>
      </c>
      <c r="F51" s="7" t="s">
        <f>=DATEDIF(A51,$N$2,"y")</f>
      </c>
      <c r="G51" s="7" t="s">
        <f>=DATEDIF(A51,$N$2,"ym")</f>
      </c>
      <c r="H51" s="7" t="s">
        <f>=DATEDIF(A51,$N$2,"md")</f>
      </c>
      <c r="I51" s="7" t="n">
        <v>386</v>
      </c>
      <c r="J51" s="18" t="n">
        <v>497.75</v>
      </c>
      <c r="K51" s="6" t="s">
        <f>=Портфель!G6*Портфель!$R$13</f>
      </c>
      <c r="L51" s="6" t="s">
        <f>=(K51-J51)*E51</f>
      </c>
      <c r="M51" s="6" t="s">
        <f>=MAX(0,L51*0.13)</f>
      </c>
    </row>
    <row collapsed="false" customFormat="false" customHeight="false" hidden="false" ht="12.1" outlineLevel="0" r="52">
      <c r="A52" s="49" t="n">
        <v>44460</v>
      </c>
      <c r="B52" s="17" t="s">
        <v>844</v>
      </c>
      <c r="C52" s="17" t="s">
        <v>38</v>
      </c>
      <c r="D52" s="17" t="s">
        <v>39</v>
      </c>
      <c r="E52" s="18" t="n">
        <v>1</v>
      </c>
      <c r="F52" s="7" t="s">
        <f>=DATEDIF(A52,$N$2,"y")</f>
      </c>
      <c r="G52" s="7" t="s">
        <f>=DATEDIF(A52,$N$2,"ym")</f>
      </c>
      <c r="H52" s="7" t="s">
        <f>=DATEDIF(A52,$N$2,"md")</f>
      </c>
      <c r="I52" s="7" t="n">
        <v>1501</v>
      </c>
      <c r="J52" s="18" t="n">
        <v>1850.68</v>
      </c>
      <c r="K52" s="6" t="s">
        <f>=Портфель!G7*Портфель!$R$13</f>
      </c>
      <c r="L52" s="6" t="s">
        <f>=(K52-J52)*E52</f>
      </c>
      <c r="M52" s="6" t="s">
        <f>=MAX(0,L52*0.13)</f>
      </c>
    </row>
    <row collapsed="false" customFormat="false" customHeight="false" hidden="false" ht="12.1" outlineLevel="0" r="53">
      <c r="A53" s="49" t="n">
        <v>44701</v>
      </c>
      <c r="B53" s="17" t="s">
        <v>844</v>
      </c>
      <c r="C53" s="17" t="s">
        <v>38</v>
      </c>
      <c r="D53" s="17" t="s">
        <v>39</v>
      </c>
      <c r="E53" s="18" t="n">
        <v>1</v>
      </c>
      <c r="F53" s="7" t="s">
        <f>=DATEDIF(A53,$N$2,"y")</f>
      </c>
      <c r="G53" s="7" t="s">
        <f>=DATEDIF(A53,$N$2,"ym")</f>
      </c>
      <c r="H53" s="7" t="s">
        <f>=DATEDIF(A53,$N$2,"md")</f>
      </c>
      <c r="I53" s="7" t="n">
        <v>1260</v>
      </c>
      <c r="J53" s="18" t="n">
        <v>991.48</v>
      </c>
      <c r="K53" s="6" t="s">
        <f>=Портфель!G7*Портфель!$R$13</f>
      </c>
      <c r="L53" s="6" t="s">
        <f>=(K53-J53)*E53</f>
      </c>
      <c r="M53" s="6" t="s">
        <f>=MAX(0,L53*0.13)</f>
      </c>
    </row>
    <row collapsed="false" customFormat="false" customHeight="false" hidden="false" ht="12.1" outlineLevel="0" r="54">
      <c r="A54" s="49" t="n">
        <v>44706</v>
      </c>
      <c r="B54" s="17" t="s">
        <v>844</v>
      </c>
      <c r="C54" s="17" t="s">
        <v>38</v>
      </c>
      <c r="D54" s="17" t="s">
        <v>39</v>
      </c>
      <c r="E54" s="18" t="n">
        <v>1</v>
      </c>
      <c r="F54" s="7" t="s">
        <f>=DATEDIF(A54,$N$2,"y")</f>
      </c>
      <c r="G54" s="7" t="s">
        <f>=DATEDIF(A54,$N$2,"ym")</f>
      </c>
      <c r="H54" s="7" t="s">
        <f>=DATEDIF(A54,$N$2,"md")</f>
      </c>
      <c r="I54" s="7" t="n">
        <v>1255</v>
      </c>
      <c r="J54" s="18" t="n">
        <v>937.05</v>
      </c>
      <c r="K54" s="6" t="s">
        <f>=Портфель!G7*Портфель!$R$13</f>
      </c>
      <c r="L54" s="6" t="s">
        <f>=(K54-J54)*E54</f>
      </c>
      <c r="M54" s="6" t="s">
        <f>=MAX(0,L54*0.13)</f>
      </c>
    </row>
    <row collapsed="false" customFormat="false" customHeight="false" hidden="false" ht="12.1" outlineLevel="0" r="55">
      <c r="A55" s="49" t="n">
        <v>44939</v>
      </c>
      <c r="B55" s="17" t="s">
        <v>844</v>
      </c>
      <c r="C55" s="17" t="s">
        <v>38</v>
      </c>
      <c r="D55" s="17" t="s">
        <v>39</v>
      </c>
      <c r="E55" s="18" t="n">
        <v>1</v>
      </c>
      <c r="F55" s="7" t="s">
        <f>=DATEDIF(A55,$N$2,"y")</f>
      </c>
      <c r="G55" s="7" t="s">
        <f>=DATEDIF(A55,$N$2,"ym")</f>
      </c>
      <c r="H55" s="7" t="s">
        <f>=DATEDIF(A55,$N$2,"md")</f>
      </c>
      <c r="I55" s="7" t="n">
        <v>1022</v>
      </c>
      <c r="J55" s="18" t="n">
        <v>1043.63</v>
      </c>
      <c r="K55" s="6" t="s">
        <f>=Портфель!G7*Портфель!$R$13</f>
      </c>
      <c r="L55" s="6" t="s">
        <f>=(K55-J55)*E55</f>
      </c>
      <c r="M55" s="6" t="s">
        <f>=MAX(0,L55*0.13)</f>
      </c>
    </row>
    <row collapsed="false" customFormat="false" customHeight="false" hidden="false" ht="12.1" outlineLevel="0" r="56">
      <c r="A56" s="49" t="n">
        <v>45272</v>
      </c>
      <c r="B56" s="17" t="s">
        <v>844</v>
      </c>
      <c r="C56" s="17" t="s">
        <v>38</v>
      </c>
      <c r="D56" s="17" t="s">
        <v>39</v>
      </c>
      <c r="E56" s="18" t="n">
        <v>1</v>
      </c>
      <c r="F56" s="7" t="s">
        <f>=DATEDIF(A56,$N$2,"y")</f>
      </c>
      <c r="G56" s="7" t="s">
        <f>=DATEDIF(A56,$N$2,"ym")</f>
      </c>
      <c r="H56" s="7" t="s">
        <f>=DATEDIF(A56,$N$2,"md")</f>
      </c>
      <c r="I56" s="7" t="n">
        <v>689</v>
      </c>
      <c r="J56" s="18" t="n">
        <v>1498.75</v>
      </c>
      <c r="K56" s="6" t="s">
        <f>=Портфель!G7*Портфель!$R$13</f>
      </c>
      <c r="L56" s="6" t="s">
        <f>=(K56-J56)*E56</f>
      </c>
      <c r="M56" s="6" t="s">
        <f>=MAX(0,L56*0.13)</f>
      </c>
    </row>
    <row collapsed="false" customFormat="false" customHeight="false" hidden="false" ht="12.1" outlineLevel="0" r="57">
      <c r="A57" s="49" t="n">
        <v>45357</v>
      </c>
      <c r="B57" s="17" t="s">
        <v>844</v>
      </c>
      <c r="C57" s="17" t="s">
        <v>38</v>
      </c>
      <c r="D57" s="17" t="s">
        <v>39</v>
      </c>
      <c r="E57" s="18" t="n">
        <v>1</v>
      </c>
      <c r="F57" s="7" t="s">
        <f>=DATEDIF(A57,$N$2,"y")</f>
      </c>
      <c r="G57" s="7" t="s">
        <f>=DATEDIF(A57,$N$2,"ym")</f>
      </c>
      <c r="H57" s="7" t="s">
        <f>=DATEDIF(A57,$N$2,"md")</f>
      </c>
      <c r="I57" s="7" t="n">
        <v>604</v>
      </c>
      <c r="J57" s="18" t="n">
        <v>1390.05</v>
      </c>
      <c r="K57" s="6" t="s">
        <f>=Портфель!G7*Портфель!$R$13</f>
      </c>
      <c r="L57" s="6" t="s">
        <f>=(K57-J57)*E57</f>
      </c>
      <c r="M57" s="6" t="s">
        <f>=MAX(0,L57*0.13)</f>
      </c>
    </row>
    <row collapsed="false" customFormat="false" customHeight="false" hidden="false" ht="12.1" outlineLevel="0" r="58">
      <c r="A58" s="49" t="n">
        <v>45497</v>
      </c>
      <c r="B58" s="17" t="s">
        <v>844</v>
      </c>
      <c r="C58" s="17" t="s">
        <v>38</v>
      </c>
      <c r="D58" s="17" t="s">
        <v>39</v>
      </c>
      <c r="E58" s="18" t="n">
        <v>1</v>
      </c>
      <c r="F58" s="7" t="s">
        <f>=DATEDIF(A58,$N$2,"y")</f>
      </c>
      <c r="G58" s="7" t="s">
        <f>=DATEDIF(A58,$N$2,"ym")</f>
      </c>
      <c r="H58" s="7" t="s">
        <f>=DATEDIF(A58,$N$2,"md")</f>
      </c>
      <c r="I58" s="7" t="n">
        <v>464</v>
      </c>
      <c r="J58" s="18" t="n">
        <v>1106</v>
      </c>
      <c r="K58" s="6" t="s">
        <f>=Портфель!G7*Портфель!$R$13</f>
      </c>
      <c r="L58" s="6" t="s">
        <f>=(K58-J58)*E58</f>
      </c>
      <c r="M58" s="6" t="s">
        <f>=MAX(0,L58*0.13)</f>
      </c>
    </row>
    <row collapsed="false" customFormat="false" customHeight="false" hidden="false" ht="12.1" outlineLevel="0" r="59">
      <c r="A59" s="49" t="n">
        <v>45762</v>
      </c>
      <c r="B59" s="17" t="s">
        <v>844</v>
      </c>
      <c r="C59" s="17" t="s">
        <v>38</v>
      </c>
      <c r="D59" s="17" t="s">
        <v>39</v>
      </c>
      <c r="E59" s="18" t="n">
        <v>3</v>
      </c>
      <c r="F59" s="7" t="s">
        <f>=DATEDIF(A59,$N$2,"y")</f>
      </c>
      <c r="G59" s="7" t="s">
        <f>=DATEDIF(A59,$N$2,"ym")</f>
      </c>
      <c r="H59" s="7" t="s">
        <f>=DATEDIF(A59,$N$2,"md")</f>
      </c>
      <c r="I59" s="7" t="n">
        <v>199</v>
      </c>
      <c r="J59" s="18" t="n">
        <v>1121.8733333333</v>
      </c>
      <c r="K59" s="6" t="s">
        <f>=Портфель!G7*Портфель!$R$13</f>
      </c>
      <c r="L59" s="6" t="s">
        <f>=(K59-J59)*E59</f>
      </c>
      <c r="M59" s="6" t="s">
        <f>=MAX(0,L59*0.13)</f>
      </c>
    </row>
    <row collapsed="false" customFormat="false" customHeight="false" hidden="false" ht="12.1" outlineLevel="0" r="60">
      <c r="A60" s="49" t="n">
        <v>45853</v>
      </c>
      <c r="B60" s="17" t="s">
        <v>844</v>
      </c>
      <c r="C60" s="17" t="s">
        <v>38</v>
      </c>
      <c r="D60" s="17" t="s">
        <v>39</v>
      </c>
      <c r="E60" s="18" t="n">
        <v>3</v>
      </c>
      <c r="F60" s="7" t="s">
        <f>=DATEDIF(A60,$N$2,"y")</f>
      </c>
      <c r="G60" s="7" t="s">
        <f>=DATEDIF(A60,$N$2,"ym")</f>
      </c>
      <c r="H60" s="7" t="s">
        <f>=DATEDIF(A60,$N$2,"md")</f>
      </c>
      <c r="I60" s="7" t="n">
        <v>108</v>
      </c>
      <c r="J60" s="18" t="n">
        <v>1048.7433333333</v>
      </c>
      <c r="K60" s="6" t="s">
        <f>=Портфель!G7*Портфель!$R$13</f>
      </c>
      <c r="L60" s="6" t="s">
        <f>=(K60-J60)*E60</f>
      </c>
      <c r="M60" s="6" t="s">
        <f>=MAX(0,L60*0.13)</f>
      </c>
    </row>
    <row collapsed="false" customFormat="false" customHeight="false" hidden="false" ht="12.1" outlineLevel="0" r="61">
      <c r="A61" s="49" t="n">
        <v>44232</v>
      </c>
      <c r="B61" s="17" t="s">
        <v>844</v>
      </c>
      <c r="C61" s="17" t="s">
        <v>42</v>
      </c>
      <c r="D61" s="17" t="s">
        <v>43</v>
      </c>
      <c r="E61" s="18" t="n">
        <v>10</v>
      </c>
      <c r="F61" s="7" t="s">
        <f>=DATEDIF(A61,$N$2,"y")</f>
      </c>
      <c r="G61" s="7" t="s">
        <f>=DATEDIF(A61,$N$2,"ym")</f>
      </c>
      <c r="H61" s="7" t="s">
        <f>=DATEDIF(A61,$N$2,"md")</f>
      </c>
      <c r="I61" s="7" t="n">
        <v>1729</v>
      </c>
      <c r="J61" s="18" t="n">
        <v>333.281</v>
      </c>
      <c r="K61" s="6" t="s">
        <f>=Портфель!G8*Портфель!$R$13</f>
      </c>
      <c r="L61" s="6" t="s">
        <f>=(K61-J61)*E61</f>
      </c>
      <c r="M61" s="6" t="s">
        <f>=MAX(0,L61*0.13)</f>
      </c>
    </row>
    <row collapsed="false" customFormat="false" customHeight="false" hidden="false" ht="12.1" outlineLevel="0" r="62">
      <c r="A62" s="49" t="n">
        <v>44890</v>
      </c>
      <c r="B62" s="17" t="s">
        <v>844</v>
      </c>
      <c r="C62" s="17" t="s">
        <v>42</v>
      </c>
      <c r="D62" s="17" t="s">
        <v>43</v>
      </c>
      <c r="E62" s="18" t="n">
        <v>10</v>
      </c>
      <c r="F62" s="7" t="s">
        <f>=DATEDIF(A62,$N$2,"y")</f>
      </c>
      <c r="G62" s="7" t="s">
        <f>=DATEDIF(A62,$N$2,"ym")</f>
      </c>
      <c r="H62" s="7" t="s">
        <f>=DATEDIF(A62,$N$2,"md")</f>
      </c>
      <c r="I62" s="7" t="n">
        <v>1071</v>
      </c>
      <c r="J62" s="18" t="n">
        <v>234.491</v>
      </c>
      <c r="K62" s="6" t="s">
        <f>=Портфель!G8*Портфель!$R$13</f>
      </c>
      <c r="L62" s="6" t="s">
        <f>=(K62-J62)*E62</f>
      </c>
      <c r="M62" s="6" t="s">
        <f>=MAX(0,L62*0.13)</f>
      </c>
    </row>
    <row collapsed="false" customFormat="false" customHeight="false" hidden="false" ht="12.1" outlineLevel="0" r="63">
      <c r="A63" s="49" t="n">
        <v>45489</v>
      </c>
      <c r="B63" s="17" t="s">
        <v>844</v>
      </c>
      <c r="C63" s="17" t="s">
        <v>42</v>
      </c>
      <c r="D63" s="17" t="s">
        <v>43</v>
      </c>
      <c r="E63" s="18" t="n">
        <v>10</v>
      </c>
      <c r="F63" s="7" t="s">
        <f>=DATEDIF(A63,$N$2,"y")</f>
      </c>
      <c r="G63" s="7" t="s">
        <f>=DATEDIF(A63,$N$2,"ym")</f>
      </c>
      <c r="H63" s="7" t="s">
        <f>=DATEDIF(A63,$N$2,"md")</f>
      </c>
      <c r="I63" s="7" t="n">
        <v>472</v>
      </c>
      <c r="J63" s="18" t="n">
        <v>221.049</v>
      </c>
      <c r="K63" s="6" t="s">
        <f>=Портфель!G8*Портфель!$R$13</f>
      </c>
      <c r="L63" s="6" t="s">
        <f>=(K63-J63)*E63</f>
      </c>
      <c r="M63" s="6" t="s">
        <f>=MAX(0,L63*0.13)</f>
      </c>
    </row>
    <row collapsed="false" customFormat="false" customHeight="false" hidden="false" ht="12.1" outlineLevel="0" r="64">
      <c r="A64" s="49" t="n">
        <v>45530</v>
      </c>
      <c r="B64" s="17" t="s">
        <v>844</v>
      </c>
      <c r="C64" s="17" t="s">
        <v>42</v>
      </c>
      <c r="D64" s="17" t="s">
        <v>43</v>
      </c>
      <c r="E64" s="18" t="n">
        <v>10</v>
      </c>
      <c r="F64" s="7" t="s">
        <f>=DATEDIF(A64,$N$2,"y")</f>
      </c>
      <c r="G64" s="7" t="s">
        <f>=DATEDIF(A64,$N$2,"ym")</f>
      </c>
      <c r="H64" s="7" t="s">
        <f>=DATEDIF(A64,$N$2,"md")</f>
      </c>
      <c r="I64" s="7" t="n">
        <v>431</v>
      </c>
      <c r="J64" s="18" t="n">
        <v>200.52</v>
      </c>
      <c r="K64" s="6" t="s">
        <f>=Портфель!G8*Портфель!$R$13</f>
      </c>
      <c r="L64" s="6" t="s">
        <f>=(K64-J64)*E64</f>
      </c>
      <c r="M64" s="6" t="s">
        <f>=MAX(0,L64*0.13)</f>
      </c>
    </row>
    <row collapsed="false" customFormat="false" customHeight="false" hidden="false" ht="12.1" outlineLevel="0" r="65">
      <c r="A65" s="49" t="n">
        <v>45845</v>
      </c>
      <c r="B65" s="17" t="s">
        <v>844</v>
      </c>
      <c r="C65" s="17" t="s">
        <v>42</v>
      </c>
      <c r="D65" s="17" t="s">
        <v>43</v>
      </c>
      <c r="E65" s="18" t="n">
        <v>10</v>
      </c>
      <c r="F65" s="7" t="s">
        <f>=DATEDIF(A65,$N$2,"y")</f>
      </c>
      <c r="G65" s="7" t="s">
        <f>=DATEDIF(A65,$N$2,"ym")</f>
      </c>
      <c r="H65" s="7" t="s">
        <f>=DATEDIF(A65,$N$2,"md")</f>
      </c>
      <c r="I65" s="7" t="n">
        <v>116</v>
      </c>
      <c r="J65" s="18" t="n">
        <v>194.467</v>
      </c>
      <c r="K65" s="6" t="s">
        <f>=Портфель!G8*Портфель!$R$13</f>
      </c>
      <c r="L65" s="6" t="s">
        <f>=(K65-J65)*E65</f>
      </c>
      <c r="M65" s="6" t="s">
        <f>=MAX(0,L65*0.13)</f>
      </c>
    </row>
    <row collapsed="false" customFormat="false" customHeight="false" hidden="false" ht="12.1" outlineLevel="0" r="66">
      <c r="A66" s="49" t="n">
        <v>43958</v>
      </c>
      <c r="B66" s="17" t="s">
        <v>844</v>
      </c>
      <c r="C66" s="17" t="s">
        <v>46</v>
      </c>
      <c r="D66" s="17" t="s">
        <v>47</v>
      </c>
      <c r="E66" s="18" t="n">
        <v>1</v>
      </c>
      <c r="F66" s="7" t="s">
        <f>=DATEDIF(A66,$N$2,"y")</f>
      </c>
      <c r="G66" s="7" t="s">
        <f>=DATEDIF(A66,$N$2,"ym")</f>
      </c>
      <c r="H66" s="7" t="s">
        <f>=DATEDIF(A66,$N$2,"md")</f>
      </c>
      <c r="I66" s="7" t="n">
        <v>2003</v>
      </c>
      <c r="J66" s="18" t="n">
        <v>876.61</v>
      </c>
      <c r="K66" s="6" t="s">
        <f>=Портфель!G9*Портфель!$R$13</f>
      </c>
      <c r="L66" s="6" t="s">
        <f>=(K66-J66)*E66</f>
      </c>
      <c r="M66" s="6" t="s">
        <f>=MAX(0,L66*0.13)</f>
      </c>
    </row>
    <row collapsed="false" customFormat="false" customHeight="false" hidden="false" ht="12.1" outlineLevel="0" r="67">
      <c r="A67" s="49" t="n">
        <v>44431</v>
      </c>
      <c r="B67" s="17" t="s">
        <v>844</v>
      </c>
      <c r="C67" s="17" t="s">
        <v>46</v>
      </c>
      <c r="D67" s="17" t="s">
        <v>47</v>
      </c>
      <c r="E67" s="18" t="n">
        <v>1</v>
      </c>
      <c r="F67" s="7" t="s">
        <f>=DATEDIF(A67,$N$2,"y")</f>
      </c>
      <c r="G67" s="7" t="s">
        <f>=DATEDIF(A67,$N$2,"ym")</f>
      </c>
      <c r="H67" s="7" t="s">
        <f>=DATEDIF(A67,$N$2,"md")</f>
      </c>
      <c r="I67" s="7" t="n">
        <v>1530</v>
      </c>
      <c r="J67" s="18" t="n">
        <v>1682.37</v>
      </c>
      <c r="K67" s="6" t="s">
        <f>=Портфель!G9*Портфель!$R$13</f>
      </c>
      <c r="L67" s="6" t="s">
        <f>=(K67-J67)*E67</f>
      </c>
      <c r="M67" s="6" t="s">
        <f>=MAX(0,L67*0.13)</f>
      </c>
    </row>
    <row collapsed="false" customFormat="false" customHeight="false" hidden="false" ht="12.1" outlineLevel="0" r="68">
      <c r="A68" s="49" t="n">
        <v>44616</v>
      </c>
      <c r="B68" s="17" t="s">
        <v>844</v>
      </c>
      <c r="C68" s="17" t="s">
        <v>46</v>
      </c>
      <c r="D68" s="17" t="s">
        <v>47</v>
      </c>
      <c r="E68" s="18" t="n">
        <v>1</v>
      </c>
      <c r="F68" s="7" t="s">
        <f>=DATEDIF(A68,$N$2,"y")</f>
      </c>
      <c r="G68" s="7" t="s">
        <f>=DATEDIF(A68,$N$2,"ym")</f>
      </c>
      <c r="H68" s="7" t="s">
        <f>=DATEDIF(A68,$N$2,"md")</f>
      </c>
      <c r="I68" s="7" t="n">
        <v>1345</v>
      </c>
      <c r="J68" s="18" t="n">
        <v>1122.97</v>
      </c>
      <c r="K68" s="6" t="s">
        <f>=Портфель!G9*Портфель!$R$13</f>
      </c>
      <c r="L68" s="6" t="s">
        <f>=(K68-J68)*E68</f>
      </c>
      <c r="M68" s="6" t="s">
        <f>=MAX(0,L68*0.13)</f>
      </c>
    </row>
    <row collapsed="false" customFormat="false" customHeight="false" hidden="false" ht="12.1" outlineLevel="0" r="69">
      <c r="A69" s="49" t="n">
        <v>44706</v>
      </c>
      <c r="B69" s="17" t="s">
        <v>844</v>
      </c>
      <c r="C69" s="17" t="s">
        <v>46</v>
      </c>
      <c r="D69" s="17" t="s">
        <v>47</v>
      </c>
      <c r="E69" s="18" t="n">
        <v>1</v>
      </c>
      <c r="F69" s="7" t="s">
        <f>=DATEDIF(A69,$N$2,"y")</f>
      </c>
      <c r="G69" s="7" t="s">
        <f>=DATEDIF(A69,$N$2,"ym")</f>
      </c>
      <c r="H69" s="7" t="s">
        <f>=DATEDIF(A69,$N$2,"md")</f>
      </c>
      <c r="I69" s="7" t="n">
        <v>1255</v>
      </c>
      <c r="J69" s="18" t="n">
        <v>1019.7</v>
      </c>
      <c r="K69" s="6" t="s">
        <f>=Портфель!G9*Портфель!$R$13</f>
      </c>
      <c r="L69" s="6" t="s">
        <f>=(K69-J69)*E69</f>
      </c>
      <c r="M69" s="6" t="s">
        <f>=MAX(0,L69*0.13)</f>
      </c>
    </row>
    <row collapsed="false" customFormat="false" customHeight="false" hidden="false" ht="12.1" outlineLevel="0" r="70">
      <c r="A70" s="49" t="n">
        <v>44735</v>
      </c>
      <c r="B70" s="17" t="s">
        <v>844</v>
      </c>
      <c r="C70" s="17" t="s">
        <v>46</v>
      </c>
      <c r="D70" s="17" t="s">
        <v>47</v>
      </c>
      <c r="E70" s="18" t="n">
        <v>1</v>
      </c>
      <c r="F70" s="7" t="s">
        <f>=DATEDIF(A70,$N$2,"y")</f>
      </c>
      <c r="G70" s="7" t="s">
        <f>=DATEDIF(A70,$N$2,"ym")</f>
      </c>
      <c r="H70" s="7" t="s">
        <f>=DATEDIF(A70,$N$2,"md")</f>
      </c>
      <c r="I70" s="7" t="n">
        <v>1226</v>
      </c>
      <c r="J70" s="18" t="n">
        <v>805.55</v>
      </c>
      <c r="K70" s="6" t="s">
        <f>=Портфель!G9*Портфель!$R$13</f>
      </c>
      <c r="L70" s="6" t="s">
        <f>=(K70-J70)*E70</f>
      </c>
      <c r="M70" s="6" t="s">
        <f>=MAX(0,L70*0.13)</f>
      </c>
    </row>
    <row collapsed="false" customFormat="false" customHeight="false" hidden="false" ht="12.1" outlineLevel="0" r="71">
      <c r="A71" s="49" t="n">
        <v>45617</v>
      </c>
      <c r="B71" s="17" t="s">
        <v>844</v>
      </c>
      <c r="C71" s="17" t="s">
        <v>46</v>
      </c>
      <c r="D71" s="17" t="s">
        <v>47</v>
      </c>
      <c r="E71" s="18" t="n">
        <v>1</v>
      </c>
      <c r="F71" s="7" t="s">
        <f>=DATEDIF(A71,$N$2,"y")</f>
      </c>
      <c r="G71" s="7" t="s">
        <f>=DATEDIF(A71,$N$2,"ym")</f>
      </c>
      <c r="H71" s="7" t="s">
        <f>=DATEDIF(A71,$N$2,"md")</f>
      </c>
      <c r="I71" s="7" t="n">
        <v>344</v>
      </c>
      <c r="J71" s="18" t="n">
        <v>1109.2</v>
      </c>
      <c r="K71" s="6" t="s">
        <f>=Портфель!G9*Портфель!$R$13</f>
      </c>
      <c r="L71" s="6" t="s">
        <f>=(K71-J71)*E71</f>
      </c>
      <c r="M71" s="6" t="s">
        <f>=MAX(0,L71*0.13)</f>
      </c>
    </row>
    <row collapsed="false" customFormat="false" customHeight="false" hidden="false" ht="12.1" outlineLevel="0" r="72">
      <c r="A72" s="49" t="n">
        <v>45623</v>
      </c>
      <c r="B72" s="17" t="s">
        <v>844</v>
      </c>
      <c r="C72" s="17" t="s">
        <v>46</v>
      </c>
      <c r="D72" s="17" t="s">
        <v>47</v>
      </c>
      <c r="E72" s="18" t="n">
        <v>1</v>
      </c>
      <c r="F72" s="7" t="s">
        <f>=DATEDIF(A72,$N$2,"y")</f>
      </c>
      <c r="G72" s="7" t="s">
        <f>=DATEDIF(A72,$N$2,"ym")</f>
      </c>
      <c r="H72" s="7" t="s">
        <f>=DATEDIF(A72,$N$2,"md")</f>
      </c>
      <c r="I72" s="7" t="n">
        <v>338</v>
      </c>
      <c r="J72" s="18" t="n">
        <v>1064.56</v>
      </c>
      <c r="K72" s="6" t="s">
        <f>=Портфель!G9*Портфель!$R$13</f>
      </c>
      <c r="L72" s="6" t="s">
        <f>=(K72-J72)*E72</f>
      </c>
      <c r="M72" s="6" t="s">
        <f>=MAX(0,L72*0.13)</f>
      </c>
    </row>
    <row collapsed="false" customFormat="false" customHeight="false" hidden="false" ht="12.1" outlineLevel="0" r="73">
      <c r="A73" s="49" t="n">
        <v>45631</v>
      </c>
      <c r="B73" s="17" t="s">
        <v>844</v>
      </c>
      <c r="C73" s="17" t="s">
        <v>46</v>
      </c>
      <c r="D73" s="17" t="s">
        <v>47</v>
      </c>
      <c r="E73" s="18" t="n">
        <v>1</v>
      </c>
      <c r="F73" s="7" t="s">
        <f>=DATEDIF(A73,$N$2,"y")</f>
      </c>
      <c r="G73" s="7" t="s">
        <f>=DATEDIF(A73,$N$2,"ym")</f>
      </c>
      <c r="H73" s="7" t="s">
        <f>=DATEDIF(A73,$N$2,"md")</f>
      </c>
      <c r="I73" s="7" t="n">
        <v>330</v>
      </c>
      <c r="J73" s="18" t="n">
        <v>1054.14</v>
      </c>
      <c r="K73" s="6" t="s">
        <f>=Портфель!G9*Портфель!$R$13</f>
      </c>
      <c r="L73" s="6" t="s">
        <f>=(K73-J73)*E73</f>
      </c>
      <c r="M73" s="6" t="s">
        <f>=MAX(0,L73*0.13)</f>
      </c>
    </row>
    <row collapsed="false" customFormat="false" customHeight="false" hidden="false" ht="12.1" outlineLevel="0" r="74">
      <c r="A74" s="49" t="n">
        <v>45642</v>
      </c>
      <c r="B74" s="17" t="s">
        <v>844</v>
      </c>
      <c r="C74" s="17" t="s">
        <v>46</v>
      </c>
      <c r="D74" s="17" t="s">
        <v>47</v>
      </c>
      <c r="E74" s="18" t="n">
        <v>1</v>
      </c>
      <c r="F74" s="7" t="s">
        <f>=DATEDIF(A74,$N$2,"y")</f>
      </c>
      <c r="G74" s="7" t="s">
        <f>=DATEDIF(A74,$N$2,"ym")</f>
      </c>
      <c r="H74" s="7" t="s">
        <f>=DATEDIF(A74,$N$2,"md")</f>
      </c>
      <c r="I74" s="7" t="n">
        <v>319</v>
      </c>
      <c r="J74" s="18" t="n">
        <v>1068.96</v>
      </c>
      <c r="K74" s="6" t="s">
        <f>=Портфель!G9*Портфель!$R$13</f>
      </c>
      <c r="L74" s="6" t="s">
        <f>=(K74-J74)*E74</f>
      </c>
      <c r="M74" s="6" t="s">
        <f>=MAX(0,L74*0.13)</f>
      </c>
    </row>
    <row collapsed="false" customFormat="false" customHeight="false" hidden="false" ht="12.1" outlineLevel="0" r="75">
      <c r="A75" s="49" t="n">
        <v>45643</v>
      </c>
      <c r="B75" s="17" t="s">
        <v>844</v>
      </c>
      <c r="C75" s="17" t="s">
        <v>46</v>
      </c>
      <c r="D75" s="17" t="s">
        <v>47</v>
      </c>
      <c r="E75" s="18" t="n">
        <v>1</v>
      </c>
      <c r="F75" s="7" t="s">
        <f>=DATEDIF(A75,$N$2,"y")</f>
      </c>
      <c r="G75" s="7" t="s">
        <f>=DATEDIF(A75,$N$2,"ym")</f>
      </c>
      <c r="H75" s="7" t="s">
        <f>=DATEDIF(A75,$N$2,"md")</f>
      </c>
      <c r="I75" s="7" t="n">
        <v>318</v>
      </c>
      <c r="J75" s="18" t="n">
        <v>1013.91</v>
      </c>
      <c r="K75" s="6" t="s">
        <f>=Портфель!G9*Портфель!$R$13</f>
      </c>
      <c r="L75" s="6" t="s">
        <f>=(K75-J75)*E75</f>
      </c>
      <c r="M75" s="6" t="s">
        <f>=MAX(0,L75*0.13)</f>
      </c>
    </row>
    <row collapsed="false" customFormat="false" customHeight="false" hidden="false" ht="12.1" outlineLevel="0" r="76">
      <c r="A76" s="49" t="n">
        <v>43924</v>
      </c>
      <c r="B76" s="17" t="s">
        <v>844</v>
      </c>
      <c r="C76" s="17" t="s">
        <v>49</v>
      </c>
      <c r="D76" s="17" t="s">
        <v>50</v>
      </c>
      <c r="E76" s="18" t="n">
        <v>10</v>
      </c>
      <c r="F76" s="7" t="s">
        <f>=DATEDIF(A76,$N$2,"y")</f>
      </c>
      <c r="G76" s="7" t="s">
        <f>=DATEDIF(A76,$N$2,"ym")</f>
      </c>
      <c r="H76" s="7" t="s">
        <f>=DATEDIF(A76,$N$2,"md")</f>
      </c>
      <c r="I76" s="7" t="n">
        <v>2037</v>
      </c>
      <c r="J76" s="18" t="n">
        <v>99.809</v>
      </c>
      <c r="K76" s="6" t="s">
        <f>=Портфель!G10*Портфель!$R$13</f>
      </c>
      <c r="L76" s="6" t="s">
        <f>=(K76-J76)*E76</f>
      </c>
      <c r="M76" s="6" t="s">
        <f>=MAX(0,L76*0.13)</f>
      </c>
    </row>
    <row collapsed="false" customFormat="false" customHeight="false" hidden="false" ht="12.1" outlineLevel="0" r="77">
      <c r="A77" s="49" t="n">
        <v>44837</v>
      </c>
      <c r="B77" s="17" t="s">
        <v>844</v>
      </c>
      <c r="C77" s="17" t="s">
        <v>49</v>
      </c>
      <c r="D77" s="17" t="s">
        <v>50</v>
      </c>
      <c r="E77" s="18" t="n">
        <v>10</v>
      </c>
      <c r="F77" s="7" t="s">
        <f>=DATEDIF(A77,$N$2,"y")</f>
      </c>
      <c r="G77" s="7" t="s">
        <f>=DATEDIF(A77,$N$2,"ym")</f>
      </c>
      <c r="H77" s="7" t="s">
        <f>=DATEDIF(A77,$N$2,"md")</f>
      </c>
      <c r="I77" s="7" t="n">
        <v>1124</v>
      </c>
      <c r="J77" s="18" t="n">
        <v>78.334</v>
      </c>
      <c r="K77" s="6" t="s">
        <f>=Портфель!G10*Портфель!$R$13</f>
      </c>
      <c r="L77" s="6" t="s">
        <f>=(K77-J77)*E77</f>
      </c>
      <c r="M77" s="6" t="s">
        <f>=MAX(0,L77*0.13)</f>
      </c>
    </row>
    <row collapsed="false" customFormat="false" customHeight="false" hidden="false" ht="12.1" outlineLevel="0" r="78">
      <c r="A78" s="49" t="n">
        <v>45595</v>
      </c>
      <c r="B78" s="17" t="s">
        <v>844</v>
      </c>
      <c r="C78" s="17" t="s">
        <v>49</v>
      </c>
      <c r="D78" s="17" t="s">
        <v>50</v>
      </c>
      <c r="E78" s="18" t="n">
        <v>20</v>
      </c>
      <c r="F78" s="7" t="s">
        <f>=DATEDIF(A78,$N$2,"y")</f>
      </c>
      <c r="G78" s="7" t="s">
        <f>=DATEDIF(A78,$N$2,"ym")</f>
      </c>
      <c r="H78" s="7" t="s">
        <f>=DATEDIF(A78,$N$2,"md")</f>
      </c>
      <c r="I78" s="7" t="n">
        <v>366</v>
      </c>
      <c r="J78" s="18" t="n">
        <v>196.657</v>
      </c>
      <c r="K78" s="6" t="s">
        <f>=Портфель!G10*Портфель!$R$13</f>
      </c>
      <c r="L78" s="6" t="s">
        <f>=(K78-J78)*E78</f>
      </c>
      <c r="M78" s="6" t="s">
        <f>=MAX(0,L78*0.13)</f>
      </c>
    </row>
    <row collapsed="false" customFormat="false" customHeight="false" hidden="false" ht="12.1" outlineLevel="0" r="79">
      <c r="A79" s="49" t="n">
        <v>45623</v>
      </c>
      <c r="B79" s="17" t="s">
        <v>844</v>
      </c>
      <c r="C79" s="17" t="s">
        <v>49</v>
      </c>
      <c r="D79" s="17" t="s">
        <v>50</v>
      </c>
      <c r="E79" s="18" t="n">
        <v>10</v>
      </c>
      <c r="F79" s="7" t="s">
        <f>=DATEDIF(A79,$N$2,"y")</f>
      </c>
      <c r="G79" s="7" t="s">
        <f>=DATEDIF(A79,$N$2,"ym")</f>
      </c>
      <c r="H79" s="7" t="s">
        <f>=DATEDIF(A79,$N$2,"md")</f>
      </c>
      <c r="I79" s="7" t="n">
        <v>338</v>
      </c>
      <c r="J79" s="18" t="n">
        <v>184.376</v>
      </c>
      <c r="K79" s="6" t="s">
        <f>=Портфель!G10*Портфель!$R$13</f>
      </c>
      <c r="L79" s="6" t="s">
        <f>=(K79-J79)*E79</f>
      </c>
      <c r="M79" s="6" t="s">
        <f>=MAX(0,L79*0.13)</f>
      </c>
    </row>
    <row collapsed="false" customFormat="false" customHeight="false" hidden="false" ht="12.1" outlineLevel="0" r="80">
      <c r="A80" s="49" t="n">
        <v>43924</v>
      </c>
      <c r="B80" s="17" t="s">
        <v>844</v>
      </c>
      <c r="C80" s="17" t="s">
        <v>52</v>
      </c>
      <c r="D80" s="17" t="s">
        <v>53</v>
      </c>
      <c r="E80" s="18" t="n">
        <v>2</v>
      </c>
      <c r="F80" s="7" t="s">
        <f>=DATEDIF(A80,$N$2,"y")</f>
      </c>
      <c r="G80" s="7" t="s">
        <f>=DATEDIF(A80,$N$2,"ym")</f>
      </c>
      <c r="H80" s="7" t="s">
        <f>=DATEDIF(A80,$N$2,"md")</f>
      </c>
      <c r="I80" s="7" t="n">
        <v>2037</v>
      </c>
      <c r="J80" s="18" t="n">
        <v>576.1</v>
      </c>
      <c r="K80" s="6" t="s">
        <f>=Портфель!G11*Портфель!$R$13</f>
      </c>
      <c r="L80" s="6" t="s">
        <f>=(K80-J80)*E80</f>
      </c>
      <c r="M80" s="6" t="s">
        <f>=MAX(0,L80*0.13)</f>
      </c>
    </row>
    <row collapsed="false" customFormat="false" customHeight="false" hidden="false" ht="12.1" outlineLevel="0" r="81">
      <c r="A81" s="49" t="n">
        <v>44049</v>
      </c>
      <c r="B81" s="17" t="s">
        <v>844</v>
      </c>
      <c r="C81" s="17" t="s">
        <v>52</v>
      </c>
      <c r="D81" s="17" t="s">
        <v>53</v>
      </c>
      <c r="E81" s="18" t="n">
        <v>1</v>
      </c>
      <c r="F81" s="7" t="s">
        <f>=DATEDIF(A81,$N$2,"y")</f>
      </c>
      <c r="G81" s="7" t="s">
        <f>=DATEDIF(A81,$N$2,"ym")</f>
      </c>
      <c r="H81" s="7" t="s">
        <f>=DATEDIF(A81,$N$2,"md")</f>
      </c>
      <c r="I81" s="7" t="n">
        <v>1912</v>
      </c>
      <c r="J81" s="18" t="n">
        <v>538.27</v>
      </c>
      <c r="K81" s="6" t="s">
        <f>=Портфель!G11*Портфель!$R$13</f>
      </c>
      <c r="L81" s="6" t="s">
        <f>=(K81-J81)*E81</f>
      </c>
      <c r="M81" s="6" t="s">
        <f>=MAX(0,L81*0.13)</f>
      </c>
    </row>
    <row collapsed="false" customFormat="false" customHeight="false" hidden="false" ht="12.1" outlineLevel="0" r="82">
      <c r="A82" s="49" t="n">
        <v>44090</v>
      </c>
      <c r="B82" s="17" t="s">
        <v>844</v>
      </c>
      <c r="C82" s="17" t="s">
        <v>52</v>
      </c>
      <c r="D82" s="17" t="s">
        <v>53</v>
      </c>
      <c r="E82" s="18" t="n">
        <v>1</v>
      </c>
      <c r="F82" s="7" t="s">
        <f>=DATEDIF(A82,$N$2,"y")</f>
      </c>
      <c r="G82" s="7" t="s">
        <f>=DATEDIF(A82,$N$2,"ym")</f>
      </c>
      <c r="H82" s="7" t="s">
        <f>=DATEDIF(A82,$N$2,"md")</f>
      </c>
      <c r="I82" s="7" t="n">
        <v>1871</v>
      </c>
      <c r="J82" s="18" t="n">
        <v>509.36</v>
      </c>
      <c r="K82" s="6" t="s">
        <f>=Портфель!G11*Портфель!$R$13</f>
      </c>
      <c r="L82" s="6" t="s">
        <f>=(K82-J82)*E82</f>
      </c>
      <c r="M82" s="6" t="s">
        <f>=MAX(0,L82*0.13)</f>
      </c>
    </row>
    <row collapsed="false" customFormat="false" customHeight="false" hidden="false" ht="12.1" outlineLevel="0" r="83">
      <c r="A83" s="49" t="n">
        <v>44098</v>
      </c>
      <c r="B83" s="17" t="s">
        <v>844</v>
      </c>
      <c r="C83" s="17" t="s">
        <v>52</v>
      </c>
      <c r="D83" s="17" t="s">
        <v>53</v>
      </c>
      <c r="E83" s="18" t="n">
        <v>1</v>
      </c>
      <c r="F83" s="7" t="s">
        <f>=DATEDIF(A83,$N$2,"y")</f>
      </c>
      <c r="G83" s="7" t="s">
        <f>=DATEDIF(A83,$N$2,"ym")</f>
      </c>
      <c r="H83" s="7" t="s">
        <f>=DATEDIF(A83,$N$2,"md")</f>
      </c>
      <c r="I83" s="7" t="n">
        <v>1863</v>
      </c>
      <c r="J83" s="18" t="n">
        <v>448.11</v>
      </c>
      <c r="K83" s="6" t="s">
        <f>=Портфель!G11*Портфель!$R$13</f>
      </c>
      <c r="L83" s="6" t="s">
        <f>=(K83-J83)*E83</f>
      </c>
      <c r="M83" s="6" t="s">
        <f>=MAX(0,L83*0.13)</f>
      </c>
    </row>
    <row collapsed="false" customFormat="false" customHeight="false" hidden="false" ht="12.1" outlineLevel="0" r="84">
      <c r="A84" s="49" t="n">
        <v>44125</v>
      </c>
      <c r="B84" s="17" t="s">
        <v>844</v>
      </c>
      <c r="C84" s="17" t="s">
        <v>52</v>
      </c>
      <c r="D84" s="17" t="s">
        <v>53</v>
      </c>
      <c r="E84" s="18" t="n">
        <v>2</v>
      </c>
      <c r="F84" s="7" t="s">
        <f>=DATEDIF(A84,$N$2,"y")</f>
      </c>
      <c r="G84" s="7" t="s">
        <f>=DATEDIF(A84,$N$2,"ym")</f>
      </c>
      <c r="H84" s="7" t="s">
        <f>=DATEDIF(A84,$N$2,"md")</f>
      </c>
      <c r="I84" s="7" t="n">
        <v>1836</v>
      </c>
      <c r="J84" s="18" t="n">
        <v>405.28</v>
      </c>
      <c r="K84" s="6" t="s">
        <f>=Портфель!G11*Портфель!$R$13</f>
      </c>
      <c r="L84" s="6" t="s">
        <f>=(K84-J84)*E84</f>
      </c>
      <c r="M84" s="6" t="s">
        <f>=MAX(0,L84*0.13)</f>
      </c>
    </row>
    <row collapsed="false" customFormat="false" customHeight="false" hidden="false" ht="12.1" outlineLevel="0" r="85">
      <c r="A85" s="49" t="n">
        <v>44175</v>
      </c>
      <c r="B85" s="17" t="s">
        <v>844</v>
      </c>
      <c r="C85" s="17" t="s">
        <v>52</v>
      </c>
      <c r="D85" s="17" t="s">
        <v>53</v>
      </c>
      <c r="E85" s="18" t="n">
        <v>1</v>
      </c>
      <c r="F85" s="7" t="s">
        <f>=DATEDIF(A85,$N$2,"y")</f>
      </c>
      <c r="G85" s="7" t="s">
        <f>=DATEDIF(A85,$N$2,"ym")</f>
      </c>
      <c r="H85" s="7" t="s">
        <f>=DATEDIF(A85,$N$2,"md")</f>
      </c>
      <c r="I85" s="7" t="n">
        <v>1786</v>
      </c>
      <c r="J85" s="18" t="n">
        <v>471.83</v>
      </c>
      <c r="K85" s="6" t="s">
        <f>=Портфель!G11*Портфель!$R$13</f>
      </c>
      <c r="L85" s="6" t="s">
        <f>=(K85-J85)*E85</f>
      </c>
      <c r="M85" s="6" t="s">
        <f>=MAX(0,L85*0.13)</f>
      </c>
    </row>
    <row collapsed="false" customFormat="false" customHeight="false" hidden="false" ht="12.1" outlineLevel="0" r="86">
      <c r="A86" s="49" t="n">
        <v>44320</v>
      </c>
      <c r="B86" s="17" t="s">
        <v>844</v>
      </c>
      <c r="C86" s="17" t="s">
        <v>52</v>
      </c>
      <c r="D86" s="17" t="s">
        <v>53</v>
      </c>
      <c r="E86" s="18" t="n">
        <v>2</v>
      </c>
      <c r="F86" s="7" t="s">
        <f>=DATEDIF(A86,$N$2,"y")</f>
      </c>
      <c r="G86" s="7" t="s">
        <f>=DATEDIF(A86,$N$2,"ym")</f>
      </c>
      <c r="H86" s="7" t="s">
        <f>=DATEDIF(A86,$N$2,"md")</f>
      </c>
      <c r="I86" s="7" t="n">
        <v>1641</v>
      </c>
      <c r="J86" s="18" t="n">
        <v>473.93</v>
      </c>
      <c r="K86" s="6" t="s">
        <f>=Портфель!G11*Портфель!$R$13</f>
      </c>
      <c r="L86" s="6" t="s">
        <f>=(K86-J86)*E86</f>
      </c>
      <c r="M86" s="6" t="s">
        <f>=MAX(0,L86*0.13)</f>
      </c>
    </row>
    <row collapsed="false" customFormat="false" customHeight="false" hidden="false" ht="12.1" outlineLevel="0" r="87">
      <c r="A87" s="49" t="n">
        <v>45015</v>
      </c>
      <c r="B87" s="17" t="s">
        <v>844</v>
      </c>
      <c r="C87" s="17" t="s">
        <v>52</v>
      </c>
      <c r="D87" s="17" t="s">
        <v>53</v>
      </c>
      <c r="E87" s="18" t="n">
        <v>1</v>
      </c>
      <c r="F87" s="7" t="s">
        <f>=DATEDIF(A87,$N$2,"y")</f>
      </c>
      <c r="G87" s="7" t="s">
        <f>=DATEDIF(A87,$N$2,"ym")</f>
      </c>
      <c r="H87" s="7" t="s">
        <f>=DATEDIF(A87,$N$2,"md")</f>
      </c>
      <c r="I87" s="7" t="n">
        <v>946</v>
      </c>
      <c r="J87" s="18" t="n">
        <v>372.43</v>
      </c>
      <c r="K87" s="6" t="s">
        <f>=Портфель!G11*Портфель!$R$13</f>
      </c>
      <c r="L87" s="6" t="s">
        <f>=(K87-J87)*E87</f>
      </c>
      <c r="M87" s="6" t="s">
        <f>=MAX(0,L87*0.13)</f>
      </c>
    </row>
    <row collapsed="false" customFormat="false" customHeight="false" hidden="false" ht="12.1" outlineLevel="0" r="88">
      <c r="A88" s="49" t="n">
        <v>45015</v>
      </c>
      <c r="B88" s="17" t="s">
        <v>844</v>
      </c>
      <c r="C88" s="17" t="s">
        <v>52</v>
      </c>
      <c r="D88" s="17" t="s">
        <v>53</v>
      </c>
      <c r="E88" s="18" t="n">
        <v>1</v>
      </c>
      <c r="F88" s="7" t="s">
        <f>=DATEDIF(A88,$N$2,"y")</f>
      </c>
      <c r="G88" s="7" t="s">
        <f>=DATEDIF(A88,$N$2,"ym")</f>
      </c>
      <c r="H88" s="7" t="s">
        <f>=DATEDIF(A88,$N$2,"md")</f>
      </c>
      <c r="I88" s="7" t="n">
        <v>946</v>
      </c>
      <c r="J88" s="18" t="n">
        <v>372.53</v>
      </c>
      <c r="K88" s="6" t="s">
        <f>=Портфель!G11*Портфель!$R$13</f>
      </c>
      <c r="L88" s="6" t="s">
        <f>=(K88-J88)*E88</f>
      </c>
      <c r="M88" s="6" t="s">
        <f>=MAX(0,L88*0.13)</f>
      </c>
    </row>
    <row collapsed="false" customFormat="false" customHeight="false" hidden="false" ht="12.1" outlineLevel="0" r="89">
      <c r="A89" s="49" t="n">
        <v>45623</v>
      </c>
      <c r="B89" s="17" t="s">
        <v>844</v>
      </c>
      <c r="C89" s="17" t="s">
        <v>52</v>
      </c>
      <c r="D89" s="17" t="s">
        <v>53</v>
      </c>
      <c r="E89" s="18" t="n">
        <v>3</v>
      </c>
      <c r="F89" s="7" t="s">
        <f>=DATEDIF(A89,$N$2,"y")</f>
      </c>
      <c r="G89" s="7" t="s">
        <f>=DATEDIF(A89,$N$2,"ym")</f>
      </c>
      <c r="H89" s="7" t="s">
        <f>=DATEDIF(A89,$N$2,"md")</f>
      </c>
      <c r="I89" s="7" t="n">
        <v>338</v>
      </c>
      <c r="J89" s="18" t="n">
        <v>513.60666666667</v>
      </c>
      <c r="K89" s="6" t="s">
        <f>=Портфель!G11*Портфель!$R$13</f>
      </c>
      <c r="L89" s="6" t="s">
        <f>=(K89-J89)*E89</f>
      </c>
      <c r="M89" s="6" t="s">
        <f>=MAX(0,L89*0.13)</f>
      </c>
    </row>
    <row collapsed="false" customFormat="false" customHeight="false" hidden="false" ht="12.1" outlineLevel="0" r="90">
      <c r="A90" s="49" t="n">
        <v>45681</v>
      </c>
      <c r="B90" s="17" t="s">
        <v>844</v>
      </c>
      <c r="C90" s="17" t="s">
        <v>56</v>
      </c>
      <c r="D90" s="17" t="s">
        <v>57</v>
      </c>
      <c r="E90" s="18" t="n">
        <v>3</v>
      </c>
      <c r="F90" s="7" t="s">
        <f>=DATEDIF(A90,$N$2,"y")</f>
      </c>
      <c r="G90" s="7" t="s">
        <f>=DATEDIF(A90,$N$2,"ym")</f>
      </c>
      <c r="H90" s="7" t="s">
        <f>=DATEDIF(A90,$N$2,"md")</f>
      </c>
      <c r="I90" s="7" t="n">
        <v>280</v>
      </c>
      <c r="J90" s="18" t="n">
        <v>974.87666666667</v>
      </c>
      <c r="K90" s="6" t="s">
        <f>=Портфель!G12*Портфель!$R$13</f>
      </c>
      <c r="L90" s="6" t="s">
        <f>=(K90-J90)*E90</f>
      </c>
      <c r="M90" s="6" t="s">
        <f>=MAX(0,L90*0.13)</f>
      </c>
    </row>
    <row collapsed="false" customFormat="false" customHeight="false" hidden="false" ht="12.1" outlineLevel="0" r="91">
      <c r="A91" s="49" t="n">
        <v>45783</v>
      </c>
      <c r="B91" s="17" t="s">
        <v>844</v>
      </c>
      <c r="C91" s="17" t="s">
        <v>56</v>
      </c>
      <c r="D91" s="17" t="s">
        <v>57</v>
      </c>
      <c r="E91" s="18" t="n">
        <v>1</v>
      </c>
      <c r="F91" s="7" t="s">
        <f>=DATEDIF(A91,$N$2,"y")</f>
      </c>
      <c r="G91" s="7" t="s">
        <f>=DATEDIF(A91,$N$2,"ym")</f>
      </c>
      <c r="H91" s="7" t="s">
        <f>=DATEDIF(A91,$N$2,"md")</f>
      </c>
      <c r="I91" s="7" t="n">
        <v>178</v>
      </c>
      <c r="J91" s="18" t="n">
        <v>986.29</v>
      </c>
      <c r="K91" s="6" t="s">
        <f>=Портфель!G12*Портфель!$R$13</f>
      </c>
      <c r="L91" s="6" t="s">
        <f>=(K91-J91)*E91</f>
      </c>
      <c r="M91" s="6" t="s">
        <f>=MAX(0,L91*0.13)</f>
      </c>
    </row>
    <row collapsed="false" customFormat="false" customHeight="false" hidden="false" ht="12.1" outlineLevel="0" r="92">
      <c r="A92" s="49" t="n">
        <v>45785</v>
      </c>
      <c r="B92" s="17" t="s">
        <v>844</v>
      </c>
      <c r="C92" s="17" t="s">
        <v>56</v>
      </c>
      <c r="D92" s="17" t="s">
        <v>57</v>
      </c>
      <c r="E92" s="18" t="n">
        <v>1</v>
      </c>
      <c r="F92" s="7" t="s">
        <f>=DATEDIF(A92,$N$2,"y")</f>
      </c>
      <c r="G92" s="7" t="s">
        <f>=DATEDIF(A92,$N$2,"ym")</f>
      </c>
      <c r="H92" s="7" t="s">
        <f>=DATEDIF(A92,$N$2,"md")</f>
      </c>
      <c r="I92" s="7" t="n">
        <v>176</v>
      </c>
      <c r="J92" s="18" t="n">
        <v>1000.8</v>
      </c>
      <c r="K92" s="6" t="s">
        <f>=Портфель!G12*Портфель!$R$13</f>
      </c>
      <c r="L92" s="6" t="s">
        <f>=(K92-J92)*E92</f>
      </c>
      <c r="M92" s="6" t="s">
        <f>=MAX(0,L92*0.13)</f>
      </c>
    </row>
    <row collapsed="false" customFormat="false" customHeight="false" hidden="false" ht="12.1" outlineLevel="0" r="93">
      <c r="A93" s="49" t="n">
        <v>45853</v>
      </c>
      <c r="B93" s="17" t="s">
        <v>844</v>
      </c>
      <c r="C93" s="17" t="s">
        <v>56</v>
      </c>
      <c r="D93" s="17" t="s">
        <v>57</v>
      </c>
      <c r="E93" s="18" t="n">
        <v>1</v>
      </c>
      <c r="F93" s="7" t="s">
        <f>=DATEDIF(A93,$N$2,"y")</f>
      </c>
      <c r="G93" s="7" t="s">
        <f>=DATEDIF(A93,$N$2,"ym")</f>
      </c>
      <c r="H93" s="7" t="s">
        <f>=DATEDIF(A93,$N$2,"md")</f>
      </c>
      <c r="I93" s="7" t="n">
        <v>108</v>
      </c>
      <c r="J93" s="18" t="n">
        <v>1096.88</v>
      </c>
      <c r="K93" s="6" t="s">
        <f>=Портфель!G12*Портфель!$R$13</f>
      </c>
      <c r="L93" s="6" t="s">
        <f>=(K93-J93)*E93</f>
      </c>
      <c r="M93" s="6" t="s">
        <f>=MAX(0,L93*0.13)</f>
      </c>
    </row>
    <row collapsed="false" customFormat="false" customHeight="false" hidden="false" ht="12.1" outlineLevel="0" r="94">
      <c r="A94" s="49" t="n">
        <v>45222</v>
      </c>
      <c r="B94" s="17" t="s">
        <v>933</v>
      </c>
      <c r="C94" s="17" t="s">
        <v>60</v>
      </c>
      <c r="D94" s="17" t="s">
        <v>61</v>
      </c>
      <c r="E94" s="18" t="n">
        <v>1000</v>
      </c>
      <c r="F94" s="7" t="s">
        <f>=DATEDIF(A94,$N$2,"y")</f>
      </c>
      <c r="G94" s="7" t="s">
        <f>=DATEDIF(A94,$N$2,"ym")</f>
      </c>
      <c r="H94" s="7" t="s">
        <f>=DATEDIF(A94,$N$2,"md")</f>
      </c>
      <c r="I94" s="7" t="n">
        <v>739</v>
      </c>
      <c r="J94" s="18" t="n">
        <v>1.19996</v>
      </c>
      <c r="K94" s="6" t="s">
        <f>=Портфель!G13*Портфель!$R$13</f>
      </c>
      <c r="L94" s="6" t="s">
        <f>=(K94-J94)*E94</f>
      </c>
      <c r="M94" s="6" t="s">
        <f>=MAX(0,L94*0.13)</f>
      </c>
    </row>
    <row collapsed="false" customFormat="false" customHeight="false" hidden="false" ht="12.1" outlineLevel="0" r="95">
      <c r="A95" s="49" t="n">
        <v>45240</v>
      </c>
      <c r="B95" s="17" t="s">
        <v>933</v>
      </c>
      <c r="C95" s="17" t="s">
        <v>60</v>
      </c>
      <c r="D95" s="17" t="s">
        <v>61</v>
      </c>
      <c r="E95" s="18" t="n">
        <v>1000</v>
      </c>
      <c r="F95" s="7" t="s">
        <f>=DATEDIF(A95,$N$2,"y")</f>
      </c>
      <c r="G95" s="7" t="s">
        <f>=DATEDIF(A95,$N$2,"ym")</f>
      </c>
      <c r="H95" s="7" t="s">
        <f>=DATEDIF(A95,$N$2,"md")</f>
      </c>
      <c r="I95" s="7" t="n">
        <v>721</v>
      </c>
      <c r="J95" s="18" t="n">
        <v>1.18894</v>
      </c>
      <c r="K95" s="6" t="s">
        <f>=Портфель!G13*Портфель!$R$13</f>
      </c>
      <c r="L95" s="6" t="s">
        <f>=(K95-J95)*E95</f>
      </c>
      <c r="M95" s="6" t="s">
        <f>=MAX(0,L95*0.13)</f>
      </c>
    </row>
    <row collapsed="false" customFormat="false" customHeight="false" hidden="false" ht="12.1" outlineLevel="0" r="96">
      <c r="A96" s="49" t="n">
        <v>45244</v>
      </c>
      <c r="B96" s="17" t="s">
        <v>933</v>
      </c>
      <c r="C96" s="17" t="s">
        <v>60</v>
      </c>
      <c r="D96" s="17" t="s">
        <v>61</v>
      </c>
      <c r="E96" s="18" t="n">
        <v>1000</v>
      </c>
      <c r="F96" s="7" t="s">
        <f>=DATEDIF(A96,$N$2,"y")</f>
      </c>
      <c r="G96" s="7" t="s">
        <f>=DATEDIF(A96,$N$2,"ym")</f>
      </c>
      <c r="H96" s="7" t="s">
        <f>=DATEDIF(A96,$N$2,"md")</f>
      </c>
      <c r="I96" s="7" t="n">
        <v>717</v>
      </c>
      <c r="J96" s="18" t="n">
        <v>1.11389</v>
      </c>
      <c r="K96" s="6" t="s">
        <f>=Портфель!G13*Портфель!$R$13</f>
      </c>
      <c r="L96" s="6" t="s">
        <f>=(K96-J96)*E96</f>
      </c>
      <c r="M96" s="6" t="s">
        <f>=MAX(0,L96*0.13)</f>
      </c>
    </row>
    <row collapsed="false" customFormat="false" customHeight="false" hidden="false" ht="12.1" outlineLevel="0" r="97">
      <c r="A97" s="49" t="n">
        <v>45261</v>
      </c>
      <c r="B97" s="17" t="s">
        <v>933</v>
      </c>
      <c r="C97" s="17" t="s">
        <v>60</v>
      </c>
      <c r="D97" s="17" t="s">
        <v>61</v>
      </c>
      <c r="E97" s="18" t="n">
        <v>1000</v>
      </c>
      <c r="F97" s="7" t="s">
        <f>=DATEDIF(A97,$N$2,"y")</f>
      </c>
      <c r="G97" s="7" t="s">
        <f>=DATEDIF(A97,$N$2,"ym")</f>
      </c>
      <c r="H97" s="7" t="s">
        <f>=DATEDIF(A97,$N$2,"md")</f>
      </c>
      <c r="I97" s="7" t="n">
        <v>700</v>
      </c>
      <c r="J97" s="18" t="n">
        <v>0.9918</v>
      </c>
      <c r="K97" s="6" t="s">
        <f>=Портфель!G13*Портфель!$R$13</f>
      </c>
      <c r="L97" s="6" t="s">
        <f>=(K97-J97)*E97</f>
      </c>
      <c r="M97" s="6" t="s">
        <f>=MAX(0,L97*0.13)</f>
      </c>
    </row>
    <row collapsed="false" customFormat="false" customHeight="false" hidden="false" ht="12.1" outlineLevel="0" r="98">
      <c r="A98" s="49" t="n">
        <v>45264</v>
      </c>
      <c r="B98" s="17" t="s">
        <v>933</v>
      </c>
      <c r="C98" s="17" t="s">
        <v>60</v>
      </c>
      <c r="D98" s="17" t="s">
        <v>61</v>
      </c>
      <c r="E98" s="18" t="n">
        <v>1000</v>
      </c>
      <c r="F98" s="7" t="s">
        <f>=DATEDIF(A98,$N$2,"y")</f>
      </c>
      <c r="G98" s="7" t="s">
        <f>=DATEDIF(A98,$N$2,"ym")</f>
      </c>
      <c r="H98" s="7" t="s">
        <f>=DATEDIF(A98,$N$2,"md")</f>
      </c>
      <c r="I98" s="7" t="n">
        <v>697</v>
      </c>
      <c r="J98" s="18" t="n">
        <v>0.95326</v>
      </c>
      <c r="K98" s="6" t="s">
        <f>=Портфель!G13*Портфель!$R$13</f>
      </c>
      <c r="L98" s="6" t="s">
        <f>=(K98-J98)*E98</f>
      </c>
      <c r="M98" s="6" t="s">
        <f>=MAX(0,L98*0.13)</f>
      </c>
    </row>
    <row collapsed="false" customFormat="false" customHeight="false" hidden="false" ht="12.1" outlineLevel="0" r="99">
      <c r="A99" s="49" t="n">
        <v>45265</v>
      </c>
      <c r="B99" s="17" t="s">
        <v>933</v>
      </c>
      <c r="C99" s="17" t="s">
        <v>60</v>
      </c>
      <c r="D99" s="17" t="s">
        <v>61</v>
      </c>
      <c r="E99" s="18" t="n">
        <v>1000</v>
      </c>
      <c r="F99" s="7" t="s">
        <f>=DATEDIF(A99,$N$2,"y")</f>
      </c>
      <c r="G99" s="7" t="s">
        <f>=DATEDIF(A99,$N$2,"ym")</f>
      </c>
      <c r="H99" s="7" t="s">
        <f>=DATEDIF(A99,$N$2,"md")</f>
      </c>
      <c r="I99" s="7" t="n">
        <v>696</v>
      </c>
      <c r="J99" s="18" t="n">
        <v>0.91674</v>
      </c>
      <c r="K99" s="6" t="s">
        <f>=Портфель!G13*Портфель!$R$13</f>
      </c>
      <c r="L99" s="6" t="s">
        <f>=(K99-J99)*E99</f>
      </c>
      <c r="M99" s="6" t="s">
        <f>=MAX(0,L99*0.13)</f>
      </c>
    </row>
    <row collapsed="false" customFormat="false" customHeight="false" hidden="false" ht="12.1" outlineLevel="0" r="100">
      <c r="A100" s="49" t="n">
        <v>45268</v>
      </c>
      <c r="B100" s="17" t="s">
        <v>933</v>
      </c>
      <c r="C100" s="17" t="s">
        <v>60</v>
      </c>
      <c r="D100" s="17" t="s">
        <v>61</v>
      </c>
      <c r="E100" s="18" t="n">
        <v>1000</v>
      </c>
      <c r="F100" s="7" t="s">
        <f>=DATEDIF(A100,$N$2,"y")</f>
      </c>
      <c r="G100" s="7" t="s">
        <f>=DATEDIF(A100,$N$2,"ym")</f>
      </c>
      <c r="H100" s="7" t="s">
        <f>=DATEDIF(A100,$N$2,"md")</f>
      </c>
      <c r="I100" s="7" t="n">
        <v>693</v>
      </c>
      <c r="J100" s="18" t="n">
        <v>0.85769</v>
      </c>
      <c r="K100" s="6" t="s">
        <f>=Портфель!G13*Портфель!$R$13</f>
      </c>
      <c r="L100" s="6" t="s">
        <f>=(K100-J100)*E100</f>
      </c>
      <c r="M100" s="6" t="s">
        <f>=MAX(0,L100*0.13)</f>
      </c>
    </row>
    <row collapsed="false" customFormat="false" customHeight="false" hidden="false" ht="12.1" outlineLevel="0" r="101">
      <c r="A101" s="49" t="n">
        <v>45447</v>
      </c>
      <c r="B101" s="17" t="s">
        <v>933</v>
      </c>
      <c r="C101" s="17" t="s">
        <v>60</v>
      </c>
      <c r="D101" s="17" t="s">
        <v>61</v>
      </c>
      <c r="E101" s="18" t="n">
        <v>1000</v>
      </c>
      <c r="F101" s="7" t="s">
        <f>=DATEDIF(A101,$N$2,"y")</f>
      </c>
      <c r="G101" s="7" t="s">
        <f>=DATEDIF(A101,$N$2,"ym")</f>
      </c>
      <c r="H101" s="7" t="s">
        <f>=DATEDIF(A101,$N$2,"md")</f>
      </c>
      <c r="I101" s="7" t="n">
        <v>514</v>
      </c>
      <c r="J101" s="18" t="n">
        <v>0.89871</v>
      </c>
      <c r="K101" s="6" t="s">
        <f>=Портфель!G13*Портфель!$R$13</f>
      </c>
      <c r="L101" s="6" t="s">
        <f>=(K101-J101)*E101</f>
      </c>
      <c r="M101" s="6" t="s">
        <f>=MAX(0,L101*0.13)</f>
      </c>
    </row>
    <row collapsed="false" customFormat="false" customHeight="false" hidden="false" ht="12.1" outlineLevel="0" r="102">
      <c r="A102" s="49" t="n">
        <v>45447</v>
      </c>
      <c r="B102" s="17" t="s">
        <v>933</v>
      </c>
      <c r="C102" s="17" t="s">
        <v>60</v>
      </c>
      <c r="D102" s="17" t="s">
        <v>61</v>
      </c>
      <c r="E102" s="18" t="n">
        <v>2000</v>
      </c>
      <c r="F102" s="7" t="s">
        <f>=DATEDIF(A102,$N$2,"y")</f>
      </c>
      <c r="G102" s="7" t="s">
        <f>=DATEDIF(A102,$N$2,"ym")</f>
      </c>
      <c r="H102" s="7" t="s">
        <f>=DATEDIF(A102,$N$2,"md")</f>
      </c>
      <c r="I102" s="7" t="n">
        <v>514</v>
      </c>
      <c r="J102" s="18" t="n">
        <v>0.89845</v>
      </c>
      <c r="K102" s="6" t="s">
        <f>=Портфель!G13*Портфель!$R$13</f>
      </c>
      <c r="L102" s="6" t="s">
        <f>=(K102-J102)*E102</f>
      </c>
      <c r="M102" s="6" t="s">
        <f>=MAX(0,L102*0.13)</f>
      </c>
    </row>
    <row collapsed="false" customFormat="false" customHeight="false" hidden="false" ht="12.1" outlineLevel="0" r="103">
      <c r="A103" s="49" t="n">
        <v>45477</v>
      </c>
      <c r="B103" s="17" t="s">
        <v>933</v>
      </c>
      <c r="C103" s="17" t="s">
        <v>60</v>
      </c>
      <c r="D103" s="17" t="s">
        <v>61</v>
      </c>
      <c r="E103" s="18" t="n">
        <v>1000</v>
      </c>
      <c r="F103" s="7" t="s">
        <f>=DATEDIF(A103,$N$2,"y")</f>
      </c>
      <c r="G103" s="7" t="s">
        <f>=DATEDIF(A103,$N$2,"ym")</f>
      </c>
      <c r="H103" s="7" t="s">
        <f>=DATEDIF(A103,$N$2,"md")</f>
      </c>
      <c r="I103" s="7" t="n">
        <v>484</v>
      </c>
      <c r="J103" s="18" t="n">
        <v>0.8757</v>
      </c>
      <c r="K103" s="6" t="s">
        <f>=Портфель!G13*Портфель!$R$13</f>
      </c>
      <c r="L103" s="6" t="s">
        <f>=(K103-J103)*E103</f>
      </c>
      <c r="M103" s="6" t="s">
        <f>=MAX(0,L103*0.13)</f>
      </c>
    </row>
    <row collapsed="false" customFormat="false" customHeight="false" hidden="false" ht="12.1" outlineLevel="0" r="104">
      <c r="A104" s="49" t="n">
        <v>45513</v>
      </c>
      <c r="B104" s="17" t="s">
        <v>933</v>
      </c>
      <c r="C104" s="17" t="s">
        <v>60</v>
      </c>
      <c r="D104" s="17" t="s">
        <v>61</v>
      </c>
      <c r="E104" s="18" t="n">
        <v>1000</v>
      </c>
      <c r="F104" s="7" t="s">
        <f>=DATEDIF(A104,$N$2,"y")</f>
      </c>
      <c r="G104" s="7" t="s">
        <f>=DATEDIF(A104,$N$2,"ym")</f>
      </c>
      <c r="H104" s="7" t="s">
        <f>=DATEDIF(A104,$N$2,"md")</f>
      </c>
      <c r="I104" s="7" t="n">
        <v>448</v>
      </c>
      <c r="J104" s="18" t="n">
        <v>0.78012</v>
      </c>
      <c r="K104" s="6" t="s">
        <f>=Портфель!G13*Портфель!$R$13</f>
      </c>
      <c r="L104" s="6" t="s">
        <f>=(K104-J104)*E104</f>
      </c>
      <c r="M104" s="6" t="s">
        <f>=MAX(0,L104*0.13)</f>
      </c>
    </row>
    <row collapsed="false" customFormat="false" customHeight="false" hidden="false" ht="12.1" outlineLevel="0" r="105">
      <c r="A105" s="49" t="n">
        <v>45530</v>
      </c>
      <c r="B105" s="17" t="s">
        <v>933</v>
      </c>
      <c r="C105" s="17" t="s">
        <v>60</v>
      </c>
      <c r="D105" s="17" t="s">
        <v>61</v>
      </c>
      <c r="E105" s="18" t="n">
        <v>1000</v>
      </c>
      <c r="F105" s="7" t="s">
        <f>=DATEDIF(A105,$N$2,"y")</f>
      </c>
      <c r="G105" s="7" t="s">
        <f>=DATEDIF(A105,$N$2,"ym")</f>
      </c>
      <c r="H105" s="7" t="s">
        <f>=DATEDIF(A105,$N$2,"md")</f>
      </c>
      <c r="I105" s="7" t="n">
        <v>431</v>
      </c>
      <c r="J105" s="18" t="n">
        <v>0.78262</v>
      </c>
      <c r="K105" s="6" t="s">
        <f>=Портфель!G13*Портфель!$R$13</f>
      </c>
      <c r="L105" s="6" t="s">
        <f>=(K105-J105)*E105</f>
      </c>
      <c r="M105" s="6" t="s">
        <f>=MAX(0,L105*0.13)</f>
      </c>
    </row>
    <row collapsed="false" customFormat="false" customHeight="false" hidden="false" ht="12.1" outlineLevel="0" r="106">
      <c r="A106" s="49" t="n">
        <v>44088</v>
      </c>
      <c r="B106" s="17" t="s">
        <v>844</v>
      </c>
      <c r="C106" s="17" t="s">
        <v>63</v>
      </c>
      <c r="D106" s="17" t="s">
        <v>64</v>
      </c>
      <c r="E106" s="18" t="n">
        <v>1000</v>
      </c>
      <c r="F106" s="7" t="s">
        <f>=DATEDIF(A106,$N$2,"y")</f>
      </c>
      <c r="G106" s="7" t="s">
        <f>=DATEDIF(A106,$N$2,"ym")</f>
      </c>
      <c r="H106" s="7" t="s">
        <f>=DATEDIF(A106,$N$2,"md")</f>
      </c>
      <c r="I106" s="7" t="n">
        <v>1873</v>
      </c>
      <c r="J106" s="18" t="n">
        <v>0.29641</v>
      </c>
      <c r="K106" s="6" t="s">
        <f>=Портфель!G14*Портфель!$R$13</f>
      </c>
      <c r="L106" s="6" t="s">
        <f>=(K106-J106)*E106</f>
      </c>
      <c r="M106" s="6" t="s">
        <f>=MAX(0,L106*0.13)</f>
      </c>
    </row>
    <row collapsed="false" customFormat="false" customHeight="false" hidden="false" ht="12.1" outlineLevel="0" r="107">
      <c r="A107" s="49" t="n">
        <v>44103</v>
      </c>
      <c r="B107" s="17" t="s">
        <v>844</v>
      </c>
      <c r="C107" s="17" t="s">
        <v>63</v>
      </c>
      <c r="D107" s="17" t="s">
        <v>64</v>
      </c>
      <c r="E107" s="18" t="n">
        <v>1000</v>
      </c>
      <c r="F107" s="7" t="s">
        <f>=DATEDIF(A107,$N$2,"y")</f>
      </c>
      <c r="G107" s="7" t="s">
        <f>=DATEDIF(A107,$N$2,"ym")</f>
      </c>
      <c r="H107" s="7" t="s">
        <f>=DATEDIF(A107,$N$2,"md")</f>
      </c>
      <c r="I107" s="7" t="n">
        <v>1858</v>
      </c>
      <c r="J107" s="18" t="n">
        <v>0.29541</v>
      </c>
      <c r="K107" s="6" t="s">
        <f>=Портфель!G14*Портфель!$R$13</f>
      </c>
      <c r="L107" s="6" t="s">
        <f>=(K107-J107)*E107</f>
      </c>
      <c r="M107" s="6" t="s">
        <f>=MAX(0,L107*0.13)</f>
      </c>
    </row>
    <row collapsed="false" customFormat="false" customHeight="false" hidden="false" ht="12.1" outlineLevel="0" r="108">
      <c r="A108" s="49" t="n">
        <v>44208</v>
      </c>
      <c r="B108" s="17" t="s">
        <v>844</v>
      </c>
      <c r="C108" s="17" t="s">
        <v>63</v>
      </c>
      <c r="D108" s="17" t="s">
        <v>64</v>
      </c>
      <c r="E108" s="18" t="n">
        <v>1000</v>
      </c>
      <c r="F108" s="7" t="s">
        <f>=DATEDIF(A108,$N$2,"y")</f>
      </c>
      <c r="G108" s="7" t="s">
        <f>=DATEDIF(A108,$N$2,"ym")</f>
      </c>
      <c r="H108" s="7" t="s">
        <f>=DATEDIF(A108,$N$2,"md")</f>
      </c>
      <c r="I108" s="7" t="n">
        <v>1753</v>
      </c>
      <c r="J108" s="18" t="n">
        <v>0.39047</v>
      </c>
      <c r="K108" s="6" t="s">
        <f>=Портфель!G14*Портфель!$R$13</f>
      </c>
      <c r="L108" s="6" t="s">
        <f>=(K108-J108)*E108</f>
      </c>
      <c r="M108" s="6" t="s">
        <f>=MAX(0,L108*0.13)</f>
      </c>
    </row>
    <row collapsed="false" customFormat="false" customHeight="false" hidden="false" ht="12.1" outlineLevel="0" r="109">
      <c r="A109" s="49" t="n">
        <v>44706</v>
      </c>
      <c r="B109" s="17" t="s">
        <v>844</v>
      </c>
      <c r="C109" s="17" t="s">
        <v>63</v>
      </c>
      <c r="D109" s="17" t="s">
        <v>64</v>
      </c>
      <c r="E109" s="18" t="n">
        <v>1000</v>
      </c>
      <c r="F109" s="7" t="s">
        <f>=DATEDIF(A109,$N$2,"y")</f>
      </c>
      <c r="G109" s="7" t="s">
        <f>=DATEDIF(A109,$N$2,"ym")</f>
      </c>
      <c r="H109" s="7" t="s">
        <f>=DATEDIF(A109,$N$2,"md")</f>
      </c>
      <c r="I109" s="7" t="n">
        <v>1255</v>
      </c>
      <c r="J109" s="18" t="n">
        <v>0.2818</v>
      </c>
      <c r="K109" s="6" t="s">
        <f>=Портфель!G14*Портфель!$R$13</f>
      </c>
      <c r="L109" s="6" t="s">
        <f>=(K109-J109)*E109</f>
      </c>
      <c r="M109" s="6" t="s">
        <f>=MAX(0,L109*0.13)</f>
      </c>
    </row>
    <row collapsed="false" customFormat="false" customHeight="false" hidden="false" ht="12.1" outlineLevel="0" r="110">
      <c r="A110" s="49" t="n">
        <v>44706</v>
      </c>
      <c r="B110" s="17" t="s">
        <v>844</v>
      </c>
      <c r="C110" s="17" t="s">
        <v>63</v>
      </c>
      <c r="D110" s="17" t="s">
        <v>64</v>
      </c>
      <c r="E110" s="18" t="n">
        <v>1000</v>
      </c>
      <c r="F110" s="7" t="s">
        <f>=DATEDIF(A110,$N$2,"y")</f>
      </c>
      <c r="G110" s="7" t="s">
        <f>=DATEDIF(A110,$N$2,"ym")</f>
      </c>
      <c r="H110" s="7" t="s">
        <f>=DATEDIF(A110,$N$2,"md")</f>
      </c>
      <c r="I110" s="7" t="n">
        <v>1255</v>
      </c>
      <c r="J110" s="18" t="n">
        <v>0.2812</v>
      </c>
      <c r="K110" s="6" t="s">
        <f>=Портфель!G14*Портфель!$R$13</f>
      </c>
      <c r="L110" s="6" t="s">
        <f>=(K110-J110)*E110</f>
      </c>
      <c r="M110" s="6" t="s">
        <f>=MAX(0,L110*0.13)</f>
      </c>
    </row>
    <row collapsed="false" customFormat="false" customHeight="false" hidden="false" ht="12.1" outlineLevel="0" r="111">
      <c r="A111" s="49" t="n">
        <v>44914</v>
      </c>
      <c r="B111" s="17" t="s">
        <v>844</v>
      </c>
      <c r="C111" s="17" t="s">
        <v>63</v>
      </c>
      <c r="D111" s="17" t="s">
        <v>64</v>
      </c>
      <c r="E111" s="18" t="n">
        <v>1000</v>
      </c>
      <c r="F111" s="7" t="s">
        <f>=DATEDIF(A111,$N$2,"y")</f>
      </c>
      <c r="G111" s="7" t="s">
        <f>=DATEDIF(A111,$N$2,"ym")</f>
      </c>
      <c r="H111" s="7" t="s">
        <f>=DATEDIF(A111,$N$2,"md")</f>
      </c>
      <c r="I111" s="7" t="n">
        <v>1047</v>
      </c>
      <c r="J111" s="18" t="n">
        <v>0.28817</v>
      </c>
      <c r="K111" s="6" t="s">
        <f>=Портфель!G14*Портфель!$R$13</f>
      </c>
      <c r="L111" s="6" t="s">
        <f>=(K111-J111)*E111</f>
      </c>
      <c r="M111" s="6" t="s">
        <f>=MAX(0,L111*0.13)</f>
      </c>
    </row>
    <row collapsed="false" customFormat="false" customHeight="false" hidden="false" ht="12.1" outlineLevel="0" r="112">
      <c r="A112" s="49" t="n">
        <v>44939</v>
      </c>
      <c r="B112" s="17" t="s">
        <v>844</v>
      </c>
      <c r="C112" s="17" t="s">
        <v>63</v>
      </c>
      <c r="D112" s="17" t="s">
        <v>64</v>
      </c>
      <c r="E112" s="18" t="n">
        <v>1000</v>
      </c>
      <c r="F112" s="7" t="s">
        <f>=DATEDIF(A112,$N$2,"y")</f>
      </c>
      <c r="G112" s="7" t="s">
        <f>=DATEDIF(A112,$N$2,"ym")</f>
      </c>
      <c r="H112" s="7" t="s">
        <f>=DATEDIF(A112,$N$2,"md")</f>
      </c>
      <c r="I112" s="7" t="n">
        <v>1022</v>
      </c>
      <c r="J112" s="18" t="n">
        <v>0.28597</v>
      </c>
      <c r="K112" s="6" t="s">
        <f>=Портфель!G14*Портфель!$R$13</f>
      </c>
      <c r="L112" s="6" t="s">
        <f>=(K112-J112)*E112</f>
      </c>
      <c r="M112" s="6" t="s">
        <f>=MAX(0,L112*0.13)</f>
      </c>
    </row>
    <row collapsed="false" customFormat="false" customHeight="false" hidden="false" ht="12.1" outlineLevel="0" r="113">
      <c r="A113" s="49" t="n">
        <v>44959</v>
      </c>
      <c r="B113" s="17" t="s">
        <v>844</v>
      </c>
      <c r="C113" s="17" t="s">
        <v>63</v>
      </c>
      <c r="D113" s="17" t="s">
        <v>64</v>
      </c>
      <c r="E113" s="18" t="n">
        <v>1000</v>
      </c>
      <c r="F113" s="7" t="s">
        <f>=DATEDIF(A113,$N$2,"y")</f>
      </c>
      <c r="G113" s="7" t="s">
        <f>=DATEDIF(A113,$N$2,"ym")</f>
      </c>
      <c r="H113" s="7" t="s">
        <f>=DATEDIF(A113,$N$2,"md")</f>
      </c>
      <c r="I113" s="7" t="n">
        <v>1002</v>
      </c>
      <c r="J113" s="18" t="n">
        <v>0.28817</v>
      </c>
      <c r="K113" s="6" t="s">
        <f>=Портфель!G14*Портфель!$R$13</f>
      </c>
      <c r="L113" s="6" t="s">
        <f>=(K113-J113)*E113</f>
      </c>
      <c r="M113" s="6" t="s">
        <f>=MAX(0,L113*0.13)</f>
      </c>
    </row>
    <row collapsed="false" customFormat="false" customHeight="false" hidden="false" ht="12.1" outlineLevel="0" r="114">
      <c r="A114" s="49" t="n">
        <v>44986</v>
      </c>
      <c r="B114" s="17" t="s">
        <v>844</v>
      </c>
      <c r="C114" s="17" t="s">
        <v>63</v>
      </c>
      <c r="D114" s="17" t="s">
        <v>64</v>
      </c>
      <c r="E114" s="18" t="n">
        <v>1000</v>
      </c>
      <c r="F114" s="7" t="s">
        <f>=DATEDIF(A114,$N$2,"y")</f>
      </c>
      <c r="G114" s="7" t="s">
        <f>=DATEDIF(A114,$N$2,"ym")</f>
      </c>
      <c r="H114" s="7" t="s">
        <f>=DATEDIF(A114,$N$2,"md")</f>
      </c>
      <c r="I114" s="7" t="n">
        <v>975</v>
      </c>
      <c r="J114" s="18" t="n">
        <v>0.27224</v>
      </c>
      <c r="K114" s="6" t="s">
        <f>=Портфель!G14*Портфель!$R$13</f>
      </c>
      <c r="L114" s="6" t="s">
        <f>=(K114-J114)*E114</f>
      </c>
      <c r="M114" s="6" t="s">
        <f>=MAX(0,L114*0.13)</f>
      </c>
    </row>
    <row collapsed="false" customFormat="false" customHeight="false" hidden="false" ht="12.1" outlineLevel="0" r="115">
      <c r="A115" s="49" t="n">
        <v>45007</v>
      </c>
      <c r="B115" s="17" t="s">
        <v>844</v>
      </c>
      <c r="C115" s="17" t="s">
        <v>63</v>
      </c>
      <c r="D115" s="17" t="s">
        <v>64</v>
      </c>
      <c r="E115" s="18" t="n">
        <v>1000</v>
      </c>
      <c r="F115" s="7" t="s">
        <f>=DATEDIF(A115,$N$2,"y")</f>
      </c>
      <c r="G115" s="7" t="s">
        <f>=DATEDIF(A115,$N$2,"ym")</f>
      </c>
      <c r="H115" s="7" t="s">
        <f>=DATEDIF(A115,$N$2,"md")</f>
      </c>
      <c r="I115" s="7" t="n">
        <v>954</v>
      </c>
      <c r="J115" s="18" t="n">
        <v>0.28377</v>
      </c>
      <c r="K115" s="6" t="s">
        <f>=Портфель!G14*Портфель!$R$13</f>
      </c>
      <c r="L115" s="6" t="s">
        <f>=(K115-J115)*E115</f>
      </c>
      <c r="M115" s="6" t="s">
        <f>=MAX(0,L115*0.13)</f>
      </c>
    </row>
    <row collapsed="false" customFormat="false" customHeight="false" hidden="false" ht="12.1" outlineLevel="0" r="116">
      <c r="A116" s="49" t="n">
        <v>44848</v>
      </c>
      <c r="B116" s="17" t="s">
        <v>933</v>
      </c>
      <c r="C116" s="17" t="s">
        <v>67</v>
      </c>
      <c r="D116" s="17" t="s">
        <v>68</v>
      </c>
      <c r="E116" s="18" t="n">
        <v>1</v>
      </c>
      <c r="F116" s="7" t="s">
        <f>=DATEDIF(A116,$N$2,"y")</f>
      </c>
      <c r="G116" s="7" t="s">
        <f>=DATEDIF(A116,$N$2,"ym")</f>
      </c>
      <c r="H116" s="7" t="s">
        <f>=DATEDIF(A116,$N$2,"md")</f>
      </c>
      <c r="I116" s="7" t="n">
        <v>1113</v>
      </c>
      <c r="J116" s="18" t="n">
        <v>5732.86</v>
      </c>
      <c r="K116" s="6" t="s">
        <f>=Портфель!G15*Портфель!$R$13</f>
      </c>
      <c r="L116" s="6" t="s">
        <f>=(K116-J116)*E116</f>
      </c>
      <c r="M116" s="6" t="s">
        <f>=MAX(0,L116*0.13)</f>
      </c>
    </row>
    <row collapsed="false" customFormat="false" customHeight="false" hidden="false" ht="12.1" outlineLevel="0" r="117">
      <c r="A117" s="49" t="n">
        <v>45029</v>
      </c>
      <c r="B117" s="17" t="s">
        <v>844</v>
      </c>
      <c r="C117" s="17" t="s">
        <v>71</v>
      </c>
      <c r="D117" s="17" t="s">
        <v>72</v>
      </c>
      <c r="E117" s="18" t="n">
        <v>10</v>
      </c>
      <c r="F117" s="7" t="s">
        <f>=DATEDIF(A117,$N$2,"y")</f>
      </c>
      <c r="G117" s="7" t="s">
        <f>=DATEDIF(A117,$N$2,"ym")</f>
      </c>
      <c r="H117" s="7" t="s">
        <f>=DATEDIF(A117,$N$2,"md")</f>
      </c>
      <c r="I117" s="7" t="n">
        <v>933</v>
      </c>
      <c r="J117" s="18" t="n">
        <v>155.64</v>
      </c>
      <c r="K117" s="6" t="s">
        <f>=Портфель!G16*Портфель!$R$13</f>
      </c>
      <c r="L117" s="6" t="s">
        <f>=(K117-J117)*E117</f>
      </c>
      <c r="M117" s="6" t="s">
        <f>=MAX(0,L117*0.13)</f>
      </c>
    </row>
    <row collapsed="false" customFormat="false" customHeight="false" hidden="false" ht="12.1" outlineLevel="0" r="118">
      <c r="A118" s="49" t="n">
        <v>45029</v>
      </c>
      <c r="B118" s="17" t="s">
        <v>844</v>
      </c>
      <c r="C118" s="17" t="s">
        <v>71</v>
      </c>
      <c r="D118" s="17" t="s">
        <v>72</v>
      </c>
      <c r="E118" s="18" t="n">
        <v>10</v>
      </c>
      <c r="F118" s="7" t="s">
        <f>=DATEDIF(A118,$N$2,"y")</f>
      </c>
      <c r="G118" s="7" t="s">
        <f>=DATEDIF(A118,$N$2,"ym")</f>
      </c>
      <c r="H118" s="7" t="s">
        <f>=DATEDIF(A118,$N$2,"md")</f>
      </c>
      <c r="I118" s="7" t="n">
        <v>933</v>
      </c>
      <c r="J118" s="18" t="n">
        <v>155.66</v>
      </c>
      <c r="K118" s="6" t="s">
        <f>=Портфель!G16*Портфель!$R$13</f>
      </c>
      <c r="L118" s="6" t="s">
        <f>=(K118-J118)*E118</f>
      </c>
      <c r="M118" s="6" t="s">
        <f>=MAX(0,L118*0.13)</f>
      </c>
    </row>
    <row collapsed="false" customFormat="false" customHeight="false" hidden="false" ht="12.1" outlineLevel="0" r="119">
      <c r="A119" s="49" t="n">
        <v>45817</v>
      </c>
      <c r="B119" s="17" t="s">
        <v>844</v>
      </c>
      <c r="C119" s="17" t="s">
        <v>75</v>
      </c>
      <c r="D119" s="17" t="s">
        <v>76</v>
      </c>
      <c r="E119" s="18" t="n">
        <v>10</v>
      </c>
      <c r="F119" s="7" t="s">
        <f>=DATEDIF(A119,$N$2,"y")</f>
      </c>
      <c r="G119" s="7" t="s">
        <f>=DATEDIF(A119,$N$2,"ym")</f>
      </c>
      <c r="H119" s="7" t="s">
        <f>=DATEDIF(A119,$N$2,"md")</f>
      </c>
      <c r="I119" s="7" t="n">
        <v>144</v>
      </c>
      <c r="J119" s="18" t="n">
        <v>109.466</v>
      </c>
      <c r="K119" s="6" t="s">
        <f>=Портфель!G17*Портфель!$R$13</f>
      </c>
      <c r="L119" s="6" t="s">
        <f>=(K119-J119)*E119</f>
      </c>
      <c r="M119" s="6" t="s">
        <f>=MAX(0,L119*0.13)</f>
      </c>
    </row>
    <row collapsed="false" customFormat="false" customHeight="false" hidden="false" ht="12.1" outlineLevel="0" r="120">
      <c r="A120" s="49" t="n">
        <v>45853</v>
      </c>
      <c r="B120" s="17" t="s">
        <v>844</v>
      </c>
      <c r="C120" s="17" t="s">
        <v>75</v>
      </c>
      <c r="D120" s="17" t="s">
        <v>76</v>
      </c>
      <c r="E120" s="18" t="n">
        <v>20</v>
      </c>
      <c r="F120" s="7" t="s">
        <f>=DATEDIF(A120,$N$2,"y")</f>
      </c>
      <c r="G120" s="7" t="s">
        <f>=DATEDIF(A120,$N$2,"ym")</f>
      </c>
      <c r="H120" s="7" t="s">
        <f>=DATEDIF(A120,$N$2,"md")</f>
      </c>
      <c r="I120" s="7" t="n">
        <v>108</v>
      </c>
      <c r="J120" s="18" t="n">
        <v>109.886</v>
      </c>
      <c r="K120" s="6" t="s">
        <f>=Портфель!G17*Портфель!$R$13</f>
      </c>
      <c r="L120" s="6" t="s">
        <f>=(K120-J120)*E120</f>
      </c>
      <c r="M120" s="6" t="s">
        <f>=MAX(0,L120*0.13)</f>
      </c>
    </row>
    <row collapsed="false" customFormat="false" customHeight="false" hidden="false" ht="12.1" outlineLevel="0" r="121">
      <c r="A121" s="49" t="n">
        <v>45867</v>
      </c>
      <c r="B121" s="17" t="s">
        <v>844</v>
      </c>
      <c r="C121" s="17" t="s">
        <v>75</v>
      </c>
      <c r="D121" s="17" t="s">
        <v>76</v>
      </c>
      <c r="E121" s="18" t="n">
        <v>10</v>
      </c>
      <c r="F121" s="7" t="s">
        <f>=DATEDIF(A121,$N$2,"y")</f>
      </c>
      <c r="G121" s="7" t="s">
        <f>=DATEDIF(A121,$N$2,"ym")</f>
      </c>
      <c r="H121" s="7" t="s">
        <f>=DATEDIF(A121,$N$2,"md")</f>
      </c>
      <c r="I121" s="7" t="n">
        <v>94</v>
      </c>
      <c r="J121" s="18" t="n">
        <v>122.914</v>
      </c>
      <c r="K121" s="6" t="s">
        <f>=Портфель!G17*Портфель!$R$13</f>
      </c>
      <c r="L121" s="6" t="s">
        <f>=(K121-J121)*E121</f>
      </c>
      <c r="M121" s="6" t="s">
        <f>=MAX(0,L121*0.13)</f>
      </c>
    </row>
    <row collapsed="false" customFormat="false" customHeight="false" hidden="false" ht="12.1" outlineLevel="0" r="122">
      <c r="A122" s="49" t="n">
        <v>45867</v>
      </c>
      <c r="B122" s="17" t="s">
        <v>844</v>
      </c>
      <c r="C122" s="17" t="s">
        <v>75</v>
      </c>
      <c r="D122" s="17" t="s">
        <v>76</v>
      </c>
      <c r="E122" s="18" t="n">
        <v>10</v>
      </c>
      <c r="F122" s="7" t="s">
        <f>=DATEDIF(A122,$N$2,"y")</f>
      </c>
      <c r="G122" s="7" t="s">
        <f>=DATEDIF(A122,$N$2,"ym")</f>
      </c>
      <c r="H122" s="7" t="s">
        <f>=DATEDIF(A122,$N$2,"md")</f>
      </c>
      <c r="I122" s="7" t="n">
        <v>94</v>
      </c>
      <c r="J122" s="18" t="n">
        <v>122.771</v>
      </c>
      <c r="K122" s="6" t="s">
        <f>=Портфель!G17*Портфель!$R$13</f>
      </c>
      <c r="L122" s="6" t="s">
        <f>=(K122-J122)*E122</f>
      </c>
      <c r="M122" s="6" t="s">
        <f>=MAX(0,L122*0.13)</f>
      </c>
    </row>
    <row collapsed="false" customFormat="false" customHeight="false" hidden="false" ht="12.1" outlineLevel="0" r="123">
      <c r="A123" s="49" t="n">
        <v>44298</v>
      </c>
      <c r="B123" s="17" t="s">
        <v>844</v>
      </c>
      <c r="C123" s="17" t="s">
        <v>78</v>
      </c>
      <c r="D123" s="17" t="s">
        <v>79</v>
      </c>
      <c r="E123" s="18" t="n">
        <v>10</v>
      </c>
      <c r="F123" s="7" t="s">
        <f>=DATEDIF(A123,$N$2,"y")</f>
      </c>
      <c r="G123" s="7" t="s">
        <f>=DATEDIF(A123,$N$2,"ym")</f>
      </c>
      <c r="H123" s="7" t="s">
        <f>=DATEDIF(A123,$N$2,"md")</f>
      </c>
      <c r="I123" s="7" t="n">
        <v>1663</v>
      </c>
      <c r="J123" s="18" t="n">
        <v>102</v>
      </c>
      <c r="K123" s="6" t="s">
        <f>=Портфель!G18*Портфель!$R$13</f>
      </c>
      <c r="L123" s="6" t="s">
        <f>=(K123-J123)*E123</f>
      </c>
      <c r="M123" s="6" t="s">
        <f>=MAX(0,L123*0.13)</f>
      </c>
    </row>
    <row collapsed="false" customFormat="false" customHeight="false" hidden="false" ht="12.1" outlineLevel="0" r="124">
      <c r="A124" s="49" t="n">
        <v>44649</v>
      </c>
      <c r="B124" s="17" t="s">
        <v>844</v>
      </c>
      <c r="C124" s="17" t="s">
        <v>78</v>
      </c>
      <c r="D124" s="17" t="s">
        <v>79</v>
      </c>
      <c r="E124" s="18" t="n">
        <v>10</v>
      </c>
      <c r="F124" s="7" t="s">
        <f>=DATEDIF(A124,$N$2,"y")</f>
      </c>
      <c r="G124" s="7" t="s">
        <f>=DATEDIF(A124,$N$2,"ym")</f>
      </c>
      <c r="H124" s="7" t="s">
        <f>=DATEDIF(A124,$N$2,"md")</f>
      </c>
      <c r="I124" s="7" t="n">
        <v>1312</v>
      </c>
      <c r="J124" s="18" t="n">
        <v>87.19</v>
      </c>
      <c r="K124" s="6" t="s">
        <f>=Портфель!G18*Портфель!$R$13</f>
      </c>
      <c r="L124" s="6" t="s">
        <f>=(K124-J124)*E124</f>
      </c>
      <c r="M124" s="6" t="s">
        <f>=MAX(0,L124*0.13)</f>
      </c>
    </row>
    <row collapsed="false" customFormat="false" customHeight="false" hidden="false" ht="12.1" outlineLevel="0" r="125">
      <c r="A125" s="49" t="n">
        <v>44659</v>
      </c>
      <c r="B125" s="17" t="s">
        <v>844</v>
      </c>
      <c r="C125" s="17" t="s">
        <v>78</v>
      </c>
      <c r="D125" s="17" t="s">
        <v>79</v>
      </c>
      <c r="E125" s="18" t="n">
        <v>10</v>
      </c>
      <c r="F125" s="7" t="s">
        <f>=DATEDIF(A125,$N$2,"y")</f>
      </c>
      <c r="G125" s="7" t="s">
        <f>=DATEDIF(A125,$N$2,"ym")</f>
      </c>
      <c r="H125" s="7" t="s">
        <f>=DATEDIF(A125,$N$2,"md")</f>
      </c>
      <c r="I125" s="7" t="n">
        <v>1302</v>
      </c>
      <c r="J125" s="18" t="n">
        <v>82.827</v>
      </c>
      <c r="K125" s="6" t="s">
        <f>=Портфель!G18*Портфель!$R$13</f>
      </c>
      <c r="L125" s="6" t="s">
        <f>=(K125-J125)*E125</f>
      </c>
      <c r="M125" s="6" t="s">
        <f>=MAX(0,L125*0.13)</f>
      </c>
    </row>
    <row collapsed="false" customFormat="false" customHeight="false" hidden="false" ht="12.1" outlineLevel="0" r="126">
      <c r="A126" s="49" t="n">
        <v>44706</v>
      </c>
      <c r="B126" s="17" t="s">
        <v>844</v>
      </c>
      <c r="C126" s="17" t="s">
        <v>78</v>
      </c>
      <c r="D126" s="17" t="s">
        <v>79</v>
      </c>
      <c r="E126" s="18" t="n">
        <v>10</v>
      </c>
      <c r="F126" s="7" t="s">
        <f>=DATEDIF(A126,$N$2,"y")</f>
      </c>
      <c r="G126" s="7" t="s">
        <f>=DATEDIF(A126,$N$2,"ym")</f>
      </c>
      <c r="H126" s="7" t="s">
        <f>=DATEDIF(A126,$N$2,"md")</f>
      </c>
      <c r="I126" s="7" t="n">
        <v>1255</v>
      </c>
      <c r="J126" s="18" t="n">
        <v>70.479</v>
      </c>
      <c r="K126" s="6" t="s">
        <f>=Портфель!G18*Портфель!$R$13</f>
      </c>
      <c r="L126" s="6" t="s">
        <f>=(K126-J126)*E126</f>
      </c>
      <c r="M126" s="6" t="s">
        <f>=MAX(0,L126*0.13)</f>
      </c>
    </row>
    <row collapsed="false" customFormat="false" customHeight="false" hidden="false" ht="12.1" outlineLevel="0" r="127">
      <c r="A127" s="49" t="n">
        <v>44939</v>
      </c>
      <c r="B127" s="17" t="s">
        <v>844</v>
      </c>
      <c r="C127" s="17" t="s">
        <v>78</v>
      </c>
      <c r="D127" s="17" t="s">
        <v>79</v>
      </c>
      <c r="E127" s="18" t="n">
        <v>10</v>
      </c>
      <c r="F127" s="7" t="s">
        <f>=DATEDIF(A127,$N$2,"y")</f>
      </c>
      <c r="G127" s="7" t="s">
        <f>=DATEDIF(A127,$N$2,"ym")</f>
      </c>
      <c r="H127" s="7" t="s">
        <f>=DATEDIF(A127,$N$2,"md")</f>
      </c>
      <c r="I127" s="7" t="n">
        <v>1022</v>
      </c>
      <c r="J127" s="18" t="n">
        <v>60.056</v>
      </c>
      <c r="K127" s="6" t="s">
        <f>=Портфель!G18*Портфель!$R$13</f>
      </c>
      <c r="L127" s="6" t="s">
        <f>=(K127-J127)*E127</f>
      </c>
      <c r="M127" s="6" t="s">
        <f>=MAX(0,L127*0.13)</f>
      </c>
    </row>
    <row collapsed="false" customFormat="false" customHeight="false" hidden="false" ht="12.1" outlineLevel="0" r="128">
      <c r="A128" s="49" t="n">
        <v>44959</v>
      </c>
      <c r="B128" s="17" t="s">
        <v>844</v>
      </c>
      <c r="C128" s="17" t="s">
        <v>78</v>
      </c>
      <c r="D128" s="17" t="s">
        <v>79</v>
      </c>
      <c r="E128" s="18" t="n">
        <v>10</v>
      </c>
      <c r="F128" s="7" t="s">
        <f>=DATEDIF(A128,$N$2,"y")</f>
      </c>
      <c r="G128" s="7" t="s">
        <f>=DATEDIF(A128,$N$2,"ym")</f>
      </c>
      <c r="H128" s="7" t="s">
        <f>=DATEDIF(A128,$N$2,"md")</f>
      </c>
      <c r="I128" s="7" t="n">
        <v>1002</v>
      </c>
      <c r="J128" s="18" t="n">
        <v>61.717</v>
      </c>
      <c r="K128" s="6" t="s">
        <f>=Портфель!G18*Портфель!$R$13</f>
      </c>
      <c r="L128" s="6" t="s">
        <f>=(K128-J128)*E128</f>
      </c>
      <c r="M128" s="6" t="s">
        <f>=MAX(0,L128*0.13)</f>
      </c>
    </row>
    <row collapsed="false" customFormat="false" customHeight="false" hidden="false" ht="12.1" outlineLevel="0" r="129">
      <c r="A129" s="49" t="n">
        <v>45015</v>
      </c>
      <c r="B129" s="17" t="s">
        <v>844</v>
      </c>
      <c r="C129" s="17" t="s">
        <v>78</v>
      </c>
      <c r="D129" s="17" t="s">
        <v>79</v>
      </c>
      <c r="E129" s="18" t="n">
        <v>20</v>
      </c>
      <c r="F129" s="7" t="s">
        <f>=DATEDIF(A129,$N$2,"y")</f>
      </c>
      <c r="G129" s="7" t="s">
        <f>=DATEDIF(A129,$N$2,"ym")</f>
      </c>
      <c r="H129" s="7" t="s">
        <f>=DATEDIF(A129,$N$2,"md")</f>
      </c>
      <c r="I129" s="7" t="n">
        <v>946</v>
      </c>
      <c r="J129" s="18" t="n">
        <v>66.65</v>
      </c>
      <c r="K129" s="6" t="s">
        <f>=Портфель!G18*Портфель!$R$13</f>
      </c>
      <c r="L129" s="6" t="s">
        <f>=(K129-J129)*E129</f>
      </c>
      <c r="M129" s="6" t="s">
        <f>=MAX(0,L129*0.13)</f>
      </c>
    </row>
    <row collapsed="false" customFormat="false" customHeight="false" hidden="false" ht="12.1" outlineLevel="0" r="130">
      <c r="A130" s="49" t="n">
        <v>45503</v>
      </c>
      <c r="B130" s="17" t="s">
        <v>844</v>
      </c>
      <c r="C130" s="17" t="s">
        <v>78</v>
      </c>
      <c r="D130" s="17" t="s">
        <v>79</v>
      </c>
      <c r="E130" s="18" t="n">
        <v>10</v>
      </c>
      <c r="F130" s="7" t="s">
        <f>=DATEDIF(A130,$N$2,"y")</f>
      </c>
      <c r="G130" s="7" t="s">
        <f>=DATEDIF(A130,$N$2,"ym")</f>
      </c>
      <c r="H130" s="7" t="s">
        <f>=DATEDIF(A130,$N$2,"md")</f>
      </c>
      <c r="I130" s="7" t="n">
        <v>458</v>
      </c>
      <c r="J130" s="18" t="n">
        <v>60.726</v>
      </c>
      <c r="K130" s="6" t="s">
        <f>=Портфель!G18*Портфель!$R$13</f>
      </c>
      <c r="L130" s="6" t="s">
        <f>=(K130-J130)*E130</f>
      </c>
      <c r="M130" s="6" t="s">
        <f>=MAX(0,L130*0.13)</f>
      </c>
    </row>
    <row collapsed="false" customFormat="false" customHeight="false" hidden="false" ht="12.1" outlineLevel="0" r="131">
      <c r="A131" s="49" t="n">
        <v>45511</v>
      </c>
      <c r="B131" s="17" t="s">
        <v>844</v>
      </c>
      <c r="C131" s="17" t="s">
        <v>78</v>
      </c>
      <c r="D131" s="17" t="s">
        <v>79</v>
      </c>
      <c r="E131" s="18" t="n">
        <v>40</v>
      </c>
      <c r="F131" s="7" t="s">
        <f>=DATEDIF(A131,$N$2,"y")</f>
      </c>
      <c r="G131" s="7" t="s">
        <f>=DATEDIF(A131,$N$2,"ym")</f>
      </c>
      <c r="H131" s="7" t="s">
        <f>=DATEDIF(A131,$N$2,"md")</f>
      </c>
      <c r="I131" s="7" t="n">
        <v>450</v>
      </c>
      <c r="J131" s="18" t="n">
        <v>61.03475</v>
      </c>
      <c r="K131" s="6" t="s">
        <f>=Портфель!G18*Портфель!$R$13</f>
      </c>
      <c r="L131" s="6" t="s">
        <f>=(K131-J131)*E131</f>
      </c>
      <c r="M131" s="6" t="s">
        <f>=MAX(0,L131*0.13)</f>
      </c>
    </row>
    <row collapsed="false" customFormat="false" customHeight="false" hidden="false" ht="12.1" outlineLevel="0" r="132">
      <c r="A132" s="49" t="n">
        <v>45513</v>
      </c>
      <c r="B132" s="17" t="s">
        <v>844</v>
      </c>
      <c r="C132" s="17" t="s">
        <v>78</v>
      </c>
      <c r="D132" s="17" t="s">
        <v>79</v>
      </c>
      <c r="E132" s="18" t="n">
        <v>10</v>
      </c>
      <c r="F132" s="7" t="s">
        <f>=DATEDIF(A132,$N$2,"y")</f>
      </c>
      <c r="G132" s="7" t="s">
        <f>=DATEDIF(A132,$N$2,"ym")</f>
      </c>
      <c r="H132" s="7" t="s">
        <f>=DATEDIF(A132,$N$2,"md")</f>
      </c>
      <c r="I132" s="7" t="n">
        <v>448</v>
      </c>
      <c r="J132" s="18" t="n">
        <v>60.766</v>
      </c>
      <c r="K132" s="6" t="s">
        <f>=Портфель!G18*Портфель!$R$13</f>
      </c>
      <c r="L132" s="6" t="s">
        <f>=(K132-J132)*E132</f>
      </c>
      <c r="M132" s="6" t="s">
        <f>=MAX(0,L132*0.13)</f>
      </c>
    </row>
    <row collapsed="false" customFormat="false" customHeight="false" hidden="false" ht="12.1" outlineLevel="0" r="133">
      <c r="A133" s="49" t="n">
        <v>45513</v>
      </c>
      <c r="B133" s="17" t="s">
        <v>844</v>
      </c>
      <c r="C133" s="17" t="s">
        <v>78</v>
      </c>
      <c r="D133" s="17" t="s">
        <v>79</v>
      </c>
      <c r="E133" s="18" t="n">
        <v>10</v>
      </c>
      <c r="F133" s="7" t="s">
        <f>=DATEDIF(A133,$N$2,"y")</f>
      </c>
      <c r="G133" s="7" t="s">
        <f>=DATEDIF(A133,$N$2,"ym")</f>
      </c>
      <c r="H133" s="7" t="s">
        <f>=DATEDIF(A133,$N$2,"md")</f>
      </c>
      <c r="I133" s="7" t="n">
        <v>448</v>
      </c>
      <c r="J133" s="18" t="n">
        <v>60.895</v>
      </c>
      <c r="K133" s="6" t="s">
        <f>=Портфель!G18*Портфель!$R$13</f>
      </c>
      <c r="L133" s="6" t="s">
        <f>=(K133-J133)*E133</f>
      </c>
      <c r="M133" s="6" t="s">
        <f>=MAX(0,L133*0.13)</f>
      </c>
    </row>
    <row collapsed="false" customFormat="false" customHeight="false" hidden="false" ht="12.1" outlineLevel="0" r="134">
      <c r="A134" s="49" t="n">
        <v>44747</v>
      </c>
      <c r="B134" s="17" t="s">
        <v>933</v>
      </c>
      <c r="C134" s="17" t="s">
        <v>81</v>
      </c>
      <c r="D134" s="17" t="s">
        <v>82</v>
      </c>
      <c r="E134" s="18" t="n">
        <v>1</v>
      </c>
      <c r="F134" s="7" t="s">
        <f>=DATEDIF(A134,$N$2,"y")</f>
      </c>
      <c r="G134" s="7" t="s">
        <f>=DATEDIF(A134,$N$2,"ym")</f>
      </c>
      <c r="H134" s="7" t="s">
        <f>=DATEDIF(A134,$N$2,"md")</f>
      </c>
      <c r="I134" s="7" t="n">
        <v>1214</v>
      </c>
      <c r="J134" s="18" t="n">
        <v>3979.9</v>
      </c>
      <c r="K134" s="6" t="s">
        <f>=Портфель!G19*Портфель!$R$13</f>
      </c>
      <c r="L134" s="6" t="s">
        <f>=(K134-J134)*E134</f>
      </c>
      <c r="M134" s="6" t="s">
        <f>=MAX(0,L134*0.13)</f>
      </c>
    </row>
    <row collapsed="false" customFormat="false" customHeight="false" hidden="false" ht="12.1" outlineLevel="0" r="135">
      <c r="A135" s="49" t="n">
        <v>45896</v>
      </c>
      <c r="B135" s="17" t="s">
        <v>844</v>
      </c>
      <c r="C135" s="17" t="s">
        <v>83</v>
      </c>
      <c r="D135" s="17" t="s">
        <v>84</v>
      </c>
      <c r="E135" s="18" t="n">
        <v>50</v>
      </c>
      <c r="F135" s="7" t="s">
        <f>=DATEDIF(A135,$N$2,"y")</f>
      </c>
      <c r="G135" s="7" t="s">
        <f>=DATEDIF(A135,$N$2,"ym")</f>
      </c>
      <c r="H135" s="7" t="s">
        <f>=DATEDIF(A135,$N$2,"md")</f>
      </c>
      <c r="I135" s="7" t="n">
        <v>65</v>
      </c>
      <c r="J135" s="18" t="n">
        <v>76.5358</v>
      </c>
      <c r="K135" s="6" t="s">
        <f>=Портфель!G20*Портфель!$R$13</f>
      </c>
      <c r="L135" s="6" t="s">
        <f>=(K135-J135)*E135</f>
      </c>
      <c r="M135" s="6" t="s">
        <f>=MAX(0,L135*0.13)</f>
      </c>
    </row>
    <row collapsed="false" customFormat="false" customHeight="false" hidden="false" ht="12.1" outlineLevel="0" r="136">
      <c r="A136" s="49" t="n">
        <v>44762</v>
      </c>
      <c r="B136" s="17" t="s">
        <v>933</v>
      </c>
      <c r="C136" s="17" t="s">
        <v>83</v>
      </c>
      <c r="D136" s="17" t="s">
        <v>84</v>
      </c>
      <c r="E136" s="18" t="n">
        <v>6</v>
      </c>
      <c r="F136" s="7" t="s">
        <f>=DATEDIF(A136,$N$2,"y")</f>
      </c>
      <c r="G136" s="7" t="s">
        <f>=DATEDIF(A136,$N$2,"ym")</f>
      </c>
      <c r="H136" s="7" t="s">
        <f>=DATEDIF(A136,$N$2,"md")</f>
      </c>
      <c r="I136" s="7" t="n">
        <v>1199</v>
      </c>
      <c r="J136" s="18" t="n">
        <v>92.758333333333</v>
      </c>
      <c r="K136" s="6" t="s">
        <f>=Портфель!G20*Портфель!$R$13</f>
      </c>
      <c r="L136" s="6" t="s">
        <f>=(K136-J136)*E136</f>
      </c>
      <c r="M136" s="6" t="s">
        <f>=MAX(0,L136*0.13)</f>
      </c>
    </row>
    <row collapsed="false" customFormat="false" customHeight="false" hidden="false" ht="12.1" outlineLevel="0" r="137">
      <c r="A137" s="49" t="n">
        <v>45447</v>
      </c>
      <c r="B137" s="17" t="s">
        <v>933</v>
      </c>
      <c r="C137" s="17" t="s">
        <v>83</v>
      </c>
      <c r="D137" s="17" t="s">
        <v>84</v>
      </c>
      <c r="E137" s="18" t="n">
        <v>12</v>
      </c>
      <c r="F137" s="7" t="s">
        <f>=DATEDIF(A137,$N$2,"y")</f>
      </c>
      <c r="G137" s="7" t="s">
        <f>=DATEDIF(A137,$N$2,"ym")</f>
      </c>
      <c r="H137" s="7" t="s">
        <f>=DATEDIF(A137,$N$2,"md")</f>
      </c>
      <c r="I137" s="7" t="n">
        <v>514</v>
      </c>
      <c r="J137" s="18" t="n">
        <v>100.93083333333</v>
      </c>
      <c r="K137" s="6" t="s">
        <f>=Портфель!G20*Портфель!$R$13</f>
      </c>
      <c r="L137" s="6" t="s">
        <f>=(K137-J137)*E137</f>
      </c>
      <c r="M137" s="6" t="s">
        <f>=MAX(0,L137*0.13)</f>
      </c>
    </row>
    <row collapsed="false" customFormat="false" customHeight="false" hidden="false" ht="12.1" outlineLevel="0" r="138">
      <c r="A138" s="49" t="n">
        <v>45447</v>
      </c>
      <c r="B138" s="17" t="s">
        <v>933</v>
      </c>
      <c r="C138" s="17" t="s">
        <v>83</v>
      </c>
      <c r="D138" s="17" t="s">
        <v>84</v>
      </c>
      <c r="E138" s="18" t="n">
        <v>8</v>
      </c>
      <c r="F138" s="7" t="s">
        <f>=DATEDIF(A138,$N$2,"y")</f>
      </c>
      <c r="G138" s="7" t="s">
        <f>=DATEDIF(A138,$N$2,"ym")</f>
      </c>
      <c r="H138" s="7" t="s">
        <f>=DATEDIF(A138,$N$2,"md")</f>
      </c>
      <c r="I138" s="7" t="n">
        <v>514</v>
      </c>
      <c r="J138" s="18" t="n">
        <v>100.93</v>
      </c>
      <c r="K138" s="6" t="s">
        <f>=Портфель!G20*Портфель!$R$13</f>
      </c>
      <c r="L138" s="6" t="s">
        <f>=(K138-J138)*E138</f>
      </c>
      <c r="M138" s="6" t="s">
        <f>=MAX(0,L138*0.13)</f>
      </c>
    </row>
    <row collapsed="false" customFormat="false" customHeight="false" hidden="false" ht="12.1" outlineLevel="0" r="139">
      <c r="A139" s="49" t="n">
        <v>43924</v>
      </c>
      <c r="B139" s="17" t="s">
        <v>844</v>
      </c>
      <c r="C139" s="17" t="s">
        <v>86</v>
      </c>
      <c r="D139" s="17" t="s">
        <v>87</v>
      </c>
      <c r="E139" s="18" t="n">
        <v>10</v>
      </c>
      <c r="F139" s="7" t="s">
        <f>=DATEDIF(A139,$N$2,"y")</f>
      </c>
      <c r="G139" s="7" t="s">
        <f>=DATEDIF(A139,$N$2,"ym")</f>
      </c>
      <c r="H139" s="7" t="s">
        <f>=DATEDIF(A139,$N$2,"md")</f>
      </c>
      <c r="I139" s="7" t="n">
        <v>2037</v>
      </c>
      <c r="J139" s="18" t="n">
        <v>124.126</v>
      </c>
      <c r="K139" s="6" t="s">
        <f>=Портфель!G21*Портфель!$R$13</f>
      </c>
      <c r="L139" s="6" t="s">
        <f>=(K139-J139)*E139</f>
      </c>
      <c r="M139" s="6" t="s">
        <f>=MAX(0,L139*0.13)</f>
      </c>
    </row>
    <row collapsed="false" customFormat="false" customHeight="false" hidden="false" ht="12.1" outlineLevel="0" r="140">
      <c r="A140" s="49" t="n">
        <v>44768</v>
      </c>
      <c r="B140" s="17" t="s">
        <v>844</v>
      </c>
      <c r="C140" s="17" t="s">
        <v>86</v>
      </c>
      <c r="D140" s="17" t="s">
        <v>87</v>
      </c>
      <c r="E140" s="18" t="n">
        <v>10</v>
      </c>
      <c r="F140" s="7" t="s">
        <f>=DATEDIF(A140,$N$2,"y")</f>
      </c>
      <c r="G140" s="7" t="s">
        <f>=DATEDIF(A140,$N$2,"ym")</f>
      </c>
      <c r="H140" s="7" t="s">
        <f>=DATEDIF(A140,$N$2,"md")</f>
      </c>
      <c r="I140" s="7" t="n">
        <v>1193</v>
      </c>
      <c r="J140" s="18" t="n">
        <v>120.523</v>
      </c>
      <c r="K140" s="6" t="s">
        <f>=Портфель!G21*Портфель!$R$13</f>
      </c>
      <c r="L140" s="6" t="s">
        <f>=(K140-J140)*E140</f>
      </c>
      <c r="M140" s="6" t="s">
        <f>=MAX(0,L140*0.13)</f>
      </c>
    </row>
    <row collapsed="false" customFormat="false" customHeight="false" hidden="false" ht="12.1" outlineLevel="0" r="141">
      <c r="A141" s="49" t="n">
        <v>44788</v>
      </c>
      <c r="B141" s="17" t="s">
        <v>844</v>
      </c>
      <c r="C141" s="17" t="s">
        <v>86</v>
      </c>
      <c r="D141" s="17" t="s">
        <v>87</v>
      </c>
      <c r="E141" s="18" t="n">
        <v>10</v>
      </c>
      <c r="F141" s="7" t="s">
        <f>=DATEDIF(A141,$N$2,"y")</f>
      </c>
      <c r="G141" s="7" t="s">
        <f>=DATEDIF(A141,$N$2,"ym")</f>
      </c>
      <c r="H141" s="7" t="s">
        <f>=DATEDIF(A141,$N$2,"md")</f>
      </c>
      <c r="I141" s="7" t="n">
        <v>1173</v>
      </c>
      <c r="J141" s="18" t="n">
        <v>116.981</v>
      </c>
      <c r="K141" s="6" t="s">
        <f>=Портфель!G21*Портфель!$R$13</f>
      </c>
      <c r="L141" s="6" t="s">
        <f>=(K141-J141)*E141</f>
      </c>
      <c r="M141" s="6" t="s">
        <f>=MAX(0,L141*0.13)</f>
      </c>
    </row>
    <row collapsed="false" customFormat="false" customHeight="false" hidden="false" ht="12.1" outlineLevel="0" r="142">
      <c r="A142" s="49" t="n">
        <v>44844</v>
      </c>
      <c r="B142" s="17" t="s">
        <v>844</v>
      </c>
      <c r="C142" s="17" t="s">
        <v>86</v>
      </c>
      <c r="D142" s="17" t="s">
        <v>87</v>
      </c>
      <c r="E142" s="18" t="n">
        <v>10</v>
      </c>
      <c r="F142" s="7" t="s">
        <f>=DATEDIF(A142,$N$2,"y")</f>
      </c>
      <c r="G142" s="7" t="s">
        <f>=DATEDIF(A142,$N$2,"ym")</f>
      </c>
      <c r="H142" s="7" t="s">
        <f>=DATEDIF(A142,$N$2,"md")</f>
      </c>
      <c r="I142" s="7" t="n">
        <v>1117</v>
      </c>
      <c r="J142" s="18" t="n">
        <v>76.813</v>
      </c>
      <c r="K142" s="6" t="s">
        <f>=Портфель!G21*Портфель!$R$13</f>
      </c>
      <c r="L142" s="6" t="s">
        <f>=(K142-J142)*E142</f>
      </c>
      <c r="M142" s="6" t="s">
        <f>=MAX(0,L142*0.13)</f>
      </c>
    </row>
    <row collapsed="false" customFormat="false" customHeight="false" hidden="false" ht="12.1" outlineLevel="0" r="143">
      <c r="A143" s="49" t="n">
        <v>45777</v>
      </c>
      <c r="B143" s="17" t="s">
        <v>844</v>
      </c>
      <c r="C143" s="17" t="s">
        <v>86</v>
      </c>
      <c r="D143" s="17" t="s">
        <v>87</v>
      </c>
      <c r="E143" s="18" t="n">
        <v>10</v>
      </c>
      <c r="F143" s="7" t="s">
        <f>=DATEDIF(A143,$N$2,"y")</f>
      </c>
      <c r="G143" s="7" t="s">
        <f>=DATEDIF(A143,$N$2,"ym")</f>
      </c>
      <c r="H143" s="7" t="s">
        <f>=DATEDIF(A143,$N$2,"md")</f>
      </c>
      <c r="I143" s="7" t="n">
        <v>184</v>
      </c>
      <c r="J143" s="18" t="n">
        <v>130.097</v>
      </c>
      <c r="K143" s="6" t="s">
        <f>=Портфель!G21*Портфель!$R$13</f>
      </c>
      <c r="L143" s="6" t="s">
        <f>=(K143-J143)*E143</f>
      </c>
      <c r="M143" s="6" t="s">
        <f>=MAX(0,L143*0.13)</f>
      </c>
    </row>
    <row collapsed="false" customFormat="false" customHeight="false" hidden="false" ht="12.1" outlineLevel="0" r="144">
      <c r="A144" s="49" t="n">
        <v>44949</v>
      </c>
      <c r="B144" s="17" t="s">
        <v>844</v>
      </c>
      <c r="C144" s="17" t="s">
        <v>88</v>
      </c>
      <c r="D144" s="17" t="s">
        <v>89</v>
      </c>
      <c r="E144" s="18" t="n">
        <v>2</v>
      </c>
      <c r="F144" s="7" t="s">
        <f>=DATEDIF(A144,$N$2,"y")</f>
      </c>
      <c r="G144" s="7" t="s">
        <f>=DATEDIF(A144,$N$2,"ym")</f>
      </c>
      <c r="H144" s="7" t="s">
        <f>=DATEDIF(A144,$N$2,"md")</f>
      </c>
      <c r="I144" s="7" t="n">
        <v>1012</v>
      </c>
      <c r="J144" s="18" t="n">
        <v>445.295</v>
      </c>
      <c r="K144" s="6" t="s">
        <f>=Портфель!G22*Портфель!$R$13</f>
      </c>
      <c r="L144" s="6" t="s">
        <f>=(K144-J144)*E144</f>
      </c>
      <c r="M144" s="6" t="s">
        <f>=MAX(0,L144*0.13)</f>
      </c>
    </row>
    <row collapsed="false" customFormat="false" customHeight="false" hidden="false" ht="12.1" outlineLevel="0" r="145">
      <c r="A145" s="49" t="n">
        <v>44978</v>
      </c>
      <c r="B145" s="17" t="s">
        <v>844</v>
      </c>
      <c r="C145" s="17" t="s">
        <v>88</v>
      </c>
      <c r="D145" s="17" t="s">
        <v>89</v>
      </c>
      <c r="E145" s="18" t="n">
        <v>3</v>
      </c>
      <c r="F145" s="7" t="s">
        <f>=DATEDIF(A145,$N$2,"y")</f>
      </c>
      <c r="G145" s="7" t="s">
        <f>=DATEDIF(A145,$N$2,"ym")</f>
      </c>
      <c r="H145" s="7" t="s">
        <f>=DATEDIF(A145,$N$2,"md")</f>
      </c>
      <c r="I145" s="7" t="n">
        <v>983</v>
      </c>
      <c r="J145" s="18" t="n">
        <v>421.40333333333</v>
      </c>
      <c r="K145" s="6" t="s">
        <f>=Портфель!G22*Портфель!$R$13</f>
      </c>
      <c r="L145" s="6" t="s">
        <f>=(K145-J145)*E145</f>
      </c>
      <c r="M145" s="6" t="s">
        <f>=MAX(0,L145*0.13)</f>
      </c>
    </row>
    <row collapsed="false" customFormat="false" customHeight="false" hidden="false" ht="12.1" outlineLevel="0" r="146">
      <c r="A146" s="49" t="n">
        <v>44986</v>
      </c>
      <c r="B146" s="17" t="s">
        <v>844</v>
      </c>
      <c r="C146" s="17" t="s">
        <v>88</v>
      </c>
      <c r="D146" s="17" t="s">
        <v>89</v>
      </c>
      <c r="E146" s="18" t="n">
        <v>2</v>
      </c>
      <c r="F146" s="7" t="s">
        <f>=DATEDIF(A146,$N$2,"y")</f>
      </c>
      <c r="G146" s="7" t="s">
        <f>=DATEDIF(A146,$N$2,"ym")</f>
      </c>
      <c r="H146" s="7" t="s">
        <f>=DATEDIF(A146,$N$2,"md")</f>
      </c>
      <c r="I146" s="7" t="n">
        <v>975</v>
      </c>
      <c r="J146" s="18" t="n">
        <v>430.89</v>
      </c>
      <c r="K146" s="6" t="s">
        <f>=Портфель!G22*Портфель!$R$13</f>
      </c>
      <c r="L146" s="6" t="s">
        <f>=(K146-J146)*E146</f>
      </c>
      <c r="M146" s="6" t="s">
        <f>=MAX(0,L146*0.13)</f>
      </c>
    </row>
    <row collapsed="false" customFormat="false" customHeight="false" hidden="false" ht="12.1" outlineLevel="0" r="147">
      <c r="A147" s="49" t="n">
        <v>45181</v>
      </c>
      <c r="B147" s="17" t="s">
        <v>844</v>
      </c>
      <c r="C147" s="17" t="s">
        <v>88</v>
      </c>
      <c r="D147" s="17" t="s">
        <v>89</v>
      </c>
      <c r="E147" s="18" t="n">
        <v>1</v>
      </c>
      <c r="F147" s="7" t="s">
        <f>=DATEDIF(A147,$N$2,"y")</f>
      </c>
      <c r="G147" s="7" t="s">
        <f>=DATEDIF(A147,$N$2,"ym")</f>
      </c>
      <c r="H147" s="7" t="s">
        <f>=DATEDIF(A147,$N$2,"md")</f>
      </c>
      <c r="I147" s="7" t="n">
        <v>780</v>
      </c>
      <c r="J147" s="18" t="n">
        <v>661.59</v>
      </c>
      <c r="K147" s="6" t="s">
        <f>=Портфель!G22*Портфель!$R$13</f>
      </c>
      <c r="L147" s="6" t="s">
        <f>=(K147-J147)*E147</f>
      </c>
      <c r="M147" s="6" t="s">
        <f>=MAX(0,L147*0.13)</f>
      </c>
    </row>
    <row collapsed="false" customFormat="false" customHeight="false" hidden="false" ht="12.1" outlineLevel="0" r="148">
      <c r="A148" s="49" t="n">
        <v>45526</v>
      </c>
      <c r="B148" s="17" t="s">
        <v>844</v>
      </c>
      <c r="C148" s="17" t="s">
        <v>88</v>
      </c>
      <c r="D148" s="17" t="s">
        <v>89</v>
      </c>
      <c r="E148" s="18" t="n">
        <v>1</v>
      </c>
      <c r="F148" s="7" t="s">
        <f>=DATEDIF(A148,$N$2,"y")</f>
      </c>
      <c r="G148" s="7" t="s">
        <f>=DATEDIF(A148,$N$2,"ym")</f>
      </c>
      <c r="H148" s="7" t="s">
        <f>=DATEDIF(A148,$N$2,"md")</f>
      </c>
      <c r="I148" s="7" t="n">
        <v>435</v>
      </c>
      <c r="J148" s="18" t="n">
        <v>651.28</v>
      </c>
      <c r="K148" s="6" t="s">
        <f>=Портфель!G22*Портфель!$R$13</f>
      </c>
      <c r="L148" s="6" t="s">
        <f>=(K148-J148)*E148</f>
      </c>
      <c r="M148" s="6" t="s">
        <f>=MAX(0,L148*0.13)</f>
      </c>
    </row>
    <row collapsed="false" customFormat="false" customHeight="false" hidden="false" ht="12.1" outlineLevel="0" r="149">
      <c r="A149" s="49" t="n">
        <v>45526</v>
      </c>
      <c r="B149" s="17" t="s">
        <v>844</v>
      </c>
      <c r="C149" s="17" t="s">
        <v>88</v>
      </c>
      <c r="D149" s="17" t="s">
        <v>89</v>
      </c>
      <c r="E149" s="18" t="n">
        <v>1</v>
      </c>
      <c r="F149" s="7" t="s">
        <f>=DATEDIF(A149,$N$2,"y")</f>
      </c>
      <c r="G149" s="7" t="s">
        <f>=DATEDIF(A149,$N$2,"ym")</f>
      </c>
      <c r="H149" s="7" t="s">
        <f>=DATEDIF(A149,$N$2,"md")</f>
      </c>
      <c r="I149" s="7" t="n">
        <v>435</v>
      </c>
      <c r="J149" s="18" t="n">
        <v>651.09</v>
      </c>
      <c r="K149" s="6" t="s">
        <f>=Портфель!G22*Портфель!$R$13</f>
      </c>
      <c r="L149" s="6" t="s">
        <f>=(K149-J149)*E149</f>
      </c>
      <c r="M149" s="6" t="s">
        <f>=MAX(0,L149*0.13)</f>
      </c>
    </row>
    <row collapsed="false" customFormat="false" customHeight="false" hidden="false" ht="12.1" outlineLevel="0" r="150">
      <c r="A150" s="49" t="n">
        <v>43990</v>
      </c>
      <c r="B150" s="17" t="s">
        <v>844</v>
      </c>
      <c r="C150" s="17" t="s">
        <v>90</v>
      </c>
      <c r="D150" s="17" t="s">
        <v>91</v>
      </c>
      <c r="E150" s="18" t="n">
        <v>1000</v>
      </c>
      <c r="F150" s="7" t="s">
        <f>=DATEDIF(A150,$N$2,"y")</f>
      </c>
      <c r="G150" s="7" t="s">
        <f>=DATEDIF(A150,$N$2,"ym")</f>
      </c>
      <c r="H150" s="7" t="s">
        <f>=DATEDIF(A150,$N$2,"md")</f>
      </c>
      <c r="I150" s="7" t="n">
        <v>1971</v>
      </c>
      <c r="J150" s="18" t="n">
        <v>0.70819</v>
      </c>
      <c r="K150" s="6" t="s">
        <f>=Портфель!G23*Портфель!$R$13</f>
      </c>
      <c r="L150" s="6" t="s">
        <f>=(K150-J150)*E150</f>
      </c>
      <c r="M150" s="6" t="s">
        <f>=MAX(0,L150*0.13)</f>
      </c>
    </row>
    <row collapsed="false" customFormat="false" customHeight="false" hidden="false" ht="12.1" outlineLevel="0" r="151">
      <c r="A151" s="49" t="n">
        <v>43993</v>
      </c>
      <c r="B151" s="17" t="s">
        <v>844</v>
      </c>
      <c r="C151" s="17" t="s">
        <v>90</v>
      </c>
      <c r="D151" s="17" t="s">
        <v>91</v>
      </c>
      <c r="E151" s="18" t="n">
        <v>1000</v>
      </c>
      <c r="F151" s="7" t="s">
        <f>=DATEDIF(A151,$N$2,"y")</f>
      </c>
      <c r="G151" s="7" t="s">
        <f>=DATEDIF(A151,$N$2,"ym")</f>
      </c>
      <c r="H151" s="7" t="s">
        <f>=DATEDIF(A151,$N$2,"md")</f>
      </c>
      <c r="I151" s="7" t="n">
        <v>1968</v>
      </c>
      <c r="J151" s="18" t="n">
        <v>0.69929</v>
      </c>
      <c r="K151" s="6" t="s">
        <f>=Портфель!G23*Портфель!$R$13</f>
      </c>
      <c r="L151" s="6" t="s">
        <f>=(K151-J151)*E151</f>
      </c>
      <c r="M151" s="6" t="s">
        <f>=MAX(0,L151*0.13)</f>
      </c>
    </row>
    <row collapsed="false" customFormat="false" customHeight="false" hidden="false" ht="12.1" outlineLevel="0" r="152">
      <c r="A152" s="49" t="n">
        <v>44603</v>
      </c>
      <c r="B152" s="17" t="s">
        <v>844</v>
      </c>
      <c r="C152" s="17" t="s">
        <v>90</v>
      </c>
      <c r="D152" s="17" t="s">
        <v>91</v>
      </c>
      <c r="E152" s="18" t="n">
        <v>2000</v>
      </c>
      <c r="F152" s="7" t="s">
        <f>=DATEDIF(A152,$N$2,"y")</f>
      </c>
      <c r="G152" s="7" t="s">
        <f>=DATEDIF(A152,$N$2,"ym")</f>
      </c>
      <c r="H152" s="7" t="s">
        <f>=DATEDIF(A152,$N$2,"md")</f>
      </c>
      <c r="I152" s="7" t="n">
        <v>1358</v>
      </c>
      <c r="J152" s="18" t="n">
        <v>0.5775</v>
      </c>
      <c r="K152" s="6" t="s">
        <f>=Портфель!G23*Портфель!$R$13</f>
      </c>
      <c r="L152" s="6" t="s">
        <f>=(K152-J152)*E152</f>
      </c>
      <c r="M152" s="6" t="s">
        <f>=MAX(0,L152*0.13)</f>
      </c>
    </row>
    <row collapsed="false" customFormat="false" customHeight="false" hidden="false" ht="12.1" outlineLevel="0" r="153">
      <c r="A153" s="49" t="n">
        <v>44609</v>
      </c>
      <c r="B153" s="17" t="s">
        <v>844</v>
      </c>
      <c r="C153" s="17" t="s">
        <v>90</v>
      </c>
      <c r="D153" s="17" t="s">
        <v>91</v>
      </c>
      <c r="E153" s="18" t="n">
        <v>1000</v>
      </c>
      <c r="F153" s="7" t="s">
        <f>=DATEDIF(A153,$N$2,"y")</f>
      </c>
      <c r="G153" s="7" t="s">
        <f>=DATEDIF(A153,$N$2,"ym")</f>
      </c>
      <c r="H153" s="7" t="s">
        <f>=DATEDIF(A153,$N$2,"md")</f>
      </c>
      <c r="I153" s="7" t="n">
        <v>1352</v>
      </c>
      <c r="J153" s="18" t="n">
        <v>0.56769</v>
      </c>
      <c r="K153" s="6" t="s">
        <f>=Портфель!G23*Портфель!$R$13</f>
      </c>
      <c r="L153" s="6" t="s">
        <f>=(K153-J153)*E153</f>
      </c>
      <c r="M153" s="6" t="s">
        <f>=MAX(0,L153*0.13)</f>
      </c>
    </row>
    <row collapsed="false" customFormat="false" customHeight="false" hidden="false" ht="12.1" outlineLevel="0" r="154">
      <c r="A154" s="49" t="n">
        <v>44614</v>
      </c>
      <c r="B154" s="17" t="s">
        <v>844</v>
      </c>
      <c r="C154" s="17" t="s">
        <v>90</v>
      </c>
      <c r="D154" s="17" t="s">
        <v>91</v>
      </c>
      <c r="E154" s="18" t="n">
        <v>3000</v>
      </c>
      <c r="F154" s="7" t="s">
        <f>=DATEDIF(A154,$N$2,"y")</f>
      </c>
      <c r="G154" s="7" t="s">
        <f>=DATEDIF(A154,$N$2,"ym")</f>
      </c>
      <c r="H154" s="7" t="s">
        <f>=DATEDIF(A154,$N$2,"md")</f>
      </c>
      <c r="I154" s="7" t="n">
        <v>1347</v>
      </c>
      <c r="J154" s="18" t="n">
        <v>0.52886333333333</v>
      </c>
      <c r="K154" s="6" t="s">
        <f>=Портфель!G23*Портфель!$R$13</f>
      </c>
      <c r="L154" s="6" t="s">
        <f>=(K154-J154)*E154</f>
      </c>
      <c r="M154" s="6" t="s">
        <f>=MAX(0,L154*0.13)</f>
      </c>
    </row>
    <row collapsed="false" customFormat="false" customHeight="false" hidden="false" ht="12.1" outlineLevel="0" r="155">
      <c r="A155" s="49" t="n">
        <v>44616</v>
      </c>
      <c r="B155" s="17" t="s">
        <v>844</v>
      </c>
      <c r="C155" s="17" t="s">
        <v>90</v>
      </c>
      <c r="D155" s="17" t="s">
        <v>91</v>
      </c>
      <c r="E155" s="18" t="n">
        <v>1000</v>
      </c>
      <c r="F155" s="7" t="s">
        <f>=DATEDIF(A155,$N$2,"y")</f>
      </c>
      <c r="G155" s="7" t="s">
        <f>=DATEDIF(A155,$N$2,"ym")</f>
      </c>
      <c r="H155" s="7" t="s">
        <f>=DATEDIF(A155,$N$2,"md")</f>
      </c>
      <c r="I155" s="7" t="n">
        <v>1345</v>
      </c>
      <c r="J155" s="18" t="n">
        <v>0.31732</v>
      </c>
      <c r="K155" s="6" t="s">
        <f>=Портфель!G23*Портфель!$R$13</f>
      </c>
      <c r="L155" s="6" t="s">
        <f>=(K155-J155)*E155</f>
      </c>
      <c r="M155" s="6" t="s">
        <f>=MAX(0,L155*0.13)</f>
      </c>
    </row>
    <row collapsed="false" customFormat="false" customHeight="false" hidden="false" ht="12.1" outlineLevel="0" r="156">
      <c r="A156" s="49" t="n">
        <v>44659</v>
      </c>
      <c r="B156" s="17" t="s">
        <v>844</v>
      </c>
      <c r="C156" s="17" t="s">
        <v>90</v>
      </c>
      <c r="D156" s="17" t="s">
        <v>91</v>
      </c>
      <c r="E156" s="18" t="n">
        <v>1000</v>
      </c>
      <c r="F156" s="7" t="s">
        <f>=DATEDIF(A156,$N$2,"y")</f>
      </c>
      <c r="G156" s="7" t="s">
        <f>=DATEDIF(A156,$N$2,"ym")</f>
      </c>
      <c r="H156" s="7" t="s">
        <f>=DATEDIF(A156,$N$2,"md")</f>
      </c>
      <c r="I156" s="7" t="n">
        <v>1302</v>
      </c>
      <c r="J156" s="18" t="n">
        <v>0.40708</v>
      </c>
      <c r="K156" s="6" t="s">
        <f>=Портфель!G23*Портфель!$R$13</f>
      </c>
      <c r="L156" s="6" t="s">
        <f>=(K156-J156)*E156</f>
      </c>
      <c r="M156" s="6" t="s">
        <f>=MAX(0,L156*0.13)</f>
      </c>
    </row>
    <row collapsed="false" customFormat="false" customHeight="false" hidden="false" ht="12.1" outlineLevel="0" r="157">
      <c r="A157" s="49" t="n">
        <v>44757</v>
      </c>
      <c r="B157" s="17" t="s">
        <v>844</v>
      </c>
      <c r="C157" s="17" t="s">
        <v>90</v>
      </c>
      <c r="D157" s="17" t="s">
        <v>91</v>
      </c>
      <c r="E157" s="18" t="n">
        <v>1000</v>
      </c>
      <c r="F157" s="7" t="s">
        <f>=DATEDIF(A157,$N$2,"y")</f>
      </c>
      <c r="G157" s="7" t="s">
        <f>=DATEDIF(A157,$N$2,"ym")</f>
      </c>
      <c r="H157" s="7" t="s">
        <f>=DATEDIF(A157,$N$2,"md")</f>
      </c>
      <c r="I157" s="7" t="n">
        <v>1204</v>
      </c>
      <c r="J157" s="18" t="n">
        <v>0.50435</v>
      </c>
      <c r="K157" s="6" t="s">
        <f>=Портфель!G23*Портфель!$R$13</f>
      </c>
      <c r="L157" s="6" t="s">
        <f>=(K157-J157)*E157</f>
      </c>
      <c r="M157" s="6" t="s">
        <f>=MAX(0,L157*0.13)</f>
      </c>
    </row>
    <row collapsed="false" customFormat="false" customHeight="false" hidden="false" ht="12.1" outlineLevel="0" r="158">
      <c r="A158" s="49" t="n">
        <v>44361</v>
      </c>
      <c r="B158" s="17" t="s">
        <v>844</v>
      </c>
      <c r="C158" s="17" t="s">
        <v>93</v>
      </c>
      <c r="D158" s="17" t="s">
        <v>94</v>
      </c>
      <c r="E158" s="18" t="n">
        <v>10000</v>
      </c>
      <c r="F158" s="7" t="s">
        <f>=DATEDIF(A158,$N$2,"y")</f>
      </c>
      <c r="G158" s="7" t="s">
        <f>=DATEDIF(A158,$N$2,"ym")</f>
      </c>
      <c r="H158" s="7" t="s">
        <f>=DATEDIF(A158,$N$2,"md")</f>
      </c>
      <c r="I158" s="7" t="n">
        <v>1600</v>
      </c>
      <c r="J158" s="18" t="n">
        <v>0.266685</v>
      </c>
      <c r="K158" s="6" t="s">
        <f>=Портфель!G24*Портфель!$R$13</f>
      </c>
      <c r="L158" s="6" t="s">
        <f>=(K158-J158)*E158</f>
      </c>
      <c r="M158" s="6" t="s">
        <f>=MAX(0,L158*0.13)</f>
      </c>
    </row>
    <row collapsed="false" customFormat="false" customHeight="false" hidden="false" ht="12.1" outlineLevel="0" r="159">
      <c r="A159" s="49" t="n">
        <v>43972</v>
      </c>
      <c r="B159" s="17" t="s">
        <v>844</v>
      </c>
      <c r="C159" s="17" t="s">
        <v>95</v>
      </c>
      <c r="D159" s="17" t="s">
        <v>96</v>
      </c>
      <c r="E159" s="18" t="n">
        <v>100000</v>
      </c>
      <c r="F159" s="7" t="s">
        <f>=DATEDIF(A159,$N$2,"y")</f>
      </c>
      <c r="G159" s="7" t="s">
        <f>=DATEDIF(A159,$N$2,"ym")</f>
      </c>
      <c r="H159" s="7" t="s">
        <f>=DATEDIF(A159,$N$2,"md")</f>
      </c>
      <c r="I159" s="7" t="n">
        <v>1989</v>
      </c>
      <c r="J159" s="18" t="n">
        <v>0.0119403</v>
      </c>
      <c r="K159" s="6" t="s">
        <f>=Портфель!G25*Портфель!$R$13</f>
      </c>
      <c r="L159" s="6" t="s">
        <f>=(K159-J159)*E159</f>
      </c>
      <c r="M159" s="6" t="s">
        <f>=MAX(0,L159*0.13)</f>
      </c>
    </row>
    <row collapsed="false" customFormat="false" customHeight="false" hidden="false" ht="12.1" outlineLevel="0" r="160">
      <c r="A160" s="49" t="n">
        <v>44477</v>
      </c>
      <c r="B160" s="17" t="s">
        <v>844</v>
      </c>
      <c r="C160" s="17" t="s">
        <v>95</v>
      </c>
      <c r="D160" s="17" t="s">
        <v>96</v>
      </c>
      <c r="E160" s="18" t="n">
        <v>100000</v>
      </c>
      <c r="F160" s="7" t="s">
        <f>=DATEDIF(A160,$N$2,"y")</f>
      </c>
      <c r="G160" s="7" t="s">
        <f>=DATEDIF(A160,$N$2,"ym")</f>
      </c>
      <c r="H160" s="7" t="s">
        <f>=DATEDIF(A160,$N$2,"md")</f>
      </c>
      <c r="I160" s="7" t="n">
        <v>1484</v>
      </c>
      <c r="J160" s="18" t="n">
        <v>0.0112157</v>
      </c>
      <c r="K160" s="6" t="s">
        <f>=Портфель!G25*Портфель!$R$13</f>
      </c>
      <c r="L160" s="6" t="s">
        <f>=(K160-J160)*E160</f>
      </c>
      <c r="M160" s="6" t="s">
        <f>=MAX(0,L160*0.13)</f>
      </c>
    </row>
    <row collapsed="false" customFormat="false" customHeight="false" hidden="false" ht="12.1" outlineLevel="0" r="161">
      <c r="A161" s="49" t="n">
        <v>44588</v>
      </c>
      <c r="B161" s="17" t="s">
        <v>844</v>
      </c>
      <c r="C161" s="17" t="s">
        <v>95</v>
      </c>
      <c r="D161" s="17" t="s">
        <v>96</v>
      </c>
      <c r="E161" s="18" t="n">
        <v>100000</v>
      </c>
      <c r="F161" s="7" t="s">
        <f>=DATEDIF(A161,$N$2,"y")</f>
      </c>
      <c r="G161" s="7" t="s">
        <f>=DATEDIF(A161,$N$2,"ym")</f>
      </c>
      <c r="H161" s="7" t="s">
        <f>=DATEDIF(A161,$N$2,"md")</f>
      </c>
      <c r="I161" s="7" t="n">
        <v>1373</v>
      </c>
      <c r="J161" s="18" t="n">
        <v>0.0095466</v>
      </c>
      <c r="K161" s="6" t="s">
        <f>=Портфель!G25*Портфель!$R$13</f>
      </c>
      <c r="L161" s="6" t="s">
        <f>=(K161-J161)*E161</f>
      </c>
      <c r="M161" s="6" t="s">
        <f>=MAX(0,L161*0.13)</f>
      </c>
    </row>
    <row collapsed="false" customFormat="false" customHeight="false" hidden="false" ht="12.1" outlineLevel="0" r="162">
      <c r="A162" s="49" t="n">
        <v>44588</v>
      </c>
      <c r="B162" s="17" t="s">
        <v>844</v>
      </c>
      <c r="C162" s="17" t="s">
        <v>95</v>
      </c>
      <c r="D162" s="17" t="s">
        <v>96</v>
      </c>
      <c r="E162" s="18" t="n">
        <v>100000</v>
      </c>
      <c r="F162" s="7" t="s">
        <f>=DATEDIF(A162,$N$2,"y")</f>
      </c>
      <c r="G162" s="7" t="s">
        <f>=DATEDIF(A162,$N$2,"ym")</f>
      </c>
      <c r="H162" s="7" t="s">
        <f>=DATEDIF(A162,$N$2,"md")</f>
      </c>
      <c r="I162" s="7" t="n">
        <v>1373</v>
      </c>
      <c r="J162" s="18" t="n">
        <v>0.0095607</v>
      </c>
      <c r="K162" s="6" t="s">
        <f>=Портфель!G25*Портфель!$R$13</f>
      </c>
      <c r="L162" s="6" t="s">
        <f>=(K162-J162)*E162</f>
      </c>
      <c r="M162" s="6" t="s">
        <f>=MAX(0,L162*0.13)</f>
      </c>
    </row>
    <row collapsed="false" customFormat="false" customHeight="false" hidden="false" ht="12.1" outlineLevel="0" r="163">
      <c r="A163" s="49" t="n">
        <v>44616</v>
      </c>
      <c r="B163" s="17" t="s">
        <v>844</v>
      </c>
      <c r="C163" s="17" t="s">
        <v>95</v>
      </c>
      <c r="D163" s="17" t="s">
        <v>96</v>
      </c>
      <c r="E163" s="18" t="n">
        <v>100000</v>
      </c>
      <c r="F163" s="7" t="s">
        <f>=DATEDIF(A163,$N$2,"y")</f>
      </c>
      <c r="G163" s="7" t="s">
        <f>=DATEDIF(A163,$N$2,"ym")</f>
      </c>
      <c r="H163" s="7" t="s">
        <f>=DATEDIF(A163,$N$2,"md")</f>
      </c>
      <c r="I163" s="7" t="n">
        <v>1345</v>
      </c>
      <c r="J163" s="18" t="n">
        <v>0.0068008</v>
      </c>
      <c r="K163" s="6" t="s">
        <f>=Портфель!G25*Портфель!$R$13</f>
      </c>
      <c r="L163" s="6" t="s">
        <f>=(K163-J163)*E163</f>
      </c>
      <c r="M163" s="6" t="s">
        <f>=MAX(0,L163*0.13)</f>
      </c>
    </row>
    <row collapsed="false" customFormat="false" customHeight="false" hidden="false" ht="12.1" outlineLevel="0" r="164">
      <c r="A164" s="49" t="n">
        <v>44659</v>
      </c>
      <c r="B164" s="17" t="s">
        <v>844</v>
      </c>
      <c r="C164" s="17" t="s">
        <v>95</v>
      </c>
      <c r="D164" s="17" t="s">
        <v>96</v>
      </c>
      <c r="E164" s="18" t="n">
        <v>100000</v>
      </c>
      <c r="F164" s="7" t="s">
        <f>=DATEDIF(A164,$N$2,"y")</f>
      </c>
      <c r="G164" s="7" t="s">
        <f>=DATEDIF(A164,$N$2,"ym")</f>
      </c>
      <c r="H164" s="7" t="s">
        <f>=DATEDIF(A164,$N$2,"md")</f>
      </c>
      <c r="I164" s="7" t="n">
        <v>1302</v>
      </c>
      <c r="J164" s="18" t="n">
        <v>0.0073951</v>
      </c>
      <c r="K164" s="6" t="s">
        <f>=Портфель!G25*Портфель!$R$13</f>
      </c>
      <c r="L164" s="6" t="s">
        <f>=(K164-J164)*E164</f>
      </c>
      <c r="M164" s="6" t="s">
        <f>=MAX(0,L164*0.13)</f>
      </c>
    </row>
    <row collapsed="false" customFormat="false" customHeight="false" hidden="false" ht="12.1" outlineLevel="0" r="165">
      <c r="A165" s="49" t="n">
        <v>44706</v>
      </c>
      <c r="B165" s="17" t="s">
        <v>844</v>
      </c>
      <c r="C165" s="17" t="s">
        <v>95</v>
      </c>
      <c r="D165" s="17" t="s">
        <v>96</v>
      </c>
      <c r="E165" s="18" t="n">
        <v>100000</v>
      </c>
      <c r="F165" s="7" t="s">
        <f>=DATEDIF(A165,$N$2,"y")</f>
      </c>
      <c r="G165" s="7" t="s">
        <f>=DATEDIF(A165,$N$2,"ym")</f>
      </c>
      <c r="H165" s="7" t="s">
        <f>=DATEDIF(A165,$N$2,"md")</f>
      </c>
      <c r="I165" s="7" t="n">
        <v>1255</v>
      </c>
      <c r="J165" s="18" t="n">
        <v>0.0079255</v>
      </c>
      <c r="K165" s="6" t="s">
        <f>=Портфель!G25*Портфель!$R$13</f>
      </c>
      <c r="L165" s="6" t="s">
        <f>=(K165-J165)*E165</f>
      </c>
      <c r="M165" s="6" t="s">
        <f>=MAX(0,L165*0.13)</f>
      </c>
    </row>
    <row collapsed="false" customFormat="false" customHeight="false" hidden="false" ht="12.1" outlineLevel="0" r="166">
      <c r="A166" s="49" t="n">
        <v>44070</v>
      </c>
      <c r="B166" s="17" t="s">
        <v>864</v>
      </c>
      <c r="C166" s="17" t="s">
        <v>98</v>
      </c>
      <c r="D166" s="17" t="s">
        <v>99</v>
      </c>
      <c r="E166" s="18" t="n">
        <v>1</v>
      </c>
      <c r="F166" s="7" t="s">
        <f>=DATEDIF(A166,$N$2,"y")</f>
      </c>
      <c r="G166" s="7" t="s">
        <f>=DATEDIF(A166,$N$2,"ym")</f>
      </c>
      <c r="H166" s="7" t="s">
        <f>=DATEDIF(A166,$N$2,"md")</f>
      </c>
      <c r="I166" s="7" t="n">
        <v>1891</v>
      </c>
      <c r="J166" s="18" t="n">
        <v>1979.09298</v>
      </c>
      <c r="K166" s="6" t="s">
        <f>=Портфель!G26*Портфель!$R$17</f>
      </c>
      <c r="L166" s="6" t="s">
        <f>=(K166-J166)*E166</f>
      </c>
      <c r="M166" s="6" t="s">
        <f>=MAX(0,L166*0.13)</f>
      </c>
    </row>
    <row collapsed="false" customFormat="false" customHeight="false" hidden="false" ht="12.1" outlineLevel="0" r="167">
      <c r="A167" s="49" t="n">
        <v>45497</v>
      </c>
      <c r="B167" s="17" t="s">
        <v>844</v>
      </c>
      <c r="C167" s="17" t="s">
        <v>101</v>
      </c>
      <c r="D167" s="17" t="s">
        <v>102</v>
      </c>
      <c r="E167" s="18" t="n">
        <v>1</v>
      </c>
      <c r="F167" s="7" t="s">
        <f>=DATEDIF(A167,$N$2,"y")</f>
      </c>
      <c r="G167" s="7" t="s">
        <f>=DATEDIF(A167,$N$2,"ym")</f>
      </c>
      <c r="H167" s="7" t="s">
        <f>=DATEDIF(A167,$N$2,"md")</f>
      </c>
      <c r="I167" s="7" t="n">
        <v>464</v>
      </c>
      <c r="J167" s="18" t="n">
        <v>4211.79</v>
      </c>
      <c r="K167" s="6" t="s">
        <f>=Портфель!G27*Портфель!$R$13</f>
      </c>
      <c r="L167" s="6" t="s">
        <f>=(K167-J167)*E167</f>
      </c>
      <c r="M167" s="6" t="s">
        <f>=MAX(0,L167*0.13)</f>
      </c>
    </row>
    <row collapsed="false" customFormat="false" customHeight="false" hidden="false" ht="12.1" outlineLevel="0" r="168">
      <c r="A168" s="49" t="n">
        <v>44049</v>
      </c>
      <c r="B168" s="17" t="s">
        <v>864</v>
      </c>
      <c r="C168" s="17" t="s">
        <v>104</v>
      </c>
      <c r="D168" s="17" t="s">
        <v>105</v>
      </c>
      <c r="E168" s="18" t="n">
        <v>1</v>
      </c>
      <c r="F168" s="7" t="s">
        <f>=DATEDIF(A168,$N$2,"y")</f>
      </c>
      <c r="G168" s="7" t="s">
        <f>=DATEDIF(A168,$N$2,"ym")</f>
      </c>
      <c r="H168" s="7" t="s">
        <f>=DATEDIF(A168,$N$2,"md")</f>
      </c>
      <c r="I168" s="7" t="n">
        <v>1912</v>
      </c>
      <c r="J168" s="18" t="n">
        <v>2188.891522</v>
      </c>
      <c r="K168" s="6" t="s">
        <f>=Портфель!G28*Портфель!$R$17</f>
      </c>
      <c r="L168" s="6" t="s">
        <f>=(K168-J168)*E168</f>
      </c>
      <c r="M168" s="6" t="s">
        <f>=MAX(0,L168*0.13)</f>
      </c>
    </row>
    <row collapsed="false" customFormat="false" customHeight="false" hidden="false" ht="12.1" outlineLevel="0" r="169">
      <c r="A169" s="49" t="n">
        <v>44188</v>
      </c>
      <c r="B169" s="17" t="s">
        <v>864</v>
      </c>
      <c r="C169" s="17" t="s">
        <v>104</v>
      </c>
      <c r="D169" s="17" t="s">
        <v>105</v>
      </c>
      <c r="E169" s="18" t="n">
        <v>1</v>
      </c>
      <c r="F169" s="7" t="s">
        <f>=DATEDIF(A169,$N$2,"y")</f>
      </c>
      <c r="G169" s="7" t="s">
        <f>=DATEDIF(A169,$N$2,"ym")</f>
      </c>
      <c r="H169" s="7" t="s">
        <f>=DATEDIF(A169,$N$2,"md")</f>
      </c>
      <c r="I169" s="7" t="n">
        <v>1773</v>
      </c>
      <c r="J169" s="18" t="n">
        <v>2165.553252</v>
      </c>
      <c r="K169" s="6" t="s">
        <f>=Портфель!G28*Портфель!$R$17</f>
      </c>
      <c r="L169" s="6" t="s">
        <f>=(K169-J169)*E169</f>
      </c>
      <c r="M169" s="6" t="s">
        <f>=MAX(0,L169*0.13)</f>
      </c>
    </row>
    <row collapsed="false" customFormat="false" customHeight="false" hidden="false" ht="12.1" outlineLevel="0" r="170">
      <c r="A170" s="49" t="n">
        <v>44747</v>
      </c>
      <c r="B170" s="17" t="s">
        <v>933</v>
      </c>
      <c r="C170" s="17" t="s">
        <v>107</v>
      </c>
      <c r="D170" s="17" t="s">
        <v>108</v>
      </c>
      <c r="E170" s="18" t="n">
        <v>10</v>
      </c>
      <c r="F170" s="7" t="s">
        <f>=DATEDIF(A170,$N$2,"y")</f>
      </c>
      <c r="G170" s="7" t="s">
        <f>=DATEDIF(A170,$N$2,"ym")</f>
      </c>
      <c r="H170" s="7" t="s">
        <f>=DATEDIF(A170,$N$2,"md")</f>
      </c>
      <c r="I170" s="7" t="n">
        <v>1214</v>
      </c>
      <c r="J170" s="18" t="n">
        <v>31.473</v>
      </c>
      <c r="K170" s="6" t="s">
        <f>=Портфель!G29*Портфель!$R$13</f>
      </c>
      <c r="L170" s="6" t="s">
        <f>=(K170-J170)*E170</f>
      </c>
      <c r="M170" s="6" t="s">
        <f>=MAX(0,L170*0.13)</f>
      </c>
    </row>
    <row collapsed="false" customFormat="false" customHeight="false" hidden="false" ht="12.1" outlineLevel="0" r="171">
      <c r="A171" s="49" t="n">
        <v>44762</v>
      </c>
      <c r="B171" s="17" t="s">
        <v>933</v>
      </c>
      <c r="C171" s="17" t="s">
        <v>107</v>
      </c>
      <c r="D171" s="17" t="s">
        <v>108</v>
      </c>
      <c r="E171" s="18" t="n">
        <v>30</v>
      </c>
      <c r="F171" s="7" t="s">
        <f>=DATEDIF(A171,$N$2,"y")</f>
      </c>
      <c r="G171" s="7" t="s">
        <f>=DATEDIF(A171,$N$2,"ym")</f>
      </c>
      <c r="H171" s="7" t="s">
        <f>=DATEDIF(A171,$N$2,"md")</f>
      </c>
      <c r="I171" s="7" t="n">
        <v>1199</v>
      </c>
      <c r="J171" s="18" t="n">
        <v>26.447666666667</v>
      </c>
      <c r="K171" s="6" t="s">
        <f>=Портфель!G29*Портфель!$R$13</f>
      </c>
      <c r="L171" s="6" t="s">
        <f>=(K171-J171)*E171</f>
      </c>
      <c r="M171" s="6" t="s">
        <f>=MAX(0,L171*0.13)</f>
      </c>
    </row>
    <row collapsed="false" customFormat="false" customHeight="false" hidden="false" ht="12.1" outlineLevel="0" r="172">
      <c r="A172" s="49" t="n">
        <v>44762</v>
      </c>
      <c r="B172" s="17" t="s">
        <v>933</v>
      </c>
      <c r="C172" s="17" t="s">
        <v>107</v>
      </c>
      <c r="D172" s="17" t="s">
        <v>108</v>
      </c>
      <c r="E172" s="18" t="n">
        <v>10</v>
      </c>
      <c r="F172" s="7" t="s">
        <f>=DATEDIF(A172,$N$2,"y")</f>
      </c>
      <c r="G172" s="7" t="s">
        <f>=DATEDIF(A172,$N$2,"ym")</f>
      </c>
      <c r="H172" s="7" t="s">
        <f>=DATEDIF(A172,$N$2,"md")</f>
      </c>
      <c r="I172" s="7" t="n">
        <v>1199</v>
      </c>
      <c r="J172" s="18" t="n">
        <v>26.523</v>
      </c>
      <c r="K172" s="6" t="s">
        <f>=Портфель!G29*Портфель!$R$13</f>
      </c>
      <c r="L172" s="6" t="s">
        <f>=(K172-J172)*E172</f>
      </c>
      <c r="M172" s="6" t="s">
        <f>=MAX(0,L172*0.13)</f>
      </c>
    </row>
    <row collapsed="false" customFormat="false" customHeight="false" hidden="false" ht="12.1" outlineLevel="0" r="173">
      <c r="A173" s="49" t="n">
        <v>44768</v>
      </c>
      <c r="B173" s="17" t="s">
        <v>933</v>
      </c>
      <c r="C173" s="17" t="s">
        <v>107</v>
      </c>
      <c r="D173" s="17" t="s">
        <v>108</v>
      </c>
      <c r="E173" s="18" t="n">
        <v>20</v>
      </c>
      <c r="F173" s="7" t="s">
        <f>=DATEDIF(A173,$N$2,"y")</f>
      </c>
      <c r="G173" s="7" t="s">
        <f>=DATEDIF(A173,$N$2,"ym")</f>
      </c>
      <c r="H173" s="7" t="s">
        <f>=DATEDIF(A173,$N$2,"md")</f>
      </c>
      <c r="I173" s="7" t="n">
        <v>1193</v>
      </c>
      <c r="J173" s="18" t="n">
        <v>27.4225</v>
      </c>
      <c r="K173" s="6" t="s">
        <f>=Портфель!G29*Портфель!$R$13</f>
      </c>
      <c r="L173" s="6" t="s">
        <f>=(K173-J173)*E173</f>
      </c>
      <c r="M173" s="6" t="s">
        <f>=MAX(0,L173*0.13)</f>
      </c>
    </row>
    <row collapsed="false" customFormat="false" customHeight="false" hidden="false" ht="12.1" outlineLevel="0" r="174">
      <c r="A174" s="49" t="n">
        <v>44771</v>
      </c>
      <c r="B174" s="17" t="s">
        <v>933</v>
      </c>
      <c r="C174" s="17" t="s">
        <v>107</v>
      </c>
      <c r="D174" s="17" t="s">
        <v>108</v>
      </c>
      <c r="E174" s="18" t="n">
        <v>10</v>
      </c>
      <c r="F174" s="7" t="s">
        <f>=DATEDIF(A174,$N$2,"y")</f>
      </c>
      <c r="G174" s="7" t="s">
        <f>=DATEDIF(A174,$N$2,"ym")</f>
      </c>
      <c r="H174" s="7" t="s">
        <f>=DATEDIF(A174,$N$2,"md")</f>
      </c>
      <c r="I174" s="7" t="n">
        <v>1190</v>
      </c>
      <c r="J174" s="18" t="n">
        <v>26.393</v>
      </c>
      <c r="K174" s="6" t="s">
        <f>=Портфель!G29*Портфель!$R$13</f>
      </c>
      <c r="L174" s="6" t="s">
        <f>=(K174-J174)*E174</f>
      </c>
      <c r="M174" s="6" t="s">
        <f>=MAX(0,L174*0.13)</f>
      </c>
    </row>
    <row collapsed="false" customFormat="false" customHeight="false" hidden="false" ht="12.1" outlineLevel="0" r="175">
      <c r="A175" s="49" t="n">
        <v>44788</v>
      </c>
      <c r="B175" s="17" t="s">
        <v>933</v>
      </c>
      <c r="C175" s="17" t="s">
        <v>107</v>
      </c>
      <c r="D175" s="17" t="s">
        <v>108</v>
      </c>
      <c r="E175" s="18" t="n">
        <v>40</v>
      </c>
      <c r="F175" s="7" t="s">
        <f>=DATEDIF(A175,$N$2,"y")</f>
      </c>
      <c r="G175" s="7" t="s">
        <f>=DATEDIF(A175,$N$2,"ym")</f>
      </c>
      <c r="H175" s="7" t="s">
        <f>=DATEDIF(A175,$N$2,"md")</f>
      </c>
      <c r="I175" s="7" t="n">
        <v>1173</v>
      </c>
      <c r="J175" s="18" t="n">
        <v>27.0985</v>
      </c>
      <c r="K175" s="6" t="s">
        <f>=Портфель!G29*Портфель!$R$13</f>
      </c>
      <c r="L175" s="6" t="s">
        <f>=(K175-J175)*E175</f>
      </c>
      <c r="M175" s="6" t="s">
        <f>=MAX(0,L175*0.13)</f>
      </c>
    </row>
    <row collapsed="false" customFormat="false" customHeight="false" hidden="false" ht="12.1" outlineLevel="0" r="176">
      <c r="A176" s="49" t="n">
        <v>45446</v>
      </c>
      <c r="B176" s="17" t="s">
        <v>933</v>
      </c>
      <c r="C176" s="17" t="s">
        <v>110</v>
      </c>
      <c r="D176" s="17" t="s">
        <v>111</v>
      </c>
      <c r="E176" s="18" t="n">
        <v>5</v>
      </c>
      <c r="F176" s="7" t="s">
        <f>=DATEDIF(A176,$N$2,"y")</f>
      </c>
      <c r="G176" s="7" t="s">
        <f>=DATEDIF(A176,$N$2,"ym")</f>
      </c>
      <c r="H176" s="7" t="s">
        <f>=DATEDIF(A176,$N$2,"md")</f>
      </c>
      <c r="I176" s="7" t="n">
        <v>515</v>
      </c>
      <c r="J176" s="18" t="n">
        <v>572.156</v>
      </c>
      <c r="K176" s="6" t="s">
        <f>=Портфель!G30*Портфель!$R$13</f>
      </c>
      <c r="L176" s="6" t="s">
        <f>=(K176-J176)*E176</f>
      </c>
      <c r="M176" s="6" t="s">
        <f>=MAX(0,L176*0.13)</f>
      </c>
    </row>
    <row collapsed="false" customFormat="false" customHeight="false" hidden="false" ht="12.1" outlineLevel="0" r="177">
      <c r="A177" s="49" t="n">
        <v>45447</v>
      </c>
      <c r="B177" s="17" t="s">
        <v>933</v>
      </c>
      <c r="C177" s="17" t="s">
        <v>110</v>
      </c>
      <c r="D177" s="17" t="s">
        <v>111</v>
      </c>
      <c r="E177" s="18" t="n">
        <v>5</v>
      </c>
      <c r="F177" s="7" t="s">
        <f>=DATEDIF(A177,$N$2,"y")</f>
      </c>
      <c r="G177" s="7" t="s">
        <f>=DATEDIF(A177,$N$2,"ym")</f>
      </c>
      <c r="H177" s="7" t="s">
        <f>=DATEDIF(A177,$N$2,"md")</f>
      </c>
      <c r="I177" s="7" t="n">
        <v>514</v>
      </c>
      <c r="J177" s="18" t="n">
        <v>597.248</v>
      </c>
      <c r="K177" s="6" t="s">
        <f>=Портфель!G30*Портфель!$R$13</f>
      </c>
      <c r="L177" s="6" t="s">
        <f>=(K177-J177)*E177</f>
      </c>
      <c r="M177" s="6" t="s">
        <f>=MAX(0,L177*0.13)</f>
      </c>
    </row>
    <row collapsed="false" customFormat="false" customHeight="false" hidden="false" ht="12.1" outlineLevel="0" r="178">
      <c r="A178" s="49" t="n">
        <v>44609</v>
      </c>
      <c r="B178" s="17" t="s">
        <v>844</v>
      </c>
      <c r="C178" s="17" t="s">
        <v>113</v>
      </c>
      <c r="D178" s="17" t="s">
        <v>114</v>
      </c>
      <c r="E178" s="18" t="n">
        <v>10</v>
      </c>
      <c r="F178" s="7" t="s">
        <f>=DATEDIF(A178,$N$2,"y")</f>
      </c>
      <c r="G178" s="7" t="s">
        <f>=DATEDIF(A178,$N$2,"ym")</f>
      </c>
      <c r="H178" s="7" t="s">
        <f>=DATEDIF(A178,$N$2,"md")</f>
      </c>
      <c r="I178" s="7" t="n">
        <v>1352</v>
      </c>
      <c r="J178" s="18" t="n">
        <v>67.848</v>
      </c>
      <c r="K178" s="6" t="s">
        <f>=Портфель!G31*Портфель!$R$13</f>
      </c>
      <c r="L178" s="6" t="s">
        <f>=(K178-J178)*E178</f>
      </c>
      <c r="M178" s="6" t="s">
        <f>=MAX(0,L178*0.13)</f>
      </c>
    </row>
    <row collapsed="false" customFormat="false" customHeight="false" hidden="false" ht="12.1" outlineLevel="0" r="179">
      <c r="A179" s="49" t="n">
        <v>44837</v>
      </c>
      <c r="B179" s="17" t="s">
        <v>844</v>
      </c>
      <c r="C179" s="17" t="s">
        <v>113</v>
      </c>
      <c r="D179" s="17" t="s">
        <v>114</v>
      </c>
      <c r="E179" s="18" t="n">
        <v>10</v>
      </c>
      <c r="F179" s="7" t="s">
        <f>=DATEDIF(A179,$N$2,"y")</f>
      </c>
      <c r="G179" s="7" t="s">
        <f>=DATEDIF(A179,$N$2,"ym")</f>
      </c>
      <c r="H179" s="7" t="s">
        <f>=DATEDIF(A179,$N$2,"md")</f>
      </c>
      <c r="I179" s="7" t="n">
        <v>1124</v>
      </c>
      <c r="J179" s="18" t="n">
        <v>55.688</v>
      </c>
      <c r="K179" s="6" t="s">
        <f>=Портфель!G31*Портфель!$R$13</f>
      </c>
      <c r="L179" s="6" t="s">
        <f>=(K179-J179)*E179</f>
      </c>
      <c r="M179" s="6" t="s">
        <f>=MAX(0,L179*0.13)</f>
      </c>
    </row>
    <row collapsed="false" customFormat="false" customHeight="false" hidden="false" ht="12.1" outlineLevel="0" r="180">
      <c r="A180" s="49" t="n">
        <v>44939</v>
      </c>
      <c r="B180" s="17" t="s">
        <v>844</v>
      </c>
      <c r="C180" s="17" t="s">
        <v>113</v>
      </c>
      <c r="D180" s="17" t="s">
        <v>114</v>
      </c>
      <c r="E180" s="18" t="n">
        <v>10</v>
      </c>
      <c r="F180" s="7" t="s">
        <f>=DATEDIF(A180,$N$2,"y")</f>
      </c>
      <c r="G180" s="7" t="s">
        <f>=DATEDIF(A180,$N$2,"ym")</f>
      </c>
      <c r="H180" s="7" t="s">
        <f>=DATEDIF(A180,$N$2,"md")</f>
      </c>
      <c r="I180" s="7" t="n">
        <v>1022</v>
      </c>
      <c r="J180" s="18" t="n">
        <v>54.733</v>
      </c>
      <c r="K180" s="6" t="s">
        <f>=Портфель!G31*Портфель!$R$13</f>
      </c>
      <c r="L180" s="6" t="s">
        <f>=(K180-J180)*E180</f>
      </c>
      <c r="M180" s="6" t="s">
        <f>=MAX(0,L180*0.13)</f>
      </c>
    </row>
    <row collapsed="false" customFormat="false" customHeight="false" hidden="false" ht="12.1" outlineLevel="0" r="181">
      <c r="A181" s="49" t="n">
        <v>44959</v>
      </c>
      <c r="B181" s="17" t="s">
        <v>844</v>
      </c>
      <c r="C181" s="17" t="s">
        <v>113</v>
      </c>
      <c r="D181" s="17" t="s">
        <v>114</v>
      </c>
      <c r="E181" s="18" t="n">
        <v>10</v>
      </c>
      <c r="F181" s="7" t="s">
        <f>=DATEDIF(A181,$N$2,"y")</f>
      </c>
      <c r="G181" s="7" t="s">
        <f>=DATEDIF(A181,$N$2,"ym")</f>
      </c>
      <c r="H181" s="7" t="s">
        <f>=DATEDIF(A181,$N$2,"md")</f>
      </c>
      <c r="I181" s="7" t="n">
        <v>1002</v>
      </c>
      <c r="J181" s="18" t="n">
        <v>56.651</v>
      </c>
      <c r="K181" s="6" t="s">
        <f>=Портфель!G31*Портфель!$R$13</f>
      </c>
      <c r="L181" s="6" t="s">
        <f>=(K181-J181)*E181</f>
      </c>
      <c r="M181" s="6" t="s">
        <f>=MAX(0,L181*0.13)</f>
      </c>
    </row>
    <row collapsed="false" customFormat="false" customHeight="false" hidden="false" ht="12.1" outlineLevel="0" r="182">
      <c r="A182" s="49" t="n">
        <v>45617</v>
      </c>
      <c r="B182" s="17" t="s">
        <v>844</v>
      </c>
      <c r="C182" s="17" t="s">
        <v>113</v>
      </c>
      <c r="D182" s="17" t="s">
        <v>114</v>
      </c>
      <c r="E182" s="18" t="n">
        <v>10</v>
      </c>
      <c r="F182" s="7" t="s">
        <f>=DATEDIF(A182,$N$2,"y")</f>
      </c>
      <c r="G182" s="7" t="s">
        <f>=DATEDIF(A182,$N$2,"ym")</f>
      </c>
      <c r="H182" s="7" t="s">
        <f>=DATEDIF(A182,$N$2,"md")</f>
      </c>
      <c r="I182" s="7" t="n">
        <v>344</v>
      </c>
      <c r="J182" s="18" t="n">
        <v>53.097</v>
      </c>
      <c r="K182" s="6" t="s">
        <f>=Портфель!G31*Портфель!$R$13</f>
      </c>
      <c r="L182" s="6" t="s">
        <f>=(K182-J182)*E182</f>
      </c>
      <c r="M182" s="6" t="s">
        <f>=MAX(0,L182*0.13)</f>
      </c>
    </row>
    <row collapsed="false" customFormat="false" customHeight="false" hidden="false" ht="12.1" outlineLevel="0" r="183">
      <c r="A183" s="49" t="n">
        <v>45737</v>
      </c>
      <c r="B183" s="17" t="s">
        <v>844</v>
      </c>
      <c r="C183" s="17" t="s">
        <v>115</v>
      </c>
      <c r="D183" s="17" t="s">
        <v>116</v>
      </c>
      <c r="E183" s="18" t="n">
        <v>1</v>
      </c>
      <c r="F183" s="7" t="s">
        <f>=DATEDIF(A183,$N$2,"y")</f>
      </c>
      <c r="G183" s="7" t="s">
        <f>=DATEDIF(A183,$N$2,"ym")</f>
      </c>
      <c r="H183" s="7" t="s">
        <f>=DATEDIF(A183,$N$2,"md")</f>
      </c>
      <c r="I183" s="7" t="n">
        <v>224</v>
      </c>
      <c r="J183" s="18" t="n">
        <v>3395.06</v>
      </c>
      <c r="K183" s="6" t="s">
        <f>=Портфель!G32*Портфель!$R$13</f>
      </c>
      <c r="L183" s="6" t="s">
        <f>=(K183-J183)*E183</f>
      </c>
      <c r="M183" s="6" t="s">
        <f>=MAX(0,L183*0.13)</f>
      </c>
    </row>
    <row collapsed="false" customFormat="false" customHeight="false" hidden="false" ht="12.1" outlineLevel="0" r="184">
      <c r="A184" s="49" t="n">
        <v>44762</v>
      </c>
      <c r="B184" s="17" t="s">
        <v>933</v>
      </c>
      <c r="C184" s="17" t="s">
        <v>117</v>
      </c>
      <c r="D184" s="17" t="s">
        <v>118</v>
      </c>
      <c r="E184" s="18" t="n">
        <v>10</v>
      </c>
      <c r="F184" s="7" t="s">
        <f>=DATEDIF(A184,$N$2,"y")</f>
      </c>
      <c r="G184" s="7" t="s">
        <f>=DATEDIF(A184,$N$2,"ym")</f>
      </c>
      <c r="H184" s="7" t="s">
        <f>=DATEDIF(A184,$N$2,"md")</f>
      </c>
      <c r="I184" s="7" t="n">
        <v>1199</v>
      </c>
      <c r="J184" s="18" t="n">
        <v>66.507</v>
      </c>
      <c r="K184" s="6" t="s">
        <f>=Портфель!G33*Портфель!$R$13</f>
      </c>
      <c r="L184" s="6" t="s">
        <f>=(K184-J184)*E184</f>
      </c>
      <c r="M184" s="6" t="s">
        <f>=MAX(0,L184*0.13)</f>
      </c>
    </row>
    <row collapsed="false" customFormat="false" customHeight="false" hidden="false" ht="12.1" outlineLevel="0" r="185">
      <c r="A185" s="49" t="n">
        <v>44978</v>
      </c>
      <c r="B185" s="17" t="s">
        <v>933</v>
      </c>
      <c r="C185" s="17" t="s">
        <v>117</v>
      </c>
      <c r="D185" s="17" t="s">
        <v>118</v>
      </c>
      <c r="E185" s="18" t="n">
        <v>10</v>
      </c>
      <c r="F185" s="7" t="s">
        <f>=DATEDIF(A185,$N$2,"y")</f>
      </c>
      <c r="G185" s="7" t="s">
        <f>=DATEDIF(A185,$N$2,"ym")</f>
      </c>
      <c r="H185" s="7" t="s">
        <f>=DATEDIF(A185,$N$2,"md")</f>
      </c>
      <c r="I185" s="7" t="n">
        <v>983</v>
      </c>
      <c r="J185" s="18" t="n">
        <v>94.366</v>
      </c>
      <c r="K185" s="6" t="s">
        <f>=Портфель!G33*Портфель!$R$13</f>
      </c>
      <c r="L185" s="6" t="s">
        <f>=(K185-J185)*E185</f>
      </c>
      <c r="M185" s="6" t="s">
        <f>=MAX(0,L185*0.13)</f>
      </c>
    </row>
    <row collapsed="false" customFormat="false" customHeight="false" hidden="false" ht="12.1" outlineLevel="0" r="186">
      <c r="A186" s="49" t="n">
        <v>45447</v>
      </c>
      <c r="B186" s="17" t="s">
        <v>933</v>
      </c>
      <c r="C186" s="17" t="s">
        <v>117</v>
      </c>
      <c r="D186" s="17" t="s">
        <v>118</v>
      </c>
      <c r="E186" s="18" t="n">
        <v>10</v>
      </c>
      <c r="F186" s="7" t="s">
        <f>=DATEDIF(A186,$N$2,"y")</f>
      </c>
      <c r="G186" s="7" t="s">
        <f>=DATEDIF(A186,$N$2,"ym")</f>
      </c>
      <c r="H186" s="7" t="s">
        <f>=DATEDIF(A186,$N$2,"md")</f>
      </c>
      <c r="I186" s="7" t="n">
        <v>514</v>
      </c>
      <c r="J186" s="18" t="n">
        <v>101.081</v>
      </c>
      <c r="K186" s="6" t="s">
        <f>=Портфель!G33*Портфель!$R$13</f>
      </c>
      <c r="L186" s="6" t="s">
        <f>=(K186-J186)*E186</f>
      </c>
      <c r="M186" s="6" t="s">
        <f>=MAX(0,L186*0.13)</f>
      </c>
    </row>
    <row collapsed="false" customFormat="false" customHeight="false" hidden="false" ht="12.1" outlineLevel="0" r="187">
      <c r="A187" s="49" t="n">
        <v>45447</v>
      </c>
      <c r="B187" s="17" t="s">
        <v>933</v>
      </c>
      <c r="C187" s="17" t="s">
        <v>117</v>
      </c>
      <c r="D187" s="17" t="s">
        <v>118</v>
      </c>
      <c r="E187" s="18" t="n">
        <v>10</v>
      </c>
      <c r="F187" s="7" t="s">
        <f>=DATEDIF(A187,$N$2,"y")</f>
      </c>
      <c r="G187" s="7" t="s">
        <f>=DATEDIF(A187,$N$2,"ym")</f>
      </c>
      <c r="H187" s="7" t="s">
        <f>=DATEDIF(A187,$N$2,"md")</f>
      </c>
      <c r="I187" s="7" t="n">
        <v>514</v>
      </c>
      <c r="J187" s="18" t="n">
        <v>101.081</v>
      </c>
      <c r="K187" s="6" t="s">
        <f>=Портфель!G33*Портфель!$R$13</f>
      </c>
      <c r="L187" s="6" t="s">
        <f>=(K187-J187)*E187</f>
      </c>
      <c r="M187" s="6" t="s">
        <f>=MAX(0,L187*0.13)</f>
      </c>
    </row>
    <row collapsed="false" customFormat="false" customHeight="false" hidden="false" ht="12.1" outlineLevel="0" r="188">
      <c r="A188" s="49" t="n">
        <v>44706</v>
      </c>
      <c r="B188" s="17" t="s">
        <v>844</v>
      </c>
      <c r="C188" s="17" t="s">
        <v>120</v>
      </c>
      <c r="D188" s="17" t="s">
        <v>121</v>
      </c>
      <c r="E188" s="18" t="n">
        <v>10</v>
      </c>
      <c r="F188" s="7" t="s">
        <f>=DATEDIF(A188,$N$2,"y")</f>
      </c>
      <c r="G188" s="7" t="s">
        <f>=DATEDIF(A188,$N$2,"ym")</f>
      </c>
      <c r="H188" s="7" t="s">
        <f>=DATEDIF(A188,$N$2,"md")</f>
      </c>
      <c r="I188" s="7" t="n">
        <v>1255</v>
      </c>
      <c r="J188" s="18" t="n">
        <v>266.855</v>
      </c>
      <c r="K188" s="6" t="s">
        <f>=Портфель!G34*Портфель!$R$13</f>
      </c>
      <c r="L188" s="6" t="s">
        <f>=(K188-J188)*E188</f>
      </c>
      <c r="M188" s="6" t="s">
        <f>=MAX(0,L188*0.13)</f>
      </c>
    </row>
    <row collapsed="false" customFormat="false" customHeight="false" hidden="false" ht="12.1" outlineLevel="0" r="189">
      <c r="A189" s="49" t="n">
        <v>45007</v>
      </c>
      <c r="B189" s="17" t="s">
        <v>844</v>
      </c>
      <c r="C189" s="17" t="s">
        <v>120</v>
      </c>
      <c r="D189" s="17" t="s">
        <v>121</v>
      </c>
      <c r="E189" s="18" t="n">
        <v>10</v>
      </c>
      <c r="F189" s="7" t="s">
        <f>=DATEDIF(A189,$N$2,"y")</f>
      </c>
      <c r="G189" s="7" t="s">
        <f>=DATEDIF(A189,$N$2,"ym")</f>
      </c>
      <c r="H189" s="7" t="s">
        <f>=DATEDIF(A189,$N$2,"md")</f>
      </c>
      <c r="I189" s="7" t="n">
        <v>954</v>
      </c>
      <c r="J189" s="18" t="n">
        <v>169.753</v>
      </c>
      <c r="K189" s="6" t="s">
        <f>=Портфель!G34*Портфель!$R$13</f>
      </c>
      <c r="L189" s="6" t="s">
        <f>=(K189-J189)*E189</f>
      </c>
      <c r="M189" s="6" t="s">
        <f>=MAX(0,L189*0.13)</f>
      </c>
    </row>
    <row collapsed="false" customFormat="false" customHeight="false" hidden="false" ht="12.1" outlineLevel="0" r="190">
      <c r="A190" s="49" t="n">
        <v>44915</v>
      </c>
      <c r="B190" s="17" t="s">
        <v>844</v>
      </c>
      <c r="C190" s="17" t="s">
        <v>122</v>
      </c>
      <c r="D190" s="17" t="s">
        <v>123</v>
      </c>
      <c r="E190" s="18" t="n">
        <v>3000</v>
      </c>
      <c r="F190" s="7" t="s">
        <f>=DATEDIF(A190,$N$2,"y")</f>
      </c>
      <c r="G190" s="7" t="s">
        <f>=DATEDIF(A190,$N$2,"ym")</f>
      </c>
      <c r="H190" s="7" t="s">
        <f>=DATEDIF(A190,$N$2,"md")</f>
      </c>
      <c r="I190" s="7" t="n">
        <v>1046</v>
      </c>
      <c r="J190" s="18" t="n">
        <v>0.72665333333333</v>
      </c>
      <c r="K190" s="6" t="s">
        <f>=Портфель!G35*Портфель!$R$13</f>
      </c>
      <c r="L190" s="6" t="s">
        <f>=(K190-J190)*E190</f>
      </c>
      <c r="M190" s="6" t="s">
        <f>=MAX(0,L190*0.13)</f>
      </c>
    </row>
    <row collapsed="false" customFormat="false" customHeight="false" hidden="false" ht="12.1" outlineLevel="0" r="191">
      <c r="A191" s="49" t="n">
        <v>44986</v>
      </c>
      <c r="B191" s="17" t="s">
        <v>844</v>
      </c>
      <c r="C191" s="17" t="s">
        <v>122</v>
      </c>
      <c r="D191" s="17" t="s">
        <v>123</v>
      </c>
      <c r="E191" s="18" t="n">
        <v>1000</v>
      </c>
      <c r="F191" s="7" t="s">
        <f>=DATEDIF(A191,$N$2,"y")</f>
      </c>
      <c r="G191" s="7" t="s">
        <f>=DATEDIF(A191,$N$2,"ym")</f>
      </c>
      <c r="H191" s="7" t="s">
        <f>=DATEDIF(A191,$N$2,"md")</f>
      </c>
      <c r="I191" s="7" t="n">
        <v>975</v>
      </c>
      <c r="J191" s="18" t="n">
        <v>0.79121</v>
      </c>
      <c r="K191" s="6" t="s">
        <f>=Портфель!G35*Портфель!$R$13</f>
      </c>
      <c r="L191" s="6" t="s">
        <f>=(K191-J191)*E191</f>
      </c>
      <c r="M191" s="6" t="s">
        <f>=MAX(0,L191*0.13)</f>
      </c>
    </row>
    <row collapsed="false" customFormat="false" customHeight="false" hidden="false" ht="12.1" outlineLevel="0" r="192">
      <c r="A192" s="49" t="n">
        <v>45530</v>
      </c>
      <c r="B192" s="17" t="s">
        <v>844</v>
      </c>
      <c r="C192" s="17" t="s">
        <v>122</v>
      </c>
      <c r="D192" s="17" t="s">
        <v>123</v>
      </c>
      <c r="E192" s="18" t="n">
        <v>2000</v>
      </c>
      <c r="F192" s="7" t="s">
        <f>=DATEDIF(A192,$N$2,"y")</f>
      </c>
      <c r="G192" s="7" t="s">
        <f>=DATEDIF(A192,$N$2,"ym")</f>
      </c>
      <c r="H192" s="7" t="s">
        <f>=DATEDIF(A192,$N$2,"md")</f>
      </c>
      <c r="I192" s="7" t="n">
        <v>431</v>
      </c>
      <c r="J192" s="18" t="n">
        <v>0.56984</v>
      </c>
      <c r="K192" s="6" t="s">
        <f>=Портфель!G35*Портфель!$R$13</f>
      </c>
      <c r="L192" s="6" t="s">
        <f>=(K192-J192)*E192</f>
      </c>
      <c r="M192" s="6" t="s">
        <f>=MAX(0,L192*0.13)</f>
      </c>
    </row>
    <row collapsed="false" customFormat="false" customHeight="false" hidden="false" ht="12.1" outlineLevel="0" r="193">
      <c r="A193" s="49" t="n">
        <v>45022</v>
      </c>
      <c r="B193" s="17" t="s">
        <v>844</v>
      </c>
      <c r="C193" s="17" t="s">
        <v>125</v>
      </c>
      <c r="D193" s="17" t="s">
        <v>126</v>
      </c>
      <c r="E193" s="18" t="n">
        <v>1</v>
      </c>
      <c r="F193" s="7" t="s">
        <f>=DATEDIF(A193,$N$2,"y")</f>
      </c>
      <c r="G193" s="7" t="s">
        <f>=DATEDIF(A193,$N$2,"ym")</f>
      </c>
      <c r="H193" s="7" t="s">
        <f>=DATEDIF(A193,$N$2,"md")</f>
      </c>
      <c r="I193" s="7" t="n">
        <v>940</v>
      </c>
      <c r="J193" s="18" t="n">
        <v>1742.44</v>
      </c>
      <c r="K193" s="6" t="s">
        <f>=Портфель!G36*Портфель!$R$13</f>
      </c>
      <c r="L193" s="6" t="s">
        <f>=(K193-J193)*E193</f>
      </c>
      <c r="M193" s="6" t="s">
        <f>=MAX(0,L193*0.13)</f>
      </c>
    </row>
    <row collapsed="false" customFormat="false" customHeight="false" hidden="false" ht="12.1" outlineLevel="0" r="194">
      <c r="A194" s="49" t="n">
        <v>45029</v>
      </c>
      <c r="B194" s="17" t="s">
        <v>844</v>
      </c>
      <c r="C194" s="17" t="s">
        <v>125</v>
      </c>
      <c r="D194" s="17" t="s">
        <v>126</v>
      </c>
      <c r="E194" s="18" t="n">
        <v>1</v>
      </c>
      <c r="F194" s="7" t="s">
        <f>=DATEDIF(A194,$N$2,"y")</f>
      </c>
      <c r="G194" s="7" t="s">
        <f>=DATEDIF(A194,$N$2,"ym")</f>
      </c>
      <c r="H194" s="7" t="s">
        <f>=DATEDIF(A194,$N$2,"md")</f>
      </c>
      <c r="I194" s="7" t="n">
        <v>933</v>
      </c>
      <c r="J194" s="18" t="n">
        <v>1713.55</v>
      </c>
      <c r="K194" s="6" t="s">
        <f>=Портфель!G36*Портфель!$R$13</f>
      </c>
      <c r="L194" s="6" t="s">
        <f>=(K194-J194)*E194</f>
      </c>
      <c r="M194" s="6" t="s">
        <f>=MAX(0,L194*0.13)</f>
      </c>
    </row>
    <row collapsed="false" customFormat="false" customHeight="false" hidden="false" ht="12.1" outlineLevel="0" r="195">
      <c r="A195" s="49" t="n">
        <v>44153</v>
      </c>
      <c r="B195" s="17" t="s">
        <v>864</v>
      </c>
      <c r="C195" s="17" t="s">
        <v>128</v>
      </c>
      <c r="D195" s="17" t="s">
        <v>129</v>
      </c>
      <c r="E195" s="18" t="n">
        <v>1</v>
      </c>
      <c r="F195" s="7" t="s">
        <f>=DATEDIF(A195,$N$2,"y")</f>
      </c>
      <c r="G195" s="7" t="s">
        <f>=DATEDIF(A195,$N$2,"ym")</f>
      </c>
      <c r="H195" s="7" t="s">
        <f>=DATEDIF(A195,$N$2,"md")</f>
      </c>
      <c r="I195" s="7" t="n">
        <v>1808</v>
      </c>
      <c r="J195" s="18" t="n">
        <v>2837.37413</v>
      </c>
      <c r="K195" s="6" t="s">
        <f>=Портфель!G37*Портфель!$R$17</f>
      </c>
      <c r="L195" s="6" t="s">
        <f>=(K195-J195)*E195</f>
      </c>
      <c r="M195" s="6" t="s">
        <f>=MAX(0,L195*0.13)</f>
      </c>
    </row>
    <row collapsed="false" customFormat="false" customHeight="false" hidden="false" ht="12.1" outlineLevel="0" r="196">
      <c r="A196" s="49" t="n">
        <v>45191</v>
      </c>
      <c r="B196" s="17" t="s">
        <v>844</v>
      </c>
      <c r="C196" s="17" t="s">
        <v>130</v>
      </c>
      <c r="D196" s="17" t="s">
        <v>131</v>
      </c>
      <c r="E196" s="18" t="n">
        <v>1</v>
      </c>
      <c r="F196" s="7" t="s">
        <f>=DATEDIF(A196,$N$2,"y")</f>
      </c>
      <c r="G196" s="7" t="s">
        <f>=DATEDIF(A196,$N$2,"ym")</f>
      </c>
      <c r="H196" s="7" t="s">
        <f>=DATEDIF(A196,$N$2,"md")</f>
      </c>
      <c r="I196" s="7" t="n">
        <v>770</v>
      </c>
      <c r="J196" s="18" t="n">
        <v>1412.27</v>
      </c>
      <c r="K196" s="6" t="s">
        <f>=Портфель!G38*Портфель!$R$13</f>
      </c>
      <c r="L196" s="6" t="s">
        <f>=(K196-J196)*E196</f>
      </c>
      <c r="M196" s="6" t="s">
        <f>=MAX(0,L196*0.13)</f>
      </c>
    </row>
    <row collapsed="false" customFormat="false" customHeight="false" hidden="false" ht="12.1" outlineLevel="0" r="197">
      <c r="A197" s="49" t="n">
        <v>45268</v>
      </c>
      <c r="B197" s="17" t="s">
        <v>844</v>
      </c>
      <c r="C197" s="17" t="s">
        <v>130</v>
      </c>
      <c r="D197" s="17" t="s">
        <v>131</v>
      </c>
      <c r="E197" s="18" t="n">
        <v>1</v>
      </c>
      <c r="F197" s="7" t="s">
        <f>=DATEDIF(A197,$N$2,"y")</f>
      </c>
      <c r="G197" s="7" t="s">
        <f>=DATEDIF(A197,$N$2,"ym")</f>
      </c>
      <c r="H197" s="7" t="s">
        <f>=DATEDIF(A197,$N$2,"md")</f>
      </c>
      <c r="I197" s="7" t="n">
        <v>693</v>
      </c>
      <c r="J197" s="18" t="n">
        <v>1723.05</v>
      </c>
      <c r="K197" s="6" t="s">
        <f>=Портфель!G38*Портфель!$R$13</f>
      </c>
      <c r="L197" s="6" t="s">
        <f>=(K197-J197)*E197</f>
      </c>
      <c r="M197" s="6" t="s">
        <f>=MAX(0,L197*0.13)</f>
      </c>
    </row>
    <row collapsed="false" customFormat="false" customHeight="false" hidden="false" ht="12.1" outlineLevel="0" r="198">
      <c r="A198" s="49" t="n">
        <v>43983</v>
      </c>
      <c r="B198" s="17" t="s">
        <v>864</v>
      </c>
      <c r="C198" s="17" t="s">
        <v>132</v>
      </c>
      <c r="D198" s="17" t="s">
        <v>133</v>
      </c>
      <c r="E198" s="18" t="n">
        <v>1</v>
      </c>
      <c r="F198" s="7" t="s">
        <f>=DATEDIF(A198,$N$2,"y")</f>
      </c>
      <c r="G198" s="7" t="s">
        <f>=DATEDIF(A198,$N$2,"ym")</f>
      </c>
      <c r="H198" s="7" t="s">
        <f>=DATEDIF(A198,$N$2,"md")</f>
      </c>
      <c r="I198" s="7" t="n">
        <v>1978</v>
      </c>
      <c r="J198" s="18" t="n">
        <v>834.16608</v>
      </c>
      <c r="K198" s="6" t="s">
        <f>=Портфель!G39*Портфель!$R$17</f>
      </c>
      <c r="L198" s="6" t="s">
        <f>=(K198-J198)*E198</f>
      </c>
      <c r="M198" s="6" t="s">
        <f>=MAX(0,L198*0.13)</f>
      </c>
    </row>
    <row collapsed="false" customFormat="false" customHeight="false" hidden="false" ht="12.1" outlineLevel="0" r="199">
      <c r="A199" s="49" t="n">
        <v>44112</v>
      </c>
      <c r="B199" s="17" t="s">
        <v>864</v>
      </c>
      <c r="C199" s="17" t="s">
        <v>134</v>
      </c>
      <c r="D199" s="17" t="s">
        <v>135</v>
      </c>
      <c r="E199" s="18" t="n">
        <v>1</v>
      </c>
      <c r="F199" s="7" t="s">
        <f>=DATEDIF(A199,$N$2,"y")</f>
      </c>
      <c r="G199" s="7" t="s">
        <f>=DATEDIF(A199,$N$2,"ym")</f>
      </c>
      <c r="H199" s="7" t="s">
        <f>=DATEDIF(A199,$N$2,"md")</f>
      </c>
      <c r="I199" s="7" t="n">
        <v>1849</v>
      </c>
      <c r="J199" s="18" t="n">
        <v>598.966407</v>
      </c>
      <c r="K199" s="6" t="s">
        <f>=Портфель!G40*Портфель!$R$17</f>
      </c>
      <c r="L199" s="6" t="s">
        <f>=(K199-J199)*E199</f>
      </c>
      <c r="M199" s="6" t="s">
        <f>=MAX(0,L199*0.13)</f>
      </c>
    </row>
    <row collapsed="false" customFormat="false" customHeight="false" hidden="false" ht="12.1" outlineLevel="0" r="200">
      <c r="A200" s="49" t="n">
        <v>45184</v>
      </c>
      <c r="B200" s="17" t="s">
        <v>844</v>
      </c>
      <c r="C200" s="17" t="s">
        <v>136</v>
      </c>
      <c r="D200" s="17" t="s">
        <v>137</v>
      </c>
      <c r="E200" s="18" t="n">
        <v>5</v>
      </c>
      <c r="F200" s="7" t="s">
        <f>=DATEDIF(A200,$N$2,"y")</f>
      </c>
      <c r="G200" s="7" t="s">
        <f>=DATEDIF(A200,$N$2,"ym")</f>
      </c>
      <c r="H200" s="7" t="s">
        <f>=DATEDIF(A200,$N$2,"md")</f>
      </c>
      <c r="I200" s="7" t="n">
        <v>777</v>
      </c>
      <c r="J200" s="18" t="n">
        <v>654.388</v>
      </c>
      <c r="K200" s="6" t="s">
        <f>=Портфель!G41*Портфель!$R$13</f>
      </c>
      <c r="L200" s="6" t="s">
        <f>=(K200-J200)*E200</f>
      </c>
      <c r="M200" s="6" t="s">
        <f>=MAX(0,L200*0.13)</f>
      </c>
    </row>
    <row collapsed="false" customFormat="false" customHeight="false" hidden="false" ht="12.1" outlineLevel="0" r="201">
      <c r="A201" s="49" t="n">
        <v>43924</v>
      </c>
      <c r="B201" s="17" t="s">
        <v>844</v>
      </c>
      <c r="C201" s="17" t="s">
        <v>139</v>
      </c>
      <c r="D201" s="17" t="s">
        <v>140</v>
      </c>
      <c r="E201" s="18" t="n">
        <v>10</v>
      </c>
      <c r="F201" s="7" t="s">
        <f>=DATEDIF(A201,$N$2,"y")</f>
      </c>
      <c r="G201" s="7" t="s">
        <f>=DATEDIF(A201,$N$2,"ym")</f>
      </c>
      <c r="H201" s="7" t="s">
        <f>=DATEDIF(A201,$N$2,"md")</f>
      </c>
      <c r="I201" s="7" t="n">
        <v>2037</v>
      </c>
      <c r="J201" s="18" t="n">
        <v>85.039</v>
      </c>
      <c r="K201" s="6" t="s">
        <f>=Портфель!G42*Портфель!$R$13</f>
      </c>
      <c r="L201" s="6" t="s">
        <f>=(K201-J201)*E201</f>
      </c>
      <c r="M201" s="6" t="s">
        <f>=MAX(0,L201*0.13)</f>
      </c>
    </row>
    <row collapsed="false" customFormat="false" customHeight="false" hidden="false" ht="12.1" outlineLevel="0" r="202">
      <c r="A202" s="49" t="n">
        <v>44278</v>
      </c>
      <c r="B202" s="17" t="s">
        <v>844</v>
      </c>
      <c r="C202" s="17" t="s">
        <v>139</v>
      </c>
      <c r="D202" s="17" t="s">
        <v>140</v>
      </c>
      <c r="E202" s="18" t="n">
        <v>10</v>
      </c>
      <c r="F202" s="7" t="s">
        <f>=DATEDIF(A202,$N$2,"y")</f>
      </c>
      <c r="G202" s="7" t="s">
        <f>=DATEDIF(A202,$N$2,"ym")</f>
      </c>
      <c r="H202" s="7" t="s">
        <f>=DATEDIF(A202,$N$2,"md")</f>
      </c>
      <c r="I202" s="7" t="n">
        <v>1683</v>
      </c>
      <c r="J202" s="18" t="n">
        <v>74.872</v>
      </c>
      <c r="K202" s="6" t="s">
        <f>=Портфель!G42*Портфель!$R$13</f>
      </c>
      <c r="L202" s="6" t="s">
        <f>=(K202-J202)*E202</f>
      </c>
      <c r="M202" s="6" t="s">
        <f>=MAX(0,L202*0.13)</f>
      </c>
    </row>
    <row collapsed="false" customFormat="false" customHeight="false" hidden="false" ht="12.1" outlineLevel="0" r="203">
      <c r="A203" s="49" t="n">
        <v>44000</v>
      </c>
      <c r="B203" s="17" t="s">
        <v>864</v>
      </c>
      <c r="C203" s="17" t="s">
        <v>141</v>
      </c>
      <c r="D203" s="17" t="s">
        <v>142</v>
      </c>
      <c r="E203" s="18" t="n">
        <v>1</v>
      </c>
      <c r="F203" s="7" t="s">
        <f>=DATEDIF(A203,$N$2,"y")</f>
      </c>
      <c r="G203" s="7" t="s">
        <f>=DATEDIF(A203,$N$2,"ym")</f>
      </c>
      <c r="H203" s="7" t="s">
        <f>=DATEDIF(A203,$N$2,"md")</f>
      </c>
      <c r="I203" s="7" t="n">
        <v>1961</v>
      </c>
      <c r="J203" s="18" t="n">
        <v>702.465042</v>
      </c>
      <c r="K203" s="6" t="s">
        <f>=Портфель!G43*Портфель!$R$17</f>
      </c>
      <c r="L203" s="6" t="s">
        <f>=(K203-J203)*E203</f>
      </c>
      <c r="M203" s="6" t="s">
        <f>=MAX(0,L203*0.13)</f>
      </c>
    </row>
    <row collapsed="false" customFormat="false" customHeight="false" hidden="false" ht="12.1" outlineLevel="0" r="204">
      <c r="A204" s="49" t="n">
        <v>44112</v>
      </c>
      <c r="B204" s="17" t="s">
        <v>864</v>
      </c>
      <c r="C204" s="17" t="s">
        <v>143</v>
      </c>
      <c r="D204" s="17" t="s">
        <v>144</v>
      </c>
      <c r="E204" s="18" t="n">
        <v>1</v>
      </c>
      <c r="F204" s="7" t="s">
        <f>=DATEDIF(A204,$N$2,"y")</f>
      </c>
      <c r="G204" s="7" t="s">
        <f>=DATEDIF(A204,$N$2,"ym")</f>
      </c>
      <c r="H204" s="7" t="s">
        <f>=DATEDIF(A204,$N$2,"md")</f>
      </c>
      <c r="I204" s="7" t="n">
        <v>1849</v>
      </c>
      <c r="J204" s="18" t="n">
        <v>1173.724263</v>
      </c>
      <c r="K204" s="6" t="s">
        <f>=Портфель!G44*Портфель!$R$17</f>
      </c>
      <c r="L204" s="6" t="s">
        <f>=(K204-J204)*E204</f>
      </c>
      <c r="M204" s="6" t="s">
        <f>=MAX(0,L204*0.13)</f>
      </c>
    </row>
    <row collapsed="false" customFormat="false" customHeight="false" hidden="false" ht="12.1" outlineLevel="0" r="205">
      <c r="A205" s="49" t="n">
        <v>44477</v>
      </c>
      <c r="B205" s="17" t="s">
        <v>864</v>
      </c>
      <c r="C205" s="17" t="s">
        <v>143</v>
      </c>
      <c r="D205" s="17" t="s">
        <v>144</v>
      </c>
      <c r="E205" s="18" t="n">
        <v>1</v>
      </c>
      <c r="F205" s="7" t="s">
        <f>=DATEDIF(A205,$N$2,"y")</f>
      </c>
      <c r="G205" s="7" t="s">
        <f>=DATEDIF(A205,$N$2,"ym")</f>
      </c>
      <c r="H205" s="7" t="s">
        <f>=DATEDIF(A205,$N$2,"md")</f>
      </c>
      <c r="I205" s="7" t="n">
        <v>1484</v>
      </c>
      <c r="J205" s="18" t="n">
        <v>821.162144</v>
      </c>
      <c r="K205" s="6" t="s">
        <f>=Портфель!G44*Портфель!$R$17</f>
      </c>
      <c r="L205" s="6" t="s">
        <f>=(K205-J205)*E205</f>
      </c>
      <c r="M205" s="6" t="s">
        <f>=MAX(0,L205*0.13)</f>
      </c>
    </row>
    <row collapsed="false" customFormat="false" customHeight="false" hidden="false" ht="12.1" outlineLevel="0" r="206">
      <c r="A206" s="49" t="n">
        <v>44336</v>
      </c>
      <c r="B206" s="17" t="s">
        <v>844</v>
      </c>
      <c r="C206" s="17" t="s">
        <v>145</v>
      </c>
      <c r="D206" s="17" t="s">
        <v>146</v>
      </c>
      <c r="E206" s="18" t="n">
        <v>1</v>
      </c>
      <c r="F206" s="7" t="s">
        <f>=DATEDIF(A206,$N$2,"y")</f>
      </c>
      <c r="G206" s="7" t="s">
        <f>=DATEDIF(A206,$N$2,"ym")</f>
      </c>
      <c r="H206" s="7" t="s">
        <f>=DATEDIF(A206,$N$2,"md")</f>
      </c>
      <c r="I206" s="7" t="n">
        <v>1625</v>
      </c>
      <c r="J206" s="18" t="n">
        <v>751.32</v>
      </c>
      <c r="K206" s="6" t="s">
        <f>=Портфель!G45*Портфель!$R$13</f>
      </c>
      <c r="L206" s="6" t="s">
        <f>=(K206-J206)*E206</f>
      </c>
      <c r="M206" s="6" t="s">
        <f>=MAX(0,L206*0.13)</f>
      </c>
    </row>
    <row collapsed="false" customFormat="false" customHeight="false" hidden="false" ht="12.1" outlineLevel="0" r="207">
      <c r="A207" s="49" t="n">
        <v>44809</v>
      </c>
      <c r="B207" s="17" t="s">
        <v>933</v>
      </c>
      <c r="C207" s="17" t="s">
        <v>147</v>
      </c>
      <c r="D207" s="17" t="s">
        <v>148</v>
      </c>
      <c r="E207" s="18" t="n">
        <v>200</v>
      </c>
      <c r="F207" s="7" t="s">
        <f>=DATEDIF(A207,$N$2,"y")</f>
      </c>
      <c r="G207" s="7" t="s">
        <f>=DATEDIF(A207,$N$2,"ym")</f>
      </c>
      <c r="H207" s="7" t="s">
        <f>=DATEDIF(A207,$N$2,"md")</f>
      </c>
      <c r="I207" s="7" t="n">
        <v>1152</v>
      </c>
      <c r="J207" s="18" t="n">
        <v>7.2526</v>
      </c>
      <c r="K207" s="6" t="s">
        <f>=Портфель!G46*Портфель!$R$13</f>
      </c>
      <c r="L207" s="6" t="s">
        <f>=(K207-J207)*E207</f>
      </c>
      <c r="M207" s="6" t="s">
        <f>=MAX(0,L207*0.13)</f>
      </c>
    </row>
    <row collapsed="false" customFormat="false" customHeight="false" hidden="false" ht="12.1" outlineLevel="0" r="208">
      <c r="A208" s="49" t="n">
        <v>44826</v>
      </c>
      <c r="B208" s="17" t="s">
        <v>933</v>
      </c>
      <c r="C208" s="17" t="s">
        <v>147</v>
      </c>
      <c r="D208" s="17" t="s">
        <v>148</v>
      </c>
      <c r="E208" s="18" t="n">
        <v>100</v>
      </c>
      <c r="F208" s="7" t="s">
        <f>=DATEDIF(A208,$N$2,"y")</f>
      </c>
      <c r="G208" s="7" t="s">
        <f>=DATEDIF(A208,$N$2,"ym")</f>
      </c>
      <c r="H208" s="7" t="s">
        <f>=DATEDIF(A208,$N$2,"md")</f>
      </c>
      <c r="I208" s="7" t="n">
        <v>1135</v>
      </c>
      <c r="J208" s="18" t="n">
        <v>6.0941</v>
      </c>
      <c r="K208" s="6" t="s">
        <f>=Портфель!G46*Портфель!$R$13</f>
      </c>
      <c r="L208" s="6" t="s">
        <f>=(K208-J208)*E208</f>
      </c>
      <c r="M208" s="6" t="s">
        <f>=MAX(0,L208*0.13)</f>
      </c>
    </row>
    <row collapsed="false" customFormat="false" customHeight="false" hidden="false" ht="12.1" outlineLevel="0" r="209">
      <c r="A209" s="49" t="n">
        <v>44914</v>
      </c>
      <c r="B209" s="17" t="s">
        <v>933</v>
      </c>
      <c r="C209" s="17" t="s">
        <v>147</v>
      </c>
      <c r="D209" s="17" t="s">
        <v>148</v>
      </c>
      <c r="E209" s="18" t="n">
        <v>100</v>
      </c>
      <c r="F209" s="7" t="s">
        <f>=DATEDIF(A209,$N$2,"y")</f>
      </c>
      <c r="G209" s="7" t="s">
        <f>=DATEDIF(A209,$N$2,"ym")</f>
      </c>
      <c r="H209" s="7" t="s">
        <f>=DATEDIF(A209,$N$2,"md")</f>
      </c>
      <c r="I209" s="7" t="n">
        <v>1047</v>
      </c>
      <c r="J209" s="18" t="n">
        <v>4.4748</v>
      </c>
      <c r="K209" s="6" t="s">
        <f>=Портфель!G46*Портфель!$R$13</f>
      </c>
      <c r="L209" s="6" t="s">
        <f>=(K209-J209)*E209</f>
      </c>
      <c r="M209" s="6" t="s">
        <f>=MAX(0,L209*0.13)</f>
      </c>
    </row>
    <row collapsed="false" customFormat="false" customHeight="false" hidden="false" ht="12.1" outlineLevel="0" r="210">
      <c r="A210" s="49" t="n">
        <v>44915</v>
      </c>
      <c r="B210" s="17" t="s">
        <v>933</v>
      </c>
      <c r="C210" s="17" t="s">
        <v>147</v>
      </c>
      <c r="D210" s="17" t="s">
        <v>148</v>
      </c>
      <c r="E210" s="18" t="n">
        <v>100</v>
      </c>
      <c r="F210" s="7" t="s">
        <f>=DATEDIF(A210,$N$2,"y")</f>
      </c>
      <c r="G210" s="7" t="s">
        <f>=DATEDIF(A210,$N$2,"ym")</f>
      </c>
      <c r="H210" s="7" t="s">
        <f>=DATEDIF(A210,$N$2,"md")</f>
      </c>
      <c r="I210" s="7" t="n">
        <v>1046</v>
      </c>
      <c r="J210" s="18" t="n">
        <v>4.5332</v>
      </c>
      <c r="K210" s="6" t="s">
        <f>=Портфель!G46*Портфель!$R$13</f>
      </c>
      <c r="L210" s="6" t="s">
        <f>=(K210-J210)*E210</f>
      </c>
      <c r="M210" s="6" t="s">
        <f>=MAX(0,L210*0.13)</f>
      </c>
    </row>
    <row collapsed="false" customFormat="false" customHeight="false" hidden="false" ht="12.1" outlineLevel="0" r="211">
      <c r="A211" s="49" t="n">
        <v>44291</v>
      </c>
      <c r="B211" s="17" t="s">
        <v>844</v>
      </c>
      <c r="C211" s="17" t="s">
        <v>150</v>
      </c>
      <c r="D211" s="17" t="s">
        <v>151</v>
      </c>
      <c r="E211" s="18" t="n">
        <v>1</v>
      </c>
      <c r="F211" s="7" t="s">
        <f>=DATEDIF(A211,$N$2,"y")</f>
      </c>
      <c r="G211" s="7" t="s">
        <f>=DATEDIF(A211,$N$2,"ym")</f>
      </c>
      <c r="H211" s="7" t="s">
        <f>=DATEDIF(A211,$N$2,"md")</f>
      </c>
      <c r="I211" s="7" t="n">
        <v>1670</v>
      </c>
      <c r="J211" s="18" t="n">
        <v>731.51</v>
      </c>
      <c r="K211" s="6" t="s">
        <f>=Портфель!G47*Портфель!$R$13</f>
      </c>
      <c r="L211" s="6" t="s">
        <f>=(K211-J211)*E211</f>
      </c>
      <c r="M211" s="6" t="s">
        <f>=MAX(0,L211*0.13)</f>
      </c>
    </row>
    <row collapsed="false" customFormat="false" customHeight="false" hidden="false" ht="12.1" outlineLevel="0" r="212">
      <c r="A212" s="49" t="n">
        <v>44375</v>
      </c>
      <c r="B212" s="17" t="s">
        <v>844</v>
      </c>
      <c r="C212" s="17" t="s">
        <v>150</v>
      </c>
      <c r="D212" s="17" t="s">
        <v>151</v>
      </c>
      <c r="E212" s="18" t="n">
        <v>3</v>
      </c>
      <c r="F212" s="7" t="s">
        <f>=DATEDIF(A212,$N$2,"y")</f>
      </c>
      <c r="G212" s="7" t="s">
        <f>=DATEDIF(A212,$N$2,"ym")</f>
      </c>
      <c r="H212" s="7" t="s">
        <f>=DATEDIF(A212,$N$2,"md")</f>
      </c>
      <c r="I212" s="7" t="n">
        <v>1586</v>
      </c>
      <c r="J212" s="18" t="n">
        <v>622.33</v>
      </c>
      <c r="K212" s="6" t="s">
        <f>=Портфель!G47*Портфель!$R$13</f>
      </c>
      <c r="L212" s="6" t="s">
        <f>=(K212-J212)*E212</f>
      </c>
      <c r="M212" s="6" t="s">
        <f>=MAX(0,L212*0.13)</f>
      </c>
    </row>
    <row collapsed="false" customFormat="false" customHeight="false" hidden="false" ht="12.1" outlineLevel="0" r="213">
      <c r="A213" s="49" t="n">
        <v>44519</v>
      </c>
      <c r="B213" s="17" t="s">
        <v>864</v>
      </c>
      <c r="C213" s="17" t="s">
        <v>153</v>
      </c>
      <c r="D213" s="17" t="s">
        <v>154</v>
      </c>
      <c r="E213" s="18" t="n">
        <v>1</v>
      </c>
      <c r="F213" s="7" t="s">
        <f>=DATEDIF(A213,$N$2,"y")</f>
      </c>
      <c r="G213" s="7" t="s">
        <f>=DATEDIF(A213,$N$2,"ym")</f>
      </c>
      <c r="H213" s="7" t="s">
        <f>=DATEDIF(A213,$N$2,"md")</f>
      </c>
      <c r="I213" s="7" t="n">
        <v>1442</v>
      </c>
      <c r="J213" s="18" t="n">
        <v>892.84</v>
      </c>
      <c r="K213" s="6" t="s">
        <f>=Портфель!G48*Портфель!$R$13</f>
      </c>
      <c r="L213" s="6" t="s">
        <f>=(K213-J213)*E213</f>
      </c>
      <c r="M213" s="6" t="s">
        <f>=MAX(0,L213*0.13)</f>
      </c>
    </row>
    <row collapsed="false" customFormat="false" customHeight="false" hidden="false" ht="12.1" outlineLevel="0" r="214">
      <c r="A214" s="49" t="n">
        <v>44320</v>
      </c>
      <c r="B214" s="17" t="s">
        <v>864</v>
      </c>
      <c r="C214" s="17" t="s">
        <v>155</v>
      </c>
      <c r="D214" s="17" t="s">
        <v>156</v>
      </c>
      <c r="E214" s="18" t="n">
        <v>1</v>
      </c>
      <c r="F214" s="7" t="s">
        <f>=DATEDIF(A214,$N$2,"y")</f>
      </c>
      <c r="G214" s="7" t="s">
        <f>=DATEDIF(A214,$N$2,"ym")</f>
      </c>
      <c r="H214" s="7" t="s">
        <f>=DATEDIF(A214,$N$2,"md")</f>
      </c>
      <c r="I214" s="7" t="n">
        <v>1641</v>
      </c>
      <c r="J214" s="18" t="n">
        <v>462.542718</v>
      </c>
      <c r="K214" s="6" t="s">
        <f>=Портфель!G49*Портфель!$R$7</f>
      </c>
      <c r="L214" s="6" t="s">
        <f>=(K214-J214)*E214</f>
      </c>
      <c r="M214" s="6" t="s">
        <f>=MAX(0,L214*0.13)</f>
      </c>
    </row>
    <row collapsed="false" customFormat="false" customHeight="false" hidden="false" ht="12.1" outlineLevel="0" r="215">
      <c r="A215" s="49" t="n">
        <v>45847</v>
      </c>
      <c r="B215" s="17" t="s">
        <v>864</v>
      </c>
      <c r="C215" s="17" t="s">
        <v>157</v>
      </c>
      <c r="D215" s="17" t="s">
        <v>158</v>
      </c>
      <c r="E215" s="18" t="n">
        <v>158</v>
      </c>
      <c r="F215" s="7" t="s">
        <f>=DATEDIF(A215,$N$2,"y")</f>
      </c>
      <c r="G215" s="7" t="s">
        <f>=DATEDIF(A215,$N$2,"ym")</f>
      </c>
      <c r="H215" s="7" t="s">
        <f>=DATEDIF(A215,$N$2,"md")</f>
      </c>
      <c r="I215" s="7" t="n">
        <v>114</v>
      </c>
      <c r="J215" s="18" t="n">
        <v>0.95449367088608</v>
      </c>
      <c r="K215" s="6" t="s">
        <f>=Портфель!G50*Портфель!$R$13</f>
      </c>
      <c r="L215" s="6" t="s">
        <f>=(K215-J215)*E215</f>
      </c>
      <c r="M215" s="6" t="s">
        <f>=MAX(0,L215*0.13)</f>
      </c>
    </row>
    <row collapsed="false" customFormat="false" customHeight="false" hidden="false" ht="12.1" outlineLevel="0" r="216">
      <c r="A216" s="49" t="n">
        <v>45855</v>
      </c>
      <c r="B216" s="17" t="s">
        <v>844</v>
      </c>
      <c r="C216" s="17" t="s">
        <v>167</v>
      </c>
      <c r="D216" s="17" t="s">
        <v>169</v>
      </c>
      <c r="E216" s="18" t="n">
        <v>1</v>
      </c>
      <c r="F216" s="7" t="s">
        <f>=DATEDIF(A216,$N$2,"y")</f>
      </c>
      <c r="G216" s="7" t="s">
        <f>=DATEDIF(A216,$N$2,"ym")</f>
      </c>
      <c r="H216" s="7" t="s">
        <f>=DATEDIF(A216,$N$2,"md")</f>
      </c>
      <c r="I216" s="7" t="n">
        <v>106</v>
      </c>
      <c r="J216" s="18" t="n">
        <v>1006.7</v>
      </c>
      <c r="K216" s="6" t="s">
        <f>=Портфель!G55*Портфель!$R$13</f>
      </c>
      <c r="L216" s="6" t="s">
        <f>=(K216-J216)*E216</f>
      </c>
      <c r="M216" s="6" t="s">
        <f>=MAX(0,L216*0.13)</f>
      </c>
    </row>
    <row collapsed="false" customFormat="false" customHeight="false" hidden="false" ht="12.1" outlineLevel="0" r="217">
      <c r="A217" s="49" t="n">
        <v>44711</v>
      </c>
      <c r="B217" s="17" t="s">
        <v>933</v>
      </c>
      <c r="C217" s="17" t="s">
        <v>170</v>
      </c>
      <c r="D217" s="17" t="s">
        <v>171</v>
      </c>
      <c r="E217" s="18" t="n">
        <v>1</v>
      </c>
      <c r="F217" s="7" t="s">
        <f>=DATEDIF(A217,$N$2,"y")</f>
      </c>
      <c r="G217" s="7" t="s">
        <f>=DATEDIF(A217,$N$2,"ym")</f>
      </c>
      <c r="H217" s="7" t="s">
        <f>=DATEDIF(A217,$N$2,"md")</f>
      </c>
      <c r="I217" s="7" t="n">
        <v>1250</v>
      </c>
      <c r="J217" s="18" t="n">
        <v>93.32</v>
      </c>
      <c r="K217" s="6" t="s">
        <f>=Портфель!G56*Портфель!$R$13</f>
      </c>
      <c r="L217" s="6" t="s">
        <f>=(K217-J217)*E217</f>
      </c>
      <c r="M217" s="6" t="s">
        <f>=MAX(0,L217*0.13)</f>
      </c>
    </row>
    <row collapsed="false" customFormat="false" customHeight="false" hidden="false" ht="12.1" outlineLevel="0" r="218">
      <c r="A218" s="49" t="n">
        <v>44721</v>
      </c>
      <c r="B218" s="17" t="s">
        <v>933</v>
      </c>
      <c r="C218" s="17" t="s">
        <v>170</v>
      </c>
      <c r="D218" s="17" t="s">
        <v>171</v>
      </c>
      <c r="E218" s="18" t="n">
        <v>2</v>
      </c>
      <c r="F218" s="7" t="s">
        <f>=DATEDIF(A218,$N$2,"y")</f>
      </c>
      <c r="G218" s="7" t="s">
        <f>=DATEDIF(A218,$N$2,"ym")</f>
      </c>
      <c r="H218" s="7" t="s">
        <f>=DATEDIF(A218,$N$2,"md")</f>
      </c>
      <c r="I218" s="7" t="n">
        <v>1240</v>
      </c>
      <c r="J218" s="18" t="n">
        <v>89.36</v>
      </c>
      <c r="K218" s="6" t="s">
        <f>=Портфель!G56*Портфель!$R$13</f>
      </c>
      <c r="L218" s="6" t="s">
        <f>=(K218-J218)*E218</f>
      </c>
      <c r="M218" s="6" t="s">
        <f>=MAX(0,L218*0.13)</f>
      </c>
    </row>
    <row collapsed="false" customFormat="false" customHeight="false" hidden="false" ht="12.1" outlineLevel="0" r="219">
      <c r="A219" s="49" t="n">
        <v>44747</v>
      </c>
      <c r="B219" s="17" t="s">
        <v>933</v>
      </c>
      <c r="C219" s="17" t="s">
        <v>170</v>
      </c>
      <c r="D219" s="17" t="s">
        <v>171</v>
      </c>
      <c r="E219" s="18" t="n">
        <v>1</v>
      </c>
      <c r="F219" s="7" t="s">
        <f>=DATEDIF(A219,$N$2,"y")</f>
      </c>
      <c r="G219" s="7" t="s">
        <f>=DATEDIF(A219,$N$2,"ym")</f>
      </c>
      <c r="H219" s="7" t="s">
        <f>=DATEDIF(A219,$N$2,"md")</f>
      </c>
      <c r="I219" s="7" t="n">
        <v>1214</v>
      </c>
      <c r="J219" s="18" t="n">
        <v>86.77</v>
      </c>
      <c r="K219" s="6" t="s">
        <f>=Портфель!G56*Портфель!$R$13</f>
      </c>
      <c r="L219" s="6" t="s">
        <f>=(K219-J219)*E219</f>
      </c>
      <c r="M219" s="6" t="s">
        <f>=MAX(0,L219*0.13)</f>
      </c>
    </row>
    <row collapsed="false" customFormat="false" customHeight="false" hidden="false" ht="12.1" outlineLevel="0" r="220">
      <c r="A220" s="49" t="n">
        <v>44826</v>
      </c>
      <c r="B220" s="17" t="s">
        <v>933</v>
      </c>
      <c r="C220" s="17" t="s">
        <v>170</v>
      </c>
      <c r="D220" s="17" t="s">
        <v>171</v>
      </c>
      <c r="E220" s="18" t="n">
        <v>2</v>
      </c>
      <c r="F220" s="7" t="s">
        <f>=DATEDIF(A220,$N$2,"y")</f>
      </c>
      <c r="G220" s="7" t="s">
        <f>=DATEDIF(A220,$N$2,"ym")</f>
      </c>
      <c r="H220" s="7" t="s">
        <f>=DATEDIF(A220,$N$2,"md")</f>
      </c>
      <c r="I220" s="7" t="n">
        <v>1135</v>
      </c>
      <c r="J220" s="18" t="n">
        <v>87.11</v>
      </c>
      <c r="K220" s="6" t="s">
        <f>=Портфель!G56*Портфель!$R$13</f>
      </c>
      <c r="L220" s="6" t="s">
        <f>=(K220-J220)*E220</f>
      </c>
      <c r="M220" s="6" t="s">
        <f>=MAX(0,L220*0.13)</f>
      </c>
    </row>
    <row collapsed="false" customFormat="false" customHeight="false" hidden="false" ht="12.1" outlineLevel="0" r="221">
      <c r="A221" s="49" t="n">
        <v>44942</v>
      </c>
      <c r="B221" s="17" t="s">
        <v>844</v>
      </c>
      <c r="C221" s="17" t="s">
        <v>173</v>
      </c>
      <c r="D221" s="17" t="s">
        <v>174</v>
      </c>
      <c r="E221" s="18" t="n">
        <v>10</v>
      </c>
      <c r="F221" s="7" t="s">
        <f>=DATEDIF(A221,$N$2,"y")</f>
      </c>
      <c r="G221" s="7" t="s">
        <f>=DATEDIF(A221,$N$2,"ym")</f>
      </c>
      <c r="H221" s="7" t="s">
        <f>=DATEDIF(A221,$N$2,"md")</f>
      </c>
      <c r="I221" s="7" t="n">
        <v>1019</v>
      </c>
      <c r="J221" s="18" t="n">
        <v>9.998</v>
      </c>
      <c r="K221" s="6" t="s">
        <f>=Портфель!G57*Портфель!$R$13</f>
      </c>
      <c r="L221" s="6" t="s">
        <f>=(K221-J221)*E221</f>
      </c>
      <c r="M221" s="6" t="s">
        <f>=MAX(0,L221*0.13)</f>
      </c>
    </row>
    <row collapsed="false" customFormat="false" customHeight="false" hidden="false" ht="12.1" outlineLevel="0" r="222">
      <c r="A222" s="49" t="n">
        <v>44959</v>
      </c>
      <c r="B222" s="17" t="s">
        <v>844</v>
      </c>
      <c r="C222" s="17" t="s">
        <v>173</v>
      </c>
      <c r="D222" s="17" t="s">
        <v>174</v>
      </c>
      <c r="E222" s="18" t="n">
        <v>10</v>
      </c>
      <c r="F222" s="7" t="s">
        <f>=DATEDIF(A222,$N$2,"y")</f>
      </c>
      <c r="G222" s="7" t="s">
        <f>=DATEDIF(A222,$N$2,"ym")</f>
      </c>
      <c r="H222" s="7" t="s">
        <f>=DATEDIF(A222,$N$2,"md")</f>
      </c>
      <c r="I222" s="7" t="n">
        <v>1002</v>
      </c>
      <c r="J222" s="18" t="n">
        <v>10.487</v>
      </c>
      <c r="K222" s="6" t="s">
        <f>=Портфель!G57*Портфель!$R$13</f>
      </c>
      <c r="L222" s="6" t="s">
        <f>=(K222-J222)*E222</f>
      </c>
      <c r="M222" s="6" t="s">
        <f>=MAX(0,L222*0.13)</f>
      </c>
    </row>
    <row collapsed="false" customFormat="false" customHeight="false" hidden="false" ht="12.1" outlineLevel="0" r="223">
      <c r="A223" s="49" t="n">
        <v>44986</v>
      </c>
      <c r="B223" s="17" t="s">
        <v>844</v>
      </c>
      <c r="C223" s="17" t="s">
        <v>173</v>
      </c>
      <c r="D223" s="17" t="s">
        <v>174</v>
      </c>
      <c r="E223" s="18" t="n">
        <v>1</v>
      </c>
      <c r="F223" s="7" t="s">
        <f>=DATEDIF(A223,$N$2,"y")</f>
      </c>
      <c r="G223" s="7" t="s">
        <f>=DATEDIF(A223,$N$2,"ym")</f>
      </c>
      <c r="H223" s="7" t="s">
        <f>=DATEDIF(A223,$N$2,"md")</f>
      </c>
      <c r="I223" s="7" t="n">
        <v>975</v>
      </c>
      <c r="J223" s="18" t="n">
        <v>10.91</v>
      </c>
      <c r="K223" s="6" t="s">
        <f>=Портфель!G57*Портфель!$R$13</f>
      </c>
      <c r="L223" s="6" t="s">
        <f>=(K223-J223)*E223</f>
      </c>
      <c r="M223" s="6" t="s">
        <f>=MAX(0,L223*0.13)</f>
      </c>
    </row>
    <row collapsed="false" customFormat="false" customHeight="false" hidden="false" ht="12.1" outlineLevel="0" r="224">
      <c r="A224" s="49" t="n">
        <v>44986</v>
      </c>
      <c r="B224" s="17" t="s">
        <v>844</v>
      </c>
      <c r="C224" s="17" t="s">
        <v>173</v>
      </c>
      <c r="D224" s="17" t="s">
        <v>174</v>
      </c>
      <c r="E224" s="18" t="n">
        <v>1</v>
      </c>
      <c r="F224" s="7" t="s">
        <f>=DATEDIF(A224,$N$2,"y")</f>
      </c>
      <c r="G224" s="7" t="s">
        <f>=DATEDIF(A224,$N$2,"ym")</f>
      </c>
      <c r="H224" s="7" t="s">
        <f>=DATEDIF(A224,$N$2,"md")</f>
      </c>
      <c r="I224" s="7" t="n">
        <v>975</v>
      </c>
      <c r="J224" s="18" t="n">
        <v>10.91</v>
      </c>
      <c r="K224" s="6" t="s">
        <f>=Портфель!G57*Портфель!$R$13</f>
      </c>
      <c r="L224" s="6" t="s">
        <f>=(K224-J224)*E224</f>
      </c>
      <c r="M224" s="6" t="s">
        <f>=MAX(0,L224*0.13)</f>
      </c>
    </row>
    <row collapsed="false" customFormat="false" customHeight="false" hidden="false" ht="12.1" outlineLevel="0" r="225">
      <c r="A225" s="49" t="n">
        <v>45181</v>
      </c>
      <c r="B225" s="17" t="s">
        <v>844</v>
      </c>
      <c r="C225" s="17" t="s">
        <v>173</v>
      </c>
      <c r="D225" s="17" t="s">
        <v>174</v>
      </c>
      <c r="E225" s="18" t="n">
        <v>10</v>
      </c>
      <c r="F225" s="7" t="s">
        <f>=DATEDIF(A225,$N$2,"y")</f>
      </c>
      <c r="G225" s="7" t="s">
        <f>=DATEDIF(A225,$N$2,"ym")</f>
      </c>
      <c r="H225" s="7" t="s">
        <f>=DATEDIF(A225,$N$2,"md")</f>
      </c>
      <c r="I225" s="7" t="n">
        <v>780</v>
      </c>
      <c r="J225" s="18" t="n">
        <v>13.004</v>
      </c>
      <c r="K225" s="6" t="s">
        <f>=Портфель!G57*Портфель!$R$13</f>
      </c>
      <c r="L225" s="6" t="s">
        <f>=(K225-J225)*E225</f>
      </c>
      <c r="M225" s="6" t="s">
        <f>=MAX(0,L225*0.13)</f>
      </c>
    </row>
    <row collapsed="false" customFormat="false" customHeight="false" hidden="false" ht="12.1" outlineLevel="0" r="226">
      <c r="A226" s="49" t="n">
        <v>45785</v>
      </c>
      <c r="B226" s="17" t="s">
        <v>844</v>
      </c>
      <c r="C226" s="17" t="s">
        <v>173</v>
      </c>
      <c r="D226" s="17" t="s">
        <v>174</v>
      </c>
      <c r="E226" s="18" t="n">
        <v>11</v>
      </c>
      <c r="F226" s="7" t="s">
        <f>=DATEDIF(A226,$N$2,"y")</f>
      </c>
      <c r="G226" s="7" t="s">
        <f>=DATEDIF(A226,$N$2,"ym")</f>
      </c>
      <c r="H226" s="7" t="s">
        <f>=DATEDIF(A226,$N$2,"md")</f>
      </c>
      <c r="I226" s="7" t="n">
        <v>176</v>
      </c>
      <c r="J226" s="18" t="n">
        <v>12.16</v>
      </c>
      <c r="K226" s="6" t="s">
        <f>=Портфель!G57*Портфель!$R$13</f>
      </c>
      <c r="L226" s="6" t="s">
        <f>=(K226-J226)*E226</f>
      </c>
      <c r="M226" s="6" t="s">
        <f>=MAX(0,L226*0.13)</f>
      </c>
    </row>
    <row collapsed="false" customFormat="false" customHeight="false" hidden="false" ht="12.1" outlineLevel="0" r="227">
      <c r="A227" s="49" t="n">
        <v>45785</v>
      </c>
      <c r="B227" s="17" t="s">
        <v>844</v>
      </c>
      <c r="C227" s="17" t="s">
        <v>173</v>
      </c>
      <c r="D227" s="17" t="s">
        <v>174</v>
      </c>
      <c r="E227" s="18" t="n">
        <v>3</v>
      </c>
      <c r="F227" s="7" t="s">
        <f>=DATEDIF(A227,$N$2,"y")</f>
      </c>
      <c r="G227" s="7" t="s">
        <f>=DATEDIF(A227,$N$2,"ym")</f>
      </c>
      <c r="H227" s="7" t="s">
        <f>=DATEDIF(A227,$N$2,"md")</f>
      </c>
      <c r="I227" s="7" t="n">
        <v>176</v>
      </c>
      <c r="J227" s="18" t="n">
        <v>12.156666666667</v>
      </c>
      <c r="K227" s="6" t="s">
        <f>=Портфель!G57*Портфель!$R$13</f>
      </c>
      <c r="L227" s="6" t="s">
        <f>=(K227-J227)*E227</f>
      </c>
      <c r="M227" s="6" t="s">
        <f>=MAX(0,L227*0.13)</f>
      </c>
    </row>
    <row collapsed="false" customFormat="false" customHeight="false" hidden="false" ht="12.1" outlineLevel="0" r="228">
      <c r="A228" s="49" t="n">
        <v>44711</v>
      </c>
      <c r="B228" s="17" t="s">
        <v>933</v>
      </c>
      <c r="C228" s="17" t="s">
        <v>176</v>
      </c>
      <c r="D228" s="17" t="s">
        <v>177</v>
      </c>
      <c r="E228" s="18" t="n">
        <v>6</v>
      </c>
      <c r="F228" s="7" t="s">
        <f>=DATEDIF(A228,$N$2,"y")</f>
      </c>
      <c r="G228" s="7" t="s">
        <f>=DATEDIF(A228,$N$2,"ym")</f>
      </c>
      <c r="H228" s="7" t="s">
        <f>=DATEDIF(A228,$N$2,"md")</f>
      </c>
      <c r="I228" s="7" t="n">
        <v>1250</v>
      </c>
      <c r="J228" s="18" t="n">
        <v>0.98666666666667</v>
      </c>
      <c r="K228" s="6" t="s">
        <f>=Портфель!G58*Портфель!$R$13</f>
      </c>
      <c r="L228" s="6" t="s">
        <f>=(K228-J228)*E228</f>
      </c>
      <c r="M228" s="6" t="s">
        <f>=MAX(0,L228*0.13)</f>
      </c>
    </row>
    <row collapsed="false" customFormat="false" customHeight="false" hidden="false" ht="12.1" outlineLevel="0" r="229">
      <c r="A229" s="49" t="n">
        <v>44721</v>
      </c>
      <c r="B229" s="17" t="s">
        <v>933</v>
      </c>
      <c r="C229" s="17" t="s">
        <v>176</v>
      </c>
      <c r="D229" s="17" t="s">
        <v>177</v>
      </c>
      <c r="E229" s="18" t="n">
        <v>22</v>
      </c>
      <c r="F229" s="7" t="s">
        <f>=DATEDIF(A229,$N$2,"y")</f>
      </c>
      <c r="G229" s="7" t="s">
        <f>=DATEDIF(A229,$N$2,"ym")</f>
      </c>
      <c r="H229" s="7" t="s">
        <f>=DATEDIF(A229,$N$2,"md")</f>
      </c>
      <c r="I229" s="7" t="n">
        <v>1240</v>
      </c>
      <c r="J229" s="18" t="n">
        <v>0.93636363636364</v>
      </c>
      <c r="K229" s="6" t="s">
        <f>=Портфель!G58*Портфель!$R$13</f>
      </c>
      <c r="L229" s="6" t="s">
        <f>=(K229-J229)*E229</f>
      </c>
      <c r="M229" s="6" t="s">
        <f>=MAX(0,L229*0.13)</f>
      </c>
    </row>
    <row collapsed="false" customFormat="false" customHeight="false" hidden="false" ht="12.1" outlineLevel="0" r="230">
      <c r="A230" s="49" t="n">
        <v>44747</v>
      </c>
      <c r="B230" s="17" t="s">
        <v>933</v>
      </c>
      <c r="C230" s="17" t="s">
        <v>176</v>
      </c>
      <c r="D230" s="17" t="s">
        <v>177</v>
      </c>
      <c r="E230" s="18" t="n">
        <v>5</v>
      </c>
      <c r="F230" s="7" t="s">
        <f>=DATEDIF(A230,$N$2,"y")</f>
      </c>
      <c r="G230" s="7" t="s">
        <f>=DATEDIF(A230,$N$2,"ym")</f>
      </c>
      <c r="H230" s="7" t="s">
        <f>=DATEDIF(A230,$N$2,"md")</f>
      </c>
      <c r="I230" s="7" t="n">
        <v>1214</v>
      </c>
      <c r="J230" s="18" t="n">
        <v>0.914</v>
      </c>
      <c r="K230" s="6" t="s">
        <f>=Портфель!G58*Портфель!$R$13</f>
      </c>
      <c r="L230" s="6" t="s">
        <f>=(K230-J230)*E230</f>
      </c>
      <c r="M230" s="6" t="s">
        <f>=MAX(0,L230*0.13)</f>
      </c>
    </row>
    <row collapsed="false" customFormat="false" customHeight="false" hidden="false" ht="12.1" outlineLevel="0" r="231">
      <c r="A231" s="49" t="n">
        <v>44826</v>
      </c>
      <c r="B231" s="17" t="s">
        <v>933</v>
      </c>
      <c r="C231" s="17" t="s">
        <v>176</v>
      </c>
      <c r="D231" s="17" t="s">
        <v>177</v>
      </c>
      <c r="E231" s="18" t="n">
        <v>2</v>
      </c>
      <c r="F231" s="7" t="s">
        <f>=DATEDIF(A231,$N$2,"y")</f>
      </c>
      <c r="G231" s="7" t="s">
        <f>=DATEDIF(A231,$N$2,"ym")</f>
      </c>
      <c r="H231" s="7" t="s">
        <f>=DATEDIF(A231,$N$2,"md")</f>
      </c>
      <c r="I231" s="7" t="n">
        <v>1135</v>
      </c>
      <c r="J231" s="18" t="n">
        <v>0.845</v>
      </c>
      <c r="K231" s="6" t="s">
        <f>=Портфель!G58*Портфель!$R$13</f>
      </c>
      <c r="L231" s="6" t="s">
        <f>=(K231-J231)*E231</f>
      </c>
      <c r="M231" s="6" t="s">
        <f>=MAX(0,L231*0.13)</f>
      </c>
    </row>
    <row collapsed="false" customFormat="false" customHeight="false" hidden="false" ht="12.1" outlineLevel="0" r="232">
      <c r="A232" s="49" t="n">
        <v>44826</v>
      </c>
      <c r="B232" s="17" t="s">
        <v>933</v>
      </c>
      <c r="C232" s="17" t="s">
        <v>176</v>
      </c>
      <c r="D232" s="17" t="s">
        <v>177</v>
      </c>
      <c r="E232" s="18" t="n">
        <v>2</v>
      </c>
      <c r="F232" s="7" t="s">
        <f>=DATEDIF(A232,$N$2,"y")</f>
      </c>
      <c r="G232" s="7" t="s">
        <f>=DATEDIF(A232,$N$2,"ym")</f>
      </c>
      <c r="H232" s="7" t="s">
        <f>=DATEDIF(A232,$N$2,"md")</f>
      </c>
      <c r="I232" s="7" t="n">
        <v>1135</v>
      </c>
      <c r="J232" s="18" t="n">
        <v>0.845</v>
      </c>
      <c r="K232" s="6" t="s">
        <f>=Портфель!G58*Портфель!$R$13</f>
      </c>
      <c r="L232" s="6" t="s">
        <f>=(K232-J232)*E232</f>
      </c>
      <c r="M232" s="6" t="s">
        <f>=MAX(0,L232*0.13)</f>
      </c>
    </row>
    <row collapsed="false" customFormat="false" customHeight="false" hidden="false" ht="12.1" outlineLevel="0" r="233">
      <c r="A233" s="49" t="n">
        <v>44826</v>
      </c>
      <c r="B233" s="17" t="s">
        <v>933</v>
      </c>
      <c r="C233" s="17" t="s">
        <v>176</v>
      </c>
      <c r="D233" s="17" t="s">
        <v>177</v>
      </c>
      <c r="E233" s="18" t="n">
        <v>2</v>
      </c>
      <c r="F233" s="7" t="s">
        <f>=DATEDIF(A233,$N$2,"y")</f>
      </c>
      <c r="G233" s="7" t="s">
        <f>=DATEDIF(A233,$N$2,"ym")</f>
      </c>
      <c r="H233" s="7" t="s">
        <f>=DATEDIF(A233,$N$2,"md")</f>
      </c>
      <c r="I233" s="7" t="n">
        <v>1135</v>
      </c>
      <c r="J233" s="18" t="n">
        <v>0.845</v>
      </c>
      <c r="K233" s="6" t="s">
        <f>=Портфель!G58*Портфель!$R$13</f>
      </c>
      <c r="L233" s="6" t="s">
        <f>=(K233-J233)*E233</f>
      </c>
      <c r="M233" s="6" t="s">
        <f>=MAX(0,L233*0.13)</f>
      </c>
    </row>
    <row collapsed="false" customFormat="false" customHeight="false" hidden="false" ht="12.1" outlineLevel="0" r="234">
      <c r="A234" s="49" t="n">
        <v>44826</v>
      </c>
      <c r="B234" s="17" t="s">
        <v>933</v>
      </c>
      <c r="C234" s="17" t="s">
        <v>176</v>
      </c>
      <c r="D234" s="17" t="s">
        <v>177</v>
      </c>
      <c r="E234" s="18" t="n">
        <v>2</v>
      </c>
      <c r="F234" s="7" t="s">
        <f>=DATEDIF(A234,$N$2,"y")</f>
      </c>
      <c r="G234" s="7" t="s">
        <f>=DATEDIF(A234,$N$2,"ym")</f>
      </c>
      <c r="H234" s="7" t="s">
        <f>=DATEDIF(A234,$N$2,"md")</f>
      </c>
      <c r="I234" s="7" t="n">
        <v>1135</v>
      </c>
      <c r="J234" s="18" t="n">
        <v>0.845</v>
      </c>
      <c r="K234" s="6" t="s">
        <f>=Портфель!G58*Портфель!$R$13</f>
      </c>
      <c r="L234" s="6" t="s">
        <f>=(K234-J234)*E234</f>
      </c>
      <c r="M234" s="6" t="s">
        <f>=MAX(0,L234*0.13)</f>
      </c>
    </row>
    <row collapsed="false" customFormat="false" customHeight="false" hidden="false" ht="12.1" outlineLevel="0" r="235">
      <c r="A235" s="49" t="n">
        <v>44826</v>
      </c>
      <c r="B235" s="17" t="s">
        <v>933</v>
      </c>
      <c r="C235" s="17" t="s">
        <v>176</v>
      </c>
      <c r="D235" s="17" t="s">
        <v>177</v>
      </c>
      <c r="E235" s="18" t="n">
        <v>2</v>
      </c>
      <c r="F235" s="7" t="s">
        <f>=DATEDIF(A235,$N$2,"y")</f>
      </c>
      <c r="G235" s="7" t="s">
        <f>=DATEDIF(A235,$N$2,"ym")</f>
      </c>
      <c r="H235" s="7" t="s">
        <f>=DATEDIF(A235,$N$2,"md")</f>
      </c>
      <c r="I235" s="7" t="n">
        <v>1135</v>
      </c>
      <c r="J235" s="18" t="n">
        <v>0.845</v>
      </c>
      <c r="K235" s="6" t="s">
        <f>=Портфель!G58*Портфель!$R$13</f>
      </c>
      <c r="L235" s="6" t="s">
        <f>=(K235-J235)*E235</f>
      </c>
      <c r="M235" s="6" t="s">
        <f>=MAX(0,L235*0.13)</f>
      </c>
    </row>
    <row collapsed="false" customFormat="false" customHeight="false" hidden="false" ht="12.1" outlineLevel="0" r="236">
      <c r="A236" s="49" t="n">
        <v>44826</v>
      </c>
      <c r="B236" s="17" t="s">
        <v>933</v>
      </c>
      <c r="C236" s="17" t="s">
        <v>176</v>
      </c>
      <c r="D236" s="17" t="s">
        <v>177</v>
      </c>
      <c r="E236" s="18" t="n">
        <v>2</v>
      </c>
      <c r="F236" s="7" t="s">
        <f>=DATEDIF(A236,$N$2,"y")</f>
      </c>
      <c r="G236" s="7" t="s">
        <f>=DATEDIF(A236,$N$2,"ym")</f>
      </c>
      <c r="H236" s="7" t="s">
        <f>=DATEDIF(A236,$N$2,"md")</f>
      </c>
      <c r="I236" s="7" t="n">
        <v>1135</v>
      </c>
      <c r="J236" s="18" t="n">
        <v>0.845</v>
      </c>
      <c r="K236" s="6" t="s">
        <f>=Портфель!G58*Портфель!$R$13</f>
      </c>
      <c r="L236" s="6" t="s">
        <f>=(K236-J236)*E236</f>
      </c>
      <c r="M236" s="6" t="s">
        <f>=MAX(0,L236*0.13)</f>
      </c>
    </row>
    <row collapsed="false" customFormat="false" customHeight="false" hidden="false" ht="12.1" outlineLevel="0" r="237">
      <c r="A237" s="49" t="n">
        <v>44826</v>
      </c>
      <c r="B237" s="17" t="s">
        <v>933</v>
      </c>
      <c r="C237" s="17" t="s">
        <v>176</v>
      </c>
      <c r="D237" s="17" t="s">
        <v>177</v>
      </c>
      <c r="E237" s="18" t="n">
        <v>2</v>
      </c>
      <c r="F237" s="7" t="s">
        <f>=DATEDIF(A237,$N$2,"y")</f>
      </c>
      <c r="G237" s="7" t="s">
        <f>=DATEDIF(A237,$N$2,"ym")</f>
      </c>
      <c r="H237" s="7" t="s">
        <f>=DATEDIF(A237,$N$2,"md")</f>
      </c>
      <c r="I237" s="7" t="n">
        <v>1135</v>
      </c>
      <c r="J237" s="18" t="n">
        <v>0.845</v>
      </c>
      <c r="K237" s="6" t="s">
        <f>=Портфель!G58*Портфель!$R$13</f>
      </c>
      <c r="L237" s="6" t="s">
        <f>=(K237-J237)*E237</f>
      </c>
      <c r="M237" s="6" t="s">
        <f>=MAX(0,L237*0.13)</f>
      </c>
    </row>
    <row collapsed="false" customFormat="false" customHeight="false" hidden="false" ht="12.1" outlineLevel="0" r="238">
      <c r="A238" s="49" t="n">
        <v>44826</v>
      </c>
      <c r="B238" s="17" t="s">
        <v>933</v>
      </c>
      <c r="C238" s="17" t="s">
        <v>176</v>
      </c>
      <c r="D238" s="17" t="s">
        <v>177</v>
      </c>
      <c r="E238" s="18" t="n">
        <v>2</v>
      </c>
      <c r="F238" s="7" t="s">
        <f>=DATEDIF(A238,$N$2,"y")</f>
      </c>
      <c r="G238" s="7" t="s">
        <f>=DATEDIF(A238,$N$2,"ym")</f>
      </c>
      <c r="H238" s="7" t="s">
        <f>=DATEDIF(A238,$N$2,"md")</f>
      </c>
      <c r="I238" s="7" t="n">
        <v>1135</v>
      </c>
      <c r="J238" s="18" t="n">
        <v>0.845</v>
      </c>
      <c r="K238" s="6" t="s">
        <f>=Портфель!G58*Портфель!$R$13</f>
      </c>
      <c r="L238" s="6" t="s">
        <f>=(K238-J238)*E238</f>
      </c>
      <c r="M238" s="6" t="s">
        <f>=MAX(0,L238*0.13)</f>
      </c>
    </row>
    <row collapsed="false" customFormat="false" customHeight="false" hidden="false" ht="12.1" outlineLevel="0" r="239">
      <c r="A239" s="49" t="n">
        <v>44826</v>
      </c>
      <c r="B239" s="17" t="s">
        <v>933</v>
      </c>
      <c r="C239" s="17" t="s">
        <v>176</v>
      </c>
      <c r="D239" s="17" t="s">
        <v>177</v>
      </c>
      <c r="E239" s="18" t="n">
        <v>2</v>
      </c>
      <c r="F239" s="7" t="s">
        <f>=DATEDIF(A239,$N$2,"y")</f>
      </c>
      <c r="G239" s="7" t="s">
        <f>=DATEDIF(A239,$N$2,"ym")</f>
      </c>
      <c r="H239" s="7" t="s">
        <f>=DATEDIF(A239,$N$2,"md")</f>
      </c>
      <c r="I239" s="7" t="n">
        <v>1135</v>
      </c>
      <c r="J239" s="18" t="n">
        <v>0.845</v>
      </c>
      <c r="K239" s="6" t="s">
        <f>=Портфель!G58*Портфель!$R$13</f>
      </c>
      <c r="L239" s="6" t="s">
        <f>=(K239-J239)*E239</f>
      </c>
      <c r="M239" s="6" t="s">
        <f>=MAX(0,L239*0.13)</f>
      </c>
    </row>
    <row collapsed="false" customFormat="false" customHeight="false" hidden="false" ht="12.1" outlineLevel="0" r="240">
      <c r="A240" s="49" t="n">
        <v>44826</v>
      </c>
      <c r="B240" s="17" t="s">
        <v>933</v>
      </c>
      <c r="C240" s="17" t="s">
        <v>176</v>
      </c>
      <c r="D240" s="17" t="s">
        <v>177</v>
      </c>
      <c r="E240" s="18" t="n">
        <v>2</v>
      </c>
      <c r="F240" s="7" t="s">
        <f>=DATEDIF(A240,$N$2,"y")</f>
      </c>
      <c r="G240" s="7" t="s">
        <f>=DATEDIF(A240,$N$2,"ym")</f>
      </c>
      <c r="H240" s="7" t="s">
        <f>=DATEDIF(A240,$N$2,"md")</f>
      </c>
      <c r="I240" s="7" t="n">
        <v>1135</v>
      </c>
      <c r="J240" s="18" t="n">
        <v>0.845</v>
      </c>
      <c r="K240" s="6" t="s">
        <f>=Портфель!G58*Портфель!$R$13</f>
      </c>
      <c r="L240" s="6" t="s">
        <f>=(K240-J240)*E240</f>
      </c>
      <c r="M240" s="6" t="s">
        <f>=MAX(0,L240*0.13)</f>
      </c>
    </row>
    <row collapsed="false" customFormat="false" customHeight="false" hidden="false" ht="12.1" outlineLevel="0" r="241">
      <c r="A241" s="49" t="n">
        <v>44826</v>
      </c>
      <c r="B241" s="17" t="s">
        <v>933</v>
      </c>
      <c r="C241" s="17" t="s">
        <v>176</v>
      </c>
      <c r="D241" s="17" t="s">
        <v>177</v>
      </c>
      <c r="E241" s="18" t="n">
        <v>2</v>
      </c>
      <c r="F241" s="7" t="s">
        <f>=DATEDIF(A241,$N$2,"y")</f>
      </c>
      <c r="G241" s="7" t="s">
        <f>=DATEDIF(A241,$N$2,"ym")</f>
      </c>
      <c r="H241" s="7" t="s">
        <f>=DATEDIF(A241,$N$2,"md")</f>
      </c>
      <c r="I241" s="7" t="n">
        <v>1135</v>
      </c>
      <c r="J241" s="18" t="n">
        <v>0.845</v>
      </c>
      <c r="K241" s="6" t="s">
        <f>=Портфель!G58*Портфель!$R$13</f>
      </c>
      <c r="L241" s="6" t="s">
        <f>=(K241-J241)*E241</f>
      </c>
      <c r="M241" s="6" t="s">
        <f>=MAX(0,L241*0.13)</f>
      </c>
    </row>
    <row collapsed="false" customFormat="false" customHeight="false" hidden="false" ht="12.1" outlineLevel="0" r="242">
      <c r="A242" s="49" t="n">
        <v>44826</v>
      </c>
      <c r="B242" s="17" t="s">
        <v>933</v>
      </c>
      <c r="C242" s="17" t="s">
        <v>176</v>
      </c>
      <c r="D242" s="17" t="s">
        <v>177</v>
      </c>
      <c r="E242" s="18" t="n">
        <v>2</v>
      </c>
      <c r="F242" s="7" t="s">
        <f>=DATEDIF(A242,$N$2,"y")</f>
      </c>
      <c r="G242" s="7" t="s">
        <f>=DATEDIF(A242,$N$2,"ym")</f>
      </c>
      <c r="H242" s="7" t="s">
        <f>=DATEDIF(A242,$N$2,"md")</f>
      </c>
      <c r="I242" s="7" t="n">
        <v>1135</v>
      </c>
      <c r="J242" s="18" t="n">
        <v>0.845</v>
      </c>
      <c r="K242" s="6" t="s">
        <f>=Портфель!G58*Портфель!$R$13</f>
      </c>
      <c r="L242" s="6" t="s">
        <f>=(K242-J242)*E242</f>
      </c>
      <c r="M242" s="6" t="s">
        <f>=MAX(0,L242*0.13)</f>
      </c>
    </row>
    <row collapsed="false" customFormat="false" customHeight="false" hidden="false" ht="12.1" outlineLevel="0" r="243">
      <c r="A243" s="49" t="n">
        <v>44826</v>
      </c>
      <c r="B243" s="17" t="s">
        <v>933</v>
      </c>
      <c r="C243" s="17" t="s">
        <v>176</v>
      </c>
      <c r="D243" s="17" t="s">
        <v>177</v>
      </c>
      <c r="E243" s="18" t="n">
        <v>2</v>
      </c>
      <c r="F243" s="7" t="s">
        <f>=DATEDIF(A243,$N$2,"y")</f>
      </c>
      <c r="G243" s="7" t="s">
        <f>=DATEDIF(A243,$N$2,"ym")</f>
      </c>
      <c r="H243" s="7" t="s">
        <f>=DATEDIF(A243,$N$2,"md")</f>
      </c>
      <c r="I243" s="7" t="n">
        <v>1135</v>
      </c>
      <c r="J243" s="18" t="n">
        <v>0.845</v>
      </c>
      <c r="K243" s="6" t="s">
        <f>=Портфель!G58*Портфель!$R$13</f>
      </c>
      <c r="L243" s="6" t="s">
        <f>=(K243-J243)*E243</f>
      </c>
      <c r="M243" s="6" t="s">
        <f>=MAX(0,L243*0.13)</f>
      </c>
    </row>
    <row collapsed="false" customFormat="false" customHeight="false" hidden="false" ht="12.1" outlineLevel="0" r="244">
      <c r="A244" s="49" t="n">
        <v>44826</v>
      </c>
      <c r="B244" s="17" t="s">
        <v>933</v>
      </c>
      <c r="C244" s="17" t="s">
        <v>176</v>
      </c>
      <c r="D244" s="17" t="s">
        <v>177</v>
      </c>
      <c r="E244" s="18" t="n">
        <v>2</v>
      </c>
      <c r="F244" s="7" t="s">
        <f>=DATEDIF(A244,$N$2,"y")</f>
      </c>
      <c r="G244" s="7" t="s">
        <f>=DATEDIF(A244,$N$2,"ym")</f>
      </c>
      <c r="H244" s="7" t="s">
        <f>=DATEDIF(A244,$N$2,"md")</f>
      </c>
      <c r="I244" s="7" t="n">
        <v>1135</v>
      </c>
      <c r="J244" s="18" t="n">
        <v>0.845</v>
      </c>
      <c r="K244" s="6" t="s">
        <f>=Портфель!G58*Портфель!$R$13</f>
      </c>
      <c r="L244" s="6" t="s">
        <f>=(K244-J244)*E244</f>
      </c>
      <c r="M244" s="6" t="s">
        <f>=MAX(0,L244*0.13)</f>
      </c>
    </row>
    <row collapsed="false" customFormat="false" customHeight="false" hidden="false" ht="12.1" outlineLevel="0" r="245">
      <c r="A245" s="49" t="n">
        <v>44826</v>
      </c>
      <c r="B245" s="17" t="s">
        <v>933</v>
      </c>
      <c r="C245" s="17" t="s">
        <v>176</v>
      </c>
      <c r="D245" s="17" t="s">
        <v>177</v>
      </c>
      <c r="E245" s="18" t="n">
        <v>2</v>
      </c>
      <c r="F245" s="7" t="s">
        <f>=DATEDIF(A245,$N$2,"y")</f>
      </c>
      <c r="G245" s="7" t="s">
        <f>=DATEDIF(A245,$N$2,"ym")</f>
      </c>
      <c r="H245" s="7" t="s">
        <f>=DATEDIF(A245,$N$2,"md")</f>
      </c>
      <c r="I245" s="7" t="n">
        <v>1135</v>
      </c>
      <c r="J245" s="18" t="n">
        <v>0.845</v>
      </c>
      <c r="K245" s="6" t="s">
        <f>=Портфель!G58*Портфель!$R$13</f>
      </c>
      <c r="L245" s="6" t="s">
        <f>=(K245-J245)*E245</f>
      </c>
      <c r="M245" s="6" t="s">
        <f>=MAX(0,L245*0.13)</f>
      </c>
    </row>
    <row collapsed="false" customFormat="false" customHeight="false" hidden="false" ht="12.1" outlineLevel="0" r="246">
      <c r="A246" s="49" t="n">
        <v>44826</v>
      </c>
      <c r="B246" s="17" t="s">
        <v>933</v>
      </c>
      <c r="C246" s="17" t="s">
        <v>176</v>
      </c>
      <c r="D246" s="17" t="s">
        <v>177</v>
      </c>
      <c r="E246" s="18" t="n">
        <v>2</v>
      </c>
      <c r="F246" s="7" t="s">
        <f>=DATEDIF(A246,$N$2,"y")</f>
      </c>
      <c r="G246" s="7" t="s">
        <f>=DATEDIF(A246,$N$2,"ym")</f>
      </c>
      <c r="H246" s="7" t="s">
        <f>=DATEDIF(A246,$N$2,"md")</f>
      </c>
      <c r="I246" s="7" t="n">
        <v>1135</v>
      </c>
      <c r="J246" s="18" t="n">
        <v>0.845</v>
      </c>
      <c r="K246" s="6" t="s">
        <f>=Портфель!G58*Портфель!$R$13</f>
      </c>
      <c r="L246" s="6" t="s">
        <f>=(K246-J246)*E246</f>
      </c>
      <c r="M246" s="6" t="s">
        <f>=MAX(0,L246*0.13)</f>
      </c>
    </row>
    <row collapsed="false" customFormat="false" customHeight="false" hidden="false" ht="12.1" outlineLevel="0" r="247">
      <c r="A247" s="49" t="n">
        <v>44837</v>
      </c>
      <c r="B247" s="17" t="s">
        <v>933</v>
      </c>
      <c r="C247" s="17" t="s">
        <v>176</v>
      </c>
      <c r="D247" s="17" t="s">
        <v>177</v>
      </c>
      <c r="E247" s="18" t="n">
        <v>35</v>
      </c>
      <c r="F247" s="7" t="s">
        <f>=DATEDIF(A247,$N$2,"y")</f>
      </c>
      <c r="G247" s="7" t="s">
        <f>=DATEDIF(A247,$N$2,"ym")</f>
      </c>
      <c r="H247" s="7" t="s">
        <f>=DATEDIF(A247,$N$2,"md")</f>
      </c>
      <c r="I247" s="7" t="n">
        <v>1124</v>
      </c>
      <c r="J247" s="18" t="n">
        <v>0.834</v>
      </c>
      <c r="K247" s="6" t="s">
        <f>=Портфель!G58*Портфель!$R$13</f>
      </c>
      <c r="L247" s="6" t="s">
        <f>=(K247-J247)*E247</f>
      </c>
      <c r="M247" s="6" t="s">
        <f>=MAX(0,L247*0.13)</f>
      </c>
    </row>
    <row collapsed="false" customFormat="false" customHeight="false" hidden="false" ht="12.1" outlineLevel="0" r="248">
      <c r="A248" s="49" t="n">
        <v>44848</v>
      </c>
      <c r="B248" s="17" t="s">
        <v>933</v>
      </c>
      <c r="C248" s="17" t="s">
        <v>176</v>
      </c>
      <c r="D248" s="17" t="s">
        <v>177</v>
      </c>
      <c r="E248" s="18" t="n">
        <v>28</v>
      </c>
      <c r="F248" s="7" t="s">
        <f>=DATEDIF(A248,$N$2,"y")</f>
      </c>
      <c r="G248" s="7" t="s">
        <f>=DATEDIF(A248,$N$2,"ym")</f>
      </c>
      <c r="H248" s="7" t="s">
        <f>=DATEDIF(A248,$N$2,"md")</f>
      </c>
      <c r="I248" s="7" t="n">
        <v>1113</v>
      </c>
      <c r="J248" s="18" t="n">
        <v>0.85714285714286</v>
      </c>
      <c r="K248" s="6" t="s">
        <f>=Портфель!G58*Портфель!$R$13</f>
      </c>
      <c r="L248" s="6" t="s">
        <f>=(K248-J248)*E248</f>
      </c>
      <c r="M248" s="6" t="s">
        <f>=MAX(0,L248*0.13)</f>
      </c>
    </row>
    <row collapsed="false" customFormat="false" customHeight="false" hidden="false" ht="12.1" outlineLevel="0" r="249">
      <c r="A249" s="49" t="n">
        <v>45040</v>
      </c>
      <c r="B249" s="17" t="s">
        <v>933</v>
      </c>
      <c r="C249" s="17" t="s">
        <v>176</v>
      </c>
      <c r="D249" s="17" t="s">
        <v>177</v>
      </c>
      <c r="E249" s="18" t="n">
        <v>10</v>
      </c>
      <c r="F249" s="7" t="s">
        <f>=DATEDIF(A249,$N$2,"y")</f>
      </c>
      <c r="G249" s="7" t="s">
        <f>=DATEDIF(A249,$N$2,"ym")</f>
      </c>
      <c r="H249" s="7" t="s">
        <f>=DATEDIF(A249,$N$2,"md")</f>
      </c>
      <c r="I249" s="7" t="n">
        <v>921</v>
      </c>
      <c r="J249" s="18" t="n">
        <v>1.33</v>
      </c>
      <c r="K249" s="6" t="s">
        <f>=Портфель!G58*Портфель!$R$13</f>
      </c>
      <c r="L249" s="6" t="s">
        <f>=(K249-J249)*E249</f>
      </c>
      <c r="M249" s="6" t="s">
        <f>=MAX(0,L249*0.13)</f>
      </c>
    </row>
    <row collapsed="false" customFormat="false" customHeight="false" hidden="false" ht="12.1" outlineLevel="0" r="250">
      <c r="A250" s="49" t="n">
        <v>45127</v>
      </c>
      <c r="B250" s="17" t="s">
        <v>933</v>
      </c>
      <c r="C250" s="17" t="s">
        <v>176</v>
      </c>
      <c r="D250" s="17" t="s">
        <v>177</v>
      </c>
      <c r="E250" s="18" t="n">
        <v>27</v>
      </c>
      <c r="F250" s="7" t="s">
        <f>=DATEDIF(A250,$N$2,"y")</f>
      </c>
      <c r="G250" s="7" t="s">
        <f>=DATEDIF(A250,$N$2,"ym")</f>
      </c>
      <c r="H250" s="7" t="s">
        <f>=DATEDIF(A250,$N$2,"md")</f>
      </c>
      <c r="I250" s="7" t="n">
        <v>834</v>
      </c>
      <c r="J250" s="18" t="n">
        <v>1.4692592592593</v>
      </c>
      <c r="K250" s="6" t="s">
        <f>=Портфель!G58*Портфель!$R$13</f>
      </c>
      <c r="L250" s="6" t="s">
        <f>=(K250-J250)*E250</f>
      </c>
      <c r="M250" s="6" t="s">
        <f>=MAX(0,L250*0.13)</f>
      </c>
    </row>
    <row collapsed="false" customFormat="false" customHeight="false" hidden="false" ht="12.1" outlineLevel="0" r="251">
      <c r="A251" s="49" t="n">
        <v>44147</v>
      </c>
      <c r="B251" s="17" t="s">
        <v>864</v>
      </c>
      <c r="C251" s="17" t="s">
        <v>176</v>
      </c>
      <c r="D251" s="17" t="s">
        <v>177</v>
      </c>
      <c r="E251" s="18" t="n">
        <v>0.27</v>
      </c>
      <c r="F251" s="7" t="s">
        <f>=DATEDIF(A251,$N$2,"y")</f>
      </c>
      <c r="G251" s="7" t="s">
        <f>=DATEDIF(A251,$N$2,"ym")</f>
      </c>
      <c r="H251" s="7" t="s">
        <f>=DATEDIF(A251,$N$2,"md")</f>
      </c>
      <c r="I251" s="7" t="n">
        <v>1814</v>
      </c>
      <c r="J251" s="18" t="n">
        <v>123.14814814815</v>
      </c>
      <c r="K251" s="6" t="s">
        <f>=Портфель!G58*Портфель!$R$13</f>
      </c>
      <c r="L251" s="6" t="s">
        <f>=(K251-J251)*E251</f>
      </c>
      <c r="M251" s="6" t="s">
        <f>=MAX(0,L251*0.13)</f>
      </c>
    </row>
    <row collapsed="false" customFormat="false" customHeight="false" hidden="false" ht="12.1" outlineLevel="0" r="252">
      <c r="A252" s="49" t="n">
        <v>44175</v>
      </c>
      <c r="B252" s="17" t="s">
        <v>864</v>
      </c>
      <c r="C252" s="17" t="s">
        <v>176</v>
      </c>
      <c r="D252" s="17" t="s">
        <v>177</v>
      </c>
      <c r="E252" s="18" t="n">
        <v>0.23</v>
      </c>
      <c r="F252" s="7" t="s">
        <f>=DATEDIF(A252,$N$2,"y")</f>
      </c>
      <c r="G252" s="7" t="s">
        <f>=DATEDIF(A252,$N$2,"ym")</f>
      </c>
      <c r="H252" s="7" t="s">
        <f>=DATEDIF(A252,$N$2,"md")</f>
      </c>
      <c r="I252" s="7" t="n">
        <v>1786</v>
      </c>
      <c r="J252" s="18" t="n">
        <v>114.4347826087</v>
      </c>
      <c r="K252" s="6" t="s">
        <f>=Портфель!G58*Портфель!$R$13</f>
      </c>
      <c r="L252" s="6" t="s">
        <f>=(K252-J252)*E252</f>
      </c>
      <c r="M252" s="6" t="s">
        <f>=MAX(0,L252*0.13)</f>
      </c>
    </row>
    <row collapsed="false" customFormat="false" customHeight="false" hidden="false" ht="12.1" outlineLevel="0" r="253">
      <c r="A253" s="49" t="n">
        <v>44175</v>
      </c>
      <c r="B253" s="17" t="s">
        <v>864</v>
      </c>
      <c r="C253" s="17" t="s">
        <v>176</v>
      </c>
      <c r="D253" s="17" t="s">
        <v>177</v>
      </c>
      <c r="E253" s="18" t="n">
        <v>1</v>
      </c>
      <c r="F253" s="7" t="s">
        <f>=DATEDIF(A253,$N$2,"y")</f>
      </c>
      <c r="G253" s="7" t="s">
        <f>=DATEDIF(A253,$N$2,"ym")</f>
      </c>
      <c r="H253" s="7" t="s">
        <f>=DATEDIF(A253,$N$2,"md")</f>
      </c>
      <c r="I253" s="7" t="n">
        <v>1786</v>
      </c>
      <c r="J253" s="18" t="n">
        <v>115.823006</v>
      </c>
      <c r="K253" s="6" t="s">
        <f>=Портфель!G58*Портфель!$R$13</f>
      </c>
      <c r="L253" s="6" t="s">
        <f>=(K253-J253)*E253</f>
      </c>
      <c r="M253" s="6" t="s">
        <f>=MAX(0,L253*0.13)</f>
      </c>
    </row>
    <row collapsed="false" customFormat="false" customHeight="false" hidden="false" ht="12.1" outlineLevel="0" r="254">
      <c r="A254" s="49" t="n">
        <v>44260</v>
      </c>
      <c r="B254" s="17" t="s">
        <v>864</v>
      </c>
      <c r="C254" s="17" t="s">
        <v>176</v>
      </c>
      <c r="D254" s="17" t="s">
        <v>177</v>
      </c>
      <c r="E254" s="18" t="n">
        <v>0.04</v>
      </c>
      <c r="F254" s="7" t="s">
        <f>=DATEDIF(A254,$N$2,"y")</f>
      </c>
      <c r="G254" s="7" t="s">
        <f>=DATEDIF(A254,$N$2,"ym")</f>
      </c>
      <c r="H254" s="7" t="s">
        <f>=DATEDIF(A254,$N$2,"md")</f>
      </c>
      <c r="I254" s="7" t="n">
        <v>1701</v>
      </c>
      <c r="J254" s="18" t="n">
        <v>106.25</v>
      </c>
      <c r="K254" s="6" t="s">
        <f>=Портфель!G58*Портфель!$R$13</f>
      </c>
      <c r="L254" s="6" t="s">
        <f>=(K254-J254)*E254</f>
      </c>
      <c r="M254" s="6" t="s">
        <f>=MAX(0,L254*0.13)</f>
      </c>
    </row>
    <row collapsed="false" customFormat="false" customHeight="false" hidden="false" ht="12.1" outlineLevel="0" r="255">
      <c r="A255" s="49" t="n">
        <v>44260</v>
      </c>
      <c r="B255" s="17" t="s">
        <v>864</v>
      </c>
      <c r="C255" s="17" t="s">
        <v>176</v>
      </c>
      <c r="D255" s="17" t="s">
        <v>177</v>
      </c>
      <c r="E255" s="18" t="n">
        <v>0.03</v>
      </c>
      <c r="F255" s="7" t="s">
        <f>=DATEDIF(A255,$N$2,"y")</f>
      </c>
      <c r="G255" s="7" t="s">
        <f>=DATEDIF(A255,$N$2,"ym")</f>
      </c>
      <c r="H255" s="7" t="s">
        <f>=DATEDIF(A255,$N$2,"md")</f>
      </c>
      <c r="I255" s="7" t="n">
        <v>1701</v>
      </c>
      <c r="J255" s="18" t="n">
        <v>106.66666666667</v>
      </c>
      <c r="K255" s="6" t="s">
        <f>=Портфель!G58*Портфель!$R$13</f>
      </c>
      <c r="L255" s="6" t="s">
        <f>=(K255-J255)*E255</f>
      </c>
      <c r="M255" s="6" t="s">
        <f>=MAX(0,L255*0.13)</f>
      </c>
    </row>
    <row collapsed="false" customFormat="false" customHeight="false" hidden="false" ht="12.1" outlineLevel="0" r="256">
      <c r="A256" s="49" t="n">
        <v>44470</v>
      </c>
      <c r="B256" s="17" t="s">
        <v>864</v>
      </c>
      <c r="C256" s="17" t="s">
        <v>176</v>
      </c>
      <c r="D256" s="17" t="s">
        <v>177</v>
      </c>
      <c r="E256" s="18" t="n">
        <v>0.13</v>
      </c>
      <c r="F256" s="7" t="s">
        <f>=DATEDIF(A256,$N$2,"y")</f>
      </c>
      <c r="G256" s="7" t="s">
        <f>=DATEDIF(A256,$N$2,"ym")</f>
      </c>
      <c r="H256" s="7" t="s">
        <f>=DATEDIF(A256,$N$2,"md")</f>
      </c>
      <c r="I256" s="7" t="n">
        <v>1491</v>
      </c>
      <c r="J256" s="18" t="n">
        <v>106.84615384615</v>
      </c>
      <c r="K256" s="6" t="s">
        <f>=Портфель!G58*Портфель!$R$13</f>
      </c>
      <c r="L256" s="6" t="s">
        <f>=(K256-J256)*E256</f>
      </c>
      <c r="M256" s="6" t="s">
        <f>=MAX(0,L256*0.13)</f>
      </c>
    </row>
    <row collapsed="false" customFormat="false" customHeight="false" hidden="false" ht="12.1" outlineLevel="0" r="257">
      <c r="A257" s="49" t="n">
        <v>44470</v>
      </c>
      <c r="B257" s="17" t="s">
        <v>864</v>
      </c>
      <c r="C257" s="17" t="s">
        <v>176</v>
      </c>
      <c r="D257" s="17" t="s">
        <v>177</v>
      </c>
      <c r="E257" s="18" t="n">
        <v>0.56</v>
      </c>
      <c r="F257" s="7" t="s">
        <f>=DATEDIF(A257,$N$2,"y")</f>
      </c>
      <c r="G257" s="7" t="s">
        <f>=DATEDIF(A257,$N$2,"ym")</f>
      </c>
      <c r="H257" s="7" t="s">
        <f>=DATEDIF(A257,$N$2,"md")</f>
      </c>
      <c r="I257" s="7" t="n">
        <v>1491</v>
      </c>
      <c r="J257" s="18" t="n">
        <v>106.69642857143</v>
      </c>
      <c r="K257" s="6" t="s">
        <f>=Портфель!G58*Портфель!$R$13</f>
      </c>
      <c r="L257" s="6" t="s">
        <f>=(K257-J257)*E257</f>
      </c>
      <c r="M257" s="6" t="s">
        <f>=MAX(0,L257*0.13)</f>
      </c>
    </row>
    <row collapsed="false" customFormat="false" customHeight="false" hidden="false" ht="12.1" outlineLevel="0" r="258">
      <c r="A258" s="49" t="n">
        <v>44470</v>
      </c>
      <c r="B258" s="17" t="s">
        <v>864</v>
      </c>
      <c r="C258" s="17" t="s">
        <v>176</v>
      </c>
      <c r="D258" s="17" t="s">
        <v>177</v>
      </c>
      <c r="E258" s="18" t="n">
        <v>0.16</v>
      </c>
      <c r="F258" s="7" t="s">
        <f>=DATEDIF(A258,$N$2,"y")</f>
      </c>
      <c r="G258" s="7" t="s">
        <f>=DATEDIF(A258,$N$2,"ym")</f>
      </c>
      <c r="H258" s="7" t="s">
        <f>=DATEDIF(A258,$N$2,"md")</f>
      </c>
      <c r="I258" s="7" t="n">
        <v>1491</v>
      </c>
      <c r="J258" s="18" t="n">
        <v>106.8125</v>
      </c>
      <c r="K258" s="6" t="s">
        <f>=Портфель!G58*Портфель!$R$13</f>
      </c>
      <c r="L258" s="6" t="s">
        <f>=(K258-J258)*E258</f>
      </c>
      <c r="M258" s="6" t="s">
        <f>=MAX(0,L258*0.13)</f>
      </c>
    </row>
    <row collapsed="false" customFormat="false" customHeight="false" hidden="false" ht="12.1" outlineLevel="0" r="259">
      <c r="A259" s="49" t="n">
        <v>44470</v>
      </c>
      <c r="B259" s="17" t="s">
        <v>864</v>
      </c>
      <c r="C259" s="17" t="s">
        <v>176</v>
      </c>
      <c r="D259" s="17" t="s">
        <v>177</v>
      </c>
      <c r="E259" s="18" t="n">
        <v>0.58</v>
      </c>
      <c r="F259" s="7" t="s">
        <f>=DATEDIF(A259,$N$2,"y")</f>
      </c>
      <c r="G259" s="7" t="s">
        <f>=DATEDIF(A259,$N$2,"ym")</f>
      </c>
      <c r="H259" s="7" t="s">
        <f>=DATEDIF(A259,$N$2,"md")</f>
      </c>
      <c r="I259" s="7" t="n">
        <v>1491</v>
      </c>
      <c r="J259" s="18" t="n">
        <v>106.68965517241</v>
      </c>
      <c r="K259" s="6" t="s">
        <f>=Портфель!G58*Портфель!$R$13</f>
      </c>
      <c r="L259" s="6" t="s">
        <f>=(K259-J259)*E259</f>
      </c>
      <c r="M259" s="6" t="s">
        <f>=MAX(0,L259*0.13)</f>
      </c>
    </row>
    <row collapsed="false" customFormat="false" customHeight="false" hidden="false" ht="12.1" outlineLevel="0" r="260">
      <c r="A260" s="49" t="n">
        <v>44483</v>
      </c>
      <c r="B260" s="17" t="s">
        <v>864</v>
      </c>
      <c r="C260" s="17" t="s">
        <v>176</v>
      </c>
      <c r="D260" s="17" t="s">
        <v>177</v>
      </c>
      <c r="E260" s="18" t="n">
        <v>0.18</v>
      </c>
      <c r="F260" s="7" t="s">
        <f>=DATEDIF(A260,$N$2,"y")</f>
      </c>
      <c r="G260" s="7" t="s">
        <f>=DATEDIF(A260,$N$2,"ym")</f>
      </c>
      <c r="H260" s="7" t="s">
        <f>=DATEDIF(A260,$N$2,"md")</f>
      </c>
      <c r="I260" s="7" t="n">
        <v>1478</v>
      </c>
      <c r="J260" s="18" t="n">
        <v>107.22222222222</v>
      </c>
      <c r="K260" s="6" t="s">
        <f>=Портфель!G58*Портфель!$R$13</f>
      </c>
      <c r="L260" s="6" t="s">
        <f>=(K260-J260)*E260</f>
      </c>
      <c r="M260" s="6" t="s">
        <f>=MAX(0,L260*0.13)</f>
      </c>
    </row>
    <row collapsed="false" customFormat="false" customHeight="false" hidden="false" ht="12.1" outlineLevel="0" r="261">
      <c r="A261" s="49" t="n">
        <v>44537</v>
      </c>
      <c r="B261" s="17" t="s">
        <v>864</v>
      </c>
      <c r="C261" s="17" t="s">
        <v>179</v>
      </c>
      <c r="D261" s="17" t="s">
        <v>180</v>
      </c>
      <c r="E261" s="18" t="n">
        <v>2</v>
      </c>
      <c r="F261" s="7" t="s">
        <f>=DATEDIF(A261,$N$2,"y")</f>
      </c>
      <c r="G261" s="7" t="s">
        <f>=DATEDIF(A261,$N$2,"ym")</f>
      </c>
      <c r="H261" s="7" t="s">
        <f>=DATEDIF(A261,$N$2,"md")</f>
      </c>
      <c r="I261" s="7" t="n">
        <v>1424</v>
      </c>
      <c r="J261" s="18" t="n">
        <v>390.44782</v>
      </c>
      <c r="K261" s="6" t="s">
        <f>=Портфель!G59*Портфель!$R$17</f>
      </c>
      <c r="L261" s="6" t="s">
        <f>=(K261-J261)*E261</f>
      </c>
      <c r="M261" s="6" t="s">
        <f>=MAX(0,L261*0.13)</f>
      </c>
    </row>
    <row collapsed="false" customFormat="false" customHeight="false" hidden="false" ht="12.1" outlineLevel="0" r="262">
      <c r="A262" s="49" t="n">
        <v>44533</v>
      </c>
      <c r="B262" s="17" t="s">
        <v>864</v>
      </c>
      <c r="C262" s="17" t="s">
        <v>181</v>
      </c>
      <c r="D262" s="17" t="s">
        <v>182</v>
      </c>
      <c r="E262" s="18" t="n">
        <v>1</v>
      </c>
      <c r="F262" s="7" t="s">
        <f>=DATEDIF(A262,$N$2,"y")</f>
      </c>
      <c r="G262" s="7" t="s">
        <f>=DATEDIF(A262,$N$2,"ym")</f>
      </c>
      <c r="H262" s="7" t="s">
        <f>=DATEDIF(A262,$N$2,"md")</f>
      </c>
      <c r="I262" s="7" t="n">
        <v>1428</v>
      </c>
      <c r="J262" s="18" t="n">
        <v>90.63</v>
      </c>
      <c r="K262" s="6" t="s">
        <f>=Портфель!G60*Портфель!$R$13</f>
      </c>
      <c r="L262" s="6" t="s">
        <f>=(K262-J262)*E262</f>
      </c>
      <c r="M262" s="6" t="s">
        <f>=MAX(0,L262*0.13)</f>
      </c>
    </row>
    <row collapsed="false" customFormat="false" customHeight="false" hidden="false" ht="12.1" outlineLevel="0" r="263">
      <c r="A263" s="49" t="n">
        <v>44533</v>
      </c>
      <c r="B263" s="17" t="s">
        <v>864</v>
      </c>
      <c r="C263" s="17" t="s">
        <v>183</v>
      </c>
      <c r="D263" s="17" t="s">
        <v>184</v>
      </c>
      <c r="E263" s="18" t="n">
        <v>3</v>
      </c>
      <c r="F263" s="7" t="s">
        <f>=DATEDIF(A263,$N$2,"y")</f>
      </c>
      <c r="G263" s="7" t="s">
        <f>=DATEDIF(A263,$N$2,"ym")</f>
      </c>
      <c r="H263" s="7" t="s">
        <f>=DATEDIF(A263,$N$2,"md")</f>
      </c>
      <c r="I263" s="7" t="n">
        <v>1428</v>
      </c>
      <c r="J263" s="18" t="n">
        <v>7.07</v>
      </c>
      <c r="K263" s="6" t="s">
        <f>=Портфель!G61*Портфель!$R$13</f>
      </c>
      <c r="L263" s="6" t="s">
        <f>=(K263-J263)*E263</f>
      </c>
      <c r="M263" s="6" t="s">
        <f>=MAX(0,L263*0.13)</f>
      </c>
    </row>
    <row collapsed="false" customFormat="false" customHeight="false" hidden="false" ht="12.1" outlineLevel="0" r="264">
      <c r="A264" s="49" t="n">
        <v>44588</v>
      </c>
      <c r="B264" s="17" t="s">
        <v>844</v>
      </c>
      <c r="C264" s="17" t="s">
        <v>186</v>
      </c>
      <c r="D264" s="17" t="s">
        <v>187</v>
      </c>
      <c r="E264" s="18" t="n">
        <v>1</v>
      </c>
      <c r="F264" s="7" t="s">
        <f>=DATEDIF(A264,$N$2,"y")</f>
      </c>
      <c r="G264" s="7" t="s">
        <f>=DATEDIF(A264,$N$2,"ym")</f>
      </c>
      <c r="H264" s="7" t="s">
        <f>=DATEDIF(A264,$N$2,"md")</f>
      </c>
      <c r="I264" s="7" t="n">
        <v>1373</v>
      </c>
      <c r="J264" s="18" t="n">
        <v>10.26</v>
      </c>
      <c r="K264" s="6" t="s">
        <f>=Портфель!G62*Портфель!$R$13</f>
      </c>
      <c r="L264" s="6" t="s">
        <f>=(K264-J264)*E264</f>
      </c>
      <c r="M264" s="6" t="s">
        <f>=MAX(0,L264*0.13)</f>
      </c>
    </row>
    <row collapsed="false" customFormat="false" customHeight="false" hidden="false" ht="12.1" outlineLevel="0" r="265">
      <c r="A265" s="49" t="n">
        <v>45681</v>
      </c>
      <c r="B265" s="17" t="s">
        <v>844</v>
      </c>
      <c r="C265" s="17" t="s">
        <v>201</v>
      </c>
      <c r="D265" s="17" t="s">
        <v>203</v>
      </c>
      <c r="E265" s="18" t="n">
        <v>3</v>
      </c>
      <c r="F265" s="7" t="s">
        <f>=DATEDIF(A265,$N$2,"y")</f>
      </c>
      <c r="G265" s="7" t="s">
        <f>=DATEDIF(A265,$N$2,"ym")</f>
      </c>
      <c r="H265" s="7" t="s">
        <f>=DATEDIF(A265,$N$2,"md")</f>
      </c>
      <c r="I265" s="7" t="n">
        <v>280</v>
      </c>
      <c r="J265" s="18" t="n">
        <v>787.41666666667</v>
      </c>
      <c r="K265" s="6" t="s">
        <f>=Портфель!G70*Портфель!H70/100*Портфель!$R$13</f>
      </c>
      <c r="L265" s="6" t="s">
        <f>=(K265-J265)*E265</f>
      </c>
      <c r="M265" s="6" t="s">
        <f>=MAX(0,L265*0.13)</f>
      </c>
    </row>
    <row collapsed="false" customFormat="false" customHeight="false" hidden="false" ht="12.1" outlineLevel="0" r="266">
      <c r="A266" s="49" t="n">
        <v>45852</v>
      </c>
      <c r="B266" s="17" t="s">
        <v>844</v>
      </c>
      <c r="C266" s="17" t="s">
        <v>201</v>
      </c>
      <c r="D266" s="17" t="s">
        <v>203</v>
      </c>
      <c r="E266" s="18" t="n">
        <v>1</v>
      </c>
      <c r="F266" s="7" t="s">
        <f>=DATEDIF(A266,$N$2,"y")</f>
      </c>
      <c r="G266" s="7" t="s">
        <f>=DATEDIF(A266,$N$2,"ym")</f>
      </c>
      <c r="H266" s="7" t="s">
        <f>=DATEDIF(A266,$N$2,"md")</f>
      </c>
      <c r="I266" s="7" t="n">
        <v>109</v>
      </c>
      <c r="J266" s="18" t="n">
        <v>879.88</v>
      </c>
      <c r="K266" s="6" t="s">
        <f>=Портфель!G70*Портфель!H70/100*Портфель!$R$13</f>
      </c>
      <c r="L266" s="6" t="s">
        <f>=(K266-J266)*E266</f>
      </c>
      <c r="M266" s="6" t="s">
        <f>=MAX(0,L266*0.13)</f>
      </c>
    </row>
    <row collapsed="false" customFormat="false" customHeight="false" hidden="false" ht="12.1" outlineLevel="0" r="267">
      <c r="A267" s="49" t="n">
        <v>45853</v>
      </c>
      <c r="B267" s="17" t="s">
        <v>844</v>
      </c>
      <c r="C267" s="17" t="s">
        <v>201</v>
      </c>
      <c r="D267" s="17" t="s">
        <v>203</v>
      </c>
      <c r="E267" s="18" t="n">
        <v>1</v>
      </c>
      <c r="F267" s="7" t="s">
        <f>=DATEDIF(A267,$N$2,"y")</f>
      </c>
      <c r="G267" s="7" t="s">
        <f>=DATEDIF(A267,$N$2,"ym")</f>
      </c>
      <c r="H267" s="7" t="s">
        <f>=DATEDIF(A267,$N$2,"md")</f>
      </c>
      <c r="I267" s="7" t="n">
        <v>108</v>
      </c>
      <c r="J267" s="18" t="n">
        <v>899.29</v>
      </c>
      <c r="K267" s="6" t="s">
        <f>=Портфель!G70*Портфель!H70/100*Портфель!$R$13</f>
      </c>
      <c r="L267" s="6" t="s">
        <f>=(K267-J267)*E267</f>
      </c>
      <c r="M267" s="6" t="s">
        <f>=MAX(0,L267*0.13)</f>
      </c>
    </row>
    <row collapsed="false" customFormat="false" customHeight="false" hidden="false" ht="12.1" outlineLevel="0" r="268">
      <c r="A268" s="49" t="n">
        <v>45866</v>
      </c>
      <c r="B268" s="17" t="s">
        <v>844</v>
      </c>
      <c r="C268" s="17" t="s">
        <v>201</v>
      </c>
      <c r="D268" s="17" t="s">
        <v>203</v>
      </c>
      <c r="E268" s="18" t="n">
        <v>5</v>
      </c>
      <c r="F268" s="7" t="s">
        <f>=DATEDIF(A268,$N$2,"y")</f>
      </c>
      <c r="G268" s="7" t="s">
        <f>=DATEDIF(A268,$N$2,"ym")</f>
      </c>
      <c r="H268" s="7" t="s">
        <f>=DATEDIF(A268,$N$2,"md")</f>
      </c>
      <c r="I268" s="7" t="n">
        <v>95</v>
      </c>
      <c r="J268" s="18" t="n">
        <v>921.668</v>
      </c>
      <c r="K268" s="6" t="s">
        <f>=Портфель!G70*Портфель!H70/100*Портфель!$R$13</f>
      </c>
      <c r="L268" s="6" t="s">
        <f>=(K268-J268)*E268</f>
      </c>
      <c r="M268" s="6" t="s">
        <f>=MAX(0,L268*0.13)</f>
      </c>
    </row>
    <row collapsed="false" customFormat="false" customHeight="false" hidden="false" ht="12.1" outlineLevel="0" r="269">
      <c r="A269" s="49" t="n">
        <v>45902</v>
      </c>
      <c r="B269" s="17" t="s">
        <v>844</v>
      </c>
      <c r="C269" s="17" t="s">
        <v>201</v>
      </c>
      <c r="D269" s="17" t="s">
        <v>203</v>
      </c>
      <c r="E269" s="18" t="n">
        <v>2</v>
      </c>
      <c r="F269" s="7" t="s">
        <f>=DATEDIF(A269,$N$2,"y")</f>
      </c>
      <c r="G269" s="7" t="s">
        <f>=DATEDIF(A269,$N$2,"ym")</f>
      </c>
      <c r="H269" s="7" t="s">
        <f>=DATEDIF(A269,$N$2,"md")</f>
      </c>
      <c r="I269" s="7" t="n">
        <v>59</v>
      </c>
      <c r="J269" s="18" t="n">
        <v>942.115</v>
      </c>
      <c r="K269" s="6" t="s">
        <f>=Портфель!G70*Портфель!H70/100*Портфель!$R$13</f>
      </c>
      <c r="L269" s="6" t="s">
        <f>=(K269-J269)*E269</f>
      </c>
      <c r="M269" s="6" t="s">
        <f>=MAX(0,L269*0.13)</f>
      </c>
    </row>
    <row collapsed="false" customFormat="false" customHeight="false" hidden="false" ht="12.1" outlineLevel="0" r="270">
      <c r="A270" s="49" t="n">
        <v>45922</v>
      </c>
      <c r="B270" s="17" t="s">
        <v>844</v>
      </c>
      <c r="C270" s="17" t="s">
        <v>201</v>
      </c>
      <c r="D270" s="17" t="s">
        <v>203</v>
      </c>
      <c r="E270" s="18" t="n">
        <v>2</v>
      </c>
      <c r="F270" s="7" t="s">
        <f>=DATEDIF(A270,$N$2,"y")</f>
      </c>
      <c r="G270" s="7" t="s">
        <f>=DATEDIF(A270,$N$2,"ym")</f>
      </c>
      <c r="H270" s="7" t="s">
        <f>=DATEDIF(A270,$N$2,"md")</f>
      </c>
      <c r="I270" s="7" t="n">
        <v>39</v>
      </c>
      <c r="J270" s="18" t="n">
        <v>921.855</v>
      </c>
      <c r="K270" s="6" t="s">
        <f>=Портфель!G70*Портфель!H70/100*Портфель!$R$13</f>
      </c>
      <c r="L270" s="6" t="s">
        <f>=(K270-J270)*E270</f>
      </c>
      <c r="M270" s="6" t="s">
        <f>=MAX(0,L270*0.13)</f>
      </c>
    </row>
    <row collapsed="false" customFormat="false" customHeight="false" hidden="false" ht="12.1" outlineLevel="0" r="271">
      <c r="A271" s="49" t="n">
        <v>45848</v>
      </c>
      <c r="B271" s="17" t="s">
        <v>864</v>
      </c>
      <c r="C271" s="17" t="s">
        <v>206</v>
      </c>
      <c r="D271" s="17" t="s">
        <v>207</v>
      </c>
      <c r="E271" s="18" t="n">
        <v>6</v>
      </c>
      <c r="F271" s="7" t="s">
        <f>=DATEDIF(A271,$N$2,"y")</f>
      </c>
      <c r="G271" s="7" t="s">
        <f>=DATEDIF(A271,$N$2,"ym")</f>
      </c>
      <c r="H271" s="7" t="s">
        <f>=DATEDIF(A271,$N$2,"md")</f>
      </c>
      <c r="I271" s="7" t="n">
        <v>113</v>
      </c>
      <c r="J271" s="18" t="n">
        <v>1138.1516666667</v>
      </c>
      <c r="K271" s="6" t="s">
        <f>=Портфель!G71*Портфель!H71/100*Портфель!$R$13</f>
      </c>
      <c r="L271" s="6" t="s">
        <f>=(K271-J271)*E271</f>
      </c>
      <c r="M271" s="6" t="s">
        <f>=MAX(0,L271*0.13)</f>
      </c>
    </row>
    <row collapsed="false" customFormat="false" customHeight="false" hidden="false" ht="12.1" outlineLevel="0" r="272">
      <c r="A272" s="49" t="n">
        <v>45848</v>
      </c>
      <c r="B272" s="17" t="s">
        <v>864</v>
      </c>
      <c r="C272" s="17" t="s">
        <v>206</v>
      </c>
      <c r="D272" s="17" t="s">
        <v>207</v>
      </c>
      <c r="E272" s="18" t="n">
        <v>1</v>
      </c>
      <c r="F272" s="7" t="s">
        <f>=DATEDIF(A272,$N$2,"y")</f>
      </c>
      <c r="G272" s="7" t="s">
        <f>=DATEDIF(A272,$N$2,"ym")</f>
      </c>
      <c r="H272" s="7" t="s">
        <f>=DATEDIF(A272,$N$2,"md")</f>
      </c>
      <c r="I272" s="7" t="n">
        <v>113</v>
      </c>
      <c r="J272" s="18" t="n">
        <v>1138.15</v>
      </c>
      <c r="K272" s="6" t="s">
        <f>=Портфель!G71*Портфель!H71/100*Портфель!$R$13</f>
      </c>
      <c r="L272" s="6" t="s">
        <f>=(K272-J272)*E272</f>
      </c>
      <c r="M272" s="6" t="s">
        <f>=MAX(0,L272*0.13)</f>
      </c>
    </row>
    <row collapsed="false" customFormat="false" customHeight="false" hidden="false" ht="12.1" outlineLevel="0" r="273">
      <c r="A273" s="49" t="n">
        <v>45866</v>
      </c>
      <c r="B273" s="17" t="s">
        <v>864</v>
      </c>
      <c r="C273" s="17" t="s">
        <v>206</v>
      </c>
      <c r="D273" s="17" t="s">
        <v>207</v>
      </c>
      <c r="E273" s="18" t="n">
        <v>1</v>
      </c>
      <c r="F273" s="7" t="s">
        <f>=DATEDIF(A273,$N$2,"y")</f>
      </c>
      <c r="G273" s="7" t="s">
        <f>=DATEDIF(A273,$N$2,"ym")</f>
      </c>
      <c r="H273" s="7" t="s">
        <f>=DATEDIF(A273,$N$2,"md")</f>
      </c>
      <c r="I273" s="7" t="n">
        <v>95</v>
      </c>
      <c r="J273" s="18" t="n">
        <v>1146.37</v>
      </c>
      <c r="K273" s="6" t="s">
        <f>=Портфель!G71*Портфель!H71/100*Портфель!$R$13</f>
      </c>
      <c r="L273" s="6" t="s">
        <f>=(K273-J273)*E273</f>
      </c>
      <c r="M273" s="6" t="s">
        <f>=MAX(0,L273*0.13)</f>
      </c>
    </row>
    <row collapsed="false" customFormat="false" customHeight="false" hidden="false" ht="12.1" outlineLevel="0" r="274">
      <c r="A274" s="49" t="n">
        <v>45357</v>
      </c>
      <c r="B274" s="17" t="s">
        <v>844</v>
      </c>
      <c r="C274" s="17" t="s">
        <v>210</v>
      </c>
      <c r="D274" s="17" t="s">
        <v>211</v>
      </c>
      <c r="E274" s="18" t="n">
        <v>5</v>
      </c>
      <c r="F274" s="7" t="s">
        <f>=DATEDIF(A274,$N$2,"y")</f>
      </c>
      <c r="G274" s="7" t="s">
        <f>=DATEDIF(A274,$N$2,"ym")</f>
      </c>
      <c r="H274" s="7" t="s">
        <f>=DATEDIF(A274,$N$2,"md")</f>
      </c>
      <c r="I274" s="7" t="n">
        <v>604</v>
      </c>
      <c r="J274" s="18" t="n">
        <v>872.354</v>
      </c>
      <c r="K274" s="6" t="s">
        <f>=Портфель!G72*Портфель!H72/100*Портфель!$R$13</f>
      </c>
      <c r="L274" s="6" t="s">
        <f>=(K274-J274)*E274</f>
      </c>
      <c r="M274" s="6" t="s">
        <f>=MAX(0,L274*0.13)</f>
      </c>
    </row>
    <row collapsed="false" customFormat="false" customHeight="false" hidden="false" ht="12.1" outlineLevel="0" r="275">
      <c r="A275" s="49" t="n">
        <v>45902</v>
      </c>
      <c r="B275" s="17" t="s">
        <v>844</v>
      </c>
      <c r="C275" s="17" t="s">
        <v>210</v>
      </c>
      <c r="D275" s="17" t="s">
        <v>211</v>
      </c>
      <c r="E275" s="18" t="n">
        <v>3</v>
      </c>
      <c r="F275" s="7" t="s">
        <f>=DATEDIF(A275,$N$2,"y")</f>
      </c>
      <c r="G275" s="7" t="s">
        <f>=DATEDIF(A275,$N$2,"ym")</f>
      </c>
      <c r="H275" s="7" t="s">
        <f>=DATEDIF(A275,$N$2,"md")</f>
      </c>
      <c r="I275" s="7" t="n">
        <v>59</v>
      </c>
      <c r="J275" s="18" t="n">
        <v>873.64666666667</v>
      </c>
      <c r="K275" s="6" t="s">
        <f>=Портфель!G72*Портфель!H72/100*Портфель!$R$13</f>
      </c>
      <c r="L275" s="6" t="s">
        <f>=(K275-J275)*E275</f>
      </c>
      <c r="M275" s="6" t="s">
        <f>=MAX(0,L275*0.13)</f>
      </c>
    </row>
    <row collapsed="false" customFormat="false" customHeight="false" hidden="false" ht="12.1" outlineLevel="0" r="276">
      <c r="A276" s="49" t="n">
        <v>45902</v>
      </c>
      <c r="B276" s="17" t="s">
        <v>844</v>
      </c>
      <c r="C276" s="17" t="s">
        <v>210</v>
      </c>
      <c r="D276" s="17" t="s">
        <v>211</v>
      </c>
      <c r="E276" s="18" t="n">
        <v>2</v>
      </c>
      <c r="F276" s="7" t="s">
        <f>=DATEDIF(A276,$N$2,"y")</f>
      </c>
      <c r="G276" s="7" t="s">
        <f>=DATEDIF(A276,$N$2,"ym")</f>
      </c>
      <c r="H276" s="7" t="s">
        <f>=DATEDIF(A276,$N$2,"md")</f>
      </c>
      <c r="I276" s="7" t="n">
        <v>59</v>
      </c>
      <c r="J276" s="18" t="n">
        <v>873.645</v>
      </c>
      <c r="K276" s="6" t="s">
        <f>=Портфель!G72*Портфель!H72/100*Портфель!$R$13</f>
      </c>
      <c r="L276" s="6" t="s">
        <f>=(K276-J276)*E276</f>
      </c>
      <c r="M276" s="6" t="s">
        <f>=MAX(0,L276*0.13)</f>
      </c>
    </row>
    <row collapsed="false" customFormat="false" customHeight="false" hidden="false" ht="12.1" outlineLevel="0" r="277">
      <c r="A277" s="49" t="n">
        <v>45387</v>
      </c>
      <c r="B277" s="17" t="s">
        <v>844</v>
      </c>
      <c r="C277" s="17" t="s">
        <v>213</v>
      </c>
      <c r="D277" s="17" t="s">
        <v>214</v>
      </c>
      <c r="E277" s="18" t="n">
        <v>5</v>
      </c>
      <c r="F277" s="7" t="s">
        <f>=DATEDIF(A277,$N$2,"y")</f>
      </c>
      <c r="G277" s="7" t="s">
        <f>=DATEDIF(A277,$N$2,"ym")</f>
      </c>
      <c r="H277" s="7" t="s">
        <f>=DATEDIF(A277,$N$2,"md")</f>
      </c>
      <c r="I277" s="7" t="n">
        <v>574</v>
      </c>
      <c r="J277" s="18" t="n">
        <v>899.362</v>
      </c>
      <c r="K277" s="6" t="s">
        <f>=Портфель!G73*Портфель!H73/100*Портфель!$R$13</f>
      </c>
      <c r="L277" s="6" t="s">
        <f>=(K277-J277)*E277</f>
      </c>
      <c r="M277" s="6" t="s">
        <f>=MAX(0,L277*0.13)</f>
      </c>
    </row>
    <row collapsed="false" customFormat="false" customHeight="false" hidden="false" ht="12.1" outlineLevel="0" r="278">
      <c r="A278" s="49" t="n">
        <v>45743</v>
      </c>
      <c r="B278" s="17" t="s">
        <v>844</v>
      </c>
      <c r="C278" s="17" t="s">
        <v>213</v>
      </c>
      <c r="D278" s="17" t="s">
        <v>214</v>
      </c>
      <c r="E278" s="18" t="n">
        <v>5</v>
      </c>
      <c r="F278" s="7" t="s">
        <f>=DATEDIF(A278,$N$2,"y")</f>
      </c>
      <c r="G278" s="7" t="s">
        <f>=DATEDIF(A278,$N$2,"ym")</f>
      </c>
      <c r="H278" s="7" t="s">
        <f>=DATEDIF(A278,$N$2,"md")</f>
      </c>
      <c r="I278" s="7" t="n">
        <v>218</v>
      </c>
      <c r="J278" s="18" t="n">
        <v>826.336</v>
      </c>
      <c r="K278" s="6" t="s">
        <f>=Портфель!G73*Портфель!H73/100*Портфель!$R$13</f>
      </c>
      <c r="L278" s="6" t="s">
        <f>=(K278-J278)*E278</f>
      </c>
      <c r="M278" s="6" t="s">
        <f>=MAX(0,L278*0.13)</f>
      </c>
    </row>
    <row collapsed="false" customFormat="false" customHeight="false" hidden="false" ht="12.1" outlineLevel="0" r="279">
      <c r="A279" s="49" t="n">
        <v>45617</v>
      </c>
      <c r="B279" s="17" t="s">
        <v>844</v>
      </c>
      <c r="C279" s="17" t="s">
        <v>216</v>
      </c>
      <c r="D279" s="17" t="s">
        <v>217</v>
      </c>
      <c r="E279" s="18" t="n">
        <v>5</v>
      </c>
      <c r="F279" s="7" t="s">
        <f>=DATEDIF(A279,$N$2,"y")</f>
      </c>
      <c r="G279" s="7" t="s">
        <f>=DATEDIF(A279,$N$2,"ym")</f>
      </c>
      <c r="H279" s="7" t="s">
        <f>=DATEDIF(A279,$N$2,"md")</f>
      </c>
      <c r="I279" s="7" t="n">
        <v>344</v>
      </c>
      <c r="J279" s="18" t="n">
        <v>555.884</v>
      </c>
      <c r="K279" s="6" t="s">
        <f>=Портфель!G74*Портфель!H74/100*Портфель!$R$13</f>
      </c>
      <c r="L279" s="6" t="s">
        <f>=(K279-J279)*E279</f>
      </c>
      <c r="M279" s="6" t="s">
        <f>=MAX(0,L279*0.13)</f>
      </c>
    </row>
    <row collapsed="false" customFormat="false" customHeight="false" hidden="false" ht="12.1" outlineLevel="0" r="280">
      <c r="A280" s="49" t="n">
        <v>45700</v>
      </c>
      <c r="B280" s="17" t="s">
        <v>844</v>
      </c>
      <c r="C280" s="17" t="s">
        <v>216</v>
      </c>
      <c r="D280" s="17" t="s">
        <v>217</v>
      </c>
      <c r="E280" s="18" t="n">
        <v>5</v>
      </c>
      <c r="F280" s="7" t="s">
        <f>=DATEDIF(A280,$N$2,"y")</f>
      </c>
      <c r="G280" s="7" t="s">
        <f>=DATEDIF(A280,$N$2,"ym")</f>
      </c>
      <c r="H280" s="7" t="s">
        <f>=DATEDIF(A280,$N$2,"md")</f>
      </c>
      <c r="I280" s="7" t="n">
        <v>261</v>
      </c>
      <c r="J280" s="18" t="n">
        <v>535.964</v>
      </c>
      <c r="K280" s="6" t="s">
        <f>=Портфель!G74*Портфель!H74/100*Портфель!$R$13</f>
      </c>
      <c r="L280" s="6" t="s">
        <f>=(K280-J280)*E280</f>
      </c>
      <c r="M280" s="6" t="s">
        <f>=MAX(0,L280*0.13)</f>
      </c>
    </row>
    <row collapsed="false" customFormat="false" customHeight="false" hidden="false" ht="12.1" outlineLevel="0" r="281">
      <c r="A281" s="49" t="n">
        <v>45813</v>
      </c>
      <c r="B281" s="17" t="s">
        <v>844</v>
      </c>
      <c r="C281" s="17" t="s">
        <v>219</v>
      </c>
      <c r="D281" s="17" t="s">
        <v>220</v>
      </c>
      <c r="E281" s="18" t="n">
        <v>1</v>
      </c>
      <c r="F281" s="7" t="s">
        <f>=DATEDIF(A281,$N$2,"y")</f>
      </c>
      <c r="G281" s="7" t="s">
        <f>=DATEDIF(A281,$N$2,"ym")</f>
      </c>
      <c r="H281" s="7" t="s">
        <f>=DATEDIF(A281,$N$2,"md")</f>
      </c>
      <c r="I281" s="7" t="n">
        <v>148</v>
      </c>
      <c r="J281" s="18" t="n">
        <v>1166.42</v>
      </c>
      <c r="K281" s="6" t="s">
        <f>=Портфель!G75*Портфель!H75/100*Портфель!$R$13</f>
      </c>
      <c r="L281" s="6" t="s">
        <f>=(K281-J281)*E281</f>
      </c>
      <c r="M281" s="6" t="s">
        <f>=MAX(0,L281*0.13)</f>
      </c>
    </row>
    <row collapsed="false" customFormat="false" customHeight="false" hidden="false" ht="12.1" outlineLevel="0" r="282">
      <c r="A282" s="49" t="n">
        <v>45813</v>
      </c>
      <c r="B282" s="17" t="s">
        <v>844</v>
      </c>
      <c r="C282" s="17" t="s">
        <v>219</v>
      </c>
      <c r="D282" s="17" t="s">
        <v>220</v>
      </c>
      <c r="E282" s="18" t="n">
        <v>4</v>
      </c>
      <c r="F282" s="7" t="s">
        <f>=DATEDIF(A282,$N$2,"y")</f>
      </c>
      <c r="G282" s="7" t="s">
        <f>=DATEDIF(A282,$N$2,"ym")</f>
      </c>
      <c r="H282" s="7" t="s">
        <f>=DATEDIF(A282,$N$2,"md")</f>
      </c>
      <c r="I282" s="7" t="n">
        <v>148</v>
      </c>
      <c r="J282" s="18" t="n">
        <v>1166.52</v>
      </c>
      <c r="K282" s="6" t="s">
        <f>=Портфель!G75*Портфель!H75/100*Портфель!$R$13</f>
      </c>
      <c r="L282" s="6" t="s">
        <f>=(K282-J282)*E282</f>
      </c>
      <c r="M282" s="6" t="s">
        <f>=MAX(0,L282*0.13)</f>
      </c>
    </row>
    <row collapsed="false" customFormat="false" customHeight="false" hidden="false" ht="12.1" outlineLevel="0" r="283">
      <c r="A283" s="49" t="n">
        <v>45511</v>
      </c>
      <c r="B283" s="17" t="s">
        <v>864</v>
      </c>
      <c r="C283" s="17" t="s">
        <v>222</v>
      </c>
      <c r="D283" s="17" t="s">
        <v>223</v>
      </c>
      <c r="E283" s="18" t="n">
        <v>2</v>
      </c>
      <c r="F283" s="7" t="s">
        <f>=DATEDIF(A283,$N$2,"y")</f>
      </c>
      <c r="G283" s="7" t="s">
        <f>=DATEDIF(A283,$N$2,"ym")</f>
      </c>
      <c r="H283" s="7" t="s">
        <f>=DATEDIF(A283,$N$2,"md")</f>
      </c>
      <c r="I283" s="7" t="n">
        <v>450</v>
      </c>
      <c r="J283" s="18" t="n">
        <v>603.195</v>
      </c>
      <c r="K283" s="6" t="s">
        <f>=Портфель!G76*Портфель!H76/100*Портфель!$R$13</f>
      </c>
      <c r="L283" s="6" t="s">
        <f>=(K283-J283)*E283</f>
      </c>
      <c r="M283" s="6" t="s">
        <f>=MAX(0,L283*0.13)</f>
      </c>
    </row>
    <row collapsed="false" customFormat="false" customHeight="false" hidden="false" ht="12.1" outlineLevel="0" r="284">
      <c r="A284" s="49" t="n">
        <v>45512</v>
      </c>
      <c r="B284" s="17" t="s">
        <v>864</v>
      </c>
      <c r="C284" s="17" t="s">
        <v>222</v>
      </c>
      <c r="D284" s="17" t="s">
        <v>223</v>
      </c>
      <c r="E284" s="18" t="n">
        <v>3</v>
      </c>
      <c r="F284" s="7" t="s">
        <f>=DATEDIF(A284,$N$2,"y")</f>
      </c>
      <c r="G284" s="7" t="s">
        <f>=DATEDIF(A284,$N$2,"ym")</f>
      </c>
      <c r="H284" s="7" t="s">
        <f>=DATEDIF(A284,$N$2,"md")</f>
      </c>
      <c r="I284" s="7" t="n">
        <v>449</v>
      </c>
      <c r="J284" s="18" t="n">
        <v>617.71333333333</v>
      </c>
      <c r="K284" s="6" t="s">
        <f>=Портфель!G76*Портфель!H76/100*Портфель!$R$13</f>
      </c>
      <c r="L284" s="6" t="s">
        <f>=(K284-J284)*E284</f>
      </c>
      <c r="M284" s="6" t="s">
        <f>=MAX(0,L284*0.13)</f>
      </c>
    </row>
    <row collapsed="false" customFormat="false" customHeight="false" hidden="false" ht="12.1" outlineLevel="0" r="285">
      <c r="A285" s="49" t="n">
        <v>45699</v>
      </c>
      <c r="B285" s="17" t="s">
        <v>864</v>
      </c>
      <c r="C285" s="17" t="s">
        <v>222</v>
      </c>
      <c r="D285" s="17" t="s">
        <v>223</v>
      </c>
      <c r="E285" s="18" t="n">
        <v>2</v>
      </c>
      <c r="F285" s="7" t="s">
        <f>=DATEDIF(A285,$N$2,"y")</f>
      </c>
      <c r="G285" s="7" t="s">
        <f>=DATEDIF(A285,$N$2,"ym")</f>
      </c>
      <c r="H285" s="7" t="s">
        <f>=DATEDIF(A285,$N$2,"md")</f>
      </c>
      <c r="I285" s="7" t="n">
        <v>262</v>
      </c>
      <c r="J285" s="18" t="n">
        <v>562.635</v>
      </c>
      <c r="K285" s="6" t="s">
        <f>=Портфель!G76*Портфель!H76/100*Портфель!$R$13</f>
      </c>
      <c r="L285" s="6" t="s">
        <f>=(K285-J285)*E285</f>
      </c>
      <c r="M285" s="6" t="s">
        <f>=MAX(0,L285*0.13)</f>
      </c>
    </row>
    <row collapsed="false" customFormat="false" customHeight="false" hidden="false" ht="12.1" outlineLevel="0" r="286">
      <c r="A286" s="49" t="n">
        <v>45701</v>
      </c>
      <c r="B286" s="17" t="s">
        <v>864</v>
      </c>
      <c r="C286" s="17" t="s">
        <v>222</v>
      </c>
      <c r="D286" s="17" t="s">
        <v>223</v>
      </c>
      <c r="E286" s="18" t="n">
        <v>2</v>
      </c>
      <c r="F286" s="7" t="s">
        <f>=DATEDIF(A286,$N$2,"y")</f>
      </c>
      <c r="G286" s="7" t="s">
        <f>=DATEDIF(A286,$N$2,"ym")</f>
      </c>
      <c r="H286" s="7" t="s">
        <f>=DATEDIF(A286,$N$2,"md")</f>
      </c>
      <c r="I286" s="7" t="n">
        <v>260</v>
      </c>
      <c r="J286" s="18" t="n">
        <v>586.36</v>
      </c>
      <c r="K286" s="6" t="s">
        <f>=Портфель!G76*Портфель!H76/100*Портфель!$R$13</f>
      </c>
      <c r="L286" s="6" t="s">
        <f>=(K286-J286)*E286</f>
      </c>
      <c r="M286" s="6" t="s">
        <f>=MAX(0,L286*0.13)</f>
      </c>
    </row>
    <row collapsed="false" customFormat="false" customHeight="false" hidden="false" ht="12.1" outlineLevel="0" r="287">
      <c r="A287" s="49" t="n">
        <v>45352</v>
      </c>
      <c r="B287" s="17" t="s">
        <v>844</v>
      </c>
      <c r="C287" s="17" t="s">
        <v>226</v>
      </c>
      <c r="D287" s="17" t="s">
        <v>227</v>
      </c>
      <c r="E287" s="18" t="n">
        <v>2</v>
      </c>
      <c r="F287" s="7" t="s">
        <f>=DATEDIF(A287,$N$2,"y")</f>
      </c>
      <c r="G287" s="7" t="s">
        <f>=DATEDIF(A287,$N$2,"ym")</f>
      </c>
      <c r="H287" s="7" t="s">
        <f>=DATEDIF(A287,$N$2,"md")</f>
      </c>
      <c r="I287" s="7" t="n">
        <v>609</v>
      </c>
      <c r="J287" s="18" t="n">
        <v>1000.5</v>
      </c>
      <c r="K287" s="6" t="s">
        <f>=Портфель!G77*Портфель!H77/100*Портфель!$R$13</f>
      </c>
      <c r="L287" s="6" t="s">
        <f>=(K287-J287)*E287</f>
      </c>
      <c r="M287" s="6" t="s">
        <f>=MAX(0,L287*0.13)</f>
      </c>
    </row>
    <row collapsed="false" customFormat="false" customHeight="false" hidden="false" ht="12.1" outlineLevel="0" r="288">
      <c r="A288" s="49" t="n">
        <v>45352</v>
      </c>
      <c r="B288" s="17" t="s">
        <v>844</v>
      </c>
      <c r="C288" s="17" t="s">
        <v>226</v>
      </c>
      <c r="D288" s="17" t="s">
        <v>227</v>
      </c>
      <c r="E288" s="18" t="n">
        <v>3</v>
      </c>
      <c r="F288" s="7" t="s">
        <f>=DATEDIF(A288,$N$2,"y")</f>
      </c>
      <c r="G288" s="7" t="s">
        <f>=DATEDIF(A288,$N$2,"ym")</f>
      </c>
      <c r="H288" s="7" t="s">
        <f>=DATEDIF(A288,$N$2,"md")</f>
      </c>
      <c r="I288" s="7" t="n">
        <v>609</v>
      </c>
      <c r="J288" s="18" t="n">
        <v>1003.92</v>
      </c>
      <c r="K288" s="6" t="s">
        <f>=Портфель!G77*Портфель!H77/100*Портфель!$R$13</f>
      </c>
      <c r="L288" s="6" t="s">
        <f>=(K288-J288)*E288</f>
      </c>
      <c r="M288" s="6" t="s">
        <f>=MAX(0,L288*0.13)</f>
      </c>
    </row>
    <row collapsed="false" customFormat="false" customHeight="false" hidden="false" ht="12.1" outlineLevel="0" r="289">
      <c r="A289" s="49" t="n">
        <v>45357</v>
      </c>
      <c r="B289" s="17" t="s">
        <v>844</v>
      </c>
      <c r="C289" s="17" t="s">
        <v>229</v>
      </c>
      <c r="D289" s="17" t="s">
        <v>230</v>
      </c>
      <c r="E289" s="18" t="n">
        <v>2</v>
      </c>
      <c r="F289" s="7" t="s">
        <f>=DATEDIF(A289,$N$2,"y")</f>
      </c>
      <c r="G289" s="7" t="s">
        <f>=DATEDIF(A289,$N$2,"ym")</f>
      </c>
      <c r="H289" s="7" t="s">
        <f>=DATEDIF(A289,$N$2,"md")</f>
      </c>
      <c r="I289" s="7" t="n">
        <v>604</v>
      </c>
      <c r="J289" s="18" t="n">
        <v>982.67</v>
      </c>
      <c r="K289" s="6" t="s">
        <f>=Портфель!G78*Портфель!H78/100*Портфель!$R$13</f>
      </c>
      <c r="L289" s="6" t="s">
        <f>=(K289-J289)*E289</f>
      </c>
      <c r="M289" s="6" t="s">
        <f>=MAX(0,L289*0.13)</f>
      </c>
    </row>
    <row collapsed="false" customFormat="false" customHeight="false" hidden="false" ht="12.1" outlineLevel="0" r="290">
      <c r="A290" s="49" t="n">
        <v>45357</v>
      </c>
      <c r="B290" s="17" t="s">
        <v>844</v>
      </c>
      <c r="C290" s="17" t="s">
        <v>229</v>
      </c>
      <c r="D290" s="17" t="s">
        <v>230</v>
      </c>
      <c r="E290" s="18" t="n">
        <v>3</v>
      </c>
      <c r="F290" s="7" t="s">
        <f>=DATEDIF(A290,$N$2,"y")</f>
      </c>
      <c r="G290" s="7" t="s">
        <f>=DATEDIF(A290,$N$2,"ym")</f>
      </c>
      <c r="H290" s="7" t="s">
        <f>=DATEDIF(A290,$N$2,"md")</f>
      </c>
      <c r="I290" s="7" t="n">
        <v>604</v>
      </c>
      <c r="J290" s="18" t="n">
        <v>982.66666666667</v>
      </c>
      <c r="K290" s="6" t="s">
        <f>=Портфель!G78*Портфель!H78/100*Портфель!$R$13</f>
      </c>
      <c r="L290" s="6" t="s">
        <f>=(K290-J290)*E290</f>
      </c>
      <c r="M290" s="6" t="s">
        <f>=MAX(0,L290*0.13)</f>
      </c>
    </row>
    <row collapsed="false" customFormat="false" customHeight="false" hidden="false" ht="12.1" outlineLevel="0" r="291">
      <c r="A291" s="49" t="n">
        <v>45448</v>
      </c>
      <c r="B291" s="17" t="s">
        <v>844</v>
      </c>
      <c r="C291" s="17" t="s">
        <v>232</v>
      </c>
      <c r="D291" s="17" t="s">
        <v>233</v>
      </c>
      <c r="E291" s="18" t="n">
        <v>6</v>
      </c>
      <c r="F291" s="7" t="s">
        <f>=DATEDIF(A291,$N$2,"y")</f>
      </c>
      <c r="G291" s="7" t="s">
        <f>=DATEDIF(A291,$N$2,"ym")</f>
      </c>
      <c r="H291" s="7" t="s">
        <f>=DATEDIF(A291,$N$2,"md")</f>
      </c>
      <c r="I291" s="7" t="n">
        <v>513</v>
      </c>
      <c r="J291" s="18" t="n">
        <v>557.10666666667</v>
      </c>
      <c r="K291" s="6" t="s">
        <f>=Портфель!G79*Портфель!H79/100*Портфель!$R$13</f>
      </c>
      <c r="L291" s="6" t="s">
        <f>=(K291-J291)*E291</f>
      </c>
      <c r="M291" s="6" t="s">
        <f>=MAX(0,L291*0.13)</f>
      </c>
    </row>
    <row collapsed="false" customFormat="false" customHeight="false" hidden="false" ht="12.1" outlineLevel="0" r="292">
      <c r="A292" s="49" t="n">
        <v>44826</v>
      </c>
      <c r="B292" s="17" t="s">
        <v>844</v>
      </c>
      <c r="C292" s="17" t="s">
        <v>235</v>
      </c>
      <c r="D292" s="17" t="s">
        <v>236</v>
      </c>
      <c r="E292" s="18" t="n">
        <v>1</v>
      </c>
      <c r="F292" s="7" t="s">
        <f>=DATEDIF(A292,$N$2,"y")</f>
      </c>
      <c r="G292" s="7" t="s">
        <f>=DATEDIF(A292,$N$2,"ym")</f>
      </c>
      <c r="H292" s="7" t="s">
        <f>=DATEDIF(A292,$N$2,"md")</f>
      </c>
      <c r="I292" s="7" t="n">
        <v>1135</v>
      </c>
      <c r="J292" s="18" t="n">
        <v>898.86</v>
      </c>
      <c r="K292" s="6" t="s">
        <f>=Портфель!G80*Портфель!H80/100*Портфель!$R$13</f>
      </c>
      <c r="L292" s="6" t="s">
        <f>=(K292-J292)*E292</f>
      </c>
      <c r="M292" s="6" t="s">
        <f>=MAX(0,L292*0.13)</f>
      </c>
    </row>
    <row collapsed="false" customFormat="false" customHeight="false" hidden="false" ht="12.1" outlineLevel="0" r="293">
      <c r="A293" s="49" t="n">
        <v>44973</v>
      </c>
      <c r="B293" s="17" t="s">
        <v>844</v>
      </c>
      <c r="C293" s="17" t="s">
        <v>235</v>
      </c>
      <c r="D293" s="17" t="s">
        <v>236</v>
      </c>
      <c r="E293" s="18" t="n">
        <v>1</v>
      </c>
      <c r="F293" s="7" t="s">
        <f>=DATEDIF(A293,$N$2,"y")</f>
      </c>
      <c r="G293" s="7" t="s">
        <f>=DATEDIF(A293,$N$2,"ym")</f>
      </c>
      <c r="H293" s="7" t="s">
        <f>=DATEDIF(A293,$N$2,"md")</f>
      </c>
      <c r="I293" s="7" t="n">
        <v>988</v>
      </c>
      <c r="J293" s="18" t="n">
        <v>904.73</v>
      </c>
      <c r="K293" s="6" t="s">
        <f>=Портфель!G80*Портфель!H80/100*Портфель!$R$13</f>
      </c>
      <c r="L293" s="6" t="s">
        <f>=(K293-J293)*E293</f>
      </c>
      <c r="M293" s="6" t="s">
        <f>=MAX(0,L293*0.13)</f>
      </c>
    </row>
    <row collapsed="false" customFormat="false" customHeight="false" hidden="false" ht="12.1" outlineLevel="0" r="294">
      <c r="A294" s="49" t="n">
        <v>44064</v>
      </c>
      <c r="B294" s="17" t="s">
        <v>844</v>
      </c>
      <c r="C294" s="17" t="s">
        <v>238</v>
      </c>
      <c r="D294" s="17" t="s">
        <v>239</v>
      </c>
      <c r="E294" s="18" t="n">
        <v>1</v>
      </c>
      <c r="F294" s="7" t="s">
        <f>=DATEDIF(A294,$N$2,"y")</f>
      </c>
      <c r="G294" s="7" t="s">
        <f>=DATEDIF(A294,$N$2,"ym")</f>
      </c>
      <c r="H294" s="7" t="s">
        <f>=DATEDIF(A294,$N$2,"md")</f>
      </c>
      <c r="I294" s="7" t="n">
        <v>1897</v>
      </c>
      <c r="J294" s="18" t="n">
        <v>1072.91</v>
      </c>
      <c r="K294" s="6" t="s">
        <f>=Портфель!G81*Портфель!H81/100*Портфель!$R$13</f>
      </c>
      <c r="L294" s="6" t="s">
        <f>=(K294-J294)*E294</f>
      </c>
      <c r="M294" s="6" t="s">
        <f>=MAX(0,L294*0.13)</f>
      </c>
    </row>
    <row collapsed="false" customFormat="false" customHeight="false" hidden="false" ht="12.1" outlineLevel="0" r="295">
      <c r="A295" s="49" t="n">
        <v>45322</v>
      </c>
      <c r="B295" s="17" t="s">
        <v>844</v>
      </c>
      <c r="C295" s="17" t="s">
        <v>241</v>
      </c>
      <c r="D295" s="17" t="s">
        <v>242</v>
      </c>
      <c r="E295" s="18" t="n">
        <v>2</v>
      </c>
      <c r="F295" s="7" t="s">
        <f>=DATEDIF(A295,$N$2,"y")</f>
      </c>
      <c r="G295" s="7" t="s">
        <f>=DATEDIF(A295,$N$2,"ym")</f>
      </c>
      <c r="H295" s="7" t="s">
        <f>=DATEDIF(A295,$N$2,"md")</f>
      </c>
      <c r="I295" s="7" t="n">
        <v>639</v>
      </c>
      <c r="J295" s="18" t="n">
        <v>946.47</v>
      </c>
      <c r="K295" s="6" t="s">
        <f>=Портфель!G82*Портфель!H82/100*Портфель!$R$13</f>
      </c>
      <c r="L295" s="6" t="s">
        <f>=(K295-J295)*E295</f>
      </c>
      <c r="M295" s="6" t="s">
        <f>=MAX(0,L295*0.13)</f>
      </c>
    </row>
    <row collapsed="false" customFormat="false" customHeight="false" hidden="false" ht="12.1" outlineLevel="0" r="296">
      <c r="A296" s="49" t="n">
        <v>0</v>
      </c>
      <c r="B296" s="17" t="s">
        <v>1060</v>
      </c>
      <c r="C296" s="17" t="s">
        <v>1060</v>
      </c>
      <c r="D296" s="17" t="s">
        <v>1060</v>
      </c>
      <c r="E296" s="18" t="n">
        <v> </v>
      </c>
      <c r="F296" s="7" t="n">
        <v> </v>
      </c>
      <c r="G296" s="18" t="n">
        <v> </v>
      </c>
      <c r="H296" s="17" t="s">
        <v>1060</v>
      </c>
      <c r="I296" s="7" t="n">
        <v> </v>
      </c>
      <c r="J296" s="18" t="n">
        <v> </v>
      </c>
      <c r="K296" s="18" t="n">
        <v> </v>
      </c>
      <c r="L296" s="18" t="n">
        <v> </v>
      </c>
      <c r="M296" s="18" t="n">
        <v> </v>
      </c>
    </row>
    <row collapsed="false" customFormat="false" customHeight="false" hidden="false" ht="12.1" outlineLevel="0" r="297">
      <c r="A297" s="49"/>
      <c r="B297" s="17"/>
      <c r="C297" s="17"/>
      <c r="D297" s="17" t="s">
        <v>1061</v>
      </c>
      <c r="E297" s="18" t="n">
        <v> </v>
      </c>
      <c r="F297" s="7" t="n">
        <v> </v>
      </c>
      <c r="G297" s="18" t="n">
        <v> </v>
      </c>
      <c r="H297" s="17" t="s">
        <v>1060</v>
      </c>
      <c r="I297" s="7" t="n">
        <v> </v>
      </c>
      <c r="J297" s="18" t="n">
        <v> </v>
      </c>
      <c r="K297" s="18" t="n">
        <v> </v>
      </c>
      <c r="L297" s="18" t="n">
        <v> </v>
      </c>
      <c r="M297" s="18" t="n">
        <v> </v>
      </c>
    </row>
  </sheetData>
  <autoFilter ref="A1:N29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2025-10-31T04:18:52.00Z</dcterms:created>
  <dc:creator>izi-invest.ru</dc:creator>
  <cp:revision>0</cp:revision>
</cp:coreProperties>
</file>