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<sst xmlns="http://schemas.openxmlformats.org/spreadsheetml/2006/main" count="957" uniqueCount="226">
  <si>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</si>
  <si>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</si>
  <si>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</si>
  <si>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</si>
  <si>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</si>
  <si>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</si>
  <si>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</si>
  <si>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</si>
  <si>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</si>
  <si>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</si>
  <si>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</si>
  <si>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</si>
  <si>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</si>
  <si>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</si>
  <si>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</si>
  <si>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</si>
  <si>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</si>
  <si>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</si>
  <si>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Т-Техно ао</t>
  </si>
  <si>
    <t>RUR</t>
  </si>
  <si>
    <t>AMD</t>
  </si>
  <si>
    <t>SBER</t>
  </si>
  <si>
    <t>Сбербанк</t>
  </si>
  <si>
    <t>BYN</t>
  </si>
  <si>
    <t>X5</t>
  </si>
  <si>
    <t>КЦ ИКС 5</t>
  </si>
  <si>
    <t>CAD</t>
  </si>
  <si>
    <t>MTSS</t>
  </si>
  <si>
    <t>МТС-ао</t>
  </si>
  <si>
    <t>CHF</t>
  </si>
  <si>
    <t>LKOH</t>
  </si>
  <si>
    <t>ЛУКОЙЛ</t>
  </si>
  <si>
    <t>CNY</t>
  </si>
  <si>
    <t>CIAN</t>
  </si>
  <si>
    <t>CIAN-адр</t>
  </si>
  <si>
    <t>EUR</t>
  </si>
  <si>
    <t>FESH</t>
  </si>
  <si>
    <t>ДВМП ао</t>
  </si>
  <si>
    <t>GBP</t>
  </si>
  <si>
    <t>POSI</t>
  </si>
  <si>
    <t>iПозитив</t>
  </si>
  <si>
    <t>GLD</t>
  </si>
  <si>
    <t>MOEX</t>
  </si>
  <si>
    <t>МосБиржа</t>
  </si>
  <si>
    <t>HKD</t>
  </si>
  <si>
    <t>MGNT</t>
  </si>
  <si>
    <t>Магнит ао</t>
  </si>
  <si>
    <t>JPY</t>
  </si>
  <si>
    <t>ASTR</t>
  </si>
  <si>
    <t>iАстра ао</t>
  </si>
  <si>
    <t>KZT</t>
  </si>
  <si>
    <t>VKCO</t>
  </si>
  <si>
    <t>МКПАО "ВК"</t>
  </si>
  <si>
    <t>Сумма по акциям:</t>
  </si>
  <si>
    <t>SLV</t>
  </si>
  <si>
    <t>RU000A1095L7</t>
  </si>
  <si>
    <t>bond</t>
  </si>
  <si>
    <t>СамолетP14</t>
  </si>
  <si>
    <t>2027-07-22</t>
  </si>
  <si>
    <t>TRY</t>
  </si>
  <si>
    <t>Сумма по облигациям:</t>
  </si>
  <si>
    <t>UAH</t>
  </si>
  <si>
    <t>Рубль</t>
  </si>
  <si>
    <t>USD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</si>
  <si>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</si>
  <si>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</si>
  <si>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</si>
  <si>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</si>
  <si>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</si>
  <si>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</si>
  <si>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</si>
  <si>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</si>
  <si>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</si>
  <si>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</si>
  <si>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</si>
  <si>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</si>
  <si>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</si>
  <si>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</si>
  <si>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</si>
  <si>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</si>
  <si>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Дивиденд по T - Т-Техно ао 65шт. по 35 RUR - налог 296 RUR (данные из БД)</t>
  </si>
  <si>
    <t>Дивиденд по SBER - Сбербанк 500шт. по 33.3 RUR - налог 2165 RUR (данные из БД)</t>
  </si>
  <si>
    <t>Дивиденд по X5 - КЦ ИКС 5 55шт. по 648 RUR - налог 4633 RUR (данные из БД)</t>
  </si>
  <si>
    <t>Дивиденд по MTSS - МТС-ао 207шт. по 35 RUR - налог 942 RUR (данные из БД)</t>
  </si>
  <si>
    <t>Дивиденд по LKOH - ЛУКОЙЛ 20шт. по 447 RUR - налог 1162 RUR (данные из БД)</t>
  </si>
  <si>
    <t>Стоимость сейчас</t>
  </si>
  <si>
    <t>Дивиденд по POSI - iПозитив 50шт. по 15.8 RUR - налог 103 RUR (данные из БД)</t>
  </si>
  <si>
    <t>Дивиденд по MOEX - МосБиржа 300шт. по 17.35 RUR - налог 677 RUR (данные из БД)</t>
  </si>
  <si>
    <t>Дивиденд по MGNT - Магнит ао 18шт. по 412.13 RUR - налог 964 RUR (данные из БД)</t>
  </si>
  <si>
    <t>Дивиденд по ASTR - iАстра ао 117шт. по 2.64 RUR - налог 40 RUR (данные из БД)</t>
  </si>
  <si>
    <t>Купон по RU000A1095L7 - СамолетP14 4шт. по 14.18 RUR - налог 7 RUR (данные из БД)</t>
  </si>
  <si>
    <t>Дивиденд по T - Т-Техно ао 65шт. по 36 RUR - налог 304 RUR (данные из БД)</t>
  </si>
  <si>
    <t>Дивиденд по SBER - Сбербанк 500шт. по 34.84 RUR - налог 2265 RUR (данные из БД)</t>
  </si>
  <si>
    <t>Дивиденд по X5 - КЦ ИКС 5 55шт. по 368 RUR - налог 2631 RUR (данные из БД)</t>
  </si>
  <si>
    <t>Дивиденд по LKOH - ЛУКОЙЛ 20шт. по 498 RUR - налог 1295 RUR (данные из БД)</t>
  </si>
  <si>
    <t>Дивиденд по POSI - iПозитив 50шт. по 47.33 RUR - налог 308 RUR (данные из БД)</t>
  </si>
  <si>
    <t>Дивиденд по MOEX - МосБиржа 300шт. по 26.11 RUR - налог 1018 RUR (данные из БД)</t>
  </si>
  <si>
    <t>Дивиденд по ASTR - iАстра ао 117шт. по 3.15 RUR - налог 48 RUR (данные из БД)</t>
  </si>
  <si>
    <t>Дивиденд по T - Т-Техно ао 650шт. по 4.5 RUR - налог 380 RUR (данные из БД)</t>
  </si>
  <si>
    <t>Дивиденд по SBER - Сбербанк 500шт. по 37.64 RUR - налог 2447 RUR (данные из БД)</t>
  </si>
  <si>
    <t>Дивиденд по LKOH - ЛУКОЙЛ 20шт. по 514 RUR - налог 1336 RUR (данные из БД)</t>
  </si>
  <si>
    <t>Полный доход</t>
  </si>
  <si>
    <t>Дивиденд по POSI - iПозитив 50шт. по 4.56 RUR - налог 30 RUR (данные из БД)</t>
  </si>
  <si>
    <t>Дивиденд по MOEX - МосБиржа 300шт. по 19.57 RUR - налог 763 RUR (данные из БД)</t>
  </si>
  <si>
    <t>Дивиденд по ASTR - iАстра ао 117шт. по 4.68 RUR - налог 71 RUR (данные из БД)</t>
  </si>
  <si>
    <t>Купон по RU000A1095L7 - СамолетP14 53шт. по 13.98 RUR - налог 96 RUR (данные из БД)</t>
  </si>
  <si>
    <t>Дивиденд по T - Т-Техно ао 650шт. по 4.6 RUR - налог 389 RUR (данные из БД)</t>
  </si>
  <si>
    <t>Дивиденд по X5 - КЦ ИКС 5 69шт. по 245 RUR - налог 2198 RUR (данные из БД)</t>
  </si>
  <si>
    <t>Дивиденд по MTSS - МТС-ао 289шт. по 35 RUR - налог 1315 RUR (данные из БД)</t>
  </si>
  <si>
    <t>Дивиденд по LKOH - ЛУКОЙЛ 20шт. по 541 RUR - налог 1407 RUR (данные из БД)</t>
  </si>
  <si>
    <t>Дивиденд по LKOH - ЛУКОЙЛ 20шт. по 397 RUR - налог 1032 RUR (данные из БД)</t>
  </si>
  <si>
    <t>Дивиденд по POSI - iПозитив 50шт. по 28.08 RUR - налог 183 RUR (данные из БД)</t>
  </si>
  <si>
    <t>Дивиденд по LKOH - ЛУКОЙЛ 20шт. по 278 RUR - налог 723 RUR (данные из БД)</t>
  </si>
  <si>
    <t>Дивиденд по MTSS - МТС-ао 584шт. по 35 RUR - налог 2657 RUR (данные из БД)</t>
  </si>
  <si>
    <t>ALRS</t>
  </si>
  <si>
    <t>OZON</t>
  </si>
  <si>
    <t>GMKN</t>
  </si>
  <si>
    <t>Дивиденд по ALRS - АЛРОСА ао 1100шт. по 3.77 RUR - налог 539 RUR (данные из БД)</t>
  </si>
  <si>
    <t>sell</t>
  </si>
  <si>
    <t>Дивиденд по GMKN - ГМКНорНик 3шт. по 915.33 RUR - налог 357 RUR (данные из БД)</t>
  </si>
  <si>
    <t>T
Т-Техно ао</t>
  </si>
  <si>
    <t>SBER
Сбербанк</t>
  </si>
  <si>
    <t>X5
КЦ ИКС 5</t>
  </si>
  <si>
    <t>MTSS
МТС-ао</t>
  </si>
  <si>
    <t>LKOH
ЛУКОЙЛ</t>
  </si>
  <si>
    <t>CIAN
CIAN-адр</t>
  </si>
  <si>
    <t>FESH
ДВМП ао</t>
  </si>
  <si>
    <t>POSI
iПозитив</t>
  </si>
  <si>
    <t>MOEX
МосБиржа</t>
  </si>
  <si>
    <t>MGNT
Магнит ао</t>
  </si>
  <si>
    <t>ASTR
iАстра ао</t>
  </si>
  <si>
    <t>VKCO
МКПАО "ВК"</t>
  </si>
  <si>
    <t>RU000A1095L7
СамолетP14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</si>
  <si>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</si>
  <si>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</si>
  <si>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</si>
  <si>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</si>
  <si>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</si>
  <si>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</si>
  <si>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</si>
  <si>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</si>
  <si>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Группа Позитив ао</t>
  </si>
  <si>
    <t>ГДР X5 RetailGroup N.V.ORD SHS</t>
  </si>
  <si>
    <t>Сбербанк России ПАО ао</t>
  </si>
  <si>
    <t>"Магнит" ПАО ао</t>
  </si>
  <si>
    <t>АДР Cian PLC ORD SHS</t>
  </si>
  <si>
    <t>АЛРОСА ПАО ао</t>
  </si>
  <si>
    <t>АДР Ozon Holdings PLC ORD SHS</t>
  </si>
  <si>
    <t>Международная компания ПАО ВК</t>
  </si>
  <si>
    <t>НК ЛУКОЙЛ (ПАО) - ао</t>
  </si>
  <si>
    <t>ДВ морское пароходство ПАО ао</t>
  </si>
  <si>
    <t>ГМК "Нор.Никель" ПАО ао</t>
  </si>
  <si>
    <t>dohod</t>
  </si>
  <si>
    <t>Дивиденд по ALRS(1100 шт. по 3.77 RUR) (Данные из БД)</t>
  </si>
  <si>
    <t>Повлияла настройка "Все купоны и дивиденды приходят на брокерский счёт"</t>
  </si>
  <si>
    <t>Дивиденд по POSI(50 шт. по 15.8 RUR) (Данные из БД)</t>
  </si>
  <si>
    <t>Дивиденд по LKOH(20 шт. по 447 RUR) (Данные из БД)</t>
  </si>
  <si>
    <t>Дивиденд по GMKN(3 шт. по 915.33 RUR) (Данные из БД)</t>
  </si>
  <si>
    <t>Дивиденд по MGNT(18 шт. по 412.13 RUR) (Данные из БД)</t>
  </si>
  <si>
    <t>Дивиденд по POSI(50 шт. по 47.33 RUR) (Данные из БД)</t>
  </si>
  <si>
    <t>ПАО Московская Биржа</t>
  </si>
  <si>
    <t>Мобильные ТелеСистемы ПАО ао</t>
  </si>
  <si>
    <t>Дивиденд по LKOH(20 шт. по 498 RUR) (Данные из БД)</t>
  </si>
  <si>
    <t>Дивиденд по POSI(50 шт. по 4.56 RUR) (Данные из БД)</t>
  </si>
  <si>
    <t>Дивиденд по MOEX(300 шт. по 17.35 RUR) (Данные из БД)</t>
  </si>
  <si>
    <t>Дивиденд по SBER(500 шт. по 33.3 RUR) (Данные из БД)</t>
  </si>
  <si>
    <t>Дивиденд по MTSS(207 шт. по 35 RUR) (Данные из БД)</t>
  </si>
  <si>
    <t>Группа Астра ао</t>
  </si>
  <si>
    <t>Дивиденд по LKOH(20 шт. по 514 RUR) (Данные из БД)</t>
  </si>
  <si>
    <t>Дивиденд по ASTR(117 шт. по 2.644669 RUR) (Данные из БД)</t>
  </si>
  <si>
    <t>Дивиденд по LKOH(20 шт. по 541 RUR) (Данные из БД)</t>
  </si>
  <si>
    <t>Дивиденд по MTSS(289 шт. по 35 RUR) (Данные из БД)</t>
  </si>
  <si>
    <t>Дивиденд по X5(55 шт. по 648 RUR) (Данные из БД)</t>
  </si>
  <si>
    <t>Дивиденд по MOEX(300 шт. по 26.11 RUR) (Данные из БД)</t>
  </si>
  <si>
    <t>Дивиденд по ASTR(117 шт. по 3.1475426377 RUR) (Данные из БД)</t>
  </si>
  <si>
    <t>Дивиденд по SBER(500 шт. по 34.84 RUR) (Данные из БД)</t>
  </si>
  <si>
    <t>Т-Технологии МКПАО ао</t>
  </si>
  <si>
    <t>Дивиденд по T(65 шт. по 35 RUR) (Данные из БД)</t>
  </si>
  <si>
    <t>Дивиденд по X5(55 шт. по 368 RUR) (Данные из БД)</t>
  </si>
  <si>
    <t>Дивиденд по T(65 шт. по 36 RUR) (Данные из БД)</t>
  </si>
  <si>
    <t>Дивиденд по LKOH(20 шт. по 397 RUR) (Данные из БД)</t>
  </si>
  <si>
    <t>Дивиденд по ASTR(117 шт. по 4.6765322467 RUR) (Данные из БД)</t>
  </si>
  <si>
    <t>Дивиденд по LKOH(20 шт. по 278 RUR) (Данные из БД)</t>
  </si>
  <si>
    <t>Дивиденд по POSI(50 шт. по 28.08 RUR) (Данные из БД)</t>
  </si>
  <si>
    <t>Дивиденд по T(650 шт. по 4.5 RUR) (Данные из БД)</t>
  </si>
  <si>
    <t>Корпоративный центр ИКС 5</t>
  </si>
  <si>
    <t>ГК Самолет БО-П14</t>
  </si>
  <si>
    <t>Купон по RU000A1095L7(4 шт. по 14.18 RUR) (Данные из БД)</t>
  </si>
  <si>
    <t>Дивиденд по X5(69 шт. по 245 RUR) (Данные из БД)</t>
  </si>
  <si>
    <t>Дивиденд по MOEX(300 шт. по 19.57 RUR) (Данные из БД)</t>
  </si>
  <si>
    <t>Дивиденд по MTSS(584 шт. по 35 RUR) (Данные из БД)</t>
  </si>
  <si>
    <t>Дивиденд по SBER(500 шт. по 37.64 RUR) (Данные из БД)</t>
  </si>
  <si>
    <t>Купон по RU000A1095L7(53 шт. по 13.98 RUR) (Данные из БД)</t>
  </si>
  <si>
    <t>Дивиденд по T(650 шт. по 4.6 RUR) (Данные из БД)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</si>
  <si>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</si>
  <si>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</si>
  <si>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</si>
  <si>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</si>
  <si>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</si>
  <si>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</si>
  <si>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</si>
  <si>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</si>
  <si>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</si>
  <si>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</si>
  <si>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</si>
  <si>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Xprtk_24.04.29</t>
  </si>
  <si>
    <t>АЛРОСА ао</t>
  </si>
  <si>
    <t>ГМКНорНик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</si>
  <si>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</si>
  <si>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</si>
  <si>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</si>
  <si>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</si>
  <si>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</si>
  <si>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</si>
  <si>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</si>
  <si>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</si>
  <si>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</si>
  <si>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</si>
  <si>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</si>
  <si>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</si>
  <si>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</si>
  <si>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</si>
  <si>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</si>
  <si>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</si>
  <si>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</si>
  <si>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Озон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</si>
</sst>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650</v>
      </c>
      <c r="F2" s="6" t="n">
        <v>247.66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-0.1587</v>
      </c>
      <c r="L2" s="6" t="n">
        <v>313.7</v>
      </c>
      <c r="M2" s="17" t="n">
        <v>16.75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500</v>
      </c>
      <c r="F3" s="6" t="n">
        <v>267.87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0.1444</v>
      </c>
      <c r="L3" s="6" t="n">
        <v>246.45</v>
      </c>
      <c r="M3" s="17" t="n">
        <v>13.94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69</v>
      </c>
      <c r="F4" s="6" t="n">
        <v>1827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0.1868</v>
      </c>
      <c r="L4" s="6" t="n">
        <v>1882.93</v>
      </c>
      <c r="M4" s="17" t="n">
        <v>13.12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584</v>
      </c>
      <c r="F5" s="6" t="n">
        <v>175.8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-0.0464</v>
      </c>
      <c r="L5" s="6" t="n">
        <v>248.74</v>
      </c>
      <c r="M5" s="17" t="n">
        <v>10.68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20</v>
      </c>
      <c r="F6" s="6" t="n">
        <v>4142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0.067</v>
      </c>
      <c r="L6" s="6" t="n">
        <v>5495.5</v>
      </c>
      <c r="M6" s="17" t="n">
        <v>8.62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130</v>
      </c>
      <c r="F7" s="6" t="n">
        <v>575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-0.0655</v>
      </c>
      <c r="L7" s="6" t="n">
        <v>722</v>
      </c>
      <c r="M7" s="17" t="n">
        <v>7.78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1000</v>
      </c>
      <c r="F8" s="6" t="n">
        <v>59.45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-0.0444</v>
      </c>
      <c r="L8" s="6" t="n">
        <v>68.96</v>
      </c>
      <c r="M8" s="17" t="n">
        <v>6.19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50</v>
      </c>
      <c r="F9" s="6" t="n">
        <v>920.4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-0.2141</v>
      </c>
      <c r="L9" s="6" t="n">
        <v>2113.8</v>
      </c>
      <c r="M9" s="17" t="n">
        <v>4.79</v>
      </c>
      <c r="N9" s="16"/>
      <c r="O9" s="16" t="s">
        <v>41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300</v>
      </c>
      <c r="F10" s="6" t="n">
        <v>148.94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-0.0686</v>
      </c>
      <c r="L10" s="6" t="n">
        <v>235.52</v>
      </c>
      <c r="M10" s="17" t="n">
        <v>4.65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18</v>
      </c>
      <c r="F11" s="6" t="n">
        <v>1528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-0.2972</v>
      </c>
      <c r="L11" s="6" t="n">
        <v>5506</v>
      </c>
      <c r="M11" s="17" t="n">
        <v>2.86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117</v>
      </c>
      <c r="F12" s="6" t="n">
        <v>197.45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-0.4026</v>
      </c>
      <c r="L12" s="6" t="n">
        <v>560</v>
      </c>
      <c r="M12" s="17" t="n">
        <v>2.4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100</v>
      </c>
      <c r="F13" s="6" t="n">
        <v>120.85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-0.263</v>
      </c>
      <c r="L13" s="6" t="n">
        <v>661.8</v>
      </c>
      <c r="M13" s="17" t="n">
        <v>1.26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=SUM(J2:J13)</f>
      </c>
      <c r="K14" s="4"/>
      <c r="L14" s="4"/>
      <c r="M14" s="10" t="s">
        <f>=J14/J19</f>
      </c>
      <c r="N14" s="16"/>
      <c r="O14" s="16" t="s">
        <v>54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56</v>
      </c>
      <c r="C15" s="16" t="s">
        <v>57</v>
      </c>
      <c r="D15" s="16" t="s">
        <v>19</v>
      </c>
      <c r="E15" s="7" t="n">
        <v>74</v>
      </c>
      <c r="F15" s="6" t="n">
        <v>86.11</v>
      </c>
      <c r="G15" s="17" t="n">
        <v>1000</v>
      </c>
      <c r="H15" s="6" t="n">
        <v>13.35</v>
      </c>
      <c r="I15" s="16" t="s">
        <v>58</v>
      </c>
      <c r="J15" s="6" t="s">
        <f>=E15*((F15/100*G15)*Портфель!$Q$13 + H15*Портфель!$Q$13) </f>
      </c>
      <c r="K15" s="9" t="n">
        <v>0.1357</v>
      </c>
      <c r="L15" s="6" t="n">
        <v>791.18</v>
      </c>
      <c r="M15" s="17" t="n">
        <v>6.73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=SUM(J15:J15)</f>
      </c>
      <c r="K16" s="4"/>
      <c r="L16" s="4"/>
      <c r="M16" s="10" t="s">
        <f>=J16/J19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62</v>
      </c>
      <c r="D17" s="16" t="s">
        <v>19</v>
      </c>
      <c r="E17" s="7" t="n">
        <v>2312.84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64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65</v>
      </c>
      <c r="I19" s="4"/>
      <c r="J19" s="5" t="s">
        <f>=J14+J16+J18</f>
      </c>
      <c r="K19" s="17"/>
      <c r="L19" s="6"/>
      <c r="M19" s="17"/>
      <c r="N19" s="16"/>
      <c r="O19" s="16"/>
      <c r="P19" s="17"/>
      <c r="Q19" s="17"/>
    </row>
  </sheetData>
  <mergeCells>
    <mergeCell ref="H14:I14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218</v>
      </c>
      <c r="D1" s="30" t="s">
        <v>219</v>
      </c>
      <c r="E1" s="30" t="s">
        <v>199</v>
      </c>
      <c r="F1" s="30" t="s">
        <v>220</v>
      </c>
      <c r="G1" s="30" t="s">
        <v>196</v>
      </c>
      <c r="H1" s="30" t="s">
        <v>221</v>
      </c>
      <c r="I1" s="30" t="s">
        <v>222</v>
      </c>
      <c r="J1" s="30" t="s">
        <v>223</v>
      </c>
      <c r="K1" s="30" t="s">
        <v>224</v>
      </c>
    </row>
    <row collapsed="false" customFormat="false" customHeight="false" hidden="false" ht="12.1" outlineLevel="0" r="2">
      <c r="A2" s="16" t="s">
        <v>114</v>
      </c>
      <c r="B2" s="16" t="s">
        <v>206</v>
      </c>
      <c r="C2" s="33" t="n">
        <v>45124</v>
      </c>
      <c r="D2" s="34" t="n">
        <v>45411</v>
      </c>
      <c r="E2" s="17" t="n">
        <v>77.42</v>
      </c>
      <c r="F2" s="17" t="n">
        <v>77.02</v>
      </c>
      <c r="G2" s="17" t="n">
        <v>1100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115</v>
      </c>
      <c r="B3" s="16" t="s">
        <v>225</v>
      </c>
      <c r="C3" s="33" t="n">
        <v>45124</v>
      </c>
      <c r="D3" s="34" t="n">
        <v>45868</v>
      </c>
      <c r="E3" s="17" t="n">
        <v>2043</v>
      </c>
      <c r="F3" s="17" t="n">
        <v>4078</v>
      </c>
      <c r="G3" s="17" t="n">
        <v>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116</v>
      </c>
      <c r="B4" s="16" t="s">
        <v>207</v>
      </c>
      <c r="C4" s="33" t="n">
        <v>45124</v>
      </c>
      <c r="D4" s="34" t="n">
        <v>45411</v>
      </c>
      <c r="E4" s="17" t="n">
        <v>155.42</v>
      </c>
      <c r="F4" s="17" t="n">
        <v>155.44</v>
      </c>
      <c r="G4" s="17" t="n">
        <v>300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66</v>
      </c>
      <c r="B1" s="18" t="s">
        <v>9</v>
      </c>
      <c r="C1" s="18" t="s">
        <v>67</v>
      </c>
      <c r="D1" s="18" t="s">
        <v>68</v>
      </c>
      <c r="E1" s="18" t="s">
        <v>69</v>
      </c>
      <c r="F1" s="18" t="s">
        <v>70</v>
      </c>
      <c r="G1" s="18" t="s">
        <v>71</v>
      </c>
      <c r="H1" s="18" t="s">
        <v>72</v>
      </c>
    </row>
    <row collapsed="false" customFormat="false" customHeight="false" hidden="false" ht="12.1" outlineLevel="0" r="2">
      <c r="A2" s="13" t="n">
        <v>45122.426388889</v>
      </c>
      <c r="B2" s="6" t="n">
        <v>1000000</v>
      </c>
      <c r="C2" s="16" t="s">
        <v>73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2" t="n">
        <v>46258.702465278</v>
      </c>
      <c r="B3" s="5" t="n">
        <v>-961098.99</v>
      </c>
      <c r="C3" s="14" t="s">
        <v>74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/>
      <c r="B4" s="9" t="s">
        <f>=XIRR(B2:B3,A2:A3)</f>
      </c>
      <c r="C4" s="16" t="s">
        <v>75</v>
      </c>
      <c r="D4" s="16"/>
      <c r="E4" s="16"/>
      <c r="F4" s="7"/>
      <c r="G4" s="2" t="s">
        <v>76</v>
      </c>
      <c r="H4" s="6" t="s">
        <f>=SUM(I2:H3)/365</f>
      </c>
    </row>
    <row collapsed="false" customFormat="false" customHeight="false" hidden="false" ht="12.1" outlineLevel="0" r="5">
      <c r="A5" s="13"/>
      <c r="B5" s="5" t="s">
        <f>=-SUM(B2:B3)</f>
      </c>
      <c r="C5" s="16" t="s">
        <v>77</v>
      </c>
      <c r="D5" s="16"/>
      <c r="E5" s="16"/>
      <c r="F5" s="7"/>
      <c r="G5" s="14" t="s">
        <v>78</v>
      </c>
      <c r="H5" s="9" t="s">
        <f>=B5/H4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55</v>
      </c>
      <c r="AM1" s="0"/>
    </row>
    <row collapsed="false" customFormat="false" customHeight="false" hidden="false" ht="12.1" outlineLevel="0" r="2">
      <c r="A2" s="11" t="n">
        <v>45868</v>
      </c>
      <c r="B2" s="6" t="n">
        <v>203905</v>
      </c>
      <c r="C2" s="0" t="s">
        <v>79</v>
      </c>
      <c r="D2" s="11" t="n">
        <v>45124</v>
      </c>
      <c r="E2" s="6" t="n">
        <v>123225</v>
      </c>
      <c r="F2" s="0" t="s">
        <v>79</v>
      </c>
      <c r="G2" s="11" t="n">
        <v>45124</v>
      </c>
      <c r="H2" s="6" t="n">
        <v>95370</v>
      </c>
      <c r="I2" s="0" t="s">
        <v>79</v>
      </c>
      <c r="J2" s="11" t="n">
        <v>45411</v>
      </c>
      <c r="K2" s="6" t="n">
        <v>64287</v>
      </c>
      <c r="L2" s="0" t="s">
        <v>79</v>
      </c>
      <c r="M2" s="11" t="n">
        <v>45124</v>
      </c>
      <c r="N2" s="6" t="n">
        <v>109910</v>
      </c>
      <c r="O2" s="0" t="s">
        <v>79</v>
      </c>
      <c r="P2" s="11" t="n">
        <v>45124</v>
      </c>
      <c r="Q2" s="6" t="n">
        <v>93860</v>
      </c>
      <c r="R2" s="0" t="s">
        <v>79</v>
      </c>
      <c r="S2" s="11" t="n">
        <v>45124</v>
      </c>
      <c r="T2" s="6" t="n">
        <v>68960</v>
      </c>
      <c r="U2" s="0" t="s">
        <v>79</v>
      </c>
      <c r="V2" s="11" t="n">
        <v>45124</v>
      </c>
      <c r="W2" s="6" t="n">
        <v>105690</v>
      </c>
      <c r="X2" s="0" t="s">
        <v>79</v>
      </c>
      <c r="Y2" s="11" t="n">
        <v>45411</v>
      </c>
      <c r="Z2" s="6" t="n">
        <v>70656</v>
      </c>
      <c r="AA2" s="0" t="s">
        <v>79</v>
      </c>
      <c r="AB2" s="11" t="n">
        <v>45124</v>
      </c>
      <c r="AC2" s="6" t="n">
        <v>99108</v>
      </c>
      <c r="AD2" s="0" t="s">
        <v>79</v>
      </c>
      <c r="AE2" s="11" t="n">
        <v>45553</v>
      </c>
      <c r="AF2" s="6" t="n">
        <v>65520</v>
      </c>
      <c r="AG2" s="0" t="s">
        <v>79</v>
      </c>
      <c r="AH2" s="11" t="n">
        <v>45124</v>
      </c>
      <c r="AI2" s="6" t="n">
        <v>66180</v>
      </c>
      <c r="AJ2" s="0" t="s">
        <v>79</v>
      </c>
      <c r="AK2" s="11" t="n">
        <v>46181</v>
      </c>
      <c r="AL2" s="6" t="s">
        <f>=3259.67</f>
      </c>
      <c r="AM2" s="0" t="s">
        <v>79</v>
      </c>
    </row>
    <row collapsed="false" customFormat="false" customHeight="false" hidden="false" ht="12.1" outlineLevel="0" r="3">
      <c r="A3" s="11" t="n">
        <v>45936</v>
      </c>
      <c r="B3" s="6" t="n">
        <v>-1979</v>
      </c>
      <c r="C3" s="0" t="s">
        <v>80</v>
      </c>
      <c r="D3" s="11" t="n">
        <v>45484</v>
      </c>
      <c r="E3" s="6" t="n">
        <v>-14485</v>
      </c>
      <c r="F3" s="0" t="s">
        <v>81</v>
      </c>
      <c r="G3" s="11" t="n">
        <v>45847</v>
      </c>
      <c r="H3" s="6" t="n">
        <v>-31007</v>
      </c>
      <c r="I3" s="0" t="s">
        <v>82</v>
      </c>
      <c r="J3" s="11" t="n">
        <v>45489</v>
      </c>
      <c r="K3" s="6" t="n">
        <v>-6303</v>
      </c>
      <c r="L3" s="0" t="s">
        <v>83</v>
      </c>
      <c r="M3" s="11" t="n">
        <v>45277</v>
      </c>
      <c r="N3" s="6" t="n">
        <v>-7778</v>
      </c>
      <c r="O3" s="0" t="s">
        <v>84</v>
      </c>
      <c r="P3" s="11" t="n">
        <v>46258</v>
      </c>
      <c r="Q3" s="8" t="s">
        <f>=-Портфель!J7</f>
      </c>
      <c r="R3" s="0" t="s">
        <v>85</v>
      </c>
      <c r="S3" s="11" t="n">
        <v>46258</v>
      </c>
      <c r="T3" s="8" t="s">
        <f>=-Портфель!J8</f>
      </c>
      <c r="U3" s="0" t="s">
        <v>85</v>
      </c>
      <c r="V3" s="11" t="n">
        <v>45263</v>
      </c>
      <c r="W3" s="6" t="n">
        <v>-687</v>
      </c>
      <c r="X3" s="0" t="s">
        <v>86</v>
      </c>
      <c r="Y3" s="11" t="n">
        <v>45457</v>
      </c>
      <c r="Z3" s="6" t="n">
        <v>-4528</v>
      </c>
      <c r="AA3" s="0" t="s">
        <v>87</v>
      </c>
      <c r="AB3" s="11" t="n">
        <v>45302</v>
      </c>
      <c r="AC3" s="6" t="n">
        <v>-6454.34</v>
      </c>
      <c r="AD3" s="0" t="s">
        <v>88</v>
      </c>
      <c r="AE3" s="11" t="n">
        <v>45673</v>
      </c>
      <c r="AF3" s="6" t="n">
        <v>-269.43</v>
      </c>
      <c r="AG3" s="0" t="s">
        <v>89</v>
      </c>
      <c r="AH3" s="11" t="n">
        <v>46258</v>
      </c>
      <c r="AI3" s="8" t="s">
        <f>=-Портфель!J13</f>
      </c>
      <c r="AJ3" s="0" t="s">
        <v>85</v>
      </c>
      <c r="AK3" s="11" t="n">
        <v>46200</v>
      </c>
      <c r="AL3" s="6" t="s">
        <f>=-49.72</f>
      </c>
      <c r="AM3" s="0" t="s">
        <v>90</v>
      </c>
    </row>
    <row collapsed="false" customFormat="false" customHeight="false" hidden="false" ht="12.1" outlineLevel="0" r="4">
      <c r="A4" s="11" t="n">
        <v>46030</v>
      </c>
      <c r="B4" s="6" t="n">
        <v>-2036</v>
      </c>
      <c r="C4" s="0" t="s">
        <v>91</v>
      </c>
      <c r="D4" s="11" t="n">
        <v>45856</v>
      </c>
      <c r="E4" s="6" t="n">
        <v>-15155</v>
      </c>
      <c r="F4" s="0" t="s">
        <v>92</v>
      </c>
      <c r="G4" s="11" t="n">
        <v>46028</v>
      </c>
      <c r="H4" s="6" t="n">
        <v>-17609</v>
      </c>
      <c r="I4" s="0" t="s">
        <v>93</v>
      </c>
      <c r="J4" s="11" t="n">
        <v>45813</v>
      </c>
      <c r="K4" s="6" t="n">
        <v>9512</v>
      </c>
      <c r="L4" s="0" t="s">
        <v>79</v>
      </c>
      <c r="M4" s="11" t="n">
        <v>45419</v>
      </c>
      <c r="N4" s="6" t="n">
        <v>-8665</v>
      </c>
      <c r="O4" s="0" t="s">
        <v>94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11" t="n">
        <v>45406</v>
      </c>
      <c r="W4" s="6" t="n">
        <v>-2058.5</v>
      </c>
      <c r="X4" s="0" t="s">
        <v>95</v>
      </c>
      <c r="Y4" s="11" t="n">
        <v>45848</v>
      </c>
      <c r="Z4" s="6" t="n">
        <v>-6815</v>
      </c>
      <c r="AA4" s="0" t="s">
        <v>96</v>
      </c>
      <c r="AB4" s="11" t="n">
        <v>45488</v>
      </c>
      <c r="AC4" s="6" t="n">
        <v>-6454.34</v>
      </c>
      <c r="AD4" s="0" t="s">
        <v>88</v>
      </c>
      <c r="AE4" s="11" t="n">
        <v>45848</v>
      </c>
      <c r="AF4" s="6" t="n">
        <v>-320.26</v>
      </c>
      <c r="AG4" s="0" t="s">
        <v>97</v>
      </c>
      <c r="AH4" s="0"/>
      <c r="AI4" s="10" t="s">
        <f>=XIRR(AI2:AI3,AH2:AH3)</f>
      </c>
      <c r="AJ4" s="0"/>
      <c r="AK4" s="11" t="n">
        <v>46223</v>
      </c>
      <c r="AL4" s="6" t="s">
        <f>=37643.65</f>
      </c>
      <c r="AM4" s="0" t="s">
        <v>79</v>
      </c>
    </row>
    <row collapsed="false" customFormat="false" customHeight="false" hidden="false" ht="12.1" outlineLevel="0" r="5">
      <c r="A5" s="11" t="n">
        <v>46167</v>
      </c>
      <c r="B5" s="6" t="n">
        <v>-2545</v>
      </c>
      <c r="C5" s="0" t="s">
        <v>98</v>
      </c>
      <c r="D5" s="11" t="n">
        <v>46223</v>
      </c>
      <c r="E5" s="6" t="n">
        <v>-16373</v>
      </c>
      <c r="F5" s="0" t="s">
        <v>99</v>
      </c>
      <c r="G5" s="11" t="n">
        <v>46174</v>
      </c>
      <c r="H5" s="6" t="n">
        <v>34552</v>
      </c>
      <c r="I5" s="0" t="s">
        <v>79</v>
      </c>
      <c r="J5" s="11" t="n">
        <v>45826</v>
      </c>
      <c r="K5" s="6" t="n">
        <v>9366.45</v>
      </c>
      <c r="L5" s="0" t="s">
        <v>79</v>
      </c>
      <c r="M5" s="11" t="n">
        <v>45643</v>
      </c>
      <c r="N5" s="6" t="n">
        <v>-8944</v>
      </c>
      <c r="O5" s="0" t="s">
        <v>100</v>
      </c>
      <c r="P5" s="0"/>
      <c r="Q5" s="8" t="s">
        <f>=-SUM(Q2:Q3)</f>
      </c>
      <c r="R5" s="0" t="s">
        <v>101</v>
      </c>
      <c r="S5" s="0"/>
      <c r="T5" s="8" t="s">
        <f>=-SUM(T2:T3)</f>
      </c>
      <c r="U5" s="0" t="s">
        <v>101</v>
      </c>
      <c r="V5" s="11" t="n">
        <v>45436</v>
      </c>
      <c r="W5" s="6" t="n">
        <v>-198</v>
      </c>
      <c r="X5" s="0" t="s">
        <v>102</v>
      </c>
      <c r="Y5" s="11" t="n">
        <v>46212</v>
      </c>
      <c r="Z5" s="6" t="n">
        <v>-5108</v>
      </c>
      <c r="AA5" s="0" t="s">
        <v>103</v>
      </c>
      <c r="AB5" s="11" t="n">
        <v>46258</v>
      </c>
      <c r="AC5" s="8" t="s">
        <f>=-Портфель!J11</f>
      </c>
      <c r="AD5" s="0" t="s">
        <v>85</v>
      </c>
      <c r="AE5" s="11" t="n">
        <v>46136</v>
      </c>
      <c r="AF5" s="6" t="n">
        <v>-476.15</v>
      </c>
      <c r="AG5" s="0" t="s">
        <v>104</v>
      </c>
      <c r="AH5" s="0"/>
      <c r="AI5" s="8" t="s">
        <f>=-SUM(AI2:AI3)</f>
      </c>
      <c r="AJ5" s="0" t="s">
        <v>101</v>
      </c>
      <c r="AK5" s="11" t="n">
        <v>46230</v>
      </c>
      <c r="AL5" s="6" t="s">
        <f>=-644.94</f>
      </c>
      <c r="AM5" s="0" t="s">
        <v>105</v>
      </c>
    </row>
    <row collapsed="false" customFormat="false" customHeight="false" hidden="false" ht="12.1" outlineLevel="0" r="6">
      <c r="A6" s="11" t="n">
        <v>46244</v>
      </c>
      <c r="B6" s="6" t="n">
        <v>-2601</v>
      </c>
      <c r="C6" s="0" t="s">
        <v>106</v>
      </c>
      <c r="D6" s="11" t="n">
        <v>46258</v>
      </c>
      <c r="E6" s="8" t="s">
        <f>=-Портфель!J3</f>
      </c>
      <c r="F6" s="0" t="s">
        <v>85</v>
      </c>
      <c r="G6" s="11" t="n">
        <v>46210</v>
      </c>
      <c r="H6" s="6" t="n">
        <v>-14707</v>
      </c>
      <c r="I6" s="0" t="s">
        <v>107</v>
      </c>
      <c r="J6" s="11" t="n">
        <v>45845</v>
      </c>
      <c r="K6" s="6" t="n">
        <v>-8800</v>
      </c>
      <c r="L6" s="0" t="s">
        <v>108</v>
      </c>
      <c r="M6" s="11" t="n">
        <v>45811</v>
      </c>
      <c r="N6" s="6" t="n">
        <v>-9413</v>
      </c>
      <c r="O6" s="0" t="s">
        <v>109</v>
      </c>
      <c r="P6" s="0"/>
      <c r="Q6" s="0"/>
      <c r="R6" s="0"/>
      <c r="S6" s="0"/>
      <c r="T6" s="0"/>
      <c r="U6" s="0"/>
      <c r="V6" s="11" t="n">
        <v>45436</v>
      </c>
      <c r="W6" s="6" t="n">
        <v>-2058.5</v>
      </c>
      <c r="X6" s="0" t="s">
        <v>95</v>
      </c>
      <c r="Y6" s="11" t="n">
        <v>46258</v>
      </c>
      <c r="Z6" s="8" t="s">
        <f>=-Портфель!J10</f>
      </c>
      <c r="AA6" s="0" t="s">
        <v>85</v>
      </c>
      <c r="AB6" s="0"/>
      <c r="AC6" s="10" t="s">
        <f>=XIRR(AC2:AC5,AB2:AB5)</f>
      </c>
      <c r="AD6" s="0"/>
      <c r="AE6" s="11" t="n">
        <v>46174</v>
      </c>
      <c r="AF6" s="6" t="n">
        <v>-476.15</v>
      </c>
      <c r="AG6" s="0" t="s">
        <v>104</v>
      </c>
      <c r="AH6" s="0"/>
      <c r="AI6" s="0"/>
      <c r="AJ6" s="0"/>
      <c r="AK6" s="11" t="n">
        <v>46237</v>
      </c>
      <c r="AL6" s="6" t="s">
        <f>=17643.71</f>
      </c>
      <c r="AM6" s="0" t="s">
        <v>79</v>
      </c>
    </row>
    <row collapsed="false" customFormat="false" customHeight="false" hidden="false" ht="12.1" outlineLevel="0" r="7">
      <c r="A7" s="11" t="n">
        <v>46258</v>
      </c>
      <c r="B7" s="8" t="s">
        <f>=-Портфель!J2</f>
      </c>
      <c r="C7" s="0" t="s">
        <v>85</v>
      </c>
      <c r="D7" s="0"/>
      <c r="E7" s="10" t="s">
        <f>=XIRR(E2:E6,D2:D6)</f>
      </c>
      <c r="F7" s="0"/>
      <c r="G7" s="11" t="n">
        <v>46258</v>
      </c>
      <c r="H7" s="8" t="s">
        <f>=-Портфель!J4</f>
      </c>
      <c r="I7" s="0" t="s">
        <v>85</v>
      </c>
      <c r="J7" s="11" t="n">
        <v>45861</v>
      </c>
      <c r="K7" s="6" t="n">
        <v>46842</v>
      </c>
      <c r="L7" s="0" t="s">
        <v>79</v>
      </c>
      <c r="M7" s="11" t="n">
        <v>46034</v>
      </c>
      <c r="N7" s="6" t="n">
        <v>-6908</v>
      </c>
      <c r="O7" s="0" t="s">
        <v>110</v>
      </c>
      <c r="P7" s="0"/>
      <c r="Q7" s="0"/>
      <c r="R7" s="0"/>
      <c r="S7" s="0"/>
      <c r="T7" s="0"/>
      <c r="U7" s="0"/>
      <c r="V7" s="11" t="n">
        <v>46159</v>
      </c>
      <c r="W7" s="6" t="n">
        <v>-1221</v>
      </c>
      <c r="X7" s="0" t="s">
        <v>111</v>
      </c>
      <c r="Y7" s="0"/>
      <c r="Z7" s="10" t="s">
        <f>=XIRR(Z2:Z6,Y2:Y6)</f>
      </c>
      <c r="AA7" s="0"/>
      <c r="AB7" s="0"/>
      <c r="AC7" s="8" t="s">
        <f>=-SUM(AC2:AC5)</f>
      </c>
      <c r="AD7" s="0" t="s">
        <v>101</v>
      </c>
      <c r="AE7" s="11" t="n">
        <v>46258</v>
      </c>
      <c r="AF7" s="8" t="s">
        <f>=-Портфель!J12</f>
      </c>
      <c r="AG7" s="0" t="s">
        <v>85</v>
      </c>
      <c r="AH7" s="0"/>
      <c r="AI7" s="0"/>
      <c r="AJ7" s="0"/>
      <c r="AK7" s="11" t="n">
        <v>46546</v>
      </c>
      <c r="AL7" s="8" t="s">
        <f>=-Портфель!J15</f>
      </c>
      <c r="AM7" s="0" t="s">
        <v>85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8" t="s">
        <f>=-SUM(E2:E6)</f>
      </c>
      <c r="F8" s="0" t="s">
        <v>101</v>
      </c>
      <c r="G8" s="0"/>
      <c r="H8" s="10" t="s">
        <f>=XIRR(H2:H7,G2:G7)</f>
      </c>
      <c r="I8" s="0"/>
      <c r="J8" s="11" t="n">
        <v>45869</v>
      </c>
      <c r="K8" s="6" t="n">
        <v>15257</v>
      </c>
      <c r="L8" s="0" t="s">
        <v>79</v>
      </c>
      <c r="M8" s="11" t="n">
        <v>46146</v>
      </c>
      <c r="N8" s="6" t="n">
        <v>-4837</v>
      </c>
      <c r="O8" s="0" t="s">
        <v>112</v>
      </c>
      <c r="P8" s="0"/>
      <c r="Q8" s="0"/>
      <c r="R8" s="0"/>
      <c r="S8" s="0"/>
      <c r="T8" s="0"/>
      <c r="U8" s="0"/>
      <c r="V8" s="11" t="n">
        <v>46258</v>
      </c>
      <c r="W8" s="8" t="s">
        <f>=-Портфель!J9</f>
      </c>
      <c r="X8" s="0" t="s">
        <v>85</v>
      </c>
      <c r="Y8" s="0"/>
      <c r="Z8" s="8" t="s">
        <f>=-SUM(Z2:Z6)</f>
      </c>
      <c r="AA8" s="0" t="s">
        <v>101</v>
      </c>
      <c r="AB8" s="0"/>
      <c r="AC8" s="0"/>
      <c r="AD8" s="0"/>
      <c r="AE8" s="0"/>
      <c r="AF8" s="10" t="s">
        <f>=XIRR(AF2:AF7,AE2:AE7)</f>
      </c>
      <c r="AG8" s="0"/>
      <c r="AH8" s="0"/>
      <c r="AI8" s="0"/>
      <c r="AJ8" s="0"/>
      <c r="AK8" s="0"/>
      <c r="AL8" s="10" t="s">
        <f>=XIRR(AL2:AL7,AK2:AK7)</f>
      </c>
      <c r="AM8" s="0"/>
    </row>
    <row collapsed="false" customFormat="false" customHeight="false" hidden="false" ht="12.1" outlineLevel="0" r="9">
      <c r="A9" s="0"/>
      <c r="B9" s="8" t="s">
        <f>=-SUM(B2:B7)</f>
      </c>
      <c r="C9" s="0" t="s">
        <v>101</v>
      </c>
      <c r="D9" s="0"/>
      <c r="E9" s="0"/>
      <c r="F9" s="0"/>
      <c r="G9" s="0"/>
      <c r="H9" s="8" t="s">
        <f>=-SUM(H2:H7)</f>
      </c>
      <c r="I9" s="0" t="s">
        <v>101</v>
      </c>
      <c r="J9" s="11" t="n">
        <v>46212</v>
      </c>
      <c r="K9" s="6" t="n">
        <v>-17783</v>
      </c>
      <c r="L9" s="0" t="s">
        <v>113</v>
      </c>
      <c r="M9" s="11" t="n">
        <v>46258</v>
      </c>
      <c r="N9" s="8" t="s">
        <f>=-Портфель!J6</f>
      </c>
      <c r="O9" s="0" t="s">
        <v>85</v>
      </c>
      <c r="P9" s="0"/>
      <c r="Q9" s="0"/>
      <c r="R9" s="0"/>
      <c r="S9" s="0"/>
      <c r="T9" s="0"/>
      <c r="U9" s="0"/>
      <c r="V9" s="0"/>
      <c r="W9" s="10" t="s">
        <f>=XIRR(W2:W8,V2:V8)</f>
      </c>
      <c r="X9" s="0"/>
      <c r="Y9" s="0"/>
      <c r="Z9" s="0"/>
      <c r="AA9" s="0"/>
      <c r="AB9" s="0"/>
      <c r="AC9" s="0"/>
      <c r="AD9" s="0"/>
      <c r="AE9" s="0"/>
      <c r="AF9" s="8" t="s">
        <f>=-SUM(AF2:AF7)</f>
      </c>
      <c r="AG9" s="0" t="s">
        <v>101</v>
      </c>
      <c r="AH9" s="0"/>
      <c r="AI9" s="0"/>
      <c r="AJ9" s="0"/>
      <c r="AK9" s="0"/>
      <c r="AL9" s="8" t="s">
        <f>=-SUM(AL2:AL7)</f>
      </c>
      <c r="AM9" s="0" t="s">
        <v>101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46258</v>
      </c>
      <c r="K10" s="8" t="s">
        <f>=-Портфель!J5</f>
      </c>
      <c r="L10" s="0" t="s">
        <v>85</v>
      </c>
      <c r="M10" s="0"/>
      <c r="N10" s="10" t="s">
        <f>=XIRR(N2:N9,M2:M9)</f>
      </c>
      <c r="O10" s="0"/>
      <c r="P10" s="0"/>
      <c r="Q10" s="0"/>
      <c r="R10" s="0"/>
      <c r="S10" s="0"/>
      <c r="T10" s="0"/>
      <c r="U10" s="0"/>
      <c r="V10" s="0"/>
      <c r="W10" s="8" t="s">
        <f>=-SUM(W2:W8)</f>
      </c>
      <c r="X10" s="0" t="s">
        <v>101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10" t="s">
        <f>=XIRR(K2:K10,J2:J10)</f>
      </c>
      <c r="L11" s="0"/>
      <c r="M11" s="0"/>
      <c r="N11" s="8" t="s">
        <f>=-SUM(N2:N9)</f>
      </c>
      <c r="O11" s="0" t="s">
        <v>101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8" t="s">
        <f>=-SUM(K2:K10)</f>
      </c>
      <c r="L12" s="0" t="s">
        <v>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114</v>
      </c>
      <c r="C1" s="0"/>
      <c r="D1" s="0"/>
      <c r="E1" s="4" t="s">
        <v>115</v>
      </c>
      <c r="F1" s="0"/>
      <c r="G1" s="0"/>
      <c r="H1" s="4" t="s">
        <v>116</v>
      </c>
      <c r="I1" s="0"/>
    </row>
    <row collapsed="false" customFormat="false" customHeight="false" hidden="false" ht="12.1" outlineLevel="0" r="2">
      <c r="A2" s="11" t="n">
        <v>45124</v>
      </c>
      <c r="B2" s="6" t="n">
        <v>85162</v>
      </c>
      <c r="C2" s="0" t="s">
        <v>79</v>
      </c>
      <c r="D2" s="11" t="n">
        <v>45124</v>
      </c>
      <c r="E2" s="6" t="n">
        <v>102150</v>
      </c>
      <c r="F2" s="0" t="s">
        <v>79</v>
      </c>
      <c r="G2" s="11" t="n">
        <v>45124</v>
      </c>
      <c r="H2" s="6" t="n">
        <v>46626</v>
      </c>
      <c r="I2" s="0" t="s">
        <v>79</v>
      </c>
    </row>
    <row collapsed="false" customFormat="false" customHeight="false" hidden="false" ht="12.1" outlineLevel="0" r="3">
      <c r="A3" s="11" t="n">
        <v>45217</v>
      </c>
      <c r="B3" s="6" t="n">
        <v>-3608</v>
      </c>
      <c r="C3" s="0" t="s">
        <v>117</v>
      </c>
      <c r="D3" s="11" t="n">
        <v>45868</v>
      </c>
      <c r="E3" s="6" t="n">
        <v>-203900</v>
      </c>
      <c r="F3" s="0" t="s">
        <v>118</v>
      </c>
      <c r="G3" s="11" t="n">
        <v>45286</v>
      </c>
      <c r="H3" s="6" t="n">
        <v>-2388.99</v>
      </c>
      <c r="I3" s="0" t="s">
        <v>119</v>
      </c>
    </row>
    <row collapsed="false" customFormat="false" customHeight="false" hidden="false" ht="12.1" outlineLevel="0" r="4">
      <c r="A4" s="11" t="n">
        <v>45411</v>
      </c>
      <c r="B4" s="6" t="n">
        <v>-84722</v>
      </c>
      <c r="C4" s="0" t="s">
        <v>118</v>
      </c>
      <c r="D4" s="0"/>
      <c r="E4" s="10" t="s">
        <f>=XIRR(E2:E3,D2:D3)</f>
      </c>
      <c r="F4" s="0"/>
      <c r="G4" s="11" t="n">
        <v>45411</v>
      </c>
      <c r="H4" s="6" t="n">
        <v>-46632</v>
      </c>
      <c r="I4" s="0" t="s">
        <v>118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8" t="s">
        <f>=-SUM(E2:E3)</f>
      </c>
      <c r="F5" s="0" t="s">
        <v>101</v>
      </c>
      <c r="G5" s="0"/>
      <c r="H5" s="10" t="s">
        <f>=XIRR(H2:H4,G2:G4)</f>
      </c>
      <c r="I5" s="0"/>
    </row>
    <row collapsed="false" customFormat="false" customHeight="false" hidden="false" ht="12.1" outlineLevel="0" r="6">
      <c r="A6" s="0"/>
      <c r="B6" s="8" t="s">
        <f>=-SUM(B2:B4)</f>
      </c>
      <c r="C6" s="0" t="s">
        <v>101</v>
      </c>
      <c r="D6" s="0"/>
      <c r="E6" s="0"/>
      <c r="F6" s="0"/>
      <c r="G6" s="0"/>
      <c r="H6" s="8" t="s">
        <f>=-SUM(H2:H4)</f>
      </c>
      <c r="I6" s="0" t="s">
        <v>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120</v>
      </c>
      <c r="C1" s="0"/>
      <c r="D1" s="0"/>
      <c r="E1" s="3" t="s">
        <v>121</v>
      </c>
      <c r="F1" s="0"/>
      <c r="G1" s="0"/>
      <c r="H1" s="3" t="s">
        <v>122</v>
      </c>
      <c r="I1" s="0"/>
      <c r="J1" s="0"/>
      <c r="K1" s="3" t="s">
        <v>123</v>
      </c>
      <c r="L1" s="0"/>
      <c r="M1" s="0"/>
      <c r="N1" s="3" t="s">
        <v>124</v>
      </c>
      <c r="O1" s="0"/>
      <c r="P1" s="0"/>
      <c r="Q1" s="3" t="s">
        <v>125</v>
      </c>
      <c r="R1" s="0"/>
      <c r="S1" s="0"/>
      <c r="T1" s="3" t="s">
        <v>126</v>
      </c>
      <c r="U1" s="0"/>
      <c r="V1" s="0"/>
      <c r="W1" s="3" t="s">
        <v>127</v>
      </c>
      <c r="X1" s="0"/>
      <c r="Y1" s="0"/>
      <c r="Z1" s="3" t="s">
        <v>128</v>
      </c>
      <c r="AA1" s="0"/>
      <c r="AB1" s="0"/>
      <c r="AC1" s="3" t="s">
        <v>129</v>
      </c>
      <c r="AD1" s="0"/>
      <c r="AE1" s="0"/>
      <c r="AF1" s="3" t="s">
        <v>130</v>
      </c>
      <c r="AG1" s="0"/>
      <c r="AH1" s="0"/>
      <c r="AI1" s="3" t="s">
        <v>131</v>
      </c>
      <c r="AJ1" s="0"/>
      <c r="AK1" s="0"/>
      <c r="AL1" s="3" t="s">
        <v>132</v>
      </c>
      <c r="AM1" s="0"/>
    </row>
    <row collapsed="false" customFormat="false" customHeight="false" hidden="false" ht="12.1" outlineLevel="0" r="2">
      <c r="A2" s="11" t="n">
        <v>45868</v>
      </c>
      <c r="B2" s="6" t="n">
        <v>650</v>
      </c>
      <c r="C2" s="6" t="n">
        <v>203905</v>
      </c>
      <c r="D2" s="11" t="n">
        <v>45124</v>
      </c>
      <c r="E2" s="6" t="n">
        <v>500</v>
      </c>
      <c r="F2" s="6" t="n">
        <v>123225</v>
      </c>
      <c r="G2" s="11" t="n">
        <v>45124</v>
      </c>
      <c r="H2" s="6" t="n">
        <v>55</v>
      </c>
      <c r="I2" s="6" t="n">
        <v>95370</v>
      </c>
      <c r="J2" s="11" t="n">
        <v>45411</v>
      </c>
      <c r="K2" s="6" t="n">
        <v>207</v>
      </c>
      <c r="L2" s="6" t="n">
        <v>64287</v>
      </c>
      <c r="M2" s="11" t="n">
        <v>45124</v>
      </c>
      <c r="N2" s="6" t="n">
        <v>20</v>
      </c>
      <c r="O2" s="6" t="n">
        <v>109910</v>
      </c>
      <c r="P2" s="11" t="n">
        <v>45124</v>
      </c>
      <c r="Q2" s="6" t="n">
        <v>130</v>
      </c>
      <c r="R2" s="6" t="n">
        <v>93860</v>
      </c>
      <c r="S2" s="11" t="n">
        <v>45124</v>
      </c>
      <c r="T2" s="6" t="n">
        <v>1000</v>
      </c>
      <c r="U2" s="6" t="n">
        <v>68960</v>
      </c>
      <c r="V2" s="11" t="n">
        <v>45124</v>
      </c>
      <c r="W2" s="6" t="n">
        <v>50</v>
      </c>
      <c r="X2" s="6" t="n">
        <v>105690</v>
      </c>
      <c r="Y2" s="11" t="n">
        <v>45411</v>
      </c>
      <c r="Z2" s="6" t="n">
        <v>300</v>
      </c>
      <c r="AA2" s="6" t="n">
        <v>70656</v>
      </c>
      <c r="AB2" s="11" t="n">
        <v>45124</v>
      </c>
      <c r="AC2" s="6" t="n">
        <v>18</v>
      </c>
      <c r="AD2" s="6" t="n">
        <v>99108</v>
      </c>
      <c r="AE2" s="11" t="n">
        <v>45553</v>
      </c>
      <c r="AF2" s="6" t="n">
        <v>117</v>
      </c>
      <c r="AG2" s="6" t="n">
        <v>65520</v>
      </c>
      <c r="AH2" s="11" t="n">
        <v>45124</v>
      </c>
      <c r="AI2" s="6" t="n">
        <v>100</v>
      </c>
      <c r="AJ2" s="6" t="n">
        <v>66180</v>
      </c>
      <c r="AK2" s="11" t="n">
        <v>46181</v>
      </c>
      <c r="AL2" s="6" t="n">
        <v>4</v>
      </c>
      <c r="AM2" s="6" t="n">
        <v>3259.67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11" t="n">
        <v>46174</v>
      </c>
      <c r="H3" s="6" t="n">
        <v>14</v>
      </c>
      <c r="I3" s="6" t="n">
        <v>34552</v>
      </c>
      <c r="J3" s="11" t="n">
        <v>45813</v>
      </c>
      <c r="K3" s="6" t="n">
        <v>41</v>
      </c>
      <c r="L3" s="6" t="n">
        <v>9512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46200</v>
      </c>
      <c r="AL3" s="6" t="n">
        <v>49</v>
      </c>
      <c r="AM3" s="6" t="n">
        <v>37643.65</v>
      </c>
    </row>
    <row collapsed="false" customFormat="false" customHeight="false" hidden="false" ht="12.1" outlineLevel="0" r="4">
      <c r="A4" s="0"/>
      <c r="B4" s="6" t="n">
        <v>247.66</v>
      </c>
      <c r="C4" s="0" t="s">
        <v>133</v>
      </c>
      <c r="D4" s="0"/>
      <c r="E4" s="6" t="n">
        <v>267.87</v>
      </c>
      <c r="F4" s="0" t="s">
        <v>133</v>
      </c>
      <c r="G4" s="0"/>
      <c r="H4" s="5" t="s">
        <f>=SUM(I2:I3)/SUM(H2:H3)</f>
      </c>
      <c r="I4" s="0" t="s">
        <v>11</v>
      </c>
      <c r="J4" s="11" t="n">
        <v>45826</v>
      </c>
      <c r="K4" s="6" t="n">
        <v>41</v>
      </c>
      <c r="L4" s="6" t="n">
        <v>9366.45</v>
      </c>
      <c r="M4" s="0"/>
      <c r="N4" s="6" t="n">
        <v>4142</v>
      </c>
      <c r="O4" s="0" t="s">
        <v>133</v>
      </c>
      <c r="P4" s="0"/>
      <c r="Q4" s="6" t="n">
        <v>575</v>
      </c>
      <c r="R4" s="0" t="s">
        <v>133</v>
      </c>
      <c r="S4" s="0"/>
      <c r="T4" s="6" t="n">
        <v>59.45</v>
      </c>
      <c r="U4" s="0" t="s">
        <v>133</v>
      </c>
      <c r="V4" s="0"/>
      <c r="W4" s="6" t="n">
        <v>920.4</v>
      </c>
      <c r="X4" s="0" t="s">
        <v>133</v>
      </c>
      <c r="Y4" s="0"/>
      <c r="Z4" s="6" t="n">
        <v>148.94</v>
      </c>
      <c r="AA4" s="0" t="s">
        <v>133</v>
      </c>
      <c r="AB4" s="0"/>
      <c r="AC4" s="6" t="n">
        <v>1528</v>
      </c>
      <c r="AD4" s="0" t="s">
        <v>133</v>
      </c>
      <c r="AE4" s="0"/>
      <c r="AF4" s="6" t="n">
        <v>197.45</v>
      </c>
      <c r="AG4" s="0" t="s">
        <v>133</v>
      </c>
      <c r="AH4" s="0"/>
      <c r="AI4" s="6" t="n">
        <v>120.85</v>
      </c>
      <c r="AJ4" s="0" t="s">
        <v>133</v>
      </c>
      <c r="AK4" s="11" t="n">
        <v>46223</v>
      </c>
      <c r="AL4" s="6" t="n">
        <v>21</v>
      </c>
      <c r="AM4" s="6" t="n">
        <v>17643.71</v>
      </c>
    </row>
    <row collapsed="false" customFormat="false" customHeight="false" hidden="false" ht="12.1" outlineLevel="0" r="5">
      <c r="A5" s="0"/>
      <c r="B5" s="6" t="n">
        <v>650</v>
      </c>
      <c r="C5" s="0" t="s">
        <v>134</v>
      </c>
      <c r="D5" s="0"/>
      <c r="E5" s="6" t="n">
        <v>500</v>
      </c>
      <c r="F5" s="0" t="s">
        <v>134</v>
      </c>
      <c r="G5" s="0"/>
      <c r="H5" s="6" t="n">
        <v>1827</v>
      </c>
      <c r="I5" s="0" t="s">
        <v>133</v>
      </c>
      <c r="J5" s="11" t="n">
        <v>45861</v>
      </c>
      <c r="K5" s="6" t="n">
        <v>222</v>
      </c>
      <c r="L5" s="6" t="n">
        <v>46842</v>
      </c>
      <c r="M5" s="0"/>
      <c r="N5" s="6" t="n">
        <v>20</v>
      </c>
      <c r="O5" s="0" t="s">
        <v>134</v>
      </c>
      <c r="P5" s="0"/>
      <c r="Q5" s="6" t="n">
        <v>130</v>
      </c>
      <c r="R5" s="0" t="s">
        <v>134</v>
      </c>
      <c r="S5" s="0"/>
      <c r="T5" s="6" t="n">
        <v>1000</v>
      </c>
      <c r="U5" s="0" t="s">
        <v>134</v>
      </c>
      <c r="V5" s="0"/>
      <c r="W5" s="6" t="n">
        <v>50</v>
      </c>
      <c r="X5" s="0" t="s">
        <v>134</v>
      </c>
      <c r="Y5" s="0"/>
      <c r="Z5" s="6" t="n">
        <v>300</v>
      </c>
      <c r="AA5" s="0" t="s">
        <v>134</v>
      </c>
      <c r="AB5" s="0"/>
      <c r="AC5" s="6" t="n">
        <v>18</v>
      </c>
      <c r="AD5" s="0" t="s">
        <v>134</v>
      </c>
      <c r="AE5" s="0"/>
      <c r="AF5" s="6" t="n">
        <v>117</v>
      </c>
      <c r="AG5" s="0" t="s">
        <v>134</v>
      </c>
      <c r="AH5" s="0"/>
      <c r="AI5" s="6" t="n">
        <v>100</v>
      </c>
      <c r="AJ5" s="0" t="s">
        <v>134</v>
      </c>
      <c r="AK5" s="0"/>
      <c r="AL5" s="5" t="s">
        <f>=SUM(AM2:AM4)/SUM(AL2:AL4)</f>
      </c>
      <c r="AM5" s="0" t="s">
        <v>11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135</v>
      </c>
      <c r="D6" s="0"/>
      <c r="E6" s="5" t="s">
        <f>=E5*(ABS(E4)-ABS(E3))</f>
      </c>
      <c r="F6" s="0" t="s">
        <v>135</v>
      </c>
      <c r="G6" s="0"/>
      <c r="H6" s="6" t="n">
        <v>69</v>
      </c>
      <c r="I6" s="0" t="s">
        <v>134</v>
      </c>
      <c r="J6" s="11" t="n">
        <v>45869</v>
      </c>
      <c r="K6" s="6" t="n">
        <v>73</v>
      </c>
      <c r="L6" s="6" t="n">
        <v>15257</v>
      </c>
      <c r="M6" s="0"/>
      <c r="N6" s="5" t="s">
        <f>=N5*(ABS(N4)-ABS(N3))</f>
      </c>
      <c r="O6" s="0" t="s">
        <v>135</v>
      </c>
      <c r="P6" s="0"/>
      <c r="Q6" s="5" t="s">
        <f>=Q5*(ABS(Q4)-ABS(Q3))</f>
      </c>
      <c r="R6" s="0" t="s">
        <v>135</v>
      </c>
      <c r="S6" s="0"/>
      <c r="T6" s="5" t="s">
        <f>=T5*(ABS(T4)-ABS(T3))</f>
      </c>
      <c r="U6" s="0" t="s">
        <v>135</v>
      </c>
      <c r="V6" s="0"/>
      <c r="W6" s="5" t="s">
        <f>=W5*(ABS(W4)-ABS(W3))</f>
      </c>
      <c r="X6" s="0" t="s">
        <v>135</v>
      </c>
      <c r="Y6" s="0"/>
      <c r="Z6" s="5" t="s">
        <f>=Z5*(ABS(Z4)-ABS(Z3))</f>
      </c>
      <c r="AA6" s="0" t="s">
        <v>135</v>
      </c>
      <c r="AB6" s="0"/>
      <c r="AC6" s="5" t="s">
        <f>=AC5*(ABS(AC4)-ABS(AC3))</f>
      </c>
      <c r="AD6" s="0" t="s">
        <v>135</v>
      </c>
      <c r="AE6" s="0"/>
      <c r="AF6" s="5" t="s">
        <f>=AF5*(ABS(AF4)-ABS(AF3))</f>
      </c>
      <c r="AG6" s="0" t="s">
        <v>135</v>
      </c>
      <c r="AH6" s="0"/>
      <c r="AI6" s="5" t="s">
        <f>=AI5*(ABS(AI4)-ABS(AI3))</f>
      </c>
      <c r="AJ6" s="0" t="s">
        <v>135</v>
      </c>
      <c r="AK6" s="0"/>
      <c r="AL6" s="6" t="n">
        <v>86.11</v>
      </c>
      <c r="AM6" s="0" t="s">
        <v>133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5" t="s">
        <f>=H6*(ABS(H5)-ABS(H4))</f>
      </c>
      <c r="I7" s="0" t="s">
        <v>135</v>
      </c>
      <c r="J7" s="0"/>
      <c r="K7" s="5" t="s">
        <f>=SUM(L2:L6)/SUM(K2:K6)</f>
      </c>
      <c r="L7" s="0" t="s">
        <v>11</v>
      </c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6" t="n">
        <v>74</v>
      </c>
      <c r="AM7" s="0" t="s">
        <v>134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6" t="n">
        <v>175.8</v>
      </c>
      <c r="L8" s="0" t="s">
        <v>133</v>
      </c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6" t="s">
        <f>=Портфель!G15*Портфель!$Q$13</f>
      </c>
      <c r="AM8" s="0" t="s">
        <v>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6" t="n">
        <v>584</v>
      </c>
      <c r="L9" s="0" t="s">
        <v>134</v>
      </c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6" t="s">
        <f>=Портфель!H15*Портфель!$Q$13</f>
      </c>
      <c r="AM9" s="0" t="s">
        <v>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5" t="s">
        <f>=K9*(ABS(K8)-ABS(K7))</f>
      </c>
      <c r="L10" s="0" t="s">
        <v>135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5" t="s">
        <f>=AL7*(AL8*AL6/100-AL5+AL9)</f>
      </c>
      <c r="AM10" s="0" t="s">
        <v>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66</v>
      </c>
      <c r="B1" s="18" t="s">
        <v>0</v>
      </c>
      <c r="C1" s="18" t="s">
        <v>2</v>
      </c>
      <c r="D1" s="18" t="s">
        <v>136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137</v>
      </c>
      <c r="L1" s="18" t="s">
        <v>138</v>
      </c>
      <c r="M1" s="18" t="s">
        <v>19</v>
      </c>
      <c r="N1" s="18" t="s">
        <v>139</v>
      </c>
    </row>
    <row collapsed="false" customFormat="false" customHeight="false" hidden="false" ht="12.1" outlineLevel="0" r="2">
      <c r="A2" s="21" t="n">
        <v>45122.426388889</v>
      </c>
      <c r="B2" s="22" t="s">
        <v>140</v>
      </c>
      <c r="C2" s="22" t="s">
        <v>73</v>
      </c>
      <c r="D2" s="22" t="s">
        <v>140</v>
      </c>
      <c r="E2" s="22" t="s">
        <v>140</v>
      </c>
      <c r="F2" s="22" t="s">
        <v>19</v>
      </c>
      <c r="G2" s="23" t="n">
        <v>1</v>
      </c>
      <c r="H2" s="24" t="n">
        <v>1000000</v>
      </c>
      <c r="I2" s="24" t="n">
        <v>1000000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45124.426388889</v>
      </c>
      <c r="B3" s="16" t="s">
        <v>39</v>
      </c>
      <c r="C3" s="16" t="s">
        <v>141</v>
      </c>
      <c r="D3" s="16" t="s">
        <v>79</v>
      </c>
      <c r="E3" s="16" t="s">
        <v>17</v>
      </c>
      <c r="F3" s="16" t="s">
        <v>19</v>
      </c>
      <c r="G3" s="7" t="n">
        <v>50</v>
      </c>
      <c r="H3" s="6" t="n">
        <v>2113.8</v>
      </c>
      <c r="I3" s="6" t="n">
        <v>-105690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45124.426388889</v>
      </c>
      <c r="B4" s="16" t="s">
        <v>24</v>
      </c>
      <c r="C4" s="16" t="s">
        <v>142</v>
      </c>
      <c r="D4" s="16" t="s">
        <v>79</v>
      </c>
      <c r="E4" s="16" t="s">
        <v>17</v>
      </c>
      <c r="F4" s="16" t="s">
        <v>19</v>
      </c>
      <c r="G4" s="7" t="n">
        <v>55</v>
      </c>
      <c r="H4" s="6" t="n">
        <v>1734</v>
      </c>
      <c r="I4" s="6" t="n">
        <v>-95370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45124.426388889</v>
      </c>
      <c r="B5" s="16" t="s">
        <v>21</v>
      </c>
      <c r="C5" s="16" t="s">
        <v>143</v>
      </c>
      <c r="D5" s="16" t="s">
        <v>79</v>
      </c>
      <c r="E5" s="16" t="s">
        <v>17</v>
      </c>
      <c r="F5" s="16" t="s">
        <v>19</v>
      </c>
      <c r="G5" s="7" t="n">
        <v>500</v>
      </c>
      <c r="H5" s="6" t="n">
        <v>246.45</v>
      </c>
      <c r="I5" s="6" t="n">
        <v>-123225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45124.426388889</v>
      </c>
      <c r="B6" s="16" t="s">
        <v>45</v>
      </c>
      <c r="C6" s="16" t="s">
        <v>144</v>
      </c>
      <c r="D6" s="16" t="s">
        <v>79</v>
      </c>
      <c r="E6" s="16" t="s">
        <v>17</v>
      </c>
      <c r="F6" s="16" t="s">
        <v>19</v>
      </c>
      <c r="G6" s="7" t="n">
        <v>18</v>
      </c>
      <c r="H6" s="6" t="n">
        <v>5506</v>
      </c>
      <c r="I6" s="6" t="n">
        <v>-99108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45124.430555556</v>
      </c>
      <c r="B7" s="16" t="s">
        <v>33</v>
      </c>
      <c r="C7" s="16" t="s">
        <v>145</v>
      </c>
      <c r="D7" s="16" t="s">
        <v>79</v>
      </c>
      <c r="E7" s="16" t="s">
        <v>17</v>
      </c>
      <c r="F7" s="16" t="s">
        <v>19</v>
      </c>
      <c r="G7" s="7" t="n">
        <v>130</v>
      </c>
      <c r="H7" s="6" t="n">
        <v>722</v>
      </c>
      <c r="I7" s="6" t="n">
        <v>-93860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45124.430555556</v>
      </c>
      <c r="B8" s="16" t="s">
        <v>114</v>
      </c>
      <c r="C8" s="16" t="s">
        <v>146</v>
      </c>
      <c r="D8" s="16" t="s">
        <v>79</v>
      </c>
      <c r="E8" s="16" t="s">
        <v>17</v>
      </c>
      <c r="F8" s="16" t="s">
        <v>19</v>
      </c>
      <c r="G8" s="7" t="n">
        <v>1100</v>
      </c>
      <c r="H8" s="6" t="n">
        <v>77.42</v>
      </c>
      <c r="I8" s="6" t="n">
        <v>-85162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45124.430555556</v>
      </c>
      <c r="B9" s="16" t="s">
        <v>115</v>
      </c>
      <c r="C9" s="16" t="s">
        <v>147</v>
      </c>
      <c r="D9" s="16" t="s">
        <v>79</v>
      </c>
      <c r="E9" s="16" t="s">
        <v>17</v>
      </c>
      <c r="F9" s="16" t="s">
        <v>19</v>
      </c>
      <c r="G9" s="7" t="n">
        <v>50</v>
      </c>
      <c r="H9" s="6" t="n">
        <v>2043</v>
      </c>
      <c r="I9" s="6" t="n">
        <v>-102150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45124.430555556</v>
      </c>
      <c r="B10" s="16" t="s">
        <v>51</v>
      </c>
      <c r="C10" s="16" t="s">
        <v>148</v>
      </c>
      <c r="D10" s="16" t="s">
        <v>79</v>
      </c>
      <c r="E10" s="16" t="s">
        <v>17</v>
      </c>
      <c r="F10" s="16" t="s">
        <v>19</v>
      </c>
      <c r="G10" s="7" t="n">
        <v>100</v>
      </c>
      <c r="H10" s="6" t="n">
        <v>661.8</v>
      </c>
      <c r="I10" s="6" t="n">
        <v>-66180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45124.430555556</v>
      </c>
      <c r="B11" s="16" t="s">
        <v>30</v>
      </c>
      <c r="C11" s="16" t="s">
        <v>149</v>
      </c>
      <c r="D11" s="16" t="s">
        <v>79</v>
      </c>
      <c r="E11" s="16" t="s">
        <v>17</v>
      </c>
      <c r="F11" s="16" t="s">
        <v>19</v>
      </c>
      <c r="G11" s="7" t="n">
        <v>20</v>
      </c>
      <c r="H11" s="6" t="n">
        <v>5495.5</v>
      </c>
      <c r="I11" s="6" t="n">
        <v>-109910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45124.430555556</v>
      </c>
      <c r="B12" s="16" t="s">
        <v>36</v>
      </c>
      <c r="C12" s="16" t="s">
        <v>150</v>
      </c>
      <c r="D12" s="16" t="s">
        <v>79</v>
      </c>
      <c r="E12" s="16" t="s">
        <v>17</v>
      </c>
      <c r="F12" s="16" t="s">
        <v>19</v>
      </c>
      <c r="G12" s="7" t="n">
        <v>1000</v>
      </c>
      <c r="H12" s="6" t="n">
        <v>68.96</v>
      </c>
      <c r="I12" s="6" t="n">
        <v>-68960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45124.430555556</v>
      </c>
      <c r="B13" s="16" t="s">
        <v>116</v>
      </c>
      <c r="C13" s="16" t="s">
        <v>151</v>
      </c>
      <c r="D13" s="16" t="s">
        <v>79</v>
      </c>
      <c r="E13" s="16" t="s">
        <v>17</v>
      </c>
      <c r="F13" s="16" t="s">
        <v>19</v>
      </c>
      <c r="G13" s="7" t="n">
        <v>3</v>
      </c>
      <c r="H13" s="6" t="n">
        <v>15542</v>
      </c>
      <c r="I13" s="6" t="n">
        <v>-46626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45216.999988426</v>
      </c>
      <c r="B14" s="22" t="s">
        <v>152</v>
      </c>
      <c r="C14" s="22" t="s">
        <v>153</v>
      </c>
      <c r="D14" s="22" t="s">
        <v>152</v>
      </c>
      <c r="E14" s="22" t="s">
        <v>152</v>
      </c>
      <c r="F14" s="22" t="s">
        <v>19</v>
      </c>
      <c r="G14" s="23" t="n">
        <v>1100</v>
      </c>
      <c r="H14" s="24" t="n">
        <v>3.77</v>
      </c>
      <c r="I14" s="24" t="n">
        <v>3608</v>
      </c>
      <c r="J14" s="24" t="n">
        <v>0</v>
      </c>
      <c r="K14" s="24" t="n">
        <v>0</v>
      </c>
      <c r="L14" s="24" t="n">
        <v>0</v>
      </c>
      <c r="M14" s="6" t="s">
        <f>=I14+J14+K14+L14</f>
      </c>
      <c r="N14" s="22" t="s">
        <v>154</v>
      </c>
    </row>
    <row collapsed="false" customFormat="false" customHeight="false" hidden="false" ht="12.1" outlineLevel="0" r="15">
      <c r="A15" s="21" t="n">
        <v>45260.999988426</v>
      </c>
      <c r="B15" s="22" t="s">
        <v>152</v>
      </c>
      <c r="C15" s="22" t="s">
        <v>155</v>
      </c>
      <c r="D15" s="22" t="s">
        <v>152</v>
      </c>
      <c r="E15" s="22" t="s">
        <v>152</v>
      </c>
      <c r="F15" s="22" t="s">
        <v>19</v>
      </c>
      <c r="G15" s="23" t="n">
        <v>50</v>
      </c>
      <c r="H15" s="24" t="n">
        <v>15.8</v>
      </c>
      <c r="I15" s="24" t="n">
        <v>687</v>
      </c>
      <c r="J15" s="24" t="n">
        <v>0</v>
      </c>
      <c r="K15" s="24" t="n">
        <v>0</v>
      </c>
      <c r="L15" s="24" t="n">
        <v>0</v>
      </c>
      <c r="M15" s="6" t="s">
        <f>=I15+J15+K15+L15</f>
      </c>
      <c r="N15" s="22" t="s">
        <v>154</v>
      </c>
    </row>
    <row collapsed="false" customFormat="false" customHeight="false" hidden="false" ht="12.1" outlineLevel="0" r="16">
      <c r="A16" s="21" t="n">
        <v>45274.999988426</v>
      </c>
      <c r="B16" s="22" t="s">
        <v>152</v>
      </c>
      <c r="C16" s="22" t="s">
        <v>156</v>
      </c>
      <c r="D16" s="22" t="s">
        <v>152</v>
      </c>
      <c r="E16" s="22" t="s">
        <v>152</v>
      </c>
      <c r="F16" s="22" t="s">
        <v>19</v>
      </c>
      <c r="G16" s="23" t="n">
        <v>20</v>
      </c>
      <c r="H16" s="24" t="n">
        <v>447</v>
      </c>
      <c r="I16" s="24" t="n">
        <v>7778</v>
      </c>
      <c r="J16" s="24" t="n">
        <v>0</v>
      </c>
      <c r="K16" s="24" t="n">
        <v>0</v>
      </c>
      <c r="L16" s="24" t="n">
        <v>0</v>
      </c>
      <c r="M16" s="6" t="s">
        <f>=I16+J16+K16+L16</f>
      </c>
      <c r="N16" s="22" t="s">
        <v>154</v>
      </c>
    </row>
    <row collapsed="false" customFormat="false" customHeight="false" hidden="false" ht="12.1" outlineLevel="0" r="17">
      <c r="A17" s="21" t="n">
        <v>45285.999988426</v>
      </c>
      <c r="B17" s="22" t="s">
        <v>152</v>
      </c>
      <c r="C17" s="22" t="s">
        <v>157</v>
      </c>
      <c r="D17" s="22" t="s">
        <v>152</v>
      </c>
      <c r="E17" s="22" t="s">
        <v>152</v>
      </c>
      <c r="F17" s="22" t="s">
        <v>19</v>
      </c>
      <c r="G17" s="23" t="n">
        <v>3</v>
      </c>
      <c r="H17" s="24" t="n">
        <v>915.33</v>
      </c>
      <c r="I17" s="24" t="n">
        <v>2388.99</v>
      </c>
      <c r="J17" s="24" t="n">
        <v>0</v>
      </c>
      <c r="K17" s="24" t="n">
        <v>0</v>
      </c>
      <c r="L17" s="24" t="n">
        <v>0</v>
      </c>
      <c r="M17" s="6" t="s">
        <f>=I17+J17+K17+L17</f>
      </c>
      <c r="N17" s="22" t="s">
        <v>154</v>
      </c>
    </row>
    <row collapsed="false" customFormat="false" customHeight="false" hidden="false" ht="12.1" outlineLevel="0" r="18">
      <c r="A18" s="21" t="n">
        <v>45301.999988426</v>
      </c>
      <c r="B18" s="22" t="s">
        <v>152</v>
      </c>
      <c r="C18" s="22" t="s">
        <v>158</v>
      </c>
      <c r="D18" s="22" t="s">
        <v>152</v>
      </c>
      <c r="E18" s="22" t="s">
        <v>152</v>
      </c>
      <c r="F18" s="22" t="s">
        <v>19</v>
      </c>
      <c r="G18" s="23" t="n">
        <v>18</v>
      </c>
      <c r="H18" s="24" t="n">
        <v>412.13</v>
      </c>
      <c r="I18" s="24" t="n">
        <v>6454.34</v>
      </c>
      <c r="J18" s="24" t="n">
        <v>0</v>
      </c>
      <c r="K18" s="24" t="n">
        <v>0</v>
      </c>
      <c r="L18" s="24" t="n">
        <v>0</v>
      </c>
      <c r="M18" s="6" t="s">
        <f>=I18+J18+K18+L18</f>
      </c>
      <c r="N18" s="22" t="s">
        <v>154</v>
      </c>
    </row>
    <row collapsed="false" customFormat="false" customHeight="false" hidden="false" ht="12.1" outlineLevel="0" r="19">
      <c r="A19" s="21" t="n">
        <v>45405.999988426</v>
      </c>
      <c r="B19" s="22" t="s">
        <v>152</v>
      </c>
      <c r="C19" s="22" t="s">
        <v>159</v>
      </c>
      <c r="D19" s="22" t="s">
        <v>152</v>
      </c>
      <c r="E19" s="22" t="s">
        <v>152</v>
      </c>
      <c r="F19" s="22" t="s">
        <v>19</v>
      </c>
      <c r="G19" s="23" t="n">
        <v>50</v>
      </c>
      <c r="H19" s="24" t="n">
        <v>47.33</v>
      </c>
      <c r="I19" s="24" t="n">
        <v>2058.5</v>
      </c>
      <c r="J19" s="24" t="n">
        <v>0</v>
      </c>
      <c r="K19" s="24" t="n">
        <v>0</v>
      </c>
      <c r="L19" s="24" t="n">
        <v>0</v>
      </c>
      <c r="M19" s="6" t="s">
        <f>=I19+J19+K19+L19</f>
      </c>
      <c r="N19" s="22" t="s">
        <v>154</v>
      </c>
    </row>
    <row collapsed="false" customFormat="false" customHeight="false" hidden="false" ht="12.1" outlineLevel="0" r="20">
      <c r="A20" s="25" t="n">
        <v>45411.733333333</v>
      </c>
      <c r="B20" s="26" t="s">
        <v>114</v>
      </c>
      <c r="C20" s="26" t="s">
        <v>146</v>
      </c>
      <c r="D20" s="26" t="s">
        <v>118</v>
      </c>
      <c r="E20" s="26" t="s">
        <v>17</v>
      </c>
      <c r="F20" s="26" t="s">
        <v>19</v>
      </c>
      <c r="G20" s="27" t="n">
        <v>-1100</v>
      </c>
      <c r="H20" s="28" t="n">
        <v>77.02</v>
      </c>
      <c r="I20" s="28" t="n">
        <v>84722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5" t="n">
        <v>45411.733333333</v>
      </c>
      <c r="B21" s="26" t="s">
        <v>116</v>
      </c>
      <c r="C21" s="26" t="s">
        <v>151</v>
      </c>
      <c r="D21" s="26" t="s">
        <v>118</v>
      </c>
      <c r="E21" s="26" t="s">
        <v>17</v>
      </c>
      <c r="F21" s="26" t="s">
        <v>19</v>
      </c>
      <c r="G21" s="27" t="n">
        <v>-300</v>
      </c>
      <c r="H21" s="28" t="n">
        <v>155.44</v>
      </c>
      <c r="I21" s="28" t="n">
        <v>46632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0" t="n">
        <v>45411.733333333</v>
      </c>
      <c r="B22" s="16" t="s">
        <v>42</v>
      </c>
      <c r="C22" s="16" t="s">
        <v>160</v>
      </c>
      <c r="D22" s="16" t="s">
        <v>79</v>
      </c>
      <c r="E22" s="16" t="s">
        <v>17</v>
      </c>
      <c r="F22" s="16" t="s">
        <v>19</v>
      </c>
      <c r="G22" s="7" t="n">
        <v>300</v>
      </c>
      <c r="H22" s="6" t="n">
        <v>235.52</v>
      </c>
      <c r="I22" s="6" t="n">
        <v>-70656</v>
      </c>
      <c r="J22" s="6" t="n">
        <v>-0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45411.743055556</v>
      </c>
      <c r="B23" s="16" t="s">
        <v>27</v>
      </c>
      <c r="C23" s="16" t="s">
        <v>161</v>
      </c>
      <c r="D23" s="16" t="s">
        <v>79</v>
      </c>
      <c r="E23" s="16" t="s">
        <v>17</v>
      </c>
      <c r="F23" s="16" t="s">
        <v>19</v>
      </c>
      <c r="G23" s="7" t="n">
        <v>207</v>
      </c>
      <c r="H23" s="6" t="n">
        <v>310.57</v>
      </c>
      <c r="I23" s="6" t="n">
        <v>-64287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45418.999988426</v>
      </c>
      <c r="B24" s="22" t="s">
        <v>152</v>
      </c>
      <c r="C24" s="22" t="s">
        <v>162</v>
      </c>
      <c r="D24" s="22" t="s">
        <v>152</v>
      </c>
      <c r="E24" s="22" t="s">
        <v>152</v>
      </c>
      <c r="F24" s="22" t="s">
        <v>19</v>
      </c>
      <c r="G24" s="23" t="n">
        <v>20</v>
      </c>
      <c r="H24" s="24" t="n">
        <v>498</v>
      </c>
      <c r="I24" s="24" t="n">
        <v>8665</v>
      </c>
      <c r="J24" s="24" t="n">
        <v>0</v>
      </c>
      <c r="K24" s="24" t="n">
        <v>0</v>
      </c>
      <c r="L24" s="24" t="n">
        <v>0</v>
      </c>
      <c r="M24" s="6" t="s">
        <f>=I24+J24+K24+L24</f>
      </c>
      <c r="N24" s="22" t="s">
        <v>154</v>
      </c>
    </row>
    <row collapsed="false" customFormat="false" customHeight="false" hidden="false" ht="12.1" outlineLevel="0" r="25">
      <c r="A25" s="21" t="n">
        <v>45435.999988426</v>
      </c>
      <c r="B25" s="22" t="s">
        <v>152</v>
      </c>
      <c r="C25" s="22" t="s">
        <v>163</v>
      </c>
      <c r="D25" s="22" t="s">
        <v>152</v>
      </c>
      <c r="E25" s="22" t="s">
        <v>152</v>
      </c>
      <c r="F25" s="22" t="s">
        <v>19</v>
      </c>
      <c r="G25" s="23" t="n">
        <v>50</v>
      </c>
      <c r="H25" s="24" t="n">
        <v>4.56</v>
      </c>
      <c r="I25" s="24" t="n">
        <v>198</v>
      </c>
      <c r="J25" s="24" t="n">
        <v>0</v>
      </c>
      <c r="K25" s="24" t="n">
        <v>0</v>
      </c>
      <c r="L25" s="24" t="n">
        <v>0</v>
      </c>
      <c r="M25" s="6" t="s">
        <f>=I25+J25+K25+L25</f>
      </c>
      <c r="N25" s="22" t="s">
        <v>154</v>
      </c>
    </row>
    <row collapsed="false" customFormat="false" customHeight="false" hidden="false" ht="12.1" outlineLevel="0" r="26">
      <c r="A26" s="21" t="n">
        <v>45435.999988426</v>
      </c>
      <c r="B26" s="22" t="s">
        <v>152</v>
      </c>
      <c r="C26" s="22" t="s">
        <v>159</v>
      </c>
      <c r="D26" s="22" t="s">
        <v>152</v>
      </c>
      <c r="E26" s="22" t="s">
        <v>152</v>
      </c>
      <c r="F26" s="22" t="s">
        <v>19</v>
      </c>
      <c r="G26" s="23" t="n">
        <v>50</v>
      </c>
      <c r="H26" s="24" t="n">
        <v>47.33</v>
      </c>
      <c r="I26" s="24" t="n">
        <v>2058.5</v>
      </c>
      <c r="J26" s="24" t="n">
        <v>0</v>
      </c>
      <c r="K26" s="24" t="n">
        <v>0</v>
      </c>
      <c r="L26" s="24" t="n">
        <v>0</v>
      </c>
      <c r="M26" s="6" t="s">
        <f>=I26+J26+K26+L26</f>
      </c>
      <c r="N26" s="22" t="s">
        <v>154</v>
      </c>
    </row>
    <row collapsed="false" customFormat="false" customHeight="false" hidden="false" ht="12.1" outlineLevel="0" r="27">
      <c r="A27" s="21" t="n">
        <v>45456.999988426</v>
      </c>
      <c r="B27" s="22" t="s">
        <v>152</v>
      </c>
      <c r="C27" s="22" t="s">
        <v>164</v>
      </c>
      <c r="D27" s="22" t="s">
        <v>152</v>
      </c>
      <c r="E27" s="22" t="s">
        <v>152</v>
      </c>
      <c r="F27" s="22" t="s">
        <v>19</v>
      </c>
      <c r="G27" s="23" t="n">
        <v>300</v>
      </c>
      <c r="H27" s="24" t="n">
        <v>17.35</v>
      </c>
      <c r="I27" s="24" t="n">
        <v>4528</v>
      </c>
      <c r="J27" s="24" t="n">
        <v>0</v>
      </c>
      <c r="K27" s="24" t="n">
        <v>0</v>
      </c>
      <c r="L27" s="24" t="n">
        <v>0</v>
      </c>
      <c r="M27" s="6" t="s">
        <f>=I27+J27+K27+L27</f>
      </c>
      <c r="N27" s="22" t="s">
        <v>154</v>
      </c>
    </row>
    <row collapsed="false" customFormat="false" customHeight="false" hidden="false" ht="12.1" outlineLevel="0" r="28">
      <c r="A28" s="21" t="n">
        <v>45483.999988426</v>
      </c>
      <c r="B28" s="22" t="s">
        <v>152</v>
      </c>
      <c r="C28" s="22" t="s">
        <v>165</v>
      </c>
      <c r="D28" s="22" t="s">
        <v>152</v>
      </c>
      <c r="E28" s="22" t="s">
        <v>152</v>
      </c>
      <c r="F28" s="22" t="s">
        <v>19</v>
      </c>
      <c r="G28" s="23" t="n">
        <v>500</v>
      </c>
      <c r="H28" s="24" t="n">
        <v>33.3</v>
      </c>
      <c r="I28" s="24" t="n">
        <v>14485</v>
      </c>
      <c r="J28" s="24" t="n">
        <v>0</v>
      </c>
      <c r="K28" s="24" t="n">
        <v>0</v>
      </c>
      <c r="L28" s="24" t="n">
        <v>0</v>
      </c>
      <c r="M28" s="6" t="s">
        <f>=I28+J28+K28+L28</f>
      </c>
      <c r="N28" s="22" t="s">
        <v>154</v>
      </c>
    </row>
    <row collapsed="false" customFormat="false" customHeight="false" hidden="false" ht="12.1" outlineLevel="0" r="29">
      <c r="A29" s="21" t="n">
        <v>45485.999988426</v>
      </c>
      <c r="B29" s="22" t="s">
        <v>152</v>
      </c>
      <c r="C29" s="22" t="s">
        <v>158</v>
      </c>
      <c r="D29" s="22" t="s">
        <v>152</v>
      </c>
      <c r="E29" s="22" t="s">
        <v>152</v>
      </c>
      <c r="F29" s="22" t="s">
        <v>19</v>
      </c>
      <c r="G29" s="23" t="n">
        <v>18</v>
      </c>
      <c r="H29" s="24" t="n">
        <v>412.13</v>
      </c>
      <c r="I29" s="24" t="n">
        <v>6454.34</v>
      </c>
      <c r="J29" s="24" t="n">
        <v>0</v>
      </c>
      <c r="K29" s="24" t="n">
        <v>0</v>
      </c>
      <c r="L29" s="24" t="n">
        <v>0</v>
      </c>
      <c r="M29" s="6" t="s">
        <f>=I29+J29+K29+L29</f>
      </c>
      <c r="N29" s="22" t="s">
        <v>154</v>
      </c>
    </row>
    <row collapsed="false" customFormat="false" customHeight="false" hidden="false" ht="12.1" outlineLevel="0" r="30">
      <c r="A30" s="21" t="n">
        <v>45488.999988426</v>
      </c>
      <c r="B30" s="22" t="s">
        <v>152</v>
      </c>
      <c r="C30" s="22" t="s">
        <v>166</v>
      </c>
      <c r="D30" s="22" t="s">
        <v>152</v>
      </c>
      <c r="E30" s="22" t="s">
        <v>152</v>
      </c>
      <c r="F30" s="22" t="s">
        <v>19</v>
      </c>
      <c r="G30" s="23" t="n">
        <v>207</v>
      </c>
      <c r="H30" s="24" t="n">
        <v>35</v>
      </c>
      <c r="I30" s="24" t="n">
        <v>6303</v>
      </c>
      <c r="J30" s="24" t="n">
        <v>0</v>
      </c>
      <c r="K30" s="24" t="n">
        <v>0</v>
      </c>
      <c r="L30" s="24" t="n">
        <v>0</v>
      </c>
      <c r="M30" s="6" t="s">
        <f>=I30+J30+K30+L30</f>
      </c>
      <c r="N30" s="22" t="s">
        <v>154</v>
      </c>
    </row>
    <row collapsed="false" customFormat="false" customHeight="false" hidden="false" ht="12.1" outlineLevel="0" r="31">
      <c r="A31" s="20" t="n">
        <v>45553.767361111</v>
      </c>
      <c r="B31" s="16" t="s">
        <v>48</v>
      </c>
      <c r="C31" s="16" t="s">
        <v>167</v>
      </c>
      <c r="D31" s="16" t="s">
        <v>79</v>
      </c>
      <c r="E31" s="16" t="s">
        <v>17</v>
      </c>
      <c r="F31" s="16" t="s">
        <v>19</v>
      </c>
      <c r="G31" s="7" t="n">
        <v>117</v>
      </c>
      <c r="H31" s="6" t="n">
        <v>560</v>
      </c>
      <c r="I31" s="6" t="n">
        <v>-65520</v>
      </c>
      <c r="J31" s="6" t="n">
        <v>-0</v>
      </c>
      <c r="K31" s="6" t="n">
        <v>-0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1" t="n">
        <v>45642.999988426</v>
      </c>
      <c r="B32" s="22" t="s">
        <v>152</v>
      </c>
      <c r="C32" s="22" t="s">
        <v>168</v>
      </c>
      <c r="D32" s="22" t="s">
        <v>152</v>
      </c>
      <c r="E32" s="22" t="s">
        <v>152</v>
      </c>
      <c r="F32" s="22" t="s">
        <v>19</v>
      </c>
      <c r="G32" s="23" t="n">
        <v>20</v>
      </c>
      <c r="H32" s="24" t="n">
        <v>514</v>
      </c>
      <c r="I32" s="24" t="n">
        <v>8944</v>
      </c>
      <c r="J32" s="24" t="n">
        <v>0</v>
      </c>
      <c r="K32" s="24" t="n">
        <v>0</v>
      </c>
      <c r="L32" s="24" t="n">
        <v>0</v>
      </c>
      <c r="M32" s="6" t="s">
        <f>=I32+J32+K32+L32</f>
      </c>
      <c r="N32" s="22" t="s">
        <v>154</v>
      </c>
    </row>
    <row collapsed="false" customFormat="false" customHeight="false" hidden="false" ht="12.1" outlineLevel="0" r="33">
      <c r="A33" s="21" t="n">
        <v>45672.999988426</v>
      </c>
      <c r="B33" s="22" t="s">
        <v>152</v>
      </c>
      <c r="C33" s="22" t="s">
        <v>169</v>
      </c>
      <c r="D33" s="22" t="s">
        <v>152</v>
      </c>
      <c r="E33" s="22" t="s">
        <v>152</v>
      </c>
      <c r="F33" s="22" t="s">
        <v>19</v>
      </c>
      <c r="G33" s="23" t="n">
        <v>117</v>
      </c>
      <c r="H33" s="24" t="n">
        <v>2.644669</v>
      </c>
      <c r="I33" s="24" t="n">
        <v>269.43</v>
      </c>
      <c r="J33" s="24" t="n">
        <v>0</v>
      </c>
      <c r="K33" s="24" t="n">
        <v>0</v>
      </c>
      <c r="L33" s="24" t="n">
        <v>0</v>
      </c>
      <c r="M33" s="6" t="s">
        <f>=I33+J33+K33+L33</f>
      </c>
      <c r="N33" s="22" t="s">
        <v>154</v>
      </c>
    </row>
    <row collapsed="false" customFormat="false" customHeight="false" hidden="false" ht="12.1" outlineLevel="0" r="34">
      <c r="A34" s="21" t="n">
        <v>45810.999988426</v>
      </c>
      <c r="B34" s="22" t="s">
        <v>152</v>
      </c>
      <c r="C34" s="22" t="s">
        <v>170</v>
      </c>
      <c r="D34" s="22" t="s">
        <v>152</v>
      </c>
      <c r="E34" s="22" t="s">
        <v>152</v>
      </c>
      <c r="F34" s="22" t="s">
        <v>19</v>
      </c>
      <c r="G34" s="23" t="n">
        <v>20</v>
      </c>
      <c r="H34" s="24" t="n">
        <v>541</v>
      </c>
      <c r="I34" s="24" t="n">
        <v>9413</v>
      </c>
      <c r="J34" s="24" t="n">
        <v>0</v>
      </c>
      <c r="K34" s="24" t="n">
        <v>0</v>
      </c>
      <c r="L34" s="24" t="n">
        <v>0</v>
      </c>
      <c r="M34" s="6" t="s">
        <f>=I34+J34+K34+L34</f>
      </c>
      <c r="N34" s="22" t="s">
        <v>154</v>
      </c>
    </row>
    <row collapsed="false" customFormat="false" customHeight="false" hidden="false" ht="12.1" outlineLevel="0" r="35">
      <c r="A35" s="20" t="n">
        <v>45813.561111111</v>
      </c>
      <c r="B35" s="16" t="s">
        <v>27</v>
      </c>
      <c r="C35" s="16" t="s">
        <v>161</v>
      </c>
      <c r="D35" s="16" t="s">
        <v>79</v>
      </c>
      <c r="E35" s="16" t="s">
        <v>17</v>
      </c>
      <c r="F35" s="16" t="s">
        <v>19</v>
      </c>
      <c r="G35" s="7" t="n">
        <v>41</v>
      </c>
      <c r="H35" s="6" t="n">
        <v>232</v>
      </c>
      <c r="I35" s="6" t="n">
        <v>-9512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45826.707638889</v>
      </c>
      <c r="B36" s="16" t="s">
        <v>27</v>
      </c>
      <c r="C36" s="16" t="s">
        <v>161</v>
      </c>
      <c r="D36" s="16" t="s">
        <v>79</v>
      </c>
      <c r="E36" s="16" t="s">
        <v>17</v>
      </c>
      <c r="F36" s="16" t="s">
        <v>19</v>
      </c>
      <c r="G36" s="7" t="n">
        <v>41</v>
      </c>
      <c r="H36" s="6" t="n">
        <v>228.45</v>
      </c>
      <c r="I36" s="6" t="n">
        <v>-9366.45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1" t="n">
        <v>45842.999988426</v>
      </c>
      <c r="B37" s="22" t="s">
        <v>152</v>
      </c>
      <c r="C37" s="22" t="s">
        <v>171</v>
      </c>
      <c r="D37" s="22" t="s">
        <v>152</v>
      </c>
      <c r="E37" s="22" t="s">
        <v>152</v>
      </c>
      <c r="F37" s="22" t="s">
        <v>19</v>
      </c>
      <c r="G37" s="23" t="n">
        <v>289</v>
      </c>
      <c r="H37" s="24" t="n">
        <v>35</v>
      </c>
      <c r="I37" s="24" t="n">
        <v>8800</v>
      </c>
      <c r="J37" s="24" t="n">
        <v>0</v>
      </c>
      <c r="K37" s="24" t="n">
        <v>0</v>
      </c>
      <c r="L37" s="24" t="n">
        <v>0</v>
      </c>
      <c r="M37" s="6" t="s">
        <f>=I37+J37+K37+L37</f>
      </c>
      <c r="N37" s="22" t="s">
        <v>154</v>
      </c>
    </row>
    <row collapsed="false" customFormat="false" customHeight="false" hidden="false" ht="12.1" outlineLevel="0" r="38">
      <c r="A38" s="21" t="n">
        <v>45846.999988426</v>
      </c>
      <c r="B38" s="22" t="s">
        <v>152</v>
      </c>
      <c r="C38" s="22" t="s">
        <v>172</v>
      </c>
      <c r="D38" s="22" t="s">
        <v>152</v>
      </c>
      <c r="E38" s="22" t="s">
        <v>152</v>
      </c>
      <c r="F38" s="22" t="s">
        <v>19</v>
      </c>
      <c r="G38" s="23" t="n">
        <v>55</v>
      </c>
      <c r="H38" s="24" t="n">
        <v>648</v>
      </c>
      <c r="I38" s="24" t="n">
        <v>31007</v>
      </c>
      <c r="J38" s="24" t="n">
        <v>0</v>
      </c>
      <c r="K38" s="24" t="n">
        <v>0</v>
      </c>
      <c r="L38" s="24" t="n">
        <v>0</v>
      </c>
      <c r="M38" s="6" t="s">
        <f>=I38+J38+K38+L38</f>
      </c>
      <c r="N38" s="22" t="s">
        <v>154</v>
      </c>
    </row>
    <row collapsed="false" customFormat="false" customHeight="false" hidden="false" ht="12.1" outlineLevel="0" r="39">
      <c r="A39" s="21" t="n">
        <v>45847.999988426</v>
      </c>
      <c r="B39" s="22" t="s">
        <v>152</v>
      </c>
      <c r="C39" s="22" t="s">
        <v>173</v>
      </c>
      <c r="D39" s="22" t="s">
        <v>152</v>
      </c>
      <c r="E39" s="22" t="s">
        <v>152</v>
      </c>
      <c r="F39" s="22" t="s">
        <v>19</v>
      </c>
      <c r="G39" s="23" t="n">
        <v>300</v>
      </c>
      <c r="H39" s="24" t="n">
        <v>26.11</v>
      </c>
      <c r="I39" s="24" t="n">
        <v>6815</v>
      </c>
      <c r="J39" s="24" t="n">
        <v>0</v>
      </c>
      <c r="K39" s="24" t="n">
        <v>0</v>
      </c>
      <c r="L39" s="24" t="n">
        <v>0</v>
      </c>
      <c r="M39" s="6" t="s">
        <f>=I39+J39+K39+L39</f>
      </c>
      <c r="N39" s="22" t="s">
        <v>154</v>
      </c>
    </row>
    <row collapsed="false" customFormat="false" customHeight="false" hidden="false" ht="12.1" outlineLevel="0" r="40">
      <c r="A40" s="21" t="n">
        <v>45847.999988426</v>
      </c>
      <c r="B40" s="22" t="s">
        <v>152</v>
      </c>
      <c r="C40" s="22" t="s">
        <v>174</v>
      </c>
      <c r="D40" s="22" t="s">
        <v>152</v>
      </c>
      <c r="E40" s="22" t="s">
        <v>152</v>
      </c>
      <c r="F40" s="22" t="s">
        <v>19</v>
      </c>
      <c r="G40" s="23" t="n">
        <v>117</v>
      </c>
      <c r="H40" s="24" t="n">
        <v>3.1475426377</v>
      </c>
      <c r="I40" s="24" t="n">
        <v>320.26</v>
      </c>
      <c r="J40" s="24" t="n">
        <v>0</v>
      </c>
      <c r="K40" s="24" t="n">
        <v>0</v>
      </c>
      <c r="L40" s="24" t="n">
        <v>0</v>
      </c>
      <c r="M40" s="6" t="s">
        <f>=I40+J40+K40+L40</f>
      </c>
      <c r="N40" s="22" t="s">
        <v>154</v>
      </c>
    </row>
    <row collapsed="false" customFormat="false" customHeight="false" hidden="false" ht="12.1" outlineLevel="0" r="41">
      <c r="A41" s="21" t="n">
        <v>45855.999988426</v>
      </c>
      <c r="B41" s="22" t="s">
        <v>152</v>
      </c>
      <c r="C41" s="22" t="s">
        <v>175</v>
      </c>
      <c r="D41" s="22" t="s">
        <v>152</v>
      </c>
      <c r="E41" s="22" t="s">
        <v>152</v>
      </c>
      <c r="F41" s="22" t="s">
        <v>19</v>
      </c>
      <c r="G41" s="23" t="n">
        <v>500</v>
      </c>
      <c r="H41" s="24" t="n">
        <v>34.84</v>
      </c>
      <c r="I41" s="24" t="n">
        <v>15155</v>
      </c>
      <c r="J41" s="24" t="n">
        <v>0</v>
      </c>
      <c r="K41" s="24" t="n">
        <v>0</v>
      </c>
      <c r="L41" s="24" t="n">
        <v>0</v>
      </c>
      <c r="M41" s="6" t="s">
        <f>=I41+J41+K41+L41</f>
      </c>
      <c r="N41" s="22" t="s">
        <v>154</v>
      </c>
    </row>
    <row collapsed="false" customFormat="false" customHeight="false" hidden="false" ht="12.1" outlineLevel="0" r="42">
      <c r="A42" s="20" t="n">
        <v>45861.688194444</v>
      </c>
      <c r="B42" s="16" t="s">
        <v>27</v>
      </c>
      <c r="C42" s="16" t="s">
        <v>161</v>
      </c>
      <c r="D42" s="16" t="s">
        <v>79</v>
      </c>
      <c r="E42" s="16" t="s">
        <v>17</v>
      </c>
      <c r="F42" s="16" t="s">
        <v>19</v>
      </c>
      <c r="G42" s="7" t="n">
        <v>222</v>
      </c>
      <c r="H42" s="6" t="n">
        <v>211</v>
      </c>
      <c r="I42" s="6" t="n">
        <v>-46842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5" t="n">
        <v>45868.789583333</v>
      </c>
      <c r="B43" s="26" t="s">
        <v>115</v>
      </c>
      <c r="C43" s="26" t="s">
        <v>147</v>
      </c>
      <c r="D43" s="26" t="s">
        <v>118</v>
      </c>
      <c r="E43" s="26" t="s">
        <v>17</v>
      </c>
      <c r="F43" s="26" t="s">
        <v>19</v>
      </c>
      <c r="G43" s="27" t="n">
        <v>-50</v>
      </c>
      <c r="H43" s="28" t="n">
        <v>4078</v>
      </c>
      <c r="I43" s="28" t="n">
        <v>203900</v>
      </c>
      <c r="J43" s="28" t="n">
        <v>0</v>
      </c>
      <c r="K43" s="28" t="n">
        <v>-0</v>
      </c>
      <c r="L43" s="28" t="n">
        <v>-0</v>
      </c>
      <c r="M43" s="6" t="s">
        <f>=I43+J43+K43+L43</f>
      </c>
      <c r="N43" s="26"/>
    </row>
    <row collapsed="false" customFormat="false" customHeight="false" hidden="false" ht="12.1" outlineLevel="0" r="44">
      <c r="A44" s="20" t="n">
        <v>45868.790972222</v>
      </c>
      <c r="B44" s="16" t="s">
        <v>16</v>
      </c>
      <c r="C44" s="16" t="s">
        <v>176</v>
      </c>
      <c r="D44" s="16" t="s">
        <v>79</v>
      </c>
      <c r="E44" s="16" t="s">
        <v>17</v>
      </c>
      <c r="F44" s="16" t="s">
        <v>19</v>
      </c>
      <c r="G44" s="7" t="n">
        <v>65</v>
      </c>
      <c r="H44" s="6" t="n">
        <v>3137</v>
      </c>
      <c r="I44" s="6" t="n">
        <v>-203905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45869.622916667</v>
      </c>
      <c r="B45" s="16" t="s">
        <v>27</v>
      </c>
      <c r="C45" s="16" t="s">
        <v>161</v>
      </c>
      <c r="D45" s="16" t="s">
        <v>79</v>
      </c>
      <c r="E45" s="16" t="s">
        <v>17</v>
      </c>
      <c r="F45" s="16" t="s">
        <v>19</v>
      </c>
      <c r="G45" s="7" t="n">
        <v>73</v>
      </c>
      <c r="H45" s="6" t="n">
        <v>209</v>
      </c>
      <c r="I45" s="6" t="n">
        <v>-15257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45933.999988426</v>
      </c>
      <c r="B46" s="22" t="s">
        <v>152</v>
      </c>
      <c r="C46" s="22" t="s">
        <v>177</v>
      </c>
      <c r="D46" s="22" t="s">
        <v>152</v>
      </c>
      <c r="E46" s="22" t="s">
        <v>152</v>
      </c>
      <c r="F46" s="22" t="s">
        <v>19</v>
      </c>
      <c r="G46" s="23" t="n">
        <v>65</v>
      </c>
      <c r="H46" s="24" t="n">
        <v>35</v>
      </c>
      <c r="I46" s="24" t="n">
        <v>1979</v>
      </c>
      <c r="J46" s="24" t="n">
        <v>0</v>
      </c>
      <c r="K46" s="24" t="n">
        <v>0</v>
      </c>
      <c r="L46" s="24" t="n">
        <v>0</v>
      </c>
      <c r="M46" s="6" t="s">
        <f>=I46+J46+K46+L46</f>
      </c>
      <c r="N46" s="22" t="s">
        <v>154</v>
      </c>
    </row>
    <row collapsed="false" customFormat="false" customHeight="false" hidden="false" ht="12.1" outlineLevel="0" r="47">
      <c r="A47" s="21" t="n">
        <v>46027.999988426</v>
      </c>
      <c r="B47" s="22" t="s">
        <v>152</v>
      </c>
      <c r="C47" s="22" t="s">
        <v>178</v>
      </c>
      <c r="D47" s="22" t="s">
        <v>152</v>
      </c>
      <c r="E47" s="22" t="s">
        <v>152</v>
      </c>
      <c r="F47" s="22" t="s">
        <v>19</v>
      </c>
      <c r="G47" s="23" t="n">
        <v>55</v>
      </c>
      <c r="H47" s="24" t="n">
        <v>368</v>
      </c>
      <c r="I47" s="24" t="n">
        <v>17609</v>
      </c>
      <c r="J47" s="24" t="n">
        <v>0</v>
      </c>
      <c r="K47" s="24" t="n">
        <v>0</v>
      </c>
      <c r="L47" s="24" t="n">
        <v>0</v>
      </c>
      <c r="M47" s="6" t="s">
        <f>=I47+J47+K47+L47</f>
      </c>
      <c r="N47" s="22" t="s">
        <v>154</v>
      </c>
    </row>
    <row collapsed="false" customFormat="false" customHeight="false" hidden="false" ht="12.1" outlineLevel="0" r="48">
      <c r="A48" s="21" t="n">
        <v>46028.999988426</v>
      </c>
      <c r="B48" s="22" t="s">
        <v>152</v>
      </c>
      <c r="C48" s="22" t="s">
        <v>179</v>
      </c>
      <c r="D48" s="22" t="s">
        <v>152</v>
      </c>
      <c r="E48" s="22" t="s">
        <v>152</v>
      </c>
      <c r="F48" s="22" t="s">
        <v>19</v>
      </c>
      <c r="G48" s="23" t="n">
        <v>65</v>
      </c>
      <c r="H48" s="24" t="n">
        <v>36</v>
      </c>
      <c r="I48" s="24" t="n">
        <v>2036</v>
      </c>
      <c r="J48" s="24" t="n">
        <v>0</v>
      </c>
      <c r="K48" s="24" t="n">
        <v>0</v>
      </c>
      <c r="L48" s="24" t="n">
        <v>0</v>
      </c>
      <c r="M48" s="6" t="s">
        <f>=I48+J48+K48+L48</f>
      </c>
      <c r="N48" s="22" t="s">
        <v>154</v>
      </c>
    </row>
    <row collapsed="false" customFormat="false" customHeight="false" hidden="false" ht="12.1" outlineLevel="0" r="49">
      <c r="A49" s="21" t="n">
        <v>46031.999988426</v>
      </c>
      <c r="B49" s="22" t="s">
        <v>152</v>
      </c>
      <c r="C49" s="22" t="s">
        <v>180</v>
      </c>
      <c r="D49" s="22" t="s">
        <v>152</v>
      </c>
      <c r="E49" s="22" t="s">
        <v>152</v>
      </c>
      <c r="F49" s="22" t="s">
        <v>19</v>
      </c>
      <c r="G49" s="23" t="n">
        <v>20</v>
      </c>
      <c r="H49" s="24" t="n">
        <v>397</v>
      </c>
      <c r="I49" s="24" t="n">
        <v>6908</v>
      </c>
      <c r="J49" s="24" t="n">
        <v>0</v>
      </c>
      <c r="K49" s="24" t="n">
        <v>0</v>
      </c>
      <c r="L49" s="24" t="n">
        <v>0</v>
      </c>
      <c r="M49" s="6" t="s">
        <f>=I49+J49+K49+L49</f>
      </c>
      <c r="N49" s="22" t="s">
        <v>154</v>
      </c>
    </row>
    <row collapsed="false" customFormat="false" customHeight="false" hidden="false" ht="12.1" outlineLevel="0" r="50">
      <c r="A50" s="21" t="n">
        <v>46135.999988426</v>
      </c>
      <c r="B50" s="22" t="s">
        <v>152</v>
      </c>
      <c r="C50" s="22" t="s">
        <v>181</v>
      </c>
      <c r="D50" s="22" t="s">
        <v>152</v>
      </c>
      <c r="E50" s="22" t="s">
        <v>152</v>
      </c>
      <c r="F50" s="22" t="s">
        <v>19</v>
      </c>
      <c r="G50" s="23" t="n">
        <v>117</v>
      </c>
      <c r="H50" s="24" t="n">
        <v>4.6765322467</v>
      </c>
      <c r="I50" s="24" t="n">
        <v>476.15</v>
      </c>
      <c r="J50" s="24" t="n">
        <v>0</v>
      </c>
      <c r="K50" s="24" t="n">
        <v>0</v>
      </c>
      <c r="L50" s="24" t="n">
        <v>0</v>
      </c>
      <c r="M50" s="6" t="s">
        <f>=I50+J50+K50+L50</f>
      </c>
      <c r="N50" s="22" t="s">
        <v>154</v>
      </c>
    </row>
    <row collapsed="false" customFormat="false" customHeight="false" hidden="false" ht="12.1" outlineLevel="0" r="51">
      <c r="A51" s="21" t="n">
        <v>46142.999988426</v>
      </c>
      <c r="B51" s="22" t="s">
        <v>152</v>
      </c>
      <c r="C51" s="22" t="s">
        <v>182</v>
      </c>
      <c r="D51" s="22" t="s">
        <v>152</v>
      </c>
      <c r="E51" s="22" t="s">
        <v>152</v>
      </c>
      <c r="F51" s="22" t="s">
        <v>19</v>
      </c>
      <c r="G51" s="23" t="n">
        <v>20</v>
      </c>
      <c r="H51" s="24" t="n">
        <v>278</v>
      </c>
      <c r="I51" s="24" t="n">
        <v>4837</v>
      </c>
      <c r="J51" s="24" t="n">
        <v>0</v>
      </c>
      <c r="K51" s="24" t="n">
        <v>0</v>
      </c>
      <c r="L51" s="24" t="n">
        <v>0</v>
      </c>
      <c r="M51" s="6" t="s">
        <f>=I51+J51+K51+L51</f>
      </c>
      <c r="N51" s="22" t="s">
        <v>154</v>
      </c>
    </row>
    <row collapsed="false" customFormat="false" customHeight="false" hidden="false" ht="12.1" outlineLevel="0" r="52">
      <c r="A52" s="21" t="n">
        <v>46156.999988426</v>
      </c>
      <c r="B52" s="22" t="s">
        <v>152</v>
      </c>
      <c r="C52" s="22" t="s">
        <v>183</v>
      </c>
      <c r="D52" s="22" t="s">
        <v>152</v>
      </c>
      <c r="E52" s="22" t="s">
        <v>152</v>
      </c>
      <c r="F52" s="22" t="s">
        <v>19</v>
      </c>
      <c r="G52" s="23" t="n">
        <v>50</v>
      </c>
      <c r="H52" s="24" t="n">
        <v>28.08</v>
      </c>
      <c r="I52" s="24" t="n">
        <v>1221</v>
      </c>
      <c r="J52" s="24" t="n">
        <v>0</v>
      </c>
      <c r="K52" s="24" t="n">
        <v>0</v>
      </c>
      <c r="L52" s="24" t="n">
        <v>0</v>
      </c>
      <c r="M52" s="6" t="s">
        <f>=I52+J52+K52+L52</f>
      </c>
      <c r="N52" s="22" t="s">
        <v>154</v>
      </c>
    </row>
    <row collapsed="false" customFormat="false" customHeight="false" hidden="false" ht="12.1" outlineLevel="0" r="53">
      <c r="A53" s="21" t="n">
        <v>46164.999988426</v>
      </c>
      <c r="B53" s="22" t="s">
        <v>152</v>
      </c>
      <c r="C53" s="22" t="s">
        <v>184</v>
      </c>
      <c r="D53" s="22" t="s">
        <v>152</v>
      </c>
      <c r="E53" s="22" t="s">
        <v>152</v>
      </c>
      <c r="F53" s="22" t="s">
        <v>19</v>
      </c>
      <c r="G53" s="23" t="n">
        <v>650</v>
      </c>
      <c r="H53" s="24" t="n">
        <v>4.5</v>
      </c>
      <c r="I53" s="24" t="n">
        <v>2545</v>
      </c>
      <c r="J53" s="24" t="n">
        <v>0</v>
      </c>
      <c r="K53" s="24" t="n">
        <v>0</v>
      </c>
      <c r="L53" s="24" t="n">
        <v>0</v>
      </c>
      <c r="M53" s="6" t="s">
        <f>=I53+J53+K53+L53</f>
      </c>
      <c r="N53" s="22" t="s">
        <v>154</v>
      </c>
    </row>
    <row collapsed="false" customFormat="false" customHeight="false" hidden="false" ht="12.1" outlineLevel="0" r="54">
      <c r="A54" s="21" t="n">
        <v>46171.999988426</v>
      </c>
      <c r="B54" s="22" t="s">
        <v>152</v>
      </c>
      <c r="C54" s="22" t="s">
        <v>181</v>
      </c>
      <c r="D54" s="22" t="s">
        <v>152</v>
      </c>
      <c r="E54" s="22" t="s">
        <v>152</v>
      </c>
      <c r="F54" s="22" t="s">
        <v>19</v>
      </c>
      <c r="G54" s="23" t="n">
        <v>117</v>
      </c>
      <c r="H54" s="24" t="n">
        <v>4.6765322467</v>
      </c>
      <c r="I54" s="24" t="n">
        <v>476.15</v>
      </c>
      <c r="J54" s="24" t="n">
        <v>0</v>
      </c>
      <c r="K54" s="24" t="n">
        <v>0</v>
      </c>
      <c r="L54" s="24" t="n">
        <v>0</v>
      </c>
      <c r="M54" s="6" t="s">
        <f>=I54+J54+K54+L54</f>
      </c>
      <c r="N54" s="22" t="s">
        <v>154</v>
      </c>
    </row>
    <row collapsed="false" customFormat="false" customHeight="false" hidden="false" ht="12.1" outlineLevel="0" r="55">
      <c r="A55" s="20" t="n">
        <v>46174.947916667</v>
      </c>
      <c r="B55" s="16" t="s">
        <v>24</v>
      </c>
      <c r="C55" s="16" t="s">
        <v>185</v>
      </c>
      <c r="D55" s="16" t="s">
        <v>79</v>
      </c>
      <c r="E55" s="16" t="s">
        <v>17</v>
      </c>
      <c r="F55" s="16" t="s">
        <v>19</v>
      </c>
      <c r="G55" s="7" t="n">
        <v>14</v>
      </c>
      <c r="H55" s="6" t="n">
        <v>2468</v>
      </c>
      <c r="I55" s="6" t="n">
        <v>-34552</v>
      </c>
      <c r="J55" s="6" t="n">
        <v>-0</v>
      </c>
      <c r="K55" s="6" t="n">
        <v>-0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46181.526388889</v>
      </c>
      <c r="B56" s="16" t="s">
        <v>55</v>
      </c>
      <c r="C56" s="16" t="s">
        <v>186</v>
      </c>
      <c r="D56" s="16" t="s">
        <v>79</v>
      </c>
      <c r="E56" s="16" t="s">
        <v>56</v>
      </c>
      <c r="F56" s="16" t="s">
        <v>19</v>
      </c>
      <c r="G56" s="7" t="n">
        <v>4</v>
      </c>
      <c r="H56" s="6" t="n">
        <v>81.35</v>
      </c>
      <c r="I56" s="6" t="n">
        <v>-3254</v>
      </c>
      <c r="J56" s="6" t="n">
        <v>-5.67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46199</v>
      </c>
      <c r="B57" s="22" t="s">
        <v>152</v>
      </c>
      <c r="C57" s="22" t="s">
        <v>187</v>
      </c>
      <c r="D57" s="22" t="s">
        <v>152</v>
      </c>
      <c r="E57" s="22" t="s">
        <v>152</v>
      </c>
      <c r="F57" s="22" t="s">
        <v>19</v>
      </c>
      <c r="G57" s="23" t="n">
        <v>4</v>
      </c>
      <c r="H57" s="24" t="n">
        <v>14.18</v>
      </c>
      <c r="I57" s="24" t="n">
        <v>49.72</v>
      </c>
      <c r="J57" s="24" t="n">
        <v>0</v>
      </c>
      <c r="K57" s="24" t="n">
        <v>0</v>
      </c>
      <c r="L57" s="24" t="n">
        <v>0</v>
      </c>
      <c r="M57" s="6" t="s">
        <f>=I57+J57+K57+L57</f>
      </c>
      <c r="N57" s="22" t="s">
        <v>154</v>
      </c>
    </row>
    <row collapsed="false" customFormat="false" customHeight="false" hidden="false" ht="12.1" outlineLevel="0" r="58">
      <c r="A58" s="21" t="n">
        <v>46209.999988426</v>
      </c>
      <c r="B58" s="22" t="s">
        <v>152</v>
      </c>
      <c r="C58" s="22" t="s">
        <v>188</v>
      </c>
      <c r="D58" s="22" t="s">
        <v>152</v>
      </c>
      <c r="E58" s="22" t="s">
        <v>152</v>
      </c>
      <c r="F58" s="22" t="s">
        <v>19</v>
      </c>
      <c r="G58" s="23" t="n">
        <v>69</v>
      </c>
      <c r="H58" s="24" t="n">
        <v>245</v>
      </c>
      <c r="I58" s="24" t="n">
        <v>14707</v>
      </c>
      <c r="J58" s="24" t="n">
        <v>0</v>
      </c>
      <c r="K58" s="24" t="n">
        <v>0</v>
      </c>
      <c r="L58" s="24" t="n">
        <v>0</v>
      </c>
      <c r="M58" s="6" t="s">
        <f>=I58+J58+K58+L58</f>
      </c>
      <c r="N58" s="22" t="s">
        <v>154</v>
      </c>
    </row>
    <row collapsed="false" customFormat="false" customHeight="false" hidden="false" ht="12.1" outlineLevel="0" r="59">
      <c r="A59" s="21" t="n">
        <v>46211.999988426</v>
      </c>
      <c r="B59" s="22" t="s">
        <v>152</v>
      </c>
      <c r="C59" s="22" t="s">
        <v>189</v>
      </c>
      <c r="D59" s="22" t="s">
        <v>152</v>
      </c>
      <c r="E59" s="22" t="s">
        <v>152</v>
      </c>
      <c r="F59" s="22" t="s">
        <v>19</v>
      </c>
      <c r="G59" s="23" t="n">
        <v>300</v>
      </c>
      <c r="H59" s="24" t="n">
        <v>19.57</v>
      </c>
      <c r="I59" s="24" t="n">
        <v>5108</v>
      </c>
      <c r="J59" s="24" t="n">
        <v>0</v>
      </c>
      <c r="K59" s="24" t="n">
        <v>0</v>
      </c>
      <c r="L59" s="24" t="n">
        <v>0</v>
      </c>
      <c r="M59" s="6" t="s">
        <f>=I59+J59+K59+L59</f>
      </c>
      <c r="N59" s="22" t="s">
        <v>154</v>
      </c>
    </row>
    <row collapsed="false" customFormat="false" customHeight="false" hidden="false" ht="12.1" outlineLevel="0" r="60">
      <c r="A60" s="21" t="n">
        <v>46211.999988426</v>
      </c>
      <c r="B60" s="22" t="s">
        <v>152</v>
      </c>
      <c r="C60" s="22" t="s">
        <v>190</v>
      </c>
      <c r="D60" s="22" t="s">
        <v>152</v>
      </c>
      <c r="E60" s="22" t="s">
        <v>152</v>
      </c>
      <c r="F60" s="22" t="s">
        <v>19</v>
      </c>
      <c r="G60" s="23" t="n">
        <v>584</v>
      </c>
      <c r="H60" s="24" t="n">
        <v>35</v>
      </c>
      <c r="I60" s="24" t="n">
        <v>17783</v>
      </c>
      <c r="J60" s="24" t="n">
        <v>0</v>
      </c>
      <c r="K60" s="24" t="n">
        <v>0</v>
      </c>
      <c r="L60" s="24" t="n">
        <v>0</v>
      </c>
      <c r="M60" s="6" t="s">
        <f>=I60+J60+K60+L60</f>
      </c>
      <c r="N60" s="22" t="s">
        <v>154</v>
      </c>
    </row>
    <row collapsed="false" customFormat="false" customHeight="false" hidden="false" ht="12.1" outlineLevel="0" r="61">
      <c r="A61" s="21" t="n">
        <v>46220.999988426</v>
      </c>
      <c r="B61" s="22" t="s">
        <v>152</v>
      </c>
      <c r="C61" s="22" t="s">
        <v>191</v>
      </c>
      <c r="D61" s="22" t="s">
        <v>152</v>
      </c>
      <c r="E61" s="22" t="s">
        <v>152</v>
      </c>
      <c r="F61" s="22" t="s">
        <v>19</v>
      </c>
      <c r="G61" s="23" t="n">
        <v>500</v>
      </c>
      <c r="H61" s="24" t="n">
        <v>37.64</v>
      </c>
      <c r="I61" s="24" t="n">
        <v>16373</v>
      </c>
      <c r="J61" s="24" t="n">
        <v>0</v>
      </c>
      <c r="K61" s="24" t="n">
        <v>0</v>
      </c>
      <c r="L61" s="24" t="n">
        <v>0</v>
      </c>
      <c r="M61" s="6" t="s">
        <f>=I61+J61+K61+L61</f>
      </c>
      <c r="N61" s="22" t="s">
        <v>154</v>
      </c>
    </row>
    <row collapsed="false" customFormat="false" customHeight="false" hidden="false" ht="12.1" outlineLevel="0" r="62">
      <c r="A62" s="20" t="n">
        <v>46223.625</v>
      </c>
      <c r="B62" s="16" t="s">
        <v>55</v>
      </c>
      <c r="C62" s="16" t="s">
        <v>186</v>
      </c>
      <c r="D62" s="16" t="s">
        <v>79</v>
      </c>
      <c r="E62" s="16" t="s">
        <v>56</v>
      </c>
      <c r="F62" s="16" t="s">
        <v>19</v>
      </c>
      <c r="G62" s="7" t="n">
        <v>49</v>
      </c>
      <c r="H62" s="6" t="n">
        <v>76.8</v>
      </c>
      <c r="I62" s="6" t="n">
        <v>-37632</v>
      </c>
      <c r="J62" s="6" t="n">
        <v>-11.65</v>
      </c>
      <c r="K62" s="6" t="n">
        <v>-0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46229</v>
      </c>
      <c r="B63" s="22" t="s">
        <v>152</v>
      </c>
      <c r="C63" s="22" t="s">
        <v>192</v>
      </c>
      <c r="D63" s="22" t="s">
        <v>152</v>
      </c>
      <c r="E63" s="22" t="s">
        <v>152</v>
      </c>
      <c r="F63" s="22" t="s">
        <v>19</v>
      </c>
      <c r="G63" s="23" t="n">
        <v>53</v>
      </c>
      <c r="H63" s="24" t="n">
        <v>13.98</v>
      </c>
      <c r="I63" s="24" t="n">
        <v>644.94</v>
      </c>
      <c r="J63" s="24" t="n">
        <v>0</v>
      </c>
      <c r="K63" s="24" t="n">
        <v>0</v>
      </c>
      <c r="L63" s="24" t="n">
        <v>0</v>
      </c>
      <c r="M63" s="6" t="s">
        <f>=I63+J63+K63+L63</f>
      </c>
      <c r="N63" s="22" t="s">
        <v>154</v>
      </c>
    </row>
    <row collapsed="false" customFormat="false" customHeight="false" hidden="false" ht="12.1" outlineLevel="0" r="64">
      <c r="A64" s="20" t="n">
        <v>46237.561805556</v>
      </c>
      <c r="B64" s="16" t="s">
        <v>55</v>
      </c>
      <c r="C64" s="16" t="s">
        <v>186</v>
      </c>
      <c r="D64" s="16" t="s">
        <v>79</v>
      </c>
      <c r="E64" s="16" t="s">
        <v>56</v>
      </c>
      <c r="F64" s="16" t="s">
        <v>19</v>
      </c>
      <c r="G64" s="7" t="n">
        <v>21</v>
      </c>
      <c r="H64" s="6" t="n">
        <v>84</v>
      </c>
      <c r="I64" s="6" t="n">
        <v>-17640</v>
      </c>
      <c r="J64" s="6" t="n">
        <v>-3.71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46241.999988426</v>
      </c>
      <c r="B65" s="22" t="s">
        <v>152</v>
      </c>
      <c r="C65" s="22" t="s">
        <v>193</v>
      </c>
      <c r="D65" s="22" t="s">
        <v>152</v>
      </c>
      <c r="E65" s="22" t="s">
        <v>152</v>
      </c>
      <c r="F65" s="22" t="s">
        <v>19</v>
      </c>
      <c r="G65" s="23" t="n">
        <v>650</v>
      </c>
      <c r="H65" s="24" t="n">
        <v>4.6</v>
      </c>
      <c r="I65" s="24" t="n">
        <v>2601</v>
      </c>
      <c r="J65" s="24" t="n">
        <v>0</v>
      </c>
      <c r="K65" s="24" t="n">
        <v>0</v>
      </c>
      <c r="L65" s="24" t="n">
        <v>0</v>
      </c>
      <c r="M65" s="6" t="s">
        <f>=I65+J65+K65+L65</f>
      </c>
      <c r="N65" s="22" t="s">
        <v>154</v>
      </c>
    </row>
    <row collapsed="false" customFormat="false" customHeight="false" hidden="false" ht="12.1" outlineLevel="0"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 t="s">
        <v>194</v>
      </c>
      <c r="M66" s="5" t="s">
        <f>=SUM(M2:M65)</f>
      </c>
      <c r="N66" s="4"/>
    </row>
  </sheetData>
  <autoFilter ref="A1:N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66</v>
      </c>
      <c r="B1" s="30" t="s">
        <v>195</v>
      </c>
      <c r="C1" s="30" t="s">
        <v>0</v>
      </c>
      <c r="D1" s="30" t="s">
        <v>2</v>
      </c>
      <c r="E1" s="30" t="s">
        <v>196</v>
      </c>
      <c r="F1" s="30" t="s">
        <v>3</v>
      </c>
      <c r="G1" s="30" t="s">
        <v>197</v>
      </c>
      <c r="H1" s="30" t="s">
        <v>198</v>
      </c>
      <c r="I1" s="30" t="s">
        <v>199</v>
      </c>
      <c r="J1" s="30" t="s">
        <v>200</v>
      </c>
      <c r="K1" s="30" t="s">
        <v>201</v>
      </c>
      <c r="L1" s="30" t="s">
        <v>202</v>
      </c>
      <c r="M1" s="30" t="s">
        <v>203</v>
      </c>
      <c r="N1" s="30" t="s">
        <v>204</v>
      </c>
    </row>
    <row collapsed="false" customFormat="false" customHeight="false" hidden="false" ht="12.1" outlineLevel="0" r="2">
      <c r="A2" s="29" t="n">
        <v>45217</v>
      </c>
      <c r="B2" s="16" t="s">
        <v>205</v>
      </c>
      <c r="C2" s="16" t="s">
        <v>114</v>
      </c>
      <c r="D2" s="16" t="s">
        <v>206</v>
      </c>
      <c r="E2" s="7" t="n">
        <v>1100</v>
      </c>
      <c r="F2" s="16" t="s">
        <v>19</v>
      </c>
      <c r="G2" s="6" t="n">
        <v>3.77</v>
      </c>
      <c r="H2" s="6" t="n">
        <v>72.82</v>
      </c>
      <c r="I2" s="6" t="n">
        <v>77.42</v>
      </c>
      <c r="J2" s="6" t="n">
        <v>539</v>
      </c>
      <c r="K2" s="6" t="n">
        <v>4147</v>
      </c>
      <c r="L2" s="6" t="n">
        <v>3608</v>
      </c>
      <c r="M2" s="6" t="n">
        <v>4.24</v>
      </c>
      <c r="N2" s="6" t="n">
        <v>4.5</v>
      </c>
    </row>
    <row collapsed="false" customFormat="false" customHeight="false" hidden="false" ht="12.1" outlineLevel="0" r="3">
      <c r="A3" s="29" t="n">
        <v>45263</v>
      </c>
      <c r="B3" s="16" t="s">
        <v>205</v>
      </c>
      <c r="C3" s="16" t="s">
        <v>39</v>
      </c>
      <c r="D3" s="16" t="s">
        <v>40</v>
      </c>
      <c r="E3" s="7" t="n">
        <v>50</v>
      </c>
      <c r="F3" s="16" t="s">
        <v>19</v>
      </c>
      <c r="G3" s="6" t="n">
        <v>15.8</v>
      </c>
      <c r="H3" s="6" t="n">
        <v>2088.8</v>
      </c>
      <c r="I3" s="6" t="n">
        <v>2113.8</v>
      </c>
      <c r="J3" s="6" t="n">
        <v>103</v>
      </c>
      <c r="K3" s="6" t="n">
        <v>790</v>
      </c>
      <c r="L3" s="6" t="n">
        <v>687</v>
      </c>
      <c r="M3" s="6" t="n">
        <v>0.65</v>
      </c>
      <c r="N3" s="6" t="n">
        <v>0.66</v>
      </c>
    </row>
    <row collapsed="false" customFormat="false" customHeight="false" hidden="false" ht="12.1" outlineLevel="0" r="4">
      <c r="A4" s="29" t="n">
        <v>45277</v>
      </c>
      <c r="B4" s="16" t="s">
        <v>205</v>
      </c>
      <c r="C4" s="16" t="s">
        <v>30</v>
      </c>
      <c r="D4" s="16" t="s">
        <v>31</v>
      </c>
      <c r="E4" s="7" t="n">
        <v>20</v>
      </c>
      <c r="F4" s="16" t="s">
        <v>19</v>
      </c>
      <c r="G4" s="6" t="n">
        <v>447</v>
      </c>
      <c r="H4" s="6" t="n">
        <v>6560</v>
      </c>
      <c r="I4" s="6" t="n">
        <v>5495.5</v>
      </c>
      <c r="J4" s="6" t="n">
        <v>1162</v>
      </c>
      <c r="K4" s="6" t="n">
        <v>8940</v>
      </c>
      <c r="L4" s="6" t="n">
        <v>7778</v>
      </c>
      <c r="M4" s="6" t="n">
        <v>7.08</v>
      </c>
      <c r="N4" s="6" t="n">
        <v>5.93</v>
      </c>
    </row>
    <row collapsed="false" customFormat="false" customHeight="false" hidden="false" ht="12.1" outlineLevel="0" r="5">
      <c r="A5" s="29" t="n">
        <v>45286</v>
      </c>
      <c r="B5" s="16" t="s">
        <v>205</v>
      </c>
      <c r="C5" s="16" t="s">
        <v>116</v>
      </c>
      <c r="D5" s="16" t="s">
        <v>207</v>
      </c>
      <c r="E5" s="7" t="n">
        <v>3</v>
      </c>
      <c r="F5" s="16" t="s">
        <v>19</v>
      </c>
      <c r="G5" s="6" t="n">
        <v>915.33</v>
      </c>
      <c r="H5" s="6" t="n">
        <v>16360</v>
      </c>
      <c r="I5" s="6" t="n">
        <v>15542</v>
      </c>
      <c r="J5" s="6" t="n">
        <v>357</v>
      </c>
      <c r="K5" s="6" t="n">
        <v>2745.99</v>
      </c>
      <c r="L5" s="6" t="n">
        <v>2388.99</v>
      </c>
      <c r="M5" s="6" t="n">
        <v>5.12</v>
      </c>
      <c r="N5" s="6" t="n">
        <v>4.87</v>
      </c>
    </row>
    <row collapsed="false" customFormat="false" customHeight="false" hidden="false" ht="12.1" outlineLevel="0" r="6">
      <c r="A6" s="29" t="n">
        <v>45302</v>
      </c>
      <c r="B6" s="16" t="s">
        <v>205</v>
      </c>
      <c r="C6" s="16" t="s">
        <v>45</v>
      </c>
      <c r="D6" s="16" t="s">
        <v>46</v>
      </c>
      <c r="E6" s="7" t="n">
        <v>18</v>
      </c>
      <c r="F6" s="16" t="s">
        <v>19</v>
      </c>
      <c r="G6" s="6" t="n">
        <v>412.13</v>
      </c>
      <c r="H6" s="6" t="n">
        <v>7114.5</v>
      </c>
      <c r="I6" s="6" t="n">
        <v>5506</v>
      </c>
      <c r="J6" s="6" t="n">
        <v>964</v>
      </c>
      <c r="K6" s="6" t="n">
        <v>7418.34</v>
      </c>
      <c r="L6" s="6" t="n">
        <v>6454.34</v>
      </c>
      <c r="M6" s="6" t="n">
        <v>6.51</v>
      </c>
      <c r="N6" s="6" t="n">
        <v>5.04</v>
      </c>
    </row>
    <row collapsed="false" customFormat="false" customHeight="false" hidden="false" ht="12.1" outlineLevel="0" r="7">
      <c r="A7" s="29" t="n">
        <v>45406</v>
      </c>
      <c r="B7" s="16" t="s">
        <v>205</v>
      </c>
      <c r="C7" s="16" t="s">
        <v>39</v>
      </c>
      <c r="D7" s="16" t="s">
        <v>40</v>
      </c>
      <c r="E7" s="7" t="n">
        <v>50</v>
      </c>
      <c r="F7" s="16" t="s">
        <v>19</v>
      </c>
      <c r="G7" s="6" t="n">
        <v>47.33</v>
      </c>
      <c r="H7" s="6" t="n">
        <v>2835</v>
      </c>
      <c r="I7" s="6" t="n">
        <v>2113.8</v>
      </c>
      <c r="J7" s="6" t="n">
        <v>308</v>
      </c>
      <c r="K7" s="6" t="n">
        <v>2366.5</v>
      </c>
      <c r="L7" s="6" t="n">
        <v>2058.5</v>
      </c>
      <c r="M7" s="6" t="n">
        <v>1.95</v>
      </c>
      <c r="N7" s="6" t="n">
        <v>1.45</v>
      </c>
    </row>
    <row collapsed="false" customFormat="false" customHeight="false" hidden="false" ht="12.1" outlineLevel="0" r="8">
      <c r="A8" s="29" t="n">
        <v>45419</v>
      </c>
      <c r="B8" s="16" t="s">
        <v>205</v>
      </c>
      <c r="C8" s="16" t="s">
        <v>30</v>
      </c>
      <c r="D8" s="16" t="s">
        <v>31</v>
      </c>
      <c r="E8" s="7" t="n">
        <v>20</v>
      </c>
      <c r="F8" s="16" t="s">
        <v>19</v>
      </c>
      <c r="G8" s="6" t="n">
        <v>498</v>
      </c>
      <c r="H8" s="6" t="n">
        <v>7722.5</v>
      </c>
      <c r="I8" s="6" t="n">
        <v>5495.5</v>
      </c>
      <c r="J8" s="6" t="n">
        <v>1295</v>
      </c>
      <c r="K8" s="6" t="n">
        <v>9960</v>
      </c>
      <c r="L8" s="6" t="n">
        <v>8665</v>
      </c>
      <c r="M8" s="6" t="n">
        <v>7.88</v>
      </c>
      <c r="N8" s="6" t="n">
        <v>5.61</v>
      </c>
    </row>
    <row collapsed="false" customFormat="false" customHeight="false" hidden="false" ht="12.1" outlineLevel="0" r="9">
      <c r="A9" s="29" t="n">
        <v>45436</v>
      </c>
      <c r="B9" s="16" t="s">
        <v>205</v>
      </c>
      <c r="C9" s="16" t="s">
        <v>39</v>
      </c>
      <c r="D9" s="16" t="s">
        <v>40</v>
      </c>
      <c r="E9" s="7" t="n">
        <v>50</v>
      </c>
      <c r="F9" s="16" t="s">
        <v>19</v>
      </c>
      <c r="G9" s="6" t="n">
        <v>4.56</v>
      </c>
      <c r="H9" s="6" t="n">
        <v>3053.6</v>
      </c>
      <c r="I9" s="6" t="n">
        <v>2113.8</v>
      </c>
      <c r="J9" s="6" t="n">
        <v>30</v>
      </c>
      <c r="K9" s="6" t="n">
        <v>228</v>
      </c>
      <c r="L9" s="6" t="n">
        <v>198</v>
      </c>
      <c r="M9" s="6" t="n">
        <v>0.19</v>
      </c>
      <c r="N9" s="6" t="n">
        <v>0.13</v>
      </c>
    </row>
    <row collapsed="false" customFormat="false" customHeight="false" hidden="false" ht="12.1" outlineLevel="0" r="10">
      <c r="A10" s="29" t="n">
        <v>45436</v>
      </c>
      <c r="B10" s="16" t="s">
        <v>205</v>
      </c>
      <c r="C10" s="16" t="s">
        <v>39</v>
      </c>
      <c r="D10" s="16" t="s">
        <v>40</v>
      </c>
      <c r="E10" s="7" t="n">
        <v>50</v>
      </c>
      <c r="F10" s="16" t="s">
        <v>19</v>
      </c>
      <c r="G10" s="6" t="n">
        <v>47.33</v>
      </c>
      <c r="H10" s="6" t="n">
        <v>3053.6</v>
      </c>
      <c r="I10" s="6" t="n">
        <v>2113.8</v>
      </c>
      <c r="J10" s="6" t="n">
        <v>308</v>
      </c>
      <c r="K10" s="6" t="n">
        <v>2366.5</v>
      </c>
      <c r="L10" s="6" t="n">
        <v>2058.5</v>
      </c>
      <c r="M10" s="6" t="n">
        <v>1.95</v>
      </c>
      <c r="N10" s="6" t="n">
        <v>1.35</v>
      </c>
    </row>
    <row collapsed="false" customFormat="false" customHeight="false" hidden="false" ht="12.1" outlineLevel="0" r="11">
      <c r="A11" s="29" t="n">
        <v>45457</v>
      </c>
      <c r="B11" s="16" t="s">
        <v>205</v>
      </c>
      <c r="C11" s="16" t="s">
        <v>42</v>
      </c>
      <c r="D11" s="16" t="s">
        <v>43</v>
      </c>
      <c r="E11" s="7" t="n">
        <v>300</v>
      </c>
      <c r="F11" s="16" t="s">
        <v>19</v>
      </c>
      <c r="G11" s="6" t="n">
        <v>17.35</v>
      </c>
      <c r="H11" s="6" t="n">
        <v>240.1</v>
      </c>
      <c r="I11" s="6" t="n">
        <v>235.52</v>
      </c>
      <c r="J11" s="6" t="n">
        <v>677</v>
      </c>
      <c r="K11" s="6" t="n">
        <v>5205</v>
      </c>
      <c r="L11" s="6" t="n">
        <v>4528</v>
      </c>
      <c r="M11" s="6" t="n">
        <v>6.41</v>
      </c>
      <c r="N11" s="6" t="n">
        <v>6.29</v>
      </c>
    </row>
    <row collapsed="false" customFormat="false" customHeight="false" hidden="false" ht="12.1" outlineLevel="0" r="12">
      <c r="A12" s="29" t="n">
        <v>45484</v>
      </c>
      <c r="B12" s="16" t="s">
        <v>205</v>
      </c>
      <c r="C12" s="16" t="s">
        <v>21</v>
      </c>
      <c r="D12" s="16" t="s">
        <v>22</v>
      </c>
      <c r="E12" s="7" t="n">
        <v>500</v>
      </c>
      <c r="F12" s="16" t="s">
        <v>19</v>
      </c>
      <c r="G12" s="6" t="n">
        <v>33.3</v>
      </c>
      <c r="H12" s="6" t="n">
        <v>295.87</v>
      </c>
      <c r="I12" s="6" t="n">
        <v>246.45</v>
      </c>
      <c r="J12" s="6" t="n">
        <v>2165</v>
      </c>
      <c r="K12" s="6" t="n">
        <v>16650</v>
      </c>
      <c r="L12" s="6" t="n">
        <v>14485</v>
      </c>
      <c r="M12" s="6" t="n">
        <v>11.75</v>
      </c>
      <c r="N12" s="6" t="n">
        <v>9.79</v>
      </c>
    </row>
    <row collapsed="false" customFormat="false" customHeight="false" hidden="false" ht="12.1" outlineLevel="0" r="13">
      <c r="A13" s="29" t="n">
        <v>45488</v>
      </c>
      <c r="B13" s="16" t="s">
        <v>205</v>
      </c>
      <c r="C13" s="16" t="s">
        <v>45</v>
      </c>
      <c r="D13" s="16" t="s">
        <v>46</v>
      </c>
      <c r="E13" s="7" t="n">
        <v>18</v>
      </c>
      <c r="F13" s="16" t="s">
        <v>19</v>
      </c>
      <c r="G13" s="6" t="n">
        <v>412.13</v>
      </c>
      <c r="H13" s="6" t="n">
        <v>5890</v>
      </c>
      <c r="I13" s="6" t="n">
        <v>5506</v>
      </c>
      <c r="J13" s="6" t="n">
        <v>964</v>
      </c>
      <c r="K13" s="6" t="n">
        <v>7418.34</v>
      </c>
      <c r="L13" s="6" t="n">
        <v>6454.34</v>
      </c>
      <c r="M13" s="6" t="n">
        <v>6.51</v>
      </c>
      <c r="N13" s="6" t="n">
        <v>6.09</v>
      </c>
    </row>
    <row collapsed="false" customFormat="false" customHeight="false" hidden="false" ht="12.1" outlineLevel="0" r="14">
      <c r="A14" s="29" t="n">
        <v>45489</v>
      </c>
      <c r="B14" s="16" t="s">
        <v>205</v>
      </c>
      <c r="C14" s="16" t="s">
        <v>27</v>
      </c>
      <c r="D14" s="16" t="s">
        <v>28</v>
      </c>
      <c r="E14" s="7" t="n">
        <v>207</v>
      </c>
      <c r="F14" s="16" t="s">
        <v>19</v>
      </c>
      <c r="G14" s="6" t="n">
        <v>35</v>
      </c>
      <c r="H14" s="6" t="n">
        <v>220.85</v>
      </c>
      <c r="I14" s="6" t="n">
        <v>310.57</v>
      </c>
      <c r="J14" s="6" t="n">
        <v>942</v>
      </c>
      <c r="K14" s="6" t="n">
        <v>7245</v>
      </c>
      <c r="L14" s="6" t="n">
        <v>6303</v>
      </c>
      <c r="M14" s="6" t="n">
        <v>9.8</v>
      </c>
      <c r="N14" s="6" t="n">
        <v>13.79</v>
      </c>
    </row>
    <row collapsed="false" customFormat="false" customHeight="false" hidden="false" ht="12.1" outlineLevel="0" r="15">
      <c r="A15" s="29" t="n">
        <v>45643</v>
      </c>
      <c r="B15" s="16" t="s">
        <v>205</v>
      </c>
      <c r="C15" s="16" t="s">
        <v>30</v>
      </c>
      <c r="D15" s="16" t="s">
        <v>31</v>
      </c>
      <c r="E15" s="7" t="n">
        <v>20</v>
      </c>
      <c r="F15" s="16" t="s">
        <v>19</v>
      </c>
      <c r="G15" s="6" t="n">
        <v>514</v>
      </c>
      <c r="H15" s="6" t="n">
        <v>6290.5</v>
      </c>
      <c r="I15" s="6" t="n">
        <v>5495.5</v>
      </c>
      <c r="J15" s="6" t="n">
        <v>1336</v>
      </c>
      <c r="K15" s="6" t="n">
        <v>10280</v>
      </c>
      <c r="L15" s="6" t="n">
        <v>8944</v>
      </c>
      <c r="M15" s="6" t="n">
        <v>8.14</v>
      </c>
      <c r="N15" s="6" t="n">
        <v>7.11</v>
      </c>
    </row>
    <row collapsed="false" customFormat="false" customHeight="false" hidden="false" ht="12.1" outlineLevel="0" r="16">
      <c r="A16" s="29" t="n">
        <v>45673</v>
      </c>
      <c r="B16" s="16" t="s">
        <v>205</v>
      </c>
      <c r="C16" s="16" t="s">
        <v>48</v>
      </c>
      <c r="D16" s="16" t="s">
        <v>49</v>
      </c>
      <c r="E16" s="7" t="n">
        <v>117</v>
      </c>
      <c r="F16" s="16" t="s">
        <v>19</v>
      </c>
      <c r="G16" s="6" t="n">
        <v>2.6447</v>
      </c>
      <c r="H16" s="6" t="n">
        <v>495.6</v>
      </c>
      <c r="I16" s="6" t="n">
        <v>560</v>
      </c>
      <c r="J16" s="6" t="n">
        <v>40</v>
      </c>
      <c r="K16" s="6" t="n">
        <v>309.4263</v>
      </c>
      <c r="L16" s="6" t="n">
        <v>269.43</v>
      </c>
      <c r="M16" s="6" t="n">
        <v>0.41</v>
      </c>
      <c r="N16" s="6" t="n">
        <v>0.46</v>
      </c>
    </row>
    <row collapsed="false" customFormat="false" customHeight="false" hidden="false" ht="12.1" outlineLevel="0" r="17">
      <c r="A17" s="29" t="n">
        <v>45811</v>
      </c>
      <c r="B17" s="16" t="s">
        <v>205</v>
      </c>
      <c r="C17" s="16" t="s">
        <v>30</v>
      </c>
      <c r="D17" s="16" t="s">
        <v>31</v>
      </c>
      <c r="E17" s="7" t="n">
        <v>20</v>
      </c>
      <c r="F17" s="16" t="s">
        <v>19</v>
      </c>
      <c r="G17" s="6" t="n">
        <v>541</v>
      </c>
      <c r="H17" s="6" t="n">
        <v>6473</v>
      </c>
      <c r="I17" s="6" t="n">
        <v>5495.5</v>
      </c>
      <c r="J17" s="6" t="n">
        <v>1407</v>
      </c>
      <c r="K17" s="6" t="n">
        <v>10820</v>
      </c>
      <c r="L17" s="6" t="n">
        <v>9413</v>
      </c>
      <c r="M17" s="6" t="n">
        <v>8.56</v>
      </c>
      <c r="N17" s="6" t="n">
        <v>7.27</v>
      </c>
    </row>
    <row collapsed="false" customFormat="false" customHeight="false" hidden="false" ht="12.1" outlineLevel="0" r="18">
      <c r="A18" s="29" t="n">
        <v>45845</v>
      </c>
      <c r="B18" s="16" t="s">
        <v>205</v>
      </c>
      <c r="C18" s="16" t="s">
        <v>27</v>
      </c>
      <c r="D18" s="16" t="s">
        <v>28</v>
      </c>
      <c r="E18" s="7" t="n">
        <v>289</v>
      </c>
      <c r="F18" s="16" t="s">
        <v>19</v>
      </c>
      <c r="G18" s="6" t="n">
        <v>35</v>
      </c>
      <c r="H18" s="6" t="n">
        <v>193.8</v>
      </c>
      <c r="I18" s="6" t="n">
        <v>287.77</v>
      </c>
      <c r="J18" s="6" t="n">
        <v>1315</v>
      </c>
      <c r="K18" s="6" t="n">
        <v>10115</v>
      </c>
      <c r="L18" s="6" t="n">
        <v>8800</v>
      </c>
      <c r="M18" s="6" t="n">
        <v>10.58</v>
      </c>
      <c r="N18" s="6" t="n">
        <v>15.71</v>
      </c>
    </row>
    <row collapsed="false" customFormat="false" customHeight="false" hidden="false" ht="12.1" outlineLevel="0" r="19">
      <c r="A19" s="29" t="n">
        <v>45847</v>
      </c>
      <c r="B19" s="16" t="s">
        <v>205</v>
      </c>
      <c r="C19" s="16" t="s">
        <v>24</v>
      </c>
      <c r="D19" s="16" t="s">
        <v>25</v>
      </c>
      <c r="E19" s="7" t="n">
        <v>55</v>
      </c>
      <c r="F19" s="16" t="s">
        <v>19</v>
      </c>
      <c r="G19" s="6" t="n">
        <v>648</v>
      </c>
      <c r="H19" s="6" t="n">
        <v>2870.5</v>
      </c>
      <c r="I19" s="6" t="n">
        <v>1734</v>
      </c>
      <c r="J19" s="6" t="n">
        <v>4633</v>
      </c>
      <c r="K19" s="6" t="n">
        <v>35640</v>
      </c>
      <c r="L19" s="6" t="n">
        <v>31007</v>
      </c>
      <c r="M19" s="6" t="n">
        <v>32.51</v>
      </c>
      <c r="N19" s="6" t="n">
        <v>19.64</v>
      </c>
    </row>
    <row collapsed="false" customFormat="false" customHeight="false" hidden="false" ht="12.1" outlineLevel="0" r="20">
      <c r="A20" s="29" t="n">
        <v>45848</v>
      </c>
      <c r="B20" s="16" t="s">
        <v>205</v>
      </c>
      <c r="C20" s="16" t="s">
        <v>42</v>
      </c>
      <c r="D20" s="16" t="s">
        <v>43</v>
      </c>
      <c r="E20" s="7" t="n">
        <v>300</v>
      </c>
      <c r="F20" s="16" t="s">
        <v>19</v>
      </c>
      <c r="G20" s="6" t="n">
        <v>26.11</v>
      </c>
      <c r="H20" s="6" t="n">
        <v>172.73</v>
      </c>
      <c r="I20" s="6" t="n">
        <v>235.52</v>
      </c>
      <c r="J20" s="6" t="n">
        <v>1018</v>
      </c>
      <c r="K20" s="6" t="n">
        <v>7833</v>
      </c>
      <c r="L20" s="6" t="n">
        <v>6815</v>
      </c>
      <c r="M20" s="6" t="n">
        <v>9.65</v>
      </c>
      <c r="N20" s="6" t="n">
        <v>13.15</v>
      </c>
    </row>
    <row collapsed="false" customFormat="false" customHeight="false" hidden="false" ht="12.1" outlineLevel="0" r="21">
      <c r="A21" s="29" t="n">
        <v>45848</v>
      </c>
      <c r="B21" s="16" t="s">
        <v>205</v>
      </c>
      <c r="C21" s="16" t="s">
        <v>48</v>
      </c>
      <c r="D21" s="16" t="s">
        <v>49</v>
      </c>
      <c r="E21" s="7" t="n">
        <v>117</v>
      </c>
      <c r="F21" s="16" t="s">
        <v>19</v>
      </c>
      <c r="G21" s="6" t="n">
        <v>3.1475</v>
      </c>
      <c r="H21" s="6" t="n">
        <v>379</v>
      </c>
      <c r="I21" s="6" t="n">
        <v>560</v>
      </c>
      <c r="J21" s="6" t="n">
        <v>48</v>
      </c>
      <c r="K21" s="6" t="n">
        <v>368.2625</v>
      </c>
      <c r="L21" s="6" t="n">
        <v>320.26</v>
      </c>
      <c r="M21" s="6" t="n">
        <v>0.49</v>
      </c>
      <c r="N21" s="6" t="n">
        <v>0.72</v>
      </c>
    </row>
    <row collapsed="false" customFormat="false" customHeight="false" hidden="false" ht="12.1" outlineLevel="0" r="22">
      <c r="A22" s="29" t="n">
        <v>45856</v>
      </c>
      <c r="B22" s="16" t="s">
        <v>205</v>
      </c>
      <c r="C22" s="16" t="s">
        <v>21</v>
      </c>
      <c r="D22" s="16" t="s">
        <v>22</v>
      </c>
      <c r="E22" s="7" t="n">
        <v>500</v>
      </c>
      <c r="F22" s="16" t="s">
        <v>19</v>
      </c>
      <c r="G22" s="6" t="n">
        <v>34.84</v>
      </c>
      <c r="H22" s="6" t="n">
        <v>309</v>
      </c>
      <c r="I22" s="6" t="n">
        <v>246.45</v>
      </c>
      <c r="J22" s="6" t="n">
        <v>2265</v>
      </c>
      <c r="K22" s="6" t="n">
        <v>17420</v>
      </c>
      <c r="L22" s="6" t="n">
        <v>15155</v>
      </c>
      <c r="M22" s="6" t="n">
        <v>12.3</v>
      </c>
      <c r="N22" s="6" t="n">
        <v>9.81</v>
      </c>
    </row>
    <row collapsed="false" customFormat="false" customHeight="false" hidden="false" ht="12.1" outlineLevel="0" r="23">
      <c r="A23" s="29" t="n">
        <v>45936</v>
      </c>
      <c r="B23" s="16" t="s">
        <v>205</v>
      </c>
      <c r="C23" s="16" t="s">
        <v>16</v>
      </c>
      <c r="D23" s="16" t="s">
        <v>18</v>
      </c>
      <c r="E23" s="7" t="n">
        <v>65</v>
      </c>
      <c r="F23" s="16" t="s">
        <v>19</v>
      </c>
      <c r="G23" s="6" t="n">
        <v>35</v>
      </c>
      <c r="H23" s="6" t="n">
        <v>3021.2</v>
      </c>
      <c r="I23" s="6" t="n">
        <v>3137</v>
      </c>
      <c r="J23" s="6" t="n">
        <v>296</v>
      </c>
      <c r="K23" s="6" t="n">
        <v>2275</v>
      </c>
      <c r="L23" s="6" t="n">
        <v>1979</v>
      </c>
      <c r="M23" s="6" t="n">
        <v>0.97</v>
      </c>
      <c r="N23" s="6" t="n">
        <v>1.01</v>
      </c>
    </row>
    <row collapsed="false" customFormat="false" customHeight="false" hidden="false" ht="12.1" outlineLevel="0" r="24">
      <c r="A24" s="29" t="n">
        <v>46028</v>
      </c>
      <c r="B24" s="16" t="s">
        <v>205</v>
      </c>
      <c r="C24" s="16" t="s">
        <v>24</v>
      </c>
      <c r="D24" s="16" t="s">
        <v>25</v>
      </c>
      <c r="E24" s="7" t="n">
        <v>55</v>
      </c>
      <c r="F24" s="16" t="s">
        <v>19</v>
      </c>
      <c r="G24" s="6" t="n">
        <v>368</v>
      </c>
      <c r="H24" s="6" t="n">
        <v>2725.5</v>
      </c>
      <c r="I24" s="6" t="n">
        <v>1734</v>
      </c>
      <c r="J24" s="6" t="n">
        <v>2631</v>
      </c>
      <c r="K24" s="6" t="n">
        <v>20240</v>
      </c>
      <c r="L24" s="6" t="n">
        <v>17609</v>
      </c>
      <c r="M24" s="6" t="n">
        <v>18.46</v>
      </c>
      <c r="N24" s="6" t="n">
        <v>11.75</v>
      </c>
    </row>
    <row collapsed="false" customFormat="false" customHeight="false" hidden="false" ht="12.1" outlineLevel="0" r="25">
      <c r="A25" s="29" t="n">
        <v>46030</v>
      </c>
      <c r="B25" s="16" t="s">
        <v>205</v>
      </c>
      <c r="C25" s="16" t="s">
        <v>16</v>
      </c>
      <c r="D25" s="16" t="s">
        <v>18</v>
      </c>
      <c r="E25" s="7" t="n">
        <v>65</v>
      </c>
      <c r="F25" s="16" t="s">
        <v>19</v>
      </c>
      <c r="G25" s="6" t="n">
        <v>36</v>
      </c>
      <c r="H25" s="6" t="n">
        <v>3236.2</v>
      </c>
      <c r="I25" s="6" t="n">
        <v>3137</v>
      </c>
      <c r="J25" s="6" t="n">
        <v>304</v>
      </c>
      <c r="K25" s="6" t="n">
        <v>2340</v>
      </c>
      <c r="L25" s="6" t="n">
        <v>2036</v>
      </c>
      <c r="M25" s="6" t="n">
        <v>1</v>
      </c>
      <c r="N25" s="6" t="n">
        <v>0.97</v>
      </c>
    </row>
    <row collapsed="false" customFormat="false" customHeight="false" hidden="false" ht="12.1" outlineLevel="0" r="26">
      <c r="A26" s="29" t="n">
        <v>46034</v>
      </c>
      <c r="B26" s="16" t="s">
        <v>205</v>
      </c>
      <c r="C26" s="16" t="s">
        <v>30</v>
      </c>
      <c r="D26" s="16" t="s">
        <v>31</v>
      </c>
      <c r="E26" s="7" t="n">
        <v>20</v>
      </c>
      <c r="F26" s="16" t="s">
        <v>19</v>
      </c>
      <c r="G26" s="6" t="n">
        <v>397</v>
      </c>
      <c r="H26" s="6" t="n">
        <v>5393</v>
      </c>
      <c r="I26" s="6" t="n">
        <v>5495.5</v>
      </c>
      <c r="J26" s="6" t="n">
        <v>1032</v>
      </c>
      <c r="K26" s="6" t="n">
        <v>7940</v>
      </c>
      <c r="L26" s="6" t="n">
        <v>6908</v>
      </c>
      <c r="M26" s="6" t="n">
        <v>6.29</v>
      </c>
      <c r="N26" s="6" t="n">
        <v>6.4</v>
      </c>
    </row>
    <row collapsed="false" customFormat="false" customHeight="false" hidden="false" ht="12.1" outlineLevel="0" r="27">
      <c r="A27" s="29" t="n">
        <v>46136</v>
      </c>
      <c r="B27" s="16" t="s">
        <v>205</v>
      </c>
      <c r="C27" s="16" t="s">
        <v>48</v>
      </c>
      <c r="D27" s="16" t="s">
        <v>49</v>
      </c>
      <c r="E27" s="7" t="n">
        <v>117</v>
      </c>
      <c r="F27" s="16" t="s">
        <v>19</v>
      </c>
      <c r="G27" s="6" t="n">
        <v>4.6765</v>
      </c>
      <c r="H27" s="6" t="n">
        <v>267.5</v>
      </c>
      <c r="I27" s="6" t="n">
        <v>560</v>
      </c>
      <c r="J27" s="6" t="n">
        <v>71</v>
      </c>
      <c r="K27" s="6" t="n">
        <v>547.1543</v>
      </c>
      <c r="L27" s="6" t="n">
        <v>476.15</v>
      </c>
      <c r="M27" s="6" t="n">
        <v>0.73</v>
      </c>
      <c r="N27" s="6" t="n">
        <v>1.52</v>
      </c>
    </row>
    <row collapsed="false" customFormat="false" customHeight="false" hidden="false" ht="12.1" outlineLevel="0" r="28">
      <c r="A28" s="29" t="n">
        <v>46146</v>
      </c>
      <c r="B28" s="16" t="s">
        <v>205</v>
      </c>
      <c r="C28" s="16" t="s">
        <v>30</v>
      </c>
      <c r="D28" s="16" t="s">
        <v>31</v>
      </c>
      <c r="E28" s="7" t="n">
        <v>20</v>
      </c>
      <c r="F28" s="16" t="s">
        <v>19</v>
      </c>
      <c r="G28" s="6" t="n">
        <v>278</v>
      </c>
      <c r="H28" s="6" t="n">
        <v>5217</v>
      </c>
      <c r="I28" s="6" t="n">
        <v>5495.5</v>
      </c>
      <c r="J28" s="6" t="n">
        <v>723</v>
      </c>
      <c r="K28" s="6" t="n">
        <v>5560</v>
      </c>
      <c r="L28" s="6" t="n">
        <v>4837</v>
      </c>
      <c r="M28" s="6" t="n">
        <v>4.4</v>
      </c>
      <c r="N28" s="6" t="n">
        <v>4.64</v>
      </c>
    </row>
    <row collapsed="false" customFormat="false" customHeight="false" hidden="false" ht="12.1" outlineLevel="0" r="29">
      <c r="A29" s="29" t="n">
        <v>46159</v>
      </c>
      <c r="B29" s="16" t="s">
        <v>205</v>
      </c>
      <c r="C29" s="16" t="s">
        <v>39</v>
      </c>
      <c r="D29" s="16" t="s">
        <v>40</v>
      </c>
      <c r="E29" s="7" t="n">
        <v>50</v>
      </c>
      <c r="F29" s="16" t="s">
        <v>19</v>
      </c>
      <c r="G29" s="6" t="n">
        <v>28.08</v>
      </c>
      <c r="H29" s="6" t="n">
        <v>999.4</v>
      </c>
      <c r="I29" s="6" t="n">
        <v>2113.8</v>
      </c>
      <c r="J29" s="6" t="n">
        <v>183</v>
      </c>
      <c r="K29" s="6" t="n">
        <v>1404</v>
      </c>
      <c r="L29" s="6" t="n">
        <v>1221</v>
      </c>
      <c r="M29" s="6" t="n">
        <v>1.16</v>
      </c>
      <c r="N29" s="6" t="n">
        <v>2.44</v>
      </c>
    </row>
    <row collapsed="false" customFormat="false" customHeight="false" hidden="false" ht="12.1" outlineLevel="0" r="30">
      <c r="A30" s="29" t="n">
        <v>46167</v>
      </c>
      <c r="B30" s="16" t="s">
        <v>205</v>
      </c>
      <c r="C30" s="16" t="s">
        <v>16</v>
      </c>
      <c r="D30" s="16" t="s">
        <v>18</v>
      </c>
      <c r="E30" s="7" t="n">
        <v>650</v>
      </c>
      <c r="F30" s="16" t="s">
        <v>19</v>
      </c>
      <c r="G30" s="6" t="n">
        <v>4.5</v>
      </c>
      <c r="H30" s="6" t="n">
        <v>303.22</v>
      </c>
      <c r="I30" s="6" t="n">
        <v>313.7</v>
      </c>
      <c r="J30" s="6" t="n">
        <v>380</v>
      </c>
      <c r="K30" s="6" t="n">
        <v>2925</v>
      </c>
      <c r="L30" s="6" t="n">
        <v>2545</v>
      </c>
      <c r="M30" s="6" t="n">
        <v>1.25</v>
      </c>
      <c r="N30" s="6" t="n">
        <v>1.29</v>
      </c>
    </row>
    <row collapsed="false" customFormat="false" customHeight="false" hidden="false" ht="12.1" outlineLevel="0" r="31">
      <c r="A31" s="29" t="n">
        <v>46174</v>
      </c>
      <c r="B31" s="16" t="s">
        <v>205</v>
      </c>
      <c r="C31" s="16" t="s">
        <v>48</v>
      </c>
      <c r="D31" s="16" t="s">
        <v>49</v>
      </c>
      <c r="E31" s="7" t="n">
        <v>117</v>
      </c>
      <c r="F31" s="16" t="s">
        <v>19</v>
      </c>
      <c r="G31" s="6" t="n">
        <v>4.6765</v>
      </c>
      <c r="H31" s="6" t="n">
        <v>230.4</v>
      </c>
      <c r="I31" s="6" t="n">
        <v>560</v>
      </c>
      <c r="J31" s="6" t="n">
        <v>71</v>
      </c>
      <c r="K31" s="6" t="n">
        <v>547.1543</v>
      </c>
      <c r="L31" s="6" t="n">
        <v>476.15</v>
      </c>
      <c r="M31" s="6" t="n">
        <v>0.73</v>
      </c>
      <c r="N31" s="6" t="n">
        <v>1.77</v>
      </c>
    </row>
    <row collapsed="false" customFormat="false" customHeight="false" hidden="false" ht="12.1" outlineLevel="0" r="32">
      <c r="A32" s="29" t="n">
        <v>46210</v>
      </c>
      <c r="B32" s="16" t="s">
        <v>205</v>
      </c>
      <c r="C32" s="16" t="s">
        <v>24</v>
      </c>
      <c r="D32" s="16" t="s">
        <v>25</v>
      </c>
      <c r="E32" s="7" t="n">
        <v>69</v>
      </c>
      <c r="F32" s="16" t="s">
        <v>19</v>
      </c>
      <c r="G32" s="6" t="n">
        <v>245</v>
      </c>
      <c r="H32" s="6" t="n">
        <v>1863.5</v>
      </c>
      <c r="I32" s="6" t="n">
        <v>1882.93</v>
      </c>
      <c r="J32" s="6" t="n">
        <v>2198</v>
      </c>
      <c r="K32" s="6" t="n">
        <v>16905</v>
      </c>
      <c r="L32" s="6" t="n">
        <v>14707</v>
      </c>
      <c r="M32" s="6" t="n">
        <v>11.32</v>
      </c>
      <c r="N32" s="6" t="n">
        <v>11.44</v>
      </c>
    </row>
    <row collapsed="false" customFormat="false" customHeight="false" hidden="false" ht="12.1" outlineLevel="0" r="33">
      <c r="A33" s="29" t="n">
        <v>46212</v>
      </c>
      <c r="B33" s="16" t="s">
        <v>205</v>
      </c>
      <c r="C33" s="16" t="s">
        <v>42</v>
      </c>
      <c r="D33" s="16" t="s">
        <v>43</v>
      </c>
      <c r="E33" s="7" t="n">
        <v>300</v>
      </c>
      <c r="F33" s="16" t="s">
        <v>19</v>
      </c>
      <c r="G33" s="6" t="n">
        <v>19.57</v>
      </c>
      <c r="H33" s="6" t="n">
        <v>147.75</v>
      </c>
      <c r="I33" s="6" t="n">
        <v>235.52</v>
      </c>
      <c r="J33" s="6" t="n">
        <v>763</v>
      </c>
      <c r="K33" s="6" t="n">
        <v>5871</v>
      </c>
      <c r="L33" s="6" t="n">
        <v>5108</v>
      </c>
      <c r="M33" s="6" t="n">
        <v>7.23</v>
      </c>
      <c r="N33" s="6" t="n">
        <v>11.52</v>
      </c>
    </row>
    <row collapsed="false" customFormat="false" customHeight="false" hidden="false" ht="12.1" outlineLevel="0" r="34">
      <c r="A34" s="29" t="n">
        <v>46212</v>
      </c>
      <c r="B34" s="16" t="s">
        <v>205</v>
      </c>
      <c r="C34" s="16" t="s">
        <v>27</v>
      </c>
      <c r="D34" s="16" t="s">
        <v>28</v>
      </c>
      <c r="E34" s="7" t="n">
        <v>584</v>
      </c>
      <c r="F34" s="16" t="s">
        <v>19</v>
      </c>
      <c r="G34" s="6" t="n">
        <v>35</v>
      </c>
      <c r="H34" s="6" t="n">
        <v>181.75</v>
      </c>
      <c r="I34" s="6" t="n">
        <v>248.74</v>
      </c>
      <c r="J34" s="6" t="n">
        <v>2657</v>
      </c>
      <c r="K34" s="6" t="n">
        <v>20440</v>
      </c>
      <c r="L34" s="6" t="n">
        <v>17783</v>
      </c>
      <c r="M34" s="6" t="n">
        <v>12.24</v>
      </c>
      <c r="N34" s="6" t="n">
        <v>16.75</v>
      </c>
    </row>
    <row collapsed="false" customFormat="false" customHeight="false" hidden="false" ht="12.1" outlineLevel="0" r="35">
      <c r="A35" s="29" t="n">
        <v>46223</v>
      </c>
      <c r="B35" s="16" t="s">
        <v>205</v>
      </c>
      <c r="C35" s="16" t="s">
        <v>21</v>
      </c>
      <c r="D35" s="16" t="s">
        <v>22</v>
      </c>
      <c r="E35" s="7" t="n">
        <v>500</v>
      </c>
      <c r="F35" s="16" t="s">
        <v>19</v>
      </c>
      <c r="G35" s="6" t="n">
        <v>37.64</v>
      </c>
      <c r="H35" s="6" t="n">
        <v>260.99</v>
      </c>
      <c r="I35" s="6" t="n">
        <v>246.45</v>
      </c>
      <c r="J35" s="6" t="n">
        <v>2447</v>
      </c>
      <c r="K35" s="6" t="n">
        <v>18820</v>
      </c>
      <c r="L35" s="6" t="n">
        <v>16373</v>
      </c>
      <c r="M35" s="6" t="n">
        <v>13.29</v>
      </c>
      <c r="N35" s="6" t="n">
        <v>12.55</v>
      </c>
    </row>
    <row collapsed="false" customFormat="false" customHeight="false" hidden="false" ht="12.1" outlineLevel="0" r="36">
      <c r="A36" s="29" t="n">
        <v>46244</v>
      </c>
      <c r="B36" s="16" t="s">
        <v>205</v>
      </c>
      <c r="C36" s="16" t="s">
        <v>16</v>
      </c>
      <c r="D36" s="16" t="s">
        <v>18</v>
      </c>
      <c r="E36" s="7" t="n">
        <v>650</v>
      </c>
      <c r="F36" s="16" t="s">
        <v>19</v>
      </c>
      <c r="G36" s="6" t="n">
        <v>4.6</v>
      </c>
      <c r="H36" s="6" t="n">
        <v>278.88</v>
      </c>
      <c r="I36" s="6" t="n">
        <v>313.7</v>
      </c>
      <c r="J36" s="6" t="n">
        <v>389</v>
      </c>
      <c r="K36" s="6" t="n">
        <v>2990</v>
      </c>
      <c r="L36" s="6" t="n">
        <v>2601</v>
      </c>
      <c r="M36" s="6" t="n">
        <v>1.28</v>
      </c>
      <c r="N36" s="6" t="n">
        <v>1.43</v>
      </c>
    </row>
    <row collapsed="false" customFormat="false" customHeight="false" hidden="false" ht="12.1" outlineLevel="0" r="37">
      <c r="A37" s="29"/>
      <c r="B37" s="16"/>
      <c r="C37" s="16"/>
      <c r="D37" s="16"/>
      <c r="E37" s="7"/>
      <c r="F37" s="16"/>
      <c r="G37" s="6"/>
      <c r="H37" s="6"/>
      <c r="I37" s="6"/>
      <c r="J37" s="6"/>
      <c r="K37" s="6"/>
      <c r="L37" s="6"/>
      <c r="M37" s="6"/>
      <c r="N37" s="6"/>
    </row>
    <row collapsed="false" customFormat="false" customHeight="false" hidden="false" ht="12.1" outlineLevel="0" r="38">
      <c r="A38" s="29" t="n">
        <v>46307</v>
      </c>
      <c r="B38" s="16" t="s">
        <v>205</v>
      </c>
      <c r="C38" s="16" t="s">
        <v>16</v>
      </c>
      <c r="D38" s="16" t="s">
        <v>18</v>
      </c>
      <c r="E38" s="7" t="n">
        <v>650</v>
      </c>
      <c r="F38" s="16" t="s">
        <v>19</v>
      </c>
      <c r="G38" s="6" t="n">
        <v>4.7</v>
      </c>
      <c r="H38" s="6" t="n">
        <v>253</v>
      </c>
      <c r="I38" s="6" t="n">
        <v>313.7</v>
      </c>
      <c r="J38" s="6" t="n">
        <v>397</v>
      </c>
      <c r="K38" s="6" t="n">
        <v>3055</v>
      </c>
      <c r="L38" s="6" t="n">
        <v>2658</v>
      </c>
      <c r="M38" s="6" t="n">
        <v>1.3</v>
      </c>
      <c r="N38" s="6" t="n">
        <v>1.62</v>
      </c>
    </row>
  </sheetData>
  <autoFilter ref="A1:N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66</v>
      </c>
      <c r="B1" s="30" t="s">
        <v>195</v>
      </c>
      <c r="C1" s="30" t="s">
        <v>0</v>
      </c>
      <c r="D1" s="30" t="s">
        <v>2</v>
      </c>
      <c r="E1" s="30" t="s">
        <v>6</v>
      </c>
      <c r="F1" s="30" t="s">
        <v>196</v>
      </c>
      <c r="G1" s="30" t="s">
        <v>208</v>
      </c>
      <c r="H1" s="30" t="s">
        <v>200</v>
      </c>
      <c r="I1" s="30" t="s">
        <v>201</v>
      </c>
      <c r="J1" s="30" t="s">
        <v>202</v>
      </c>
    </row>
    <row collapsed="false" customFormat="false" customHeight="false" hidden="false" ht="12.1" outlineLevel="0" r="2">
      <c r="A2" s="31" t="n">
        <v>46199</v>
      </c>
      <c r="B2" s="16" t="s">
        <v>205</v>
      </c>
      <c r="C2" s="16" t="s">
        <v>55</v>
      </c>
      <c r="D2" s="16" t="s">
        <v>57</v>
      </c>
      <c r="E2" s="6" t="n">
        <v>1000</v>
      </c>
      <c r="F2" s="7" t="n">
        <v>4</v>
      </c>
      <c r="G2" s="6" t="n">
        <v>14.18</v>
      </c>
      <c r="H2" s="6" t="n">
        <v>7</v>
      </c>
      <c r="I2" s="6" t="n">
        <v>56.72</v>
      </c>
      <c r="J2" s="6" t="n">
        <v>49.72</v>
      </c>
    </row>
    <row collapsed="false" customFormat="false" customHeight="false" hidden="false" ht="12.1" outlineLevel="0" r="3">
      <c r="A3" s="31" t="n">
        <v>46229</v>
      </c>
      <c r="B3" s="16" t="s">
        <v>205</v>
      </c>
      <c r="C3" s="16" t="s">
        <v>55</v>
      </c>
      <c r="D3" s="16" t="s">
        <v>57</v>
      </c>
      <c r="E3" s="6" t="n">
        <v>1000</v>
      </c>
      <c r="F3" s="7" t="n">
        <v>53</v>
      </c>
      <c r="G3" s="6" t="n">
        <v>13.98</v>
      </c>
      <c r="H3" s="6" t="n">
        <v>96</v>
      </c>
      <c r="I3" s="6" t="n">
        <v>740.94</v>
      </c>
      <c r="J3" s="6" t="n">
        <v>644.94</v>
      </c>
    </row>
    <row collapsed="false" customFormat="false" customHeight="false" hidden="false" ht="12.1" outlineLevel="0" r="4">
      <c r="A4" s="31"/>
      <c r="B4" s="16"/>
      <c r="C4" s="16"/>
      <c r="D4" s="16"/>
      <c r="E4" s="6"/>
      <c r="F4" s="7"/>
      <c r="G4" s="6"/>
      <c r="H4" s="6"/>
      <c r="I4" s="6"/>
      <c r="J4" s="6"/>
    </row>
    <row collapsed="false" customFormat="false" customHeight="false" hidden="false" ht="12.1" outlineLevel="0" r="5">
      <c r="A5" s="31" t="n">
        <v>46259</v>
      </c>
      <c r="B5" s="16" t="s">
        <v>205</v>
      </c>
      <c r="C5" s="16" t="s">
        <v>55</v>
      </c>
      <c r="D5" s="16" t="s">
        <v>57</v>
      </c>
      <c r="E5" s="6" t="n">
        <v>1000</v>
      </c>
      <c r="F5" s="7" t="n">
        <v>74</v>
      </c>
      <c r="G5" s="6" t="n">
        <v>13.81</v>
      </c>
      <c r="H5" s="6" t="n">
        <v>133</v>
      </c>
      <c r="I5" s="6" t="n">
        <v>1021.94</v>
      </c>
      <c r="J5" s="6" t="n">
        <v>888.94</v>
      </c>
    </row>
    <row collapsed="false" customFormat="false" customHeight="false" hidden="false" ht="12.1" outlineLevel="0" r="6">
      <c r="A6" s="31" t="n">
        <v>46289</v>
      </c>
      <c r="B6" s="16" t="s">
        <v>205</v>
      </c>
      <c r="C6" s="16" t="s">
        <v>55</v>
      </c>
      <c r="D6" s="16" t="s">
        <v>57</v>
      </c>
      <c r="E6" s="6" t="n">
        <v>1000</v>
      </c>
      <c r="F6" s="7" t="n">
        <v>74</v>
      </c>
      <c r="G6" s="6" t="n">
        <v>13.81</v>
      </c>
      <c r="H6" s="6" t="n">
        <v>133</v>
      </c>
      <c r="I6" s="6" t="n">
        <v>1021.94</v>
      </c>
      <c r="J6" s="6" t="n">
        <v>888.94</v>
      </c>
    </row>
    <row collapsed="false" customFormat="false" customHeight="false" hidden="false" ht="12.1" outlineLevel="0" r="7">
      <c r="A7" s="31" t="n">
        <v>46319</v>
      </c>
      <c r="B7" s="16" t="s">
        <v>205</v>
      </c>
      <c r="C7" s="16" t="s">
        <v>55</v>
      </c>
      <c r="D7" s="16" t="s">
        <v>57</v>
      </c>
      <c r="E7" s="6" t="n">
        <v>1000</v>
      </c>
      <c r="F7" s="7" t="n">
        <v>74</v>
      </c>
      <c r="G7" s="6" t="n">
        <v>13.81</v>
      </c>
      <c r="H7" s="6" t="n">
        <v>133</v>
      </c>
      <c r="I7" s="6" t="n">
        <v>1021.94</v>
      </c>
      <c r="J7" s="6" t="n">
        <v>888.94</v>
      </c>
    </row>
    <row collapsed="false" customFormat="false" customHeight="false" hidden="false" ht="12.1" outlineLevel="0" r="8">
      <c r="A8" s="31" t="n">
        <v>46349</v>
      </c>
      <c r="B8" s="16" t="s">
        <v>205</v>
      </c>
      <c r="C8" s="16" t="s">
        <v>55</v>
      </c>
      <c r="D8" s="16" t="s">
        <v>57</v>
      </c>
      <c r="E8" s="6" t="n">
        <v>1000</v>
      </c>
      <c r="F8" s="7" t="n">
        <v>74</v>
      </c>
      <c r="G8" s="6" t="n">
        <v>13.81</v>
      </c>
      <c r="H8" s="6" t="n">
        <v>133</v>
      </c>
      <c r="I8" s="6" t="n">
        <v>1021.94</v>
      </c>
      <c r="J8" s="6" t="n">
        <v>888.94</v>
      </c>
    </row>
    <row collapsed="false" customFormat="false" customHeight="false" hidden="false" ht="12.1" outlineLevel="0" r="9">
      <c r="A9" s="31" t="n">
        <v>46379</v>
      </c>
      <c r="B9" s="16" t="s">
        <v>205</v>
      </c>
      <c r="C9" s="16" t="s">
        <v>55</v>
      </c>
      <c r="D9" s="16" t="s">
        <v>57</v>
      </c>
      <c r="E9" s="6" t="n">
        <v>1000</v>
      </c>
      <c r="F9" s="7" t="n">
        <v>74</v>
      </c>
      <c r="G9" s="6" t="n">
        <v>13.81</v>
      </c>
      <c r="H9" s="6" t="n">
        <v>133</v>
      </c>
      <c r="I9" s="6" t="n">
        <v>1021.94</v>
      </c>
      <c r="J9" s="6" t="n">
        <v>888.94</v>
      </c>
    </row>
    <row collapsed="false" customFormat="false" customHeight="false" hidden="false" ht="12.1" outlineLevel="0" r="10">
      <c r="A10" s="31" t="n">
        <v>46409</v>
      </c>
      <c r="B10" s="16" t="s">
        <v>205</v>
      </c>
      <c r="C10" s="16" t="s">
        <v>55</v>
      </c>
      <c r="D10" s="16" t="s">
        <v>57</v>
      </c>
      <c r="E10" s="6" t="n">
        <v>1000</v>
      </c>
      <c r="F10" s="7" t="n">
        <v>74</v>
      </c>
      <c r="G10" s="6" t="n">
        <v>13.81</v>
      </c>
      <c r="H10" s="6" t="n">
        <v>133</v>
      </c>
      <c r="I10" s="6" t="n">
        <v>1021.94</v>
      </c>
      <c r="J10" s="6" t="n">
        <v>888.94</v>
      </c>
    </row>
    <row collapsed="false" customFormat="false" customHeight="false" hidden="false" ht="12.1" outlineLevel="0" r="11">
      <c r="A11" s="31" t="n">
        <v>46439</v>
      </c>
      <c r="B11" s="16" t="s">
        <v>205</v>
      </c>
      <c r="C11" s="16" t="s">
        <v>55</v>
      </c>
      <c r="D11" s="16" t="s">
        <v>57</v>
      </c>
      <c r="E11" s="6" t="n">
        <v>1000</v>
      </c>
      <c r="F11" s="7" t="n">
        <v>74</v>
      </c>
      <c r="G11" s="6" t="n">
        <v>13.81</v>
      </c>
      <c r="H11" s="6" t="n">
        <v>133</v>
      </c>
      <c r="I11" s="6" t="n">
        <v>1021.94</v>
      </c>
      <c r="J11" s="6" t="n">
        <v>888.94</v>
      </c>
    </row>
    <row collapsed="false" customFormat="false" customHeight="false" hidden="false" ht="12.1" outlineLevel="0" r="12">
      <c r="A12" s="31" t="n">
        <v>46469</v>
      </c>
      <c r="B12" s="16" t="s">
        <v>205</v>
      </c>
      <c r="C12" s="16" t="s">
        <v>55</v>
      </c>
      <c r="D12" s="16" t="s">
        <v>57</v>
      </c>
      <c r="E12" s="6" t="n">
        <v>1000</v>
      </c>
      <c r="F12" s="7" t="n">
        <v>74</v>
      </c>
      <c r="G12" s="6" t="n">
        <v>13.81</v>
      </c>
      <c r="H12" s="6" t="n">
        <v>133</v>
      </c>
      <c r="I12" s="6" t="n">
        <v>1021.94</v>
      </c>
      <c r="J12" s="6" t="n">
        <v>888.94</v>
      </c>
    </row>
    <row collapsed="false" customFormat="false" customHeight="false" hidden="false" ht="12.1" outlineLevel="0" r="13">
      <c r="A13" s="31" t="n">
        <v>46499</v>
      </c>
      <c r="B13" s="16" t="s">
        <v>205</v>
      </c>
      <c r="C13" s="16" t="s">
        <v>55</v>
      </c>
      <c r="D13" s="16" t="s">
        <v>57</v>
      </c>
      <c r="E13" s="6" t="n">
        <v>1000</v>
      </c>
      <c r="F13" s="7" t="n">
        <v>74</v>
      </c>
      <c r="G13" s="6" t="n">
        <v>13.81</v>
      </c>
      <c r="H13" s="6" t="n">
        <v>133</v>
      </c>
      <c r="I13" s="6" t="n">
        <v>1021.94</v>
      </c>
      <c r="J13" s="6" t="n">
        <v>888.94</v>
      </c>
    </row>
    <row collapsed="false" customFormat="false" customHeight="false" hidden="false" ht="12.1" outlineLevel="0" r="14">
      <c r="A14" s="31" t="n">
        <v>46529</v>
      </c>
      <c r="B14" s="16" t="s">
        <v>205</v>
      </c>
      <c r="C14" s="16" t="s">
        <v>55</v>
      </c>
      <c r="D14" s="16" t="s">
        <v>57</v>
      </c>
      <c r="E14" s="6" t="n">
        <v>1000</v>
      </c>
      <c r="F14" s="7" t="n">
        <v>74</v>
      </c>
      <c r="G14" s="6" t="n">
        <v>13.81</v>
      </c>
      <c r="H14" s="6" t="n">
        <v>133</v>
      </c>
      <c r="I14" s="6" t="n">
        <v>1021.94</v>
      </c>
      <c r="J14" s="6" t="n">
        <v>888.94</v>
      </c>
    </row>
    <row collapsed="false" customFormat="false" customHeight="false" hidden="false" ht="12.1" outlineLevel="0" r="15">
      <c r="A15" s="31" t="n">
        <v>46559</v>
      </c>
      <c r="B15" s="16" t="s">
        <v>205</v>
      </c>
      <c r="C15" s="16" t="s">
        <v>55</v>
      </c>
      <c r="D15" s="16" t="s">
        <v>57</v>
      </c>
      <c r="E15" s="6" t="n">
        <v>1000</v>
      </c>
      <c r="F15" s="7" t="n">
        <v>74</v>
      </c>
      <c r="G15" s="6" t="n">
        <v>13.81</v>
      </c>
      <c r="H15" s="6" t="n">
        <v>133</v>
      </c>
      <c r="I15" s="6" t="n">
        <v>1021.94</v>
      </c>
      <c r="J15" s="6" t="n">
        <v>888.94</v>
      </c>
    </row>
    <row collapsed="false" customFormat="false" customHeight="false" hidden="false" ht="12.1" outlineLevel="0" r="16">
      <c r="A16" s="31" t="n">
        <v>46589</v>
      </c>
      <c r="B16" s="16" t="s">
        <v>205</v>
      </c>
      <c r="C16" s="16" t="s">
        <v>55</v>
      </c>
      <c r="D16" s="16" t="s">
        <v>57</v>
      </c>
      <c r="E16" s="6" t="n">
        <v>1000</v>
      </c>
      <c r="F16" s="7" t="n">
        <v>74</v>
      </c>
      <c r="G16" s="6" t="n">
        <v>13.81</v>
      </c>
      <c r="H16" s="6" t="n">
        <v>133</v>
      </c>
      <c r="I16" s="6" t="n">
        <v>1021.94</v>
      </c>
      <c r="J16" s="6" t="n">
        <v>888.94</v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66</v>
      </c>
      <c r="B1" s="30" t="s">
        <v>195</v>
      </c>
      <c r="C1" s="30" t="s">
        <v>0</v>
      </c>
      <c r="D1" s="30" t="s">
        <v>2</v>
      </c>
      <c r="E1" s="30" t="s">
        <v>196</v>
      </c>
      <c r="F1" s="30" t="s">
        <v>209</v>
      </c>
      <c r="G1" s="30" t="s">
        <v>210</v>
      </c>
      <c r="H1" s="30" t="s">
        <v>70</v>
      </c>
      <c r="I1" s="30" t="s">
        <v>211</v>
      </c>
      <c r="J1" s="30" t="s">
        <v>212</v>
      </c>
      <c r="K1" s="30" t="s">
        <v>213</v>
      </c>
      <c r="L1" s="30" t="s">
        <v>214</v>
      </c>
      <c r="M1" s="30" t="s">
        <v>215</v>
      </c>
      <c r="N1" s="30" t="s">
        <v>216</v>
      </c>
      <c r="O1" s="30" t="s">
        <v>217</v>
      </c>
    </row>
    <row collapsed="false" customFormat="false" customHeight="false" hidden="false" ht="12.1" outlineLevel="0" r="2">
      <c r="A2" s="32" t="n">
        <v>45868</v>
      </c>
      <c r="B2" s="16" t="s">
        <v>205</v>
      </c>
      <c r="C2" s="16" t="s">
        <v>16</v>
      </c>
      <c r="D2" s="16" t="s">
        <v>18</v>
      </c>
      <c r="E2" s="17" t="n">
        <v>650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390</v>
      </c>
      <c r="J2" s="17" t="n">
        <v>313.7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2" t="n">
        <v>45124</v>
      </c>
      <c r="B3" s="16" t="s">
        <v>205</v>
      </c>
      <c r="C3" s="16" t="s">
        <v>21</v>
      </c>
      <c r="D3" s="16" t="s">
        <v>22</v>
      </c>
      <c r="E3" s="17" t="n">
        <v>500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1135</v>
      </c>
      <c r="J3" s="17" t="n">
        <v>246.45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2" t="n">
        <v>45124</v>
      </c>
      <c r="B4" s="16" t="s">
        <v>205</v>
      </c>
      <c r="C4" s="16" t="s">
        <v>24</v>
      </c>
      <c r="D4" s="16" t="s">
        <v>25</v>
      </c>
      <c r="E4" s="17" t="n">
        <v>55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1135</v>
      </c>
      <c r="J4" s="17" t="n">
        <v>1734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2" t="n">
        <v>46174</v>
      </c>
      <c r="B5" s="16" t="s">
        <v>205</v>
      </c>
      <c r="C5" s="16" t="s">
        <v>24</v>
      </c>
      <c r="D5" s="16" t="s">
        <v>25</v>
      </c>
      <c r="E5" s="17" t="n">
        <v>14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84</v>
      </c>
      <c r="J5" s="17" t="n">
        <v>2468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2" t="n">
        <v>45411</v>
      </c>
      <c r="B6" s="16" t="s">
        <v>205</v>
      </c>
      <c r="C6" s="16" t="s">
        <v>27</v>
      </c>
      <c r="D6" s="16" t="s">
        <v>28</v>
      </c>
      <c r="E6" s="17" t="n">
        <v>207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847</v>
      </c>
      <c r="J6" s="17" t="n">
        <v>310.5652173913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2" t="n">
        <v>45813</v>
      </c>
      <c r="B7" s="16" t="s">
        <v>205</v>
      </c>
      <c r="C7" s="16" t="s">
        <v>27</v>
      </c>
      <c r="D7" s="16" t="s">
        <v>28</v>
      </c>
      <c r="E7" s="17" t="n">
        <v>41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446</v>
      </c>
      <c r="J7" s="17" t="n">
        <v>232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2" t="n">
        <v>45826</v>
      </c>
      <c r="B8" s="16" t="s">
        <v>205</v>
      </c>
      <c r="C8" s="16" t="s">
        <v>27</v>
      </c>
      <c r="D8" s="16" t="s">
        <v>28</v>
      </c>
      <c r="E8" s="17" t="n">
        <v>41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432</v>
      </c>
      <c r="J8" s="17" t="n">
        <v>228.45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2" t="n">
        <v>45861</v>
      </c>
      <c r="B9" s="16" t="s">
        <v>205</v>
      </c>
      <c r="C9" s="16" t="s">
        <v>27</v>
      </c>
      <c r="D9" s="16" t="s">
        <v>28</v>
      </c>
      <c r="E9" s="17" t="n">
        <v>222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398</v>
      </c>
      <c r="J9" s="17" t="n">
        <v>211</v>
      </c>
      <c r="K9" s="6" t="s">
        <f>=Портфель!F5*Портфель!$Q$13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2" t="n">
        <v>45869</v>
      </c>
      <c r="B10" s="16" t="s">
        <v>205</v>
      </c>
      <c r="C10" s="16" t="s">
        <v>27</v>
      </c>
      <c r="D10" s="16" t="s">
        <v>28</v>
      </c>
      <c r="E10" s="17" t="n">
        <v>73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390</v>
      </c>
      <c r="J10" s="17" t="n">
        <v>209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2" t="n">
        <v>45124</v>
      </c>
      <c r="B11" s="16" t="s">
        <v>205</v>
      </c>
      <c r="C11" s="16" t="s">
        <v>30</v>
      </c>
      <c r="D11" s="16" t="s">
        <v>31</v>
      </c>
      <c r="E11" s="17" t="n">
        <v>20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1135</v>
      </c>
      <c r="J11" s="17" t="n">
        <v>5495.5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2" t="n">
        <v>45124</v>
      </c>
      <c r="B12" s="16" t="s">
        <v>205</v>
      </c>
      <c r="C12" s="16" t="s">
        <v>33</v>
      </c>
      <c r="D12" s="16" t="s">
        <v>34</v>
      </c>
      <c r="E12" s="17" t="n">
        <v>130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1135</v>
      </c>
      <c r="J12" s="17" t="n">
        <v>722</v>
      </c>
      <c r="K12" s="6" t="s">
        <f>=Портфель!F7*Портфель!$Q$13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2" t="n">
        <v>45124</v>
      </c>
      <c r="B13" s="16" t="s">
        <v>205</v>
      </c>
      <c r="C13" s="16" t="s">
        <v>36</v>
      </c>
      <c r="D13" s="16" t="s">
        <v>37</v>
      </c>
      <c r="E13" s="17" t="n">
        <v>1000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1135</v>
      </c>
      <c r="J13" s="17" t="n">
        <v>68.96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2" t="n">
        <v>45124</v>
      </c>
      <c r="B14" s="16" t="s">
        <v>205</v>
      </c>
      <c r="C14" s="16" t="s">
        <v>39</v>
      </c>
      <c r="D14" s="16" t="s">
        <v>40</v>
      </c>
      <c r="E14" s="17" t="n">
        <v>50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1135</v>
      </c>
      <c r="J14" s="17" t="n">
        <v>2113.8</v>
      </c>
      <c r="K14" s="6" t="s">
        <f>=Портфель!F9*Портфель!$Q$13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2" t="n">
        <v>45411</v>
      </c>
      <c r="B15" s="16" t="s">
        <v>205</v>
      </c>
      <c r="C15" s="16" t="s">
        <v>42</v>
      </c>
      <c r="D15" s="16" t="s">
        <v>43</v>
      </c>
      <c r="E15" s="17" t="n">
        <v>300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847</v>
      </c>
      <c r="J15" s="17" t="n">
        <v>235.52</v>
      </c>
      <c r="K15" s="6" t="s">
        <f>=Портфель!F10*Портфель!$Q$13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2" t="n">
        <v>45124</v>
      </c>
      <c r="B16" s="16" t="s">
        <v>205</v>
      </c>
      <c r="C16" s="16" t="s">
        <v>45</v>
      </c>
      <c r="D16" s="16" t="s">
        <v>46</v>
      </c>
      <c r="E16" s="17" t="n">
        <v>18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1135</v>
      </c>
      <c r="J16" s="17" t="n">
        <v>5506</v>
      </c>
      <c r="K16" s="6" t="s">
        <f>=Портфель!F11*Портфель!$Q$13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2" t="n">
        <v>45553</v>
      </c>
      <c r="B17" s="16" t="s">
        <v>205</v>
      </c>
      <c r="C17" s="16" t="s">
        <v>48</v>
      </c>
      <c r="D17" s="16" t="s">
        <v>49</v>
      </c>
      <c r="E17" s="17" t="n">
        <v>117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705</v>
      </c>
      <c r="J17" s="17" t="n">
        <v>560</v>
      </c>
      <c r="K17" s="6" t="s">
        <f>=Портфель!F12*Портфель!$Q$13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2" t="n">
        <v>45124</v>
      </c>
      <c r="B18" s="16" t="s">
        <v>205</v>
      </c>
      <c r="C18" s="16" t="s">
        <v>51</v>
      </c>
      <c r="D18" s="16" t="s">
        <v>52</v>
      </c>
      <c r="E18" s="17" t="n">
        <v>100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1135</v>
      </c>
      <c r="J18" s="17" t="n">
        <v>661.8</v>
      </c>
      <c r="K18" s="6" t="s">
        <f>=Портфель!F13*Портфель!$Q$13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2" t="n">
        <v>46181</v>
      </c>
      <c r="B19" s="16" t="s">
        <v>205</v>
      </c>
      <c r="C19" s="16" t="s">
        <v>55</v>
      </c>
      <c r="D19" s="16" t="s">
        <v>57</v>
      </c>
      <c r="E19" s="17" t="n">
        <v>4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78</v>
      </c>
      <c r="J19" s="17" t="n">
        <v>814.9175</v>
      </c>
      <c r="K19" s="6" t="s">
        <f>=Портфель!F15*Портфель!G15/100*Портфель!$Q$13+Портфель!H15*Портфель!$Q$13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2" t="n">
        <v>46223</v>
      </c>
      <c r="B20" s="16" t="s">
        <v>205</v>
      </c>
      <c r="C20" s="16" t="s">
        <v>55</v>
      </c>
      <c r="D20" s="16" t="s">
        <v>57</v>
      </c>
      <c r="E20" s="17" t="n">
        <v>49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36</v>
      </c>
      <c r="J20" s="17" t="n">
        <v>768.23775510204</v>
      </c>
      <c r="K20" s="6" t="s">
        <f>=Портфель!F15*Портфель!G15/100*Портфель!$Q$13+Портфель!H15*Портфель!$Q$13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2" t="n">
        <v>46237</v>
      </c>
      <c r="B21" s="16" t="s">
        <v>205</v>
      </c>
      <c r="C21" s="16" t="s">
        <v>55</v>
      </c>
      <c r="D21" s="16" t="s">
        <v>57</v>
      </c>
      <c r="E21" s="17" t="n">
        <v>21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22</v>
      </c>
      <c r="J21" s="17" t="n">
        <v>840.17666666667</v>
      </c>
      <c r="K21" s="6" t="s">
        <f>=Портфель!F15*Портфель!G15/100*Портфель!$Q$13+Портфель!H15*Портфель!$Q$13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2"/>
      <c r="B22" s="16"/>
      <c r="C22" s="16"/>
      <c r="D22" s="16"/>
      <c r="E22" s="17"/>
      <c r="F22" s="7"/>
      <c r="G22" s="17"/>
      <c r="H22" s="16"/>
      <c r="I22" s="7"/>
      <c r="J22" s="17"/>
      <c r="K22" s="4" t="s">
        <v>65</v>
      </c>
      <c r="L22" s="8" t="s">
        <f>=SUBTOTAL(109,L2:L21)</f>
      </c>
      <c r="M22" s="8" t="s">
        <f>=SUBTOTAL(109,M2:M21)</f>
      </c>
      <c r="N22" s="8" t="s">
        <f>=MAX(0,M22*0.13)</f>
      </c>
    </row>
  </sheetData>
  <autoFilter ref="A1:O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2026-08-24T16:51:34.00Z</dcterms:created>
  <dc:creator>izi-invest.ru</dc:creator>
  <cp:revision>0</cp:revision>
</cp:coreProperties>
</file>