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<sst xmlns="http://schemas.openxmlformats.org/spreadsheetml/2006/main" count="4594" uniqueCount="435">
  <si>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</si>
  <si>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</si>
  <si>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</si>
  <si>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</si>
  <si>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</si>
  <si>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</si>
  <si>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</si>
  <si>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</si>
  <si>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</si>
  <si>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</si>
  <si>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</si>
  <si>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</si>
  <si>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</si>
  <si>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</si>
  <si>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</si>
  <si>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</si>
  <si>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FIXR</t>
  </si>
  <si>
    <t>share</t>
  </si>
  <si>
    <t>Фикс Прайс</t>
  </si>
  <si>
    <t>RUR</t>
  </si>
  <si>
    <t>AMD</t>
  </si>
  <si>
    <t>Сумма по акциям:</t>
  </si>
  <si>
    <t>BYN</t>
  </si>
  <si>
    <t>TLCB</t>
  </si>
  <si>
    <t>etf</t>
  </si>
  <si>
    <t>TLCB ETF</t>
  </si>
  <si>
    <t>CAD</t>
  </si>
  <si>
    <t>TMON</t>
  </si>
  <si>
    <t>TMON ETF</t>
  </si>
  <si>
    <t>CHF</t>
  </si>
  <si>
    <t>TBRU</t>
  </si>
  <si>
    <t>TBRU ETF</t>
  </si>
  <si>
    <t>CNY</t>
  </si>
  <si>
    <t>TGLD</t>
  </si>
  <si>
    <t>TGLD ETF</t>
  </si>
  <si>
    <t>EUR</t>
  </si>
  <si>
    <t>TOFZ</t>
  </si>
  <si>
    <t>TOFZ ETF</t>
  </si>
  <si>
    <t>GBP</t>
  </si>
  <si>
    <t>Сумма по фондам:</t>
  </si>
  <si>
    <t>GLD</t>
  </si>
  <si>
    <t>SU29010RMFS4</t>
  </si>
  <si>
    <t>bond</t>
  </si>
  <si>
    <t>ОФЗ 29010</t>
  </si>
  <si>
    <t>2034-12-06</t>
  </si>
  <si>
    <t>HKD</t>
  </si>
  <si>
    <t>RU000A101RJ7</t>
  </si>
  <si>
    <t>МБЭС 1P-02</t>
  </si>
  <si>
    <t>2030-06-03</t>
  </si>
  <si>
    <t>JPY</t>
  </si>
  <si>
    <t>RU000A104JQ3</t>
  </si>
  <si>
    <t>СамолетP11</t>
  </si>
  <si>
    <t>2028-02-08</t>
  </si>
  <si>
    <t>KZT</t>
  </si>
  <si>
    <t>RU000A0JXE06</t>
  </si>
  <si>
    <t>ГТЛК 1P-03</t>
  </si>
  <si>
    <t>2032-01-22</t>
  </si>
  <si>
    <t>RU000A106PW3</t>
  </si>
  <si>
    <t>НовТехнБ2</t>
  </si>
  <si>
    <t>2028-08-08</t>
  </si>
  <si>
    <t>SLV</t>
  </si>
  <si>
    <t>RU000A106AH6</t>
  </si>
  <si>
    <t>О'КЕЙ Б1Р5</t>
  </si>
  <si>
    <t>2033-05-16</t>
  </si>
  <si>
    <t>TRY</t>
  </si>
  <si>
    <t>RU000A1032P1</t>
  </si>
  <si>
    <t>ВТБРКС01</t>
  </si>
  <si>
    <t>2030-12-01</t>
  </si>
  <si>
    <t>UAH</t>
  </si>
  <si>
    <t>RU000A103133</t>
  </si>
  <si>
    <t>Новотр 1Р2</t>
  </si>
  <si>
    <t>2026-04-16</t>
  </si>
  <si>
    <t>USD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</si>
  <si>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</si>
  <si>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</si>
  <si>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</si>
  <si>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</si>
  <si>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</si>
  <si>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</si>
  <si>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</si>
  <si>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</si>
  <si>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</si>
  <si>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</si>
  <si>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</si>
  <si>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брокерского счёта</t>
  </si>
  <si>
    <t>Вывод денежных средств</t>
  </si>
  <si>
    <t>Купон по RU000A100WA8 - ЛСР БО 1Р4 2шт. по 21.19 RUR - налог 6 RUR (данные из БД)</t>
  </si>
  <si>
    <t>Выплата купонов по RU000A100WA8 - ЛСР БО 1Р4 (данные из сделок)</t>
  </si>
  <si>
    <t>Амортизация БелугаБП2: 2 шт. по 250 RUR.  (данные из БД)</t>
  </si>
  <si>
    <t>Купон по RU000A100L63 - БелугаБП2 2шт. по 47.37 RUR - налог 12 RUR (данные из БД)</t>
  </si>
  <si>
    <t>Выплата купонов по RU000A100L63 - БелугаБП2 (данные из сделок)</t>
  </si>
  <si>
    <t>Частичное погашение облигаций по RU000A100L63 - БелугаБП2 (данные из сделок)</t>
  </si>
  <si>
    <t>Купон по RU000A103133 - Новотр 1Р2 2шт. по 22.81 RUR - налог 6 RUR (данные из БД)</t>
  </si>
  <si>
    <t>Выплата купонов по RU000A103133 - Новотр 1Р2 (данные из сделок)</t>
  </si>
  <si>
    <t>Купон по RU000A104JQ3 - СамолетP11 2шт. по 63.33 RUR - налог 16 RUR (данные из БД)</t>
  </si>
  <si>
    <t>Выплата купонов по RU000A104JQ3 - СамолетP11 (данные из сделок)</t>
  </si>
  <si>
    <t>Купон по RU000A102RX6 - Самолет1P9 3шт. по 45.13 RUR - налог 18 RUR (данные из БД)</t>
  </si>
  <si>
    <t>Выплата купонов по RU000A102RX6 - Самолет1P9 (данные из сделок)</t>
  </si>
  <si>
    <t>Купон по RU000A1014B9 - О'КЕЙ Б1Р3 2шт. по 19.57 RUR - налог 5 RUR (данные из БД)</t>
  </si>
  <si>
    <t>Купон по RU000A1014S3 - Новотр 1Р1 2шт. по 21.82 RUR - налог 6 RUR (данные из БД)</t>
  </si>
  <si>
    <t>Выплата купонов по RU000A1014B9 - О'КЕЙ Б1Р3 (данные из сделок)</t>
  </si>
  <si>
    <t>Выплата купонов по RU000A1014S3 - Новотр 1Р1 (данные из сделок)</t>
  </si>
  <si>
    <t>Купон по RU000A103935 - реСторБ1Р1 2шт. по 20.19 RUR - налог 5 RUR (данные из БД)</t>
  </si>
  <si>
    <t>Выплата купонов по RU000A103935 - реСторБ1Р1 (данные из сделок)</t>
  </si>
  <si>
    <t>Амортизация ЛСР БО 1Р4: 2 шт. по 200 RUR.  (данные из БД)</t>
  </si>
  <si>
    <t>Частичное погашение облигаций по RU000A100WA8 - ЛСР БО 1Р4 (данные из сделок)</t>
  </si>
  <si>
    <t>Амортизация БелугаБП3: 1 шт. по 250 RUR.  (данные из БД)</t>
  </si>
  <si>
    <t>Купон по RU000A1015E0 - БелугаБП3 1шт. по 41.14 RUR - налог 5 RUR (данные из БД)</t>
  </si>
  <si>
    <t>Частичное погашение облигаций по RU000A1015E0 - БелугаБП3 (данные из сделок)</t>
  </si>
  <si>
    <t>Выплата купонов по RU000A1015E0 - БелугаБП3 (данные из сделок)</t>
  </si>
  <si>
    <t>Купон по RU000A0JVA10 - ГТЛК БО-04 1шт. по 19.9 RUR - налог 3 RUR (данные из БД)</t>
  </si>
  <si>
    <t>Выплата купонов по RU000A0JVA10 - ГТЛК БО-04 (данные из сделок)</t>
  </si>
  <si>
    <t>Купон по RU000A102HB3 - РОСНАНО2P5 1шт. по 33.66 RUR - налог 4 RUR (данные из БД)</t>
  </si>
  <si>
    <t>Выплата купонов по RU000A102HB3 - РОСНАНО2P5 (данные из сделок)</t>
  </si>
  <si>
    <t>Купон по SU29010RMFS4 - ОФЗ 29010 2шт. по 72.95 RUR - налог 19 RUR (данные из БД)</t>
  </si>
  <si>
    <t>Выплата купонов по SU29010RMFS4 - ОФЗ 29010 (данные из сделок)</t>
  </si>
  <si>
    <t>Купон по RU000A100WA8 - ЛСР БО 1Р4 2шт. по 16.95 RUR - налог 4 RUR (данные из БД)</t>
  </si>
  <si>
    <t>Купон по RU000A100L63 - БелугаБП2 2шт. по 35.53 RUR - налог 9 RUR (данные из БД)</t>
  </si>
  <si>
    <t>Купон по RU000A0JXE06 - ГТЛК 1P-03 1шт. по 27.42 RUR - налог 4 RUR (данные из БД)</t>
  </si>
  <si>
    <t>Выплата купонов по RU000A0JXE06 - ГТЛК 1P-03 (данные из сделок)</t>
  </si>
  <si>
    <t>Амортизация О'КЕЙ Б1Р3: 2 шт. по 125 RUR.  (данные из БД)</t>
  </si>
  <si>
    <t>Амортизация Новотр 1Р1: 2 шт. по 125 RUR.  (данные из БД)</t>
  </si>
  <si>
    <t>Частичное погашение облигаций по RU000A1014B9 - О'КЕЙ Б1Р3 (данные из сделок)</t>
  </si>
  <si>
    <t>Частичное погашение облигаций по RU000A1014S3 - Новотр 1Р1 (данные из сделок)</t>
  </si>
  <si>
    <t>Купон по RU000A1014B9 - О'КЕЙ Б1Р3 2шт. по 17.12 RUR - налог 4 RUR (данные из БД)</t>
  </si>
  <si>
    <t>Купон по RU000A1014S3 - Новотр 1Р1 2шт. по 19.09 RUR - налог 5 RUR (данные из БД)</t>
  </si>
  <si>
    <t>Купон по RU000A1015E0 - БелугаБП3 1шт. по 30.85 RUR - налог 4 RUR (данные из БД)</t>
  </si>
  <si>
    <t>Купон по RU000A101RJ7 - МБЭС 1P-02 2шт. по 30.92 RUR - налог 8 RUR (данные из БД)</t>
  </si>
  <si>
    <t>Выплата купонов по RU000A101RJ7 - МБЭС 1P-02 (данные из сделок)</t>
  </si>
  <si>
    <t>Купон по SU29010RMFS4 - ОФЗ 29010 2шт. по 47.52 RUR - налог 12 RUR (данные из БД)</t>
  </si>
  <si>
    <t>Купон по RU000A105QL6 - КЛС БО-02 2шт. по 44.88 RUR - налог 12 RUR (данные из БД)</t>
  </si>
  <si>
    <t>Выплата купонов по RU000A105QL6 - КЛС БО-02 (данные из сделок)</t>
  </si>
  <si>
    <t>Выплата дивидендов по RU000A100L63 - БелугаБП2 (данные из сделок)</t>
  </si>
  <si>
    <t>Купон по RU000A106862 - ГарИнв2P06 2шт. по 10.68 RUR - налог 3 RUR (данные из БД)</t>
  </si>
  <si>
    <t>Выплата купонов по RU000A106862 - ГарИнв2P06 (данные из сделок)</t>
  </si>
  <si>
    <t>Купон по RU000A1014B9 - О'КЕЙ Б1Р3 2шт. по 14.68 RUR - налог 4 RUR (данные из БД)</t>
  </si>
  <si>
    <t>Купон по RU000A1014S3 - Новотр 1Р1 2шт. по 16.36 RUR - налог 4 RUR (данные из БД)</t>
  </si>
  <si>
    <t>Амортизация ЛСР БО 1Р4: 2 шт. по 400 RUR.  (данные из БД)</t>
  </si>
  <si>
    <t>Купон по RU000A1014B9 - О'КЕЙ Б1Р3 2шт. по 12.23 RUR - налог 3 RUR (данные из БД)</t>
  </si>
  <si>
    <t>Купон по RU000A1014S3 - Новотр 1Р1 2шт. по 13.63 RUR - налог 4 RUR (данные из БД)</t>
  </si>
  <si>
    <t>Купон по RU000A0JVA10 - ГТЛК БО-04 1шт. по 34.41 RUR - налог 4 RUR (данные из БД)</t>
  </si>
  <si>
    <t>Амортизация РОСНАНО2P5: 1 шт. по 1000 RUR.  (данные из БД)</t>
  </si>
  <si>
    <t>Полное погашение облигаций по RU000A102HB3 - РОСНАНО2P5 (данные из сделок)</t>
  </si>
  <si>
    <t>Купон по SU29010RMFS4 - ОФЗ 29010 2шт. по 43.98 RUR - налог 11 RUR (данные из БД)</t>
  </si>
  <si>
    <t>Купон по RU000A100WA8 - ЛСР БО 1Р4 2шт. по 8.48 RUR - налог 2 RUR (данные из БД)</t>
  </si>
  <si>
    <t>Купон по RU000A100L63 - БелугаБП2 2шт. по 23.68 RUR - налог 6 RUR (данные из БД)</t>
  </si>
  <si>
    <t>Дивиденд по FIXP - FIXP-гдр 1шт. по 9.84 RUR - налог 1 RUR (данные из БД)</t>
  </si>
  <si>
    <t>Выплата дивидендов по RU000A0JXE06 - ГТЛК 1P-03 (данные из сделок)</t>
  </si>
  <si>
    <t>Амортизация Самолет1P9: 3 шт. по 1000 RUR.  (данные из БД)</t>
  </si>
  <si>
    <t>Полное погашение облигаций по RU000A102RX6 - Самолет1P9 (данные из сделок)</t>
  </si>
  <si>
    <t>Купон по RU000A106AH6 - О'КЕЙ Б1Р5 1шт. по 29.29 RUR - налог 4 RUR (данные из БД)</t>
  </si>
  <si>
    <t>Купон по RU000A1014B9 - О'КЕЙ Б1Р3 2шт. по 9.79 RUR - налог 3 RUR (данные из БД)</t>
  </si>
  <si>
    <t>Выплата купонов по RU000A106AH6 - О'КЕЙ Б1Р5 (данные из сделок)</t>
  </si>
  <si>
    <t>Купон по RU000A1014S3 - Новотр 1Р1 2шт. по 10.91 RUR - налог 3 RUR (данные из БД)</t>
  </si>
  <si>
    <t>Купон по RU000A1032P1 - ВТБРКС01 2шт. по 6.36 RUR - налог 2 RUR (данные из БД)</t>
  </si>
  <si>
    <t>Выплата купонов по RU000A1032P1 - ВТБРКС01 (данные из сделок)</t>
  </si>
  <si>
    <t>Выплата дивидендов по FIXP - The Bank of New York Mellon (данные из сделок)</t>
  </si>
  <si>
    <t>Купон по RU000A1032P1 - ВТБРКС01 2шт. по 6.79 RUR - налог 2 RUR (данные из БД)</t>
  </si>
  <si>
    <t>Купон по RU000A1032P1 - ВТБРКС01 2шт. по 6.58 RUR - налог 2 RUR (данные из БД)</t>
  </si>
  <si>
    <t>Купон по RU000A0JXE06 - ГТЛК 1P-03 1шт. по 45.38 RUR - налог 6 RUR (данные из БД)</t>
  </si>
  <si>
    <t>Купон по RU000A1014B9 - О'КЕЙ Б1Р3 2шт. по 7.34 RUR - налог 2 RUR (данные из БД)</t>
  </si>
  <si>
    <t>Купон по RU000A1014S3 - Новотр 1Р1 2шт. по 8.18 RUR - налог 2 RUR (данные из БД)</t>
  </si>
  <si>
    <t>Купон по RU000A1015E0 - БелугаБП3 1шт. по 20.57 RUR - налог 3 RUR (данные из БД)</t>
  </si>
  <si>
    <t>Амортизация реСторБ1Р1: 2 шт. по 1000 RUR.  (данные из БД)</t>
  </si>
  <si>
    <t>Полное погашение облигаций по RU000A103935 - реСторБ1Р1 (данные из сделок)</t>
  </si>
  <si>
    <t>Купон по SU29010RMFS4 - ОФЗ 29010 2шт. по 65.77 RUR - налог 17 RUR (данные из БД)</t>
  </si>
  <si>
    <t>Амортизация ВТБРКС01: 2 шт. по 57.73 RUR.  (данные из БД)</t>
  </si>
  <si>
    <t>Частичное погашение облигаций по RU000A1032P1 - ВТБРКС01 (данные из сделок)</t>
  </si>
  <si>
    <t>Амортизация БелугаБП2: 2 шт. по 500 RUR.  (данные из БД)</t>
  </si>
  <si>
    <t>Полное погашение облигаций по RU000A100L63 - БелугаБП2 (данные из сделок)</t>
  </si>
  <si>
    <t>Амортизация Новотр 1Р2: 2 шт. по 125 RUR.  (данные из БД)</t>
  </si>
  <si>
    <t>Частичное погашение облигаций по RU000A103133 - Новотр 1Р2 (данные из сделок)</t>
  </si>
  <si>
    <t>Амортизация ВТБРКС01: 2 шт. по 50.5 RUR.  (данные из БД)</t>
  </si>
  <si>
    <t>Купон по RU000A1032P1 - ВТБРКС01 2шт. по 6.4 RUR - налог 2 RUR (данные из БД)</t>
  </si>
  <si>
    <t>Купон по RU000A106PW3 - НовТехнБ2 1шт. по 63.08 RUR - налог 8 RUR (данные из БД)</t>
  </si>
  <si>
    <t>Выплата купонов по RU000A106PW3 - НовТехнБ2 (данные из сделок)</t>
  </si>
  <si>
    <t>Купон по RU000A1014B9 - О'КЕЙ Б1Р3 2шт. по 4.89 RUR - налог 1 RUR (данные из БД)</t>
  </si>
  <si>
    <t>Купон по RU000A1014S3 - Новотр 1Р1 2шт. по 5.45 RUR - налог 1 RUR (данные из БД)</t>
  </si>
  <si>
    <t>Амортизация ВТБРКС01: 2 шт. по 55.24 RUR.  (данные из БД)</t>
  </si>
  <si>
    <t>Купон по RU000A1032P1 - ВТБРКС01 2шт. по 6.06 RUR - налог 2 RUR (данные из БД)</t>
  </si>
  <si>
    <t>Амортизация ВТБРКС01: 2 шт. по 48.49 RUR.  (данные из БД)</t>
  </si>
  <si>
    <t>Полное погашение облигаций по RU000A100WA8 - ЛСР БО 1Р4 (данные из сделок)</t>
  </si>
  <si>
    <t>Купон по RU000A1032P1 - ВТБРКС01 2шт. по 5.5 RUR - налог 1 RUR (данные из БД)</t>
  </si>
  <si>
    <t>Купон по RU000A103133 - Новотр 1Р2 2шт. по 19.96 RUR - налог 5 RUR (данные из БД)</t>
  </si>
  <si>
    <t>Амортизация ВТБРКС01: 2 шт. по 46.91 RUR.  (данные из БД)</t>
  </si>
  <si>
    <t>Купон по RU000A1032P1 - ВТБРКС01 2шт. по 5.35 RUR - налог 1 RUR (данные из БД)</t>
  </si>
  <si>
    <t>Купон по RU000A1014B9 - О'КЕЙ Б1Р3 2шт. по 2.45 RUR - налог 1 RUR (данные из БД)</t>
  </si>
  <si>
    <t>Купон по RU000A1014S3 - Новотр 1Р1 2шт. по 2.73 RUR - налог 1 RUR (данные из БД)</t>
  </si>
  <si>
    <t>Полное погашение облигаций по RU000A1014B9 - О'КЕЙ Б1Р3 (данные из сделок)</t>
  </si>
  <si>
    <t>Полное погашение облигаций по RU000A1014S3 - Новотр 1Р1 (данные из сделок)</t>
  </si>
  <si>
    <t>Амортизация ВТБРКС01: 2 шт. по 45.52 RUR.  (данные из БД)</t>
  </si>
  <si>
    <t>Купон по RU000A1032P1 - ВТБРКС01 2шт. по 4.87 RUR - налог 1 RUR (данные из БД)</t>
  </si>
  <si>
    <t>Амортизация БелугаБП3: 1 шт. по 500 RUR.  (данные из БД)</t>
  </si>
  <si>
    <t>Полное погашение облигаций по RU000A1015E0 - БелугаБП3 (данные из сделок)</t>
  </si>
  <si>
    <t>Купон по RU000A101RJ7 - МБЭС 1P-02 2шт. по 81.78 RUR - налог 21 RUR (данные из БД)</t>
  </si>
  <si>
    <t>Дивиденд по FIXP - FIXP-гдр 1шт. по 35.31 RUR - налог 5 RUR (данные из БД)</t>
  </si>
  <si>
    <t>Купон по SU29010RMFS4 - ОФЗ 29010 2шт. по 86.31 RUR - налог 22 RUR (данные из БД)</t>
  </si>
  <si>
    <t>Амортизация ВТБРКС01: 2 шт. по 47.28 RUR.  (данные из БД)</t>
  </si>
  <si>
    <t>Купон по RU000A1032P1 - ВТБРКС01 2шт. по 4.73 RUR - налог 1 RUR (данные из БД)</t>
  </si>
  <si>
    <t>Амортизация КЛС БО-02: 2 шт. по 1000 RUR.  (данные из БД)</t>
  </si>
  <si>
    <t>Полное погашение облигаций по RU000A105QL6 - КЛС БО-02 (данные из сделок)</t>
  </si>
  <si>
    <t>Купон по RU000A103133 - Новотр 1Р2 2шт. по 17.11 RUR - налог 4 RUR (данные из БД)</t>
  </si>
  <si>
    <t>Купон по RU000A0JXE06 - ГТЛК 1P-03 1шт. по 52.85 RUR - налог 7 RUR (данные из БД)</t>
  </si>
  <si>
    <t>Амортизация ВТБРКС01: 2 шт. по 42.57 RUR.  (данные из БД)</t>
  </si>
  <si>
    <t>Купон по RU000A1032P1 - ВТБРКС01 2шт. по 4.41 RUR - налог 1 RUR (данные из БД)</t>
  </si>
  <si>
    <t>Амортизация ВТБРКС01: 2 шт. по 39.07 RUR.  (данные из БД)</t>
  </si>
  <si>
    <t>Купон по RU000A1032P1 - ВТБРКС01 2шт. по 3.72 RUR - налог 1 RUR (данные из БД)</t>
  </si>
  <si>
    <t>Амортизация ГТЛК БО-04: 1 шт. по 1000 RUR.  (данные из БД)</t>
  </si>
  <si>
    <t>Полное погашение облигаций по RU000A0JVA10 - ГТЛК БО-04 (данные из сделок)</t>
  </si>
  <si>
    <t>Амортизация ВТБРКС01: 2 шт. по 36.56 RUR.  (данные из БД)</t>
  </si>
  <si>
    <t>Купон по RU000A1032P1 - ВТБРКС01 2шт. по 3.85 RUR - налог 1 RUR (данные из БД)</t>
  </si>
  <si>
    <t>Купон по RU000A103133 - Новотр 1Р2 2шт. по 14.26 RUR - налог 4 RUR (данные из БД)</t>
  </si>
  <si>
    <t>Амортизация ВТБРКС01: 2 шт. по 36.26 RUR.  (данные из БД)</t>
  </si>
  <si>
    <t>Купон по RU000A1032P1 - ВТБРКС01 2шт. по 3.49 RUR - налог 1 RUR (данные из БД)</t>
  </si>
  <si>
    <t>Купон по RU000A0JXE06 - ГТЛК 1P-03 1шт. по 57.84 RUR - налог 8 RUR (данные из БД)</t>
  </si>
  <si>
    <t>Амортизация ГарИнв2P06: 2 шт. по 1000 RUR.  (данные из БД)</t>
  </si>
  <si>
    <t>Амортизация ВТБРКС01: 2 шт. по 34.96 RUR.  (данные из БД)</t>
  </si>
  <si>
    <t>Купон по RU000A1032P1 - ВТБРКС01 2шт. по 3.36 RUR - налог 1 RUR (данные из БД)</t>
  </si>
  <si>
    <t>Купон по SU29010RMFS4 - ОФЗ 29010 2шт. по 99.33 RUR - налог 26 RUR (данные из БД)</t>
  </si>
  <si>
    <t>Амортизация ВТБРКС01: 2 шт. по 32.45 RUR.  (данные из БД)</t>
  </si>
  <si>
    <t>Купон по RU000A1032P1 - ВТБРКС01 2шт. по 3.02 RUR - налог 1 RUR (данные из БД)</t>
  </si>
  <si>
    <t>Купон по RU000A103133 - Новотр 1Р2 2шт. по 11.41 RUR - налог 3 RUR (данные из БД)</t>
  </si>
  <si>
    <t>Амортизация ВТБРКС01: 2 шт. по 32.8 RUR.  (данные из БД)</t>
  </si>
  <si>
    <t>Купон по RU000A1032P1 - ВТБРКС01 2шт. по 2.9 RUR - налог 1 RUR (данные из БД)</t>
  </si>
  <si>
    <t>Купон по RU000A104JQ3 - СамолетP11 2шт. по 129.64 RUR - налог 34 RUR (данные из БД)</t>
  </si>
  <si>
    <t>Дивиденд по TMON - TMON ETF 2шт. по 1.43 RUR - налог 0 RUR (данные из БД)</t>
  </si>
  <si>
    <t>Амортизация ВТБРКС01: 2 шт. по 31.64 RUR.  (данные из БД)</t>
  </si>
  <si>
    <t>Купон по RU000A1032P1 - ВТБРКС01 2шт. по 2.67 RUR - налог 1 RUR (данные из БД)</t>
  </si>
  <si>
    <t>Амортизация ВТБРКС01: 2 шт. по 28.87 RUR.  (данные из БД)</t>
  </si>
  <si>
    <t>Купон по RU000A1032P1 - ВТБРКС01 2шт. по 2.38 RUR - налог 1 RUR (данные из БД)</t>
  </si>
  <si>
    <t>Купон по RU000A103133 - Новотр 1Р2 2шт. по 8.55 RUR - налог 2 RUR (данные из БД)</t>
  </si>
  <si>
    <t>Купон по RU000A0JXE06 - ГТЛК 1P-03 1шт. по 55.35 RUR - налог 7 RUR (данные из БД)</t>
  </si>
  <si>
    <t>Амортизация ВТБРКС01: 2 шт. по 31.31 RUR.  (данные из БД)</t>
  </si>
  <si>
    <t>Купон по RU000A1032P1 - ВТБРКС01 2шт. по 2.26 RUR - налог 1 RUR (данные из БД)</t>
  </si>
  <si>
    <t>Амортизация ВТБРКС01: 2 шт. по 29.98 RUR.  (данные из БД)</t>
  </si>
  <si>
    <t>Купон по RU000A1032P1 - ВТБРКС01 2шт. по 1.98 RUR - налог 1 RUR (данные из БД)</t>
  </si>
  <si>
    <t>Купон по SU29010RMFS4 - ОФЗ 29010 2шт. по 112.24 RUR - налог 29 RUR (данные из БД)</t>
  </si>
  <si>
    <t>Амортизация ВТБРКС01: 2 шт. по 28.68 RUR.  (данные из БД)</t>
  </si>
  <si>
    <t>Купон по RU000A1032P1 - ВТБРКС01 2шт. по 1.85 RUR - налог 0 RUR (данные из БД)</t>
  </si>
  <si>
    <t>Купон по RU000A103133 - Новотр 1Р2 2шт. по 5.7 RUR - налог 1 RUR (данные из БД)</t>
  </si>
  <si>
    <t>Купон по RU000A0JXE06 - ГТЛК 1P-03 1шт. по 47.87 RUR - налог 6 RUR (данные из БД)</t>
  </si>
  <si>
    <t>Амортизация ВТБРКС01: 2 шт. по 31.83 RUR.  (данные из БД)</t>
  </si>
  <si>
    <t>Купон по RU000A1032P1 - ВТБРКС01 2шт. по 1.65 RUR - налог 0 RUR (данные из БД)</t>
  </si>
  <si>
    <t>Амортизация ВТБРКС01: 2 шт. по 26.67 RUR.  (данные из БД)</t>
  </si>
  <si>
    <t>Купон по RU000A1032P1 - ВТБРКС01 2шт. по 1.3 RUR - налог 0 RUR (данные из БД)</t>
  </si>
  <si>
    <t>Амортизация ВТБРКС01: 2 шт. по 25.83 RUR.  (данные из БД)</t>
  </si>
  <si>
    <t>Купон по RU000A1032P1 - ВТБРКС01 2шт. по 1.25 RUR - налог 0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</si>
  <si>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</si>
  <si>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</si>
  <si>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</si>
  <si>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</si>
  <si>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</si>
  <si>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</si>
  <si>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</si>
  <si>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</si>
  <si>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</si>
  <si>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YNDX</t>
  </si>
  <si>
    <t>LQDT</t>
  </si>
  <si>
    <t>TRUR</t>
  </si>
  <si>
    <t>RU000A1014B9</t>
  </si>
  <si>
    <t>RU000A1014S3</t>
  </si>
  <si>
    <t>RU000A100WA8</t>
  </si>
  <si>
    <t>RU000A100L63</t>
  </si>
  <si>
    <t>RU000A1015E0</t>
  </si>
  <si>
    <t>RU000A103935</t>
  </si>
  <si>
    <t>RU000A102RX6</t>
  </si>
  <si>
    <t>TMOS</t>
  </si>
  <si>
    <t>RU000A102HB3</t>
  </si>
  <si>
    <t>RU000A0JVA10</t>
  </si>
  <si>
    <t>FIXP</t>
  </si>
  <si>
    <t>RU000A105QL6</t>
  </si>
  <si>
    <t>RU000A106862</t>
  </si>
  <si>
    <t>FIXR
Фикс Прайс</t>
  </si>
  <si>
    <t>TLCB
TLCB ETF</t>
  </si>
  <si>
    <t>TMON
TMON ETF</t>
  </si>
  <si>
    <t>TBRU
TBRU ETF</t>
  </si>
  <si>
    <t>TGLD
TGLD ETF</t>
  </si>
  <si>
    <t>TOFZ
TOFZ ETF</t>
  </si>
  <si>
    <t>SU29010RMFS4
ОФЗ 29010</t>
  </si>
  <si>
    <t>RU000A101RJ7
МБЭС 1P-02</t>
  </si>
  <si>
    <t>RU000A104JQ3
СамолетP11</t>
  </si>
  <si>
    <t>RU000A0JXE06
ГТЛК 1P-03</t>
  </si>
  <si>
    <t>RU000A106PW3
НовТехнБ2</t>
  </si>
  <si>
    <t>RU000A106AH6
О'КЕЙ Б1Р5</t>
  </si>
  <si>
    <t>RU000A1032P1
ВТБРКС01</t>
  </si>
  <si>
    <t>RU000A103133
Новотр 1Р2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</si>
  <si>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</si>
  <si>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</si>
  <si>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</si>
  <si>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</si>
  <si>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</si>
  <si>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</si>
  <si>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</si>
  <si>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</si>
  <si>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PLLC Yandex N.V. class A shs</t>
  </si>
  <si>
    <t>БПИФ Ликвидность УК ВИМ</t>
  </si>
  <si>
    <t>БПИФ ТИНЬКОФФ ВЕЧНЫЙ ПОРТФ РУБ</t>
  </si>
  <si>
    <t>output</t>
  </si>
  <si>
    <t>О'КЕЙ ООО БО 001Р-03</t>
  </si>
  <si>
    <t>ХК Новотранс 001P-01</t>
  </si>
  <si>
    <t>Группа ЛСР ПАО БО 001Р-04</t>
  </si>
  <si>
    <t>Белуга Групп ПАО БО-П02</t>
  </si>
  <si>
    <t>ХК Новотранс 001P-02</t>
  </si>
  <si>
    <t>Белуга Групп 002P БО-П03</t>
  </si>
  <si>
    <t>реСтор 001Р-01</t>
  </si>
  <si>
    <t>ГК Самолет БО-П09</t>
  </si>
  <si>
    <t>ГК Самолет БО-П11</t>
  </si>
  <si>
    <t>ОФЗ-ПК 29010 06/12/34</t>
  </si>
  <si>
    <t>БПИФ ТИНЬКОФФ ИНДЕКС МОСБИРЖИ</t>
  </si>
  <si>
    <t>dohod</t>
  </si>
  <si>
    <t>Выплата купонов по RU000A100WA8 - ЛСР БО 1Р4</t>
  </si>
  <si>
    <t>nalog</t>
  </si>
  <si>
    <t>Удержание НДФЛ по купонам по RU000A100WA8 - ЛСР БО 1Р4</t>
  </si>
  <si>
    <t>БПИФ ТИНЬКОФФ ОБЛИГАЦИИ</t>
  </si>
  <si>
    <t>Выплата купонов по RU000A100L63 - БелугаБП2</t>
  </si>
  <si>
    <t>Удержание НДФЛ по купонам по RU000A100L63 - БелугаБП2</t>
  </si>
  <si>
    <t>amort</t>
  </si>
  <si>
    <t>Частичное погашение облигаций по RU000A100L63 - БелугаБП2</t>
  </si>
  <si>
    <t>Выплата купонов по RU000A103133 - Новотр 1Р2</t>
  </si>
  <si>
    <t>Удержание НДФЛ по купонам по RU000A103133 - Новотр 1Р2</t>
  </si>
  <si>
    <t>Выплата купонов по RU000A104JQ3 - СамолетP11</t>
  </si>
  <si>
    <t>Удержание НДФЛ по купонам по RU000A104JQ3 - СамолетP11</t>
  </si>
  <si>
    <t>Выплата купонов по RU000A102RX6 - Самолет1P9</t>
  </si>
  <si>
    <t>Удержание НДФЛ по купонам по RU000A102RX6 - Самолет1P9</t>
  </si>
  <si>
    <t>Выплата купонов по RU000A1014B9 - О'КЕЙ Б1Р3</t>
  </si>
  <si>
    <t>Удержание НДФЛ по купонам по RU000A1014B9 - О'КЕЙ Б1Р3</t>
  </si>
  <si>
    <t>Выплата купонов по RU000A1014S3 - Новотр 1Р1</t>
  </si>
  <si>
    <t>Удержание НДФЛ по купонам по RU000A1014S3 - Новотр 1Р1</t>
  </si>
  <si>
    <t>Выплата купонов по RU000A103935 - реСторБ1Р1</t>
  </si>
  <si>
    <t>Удержание НДФЛ по купонам по RU000A103935 - реСторБ1Р1</t>
  </si>
  <si>
    <t>Частичное погашение облигаций по RU000A100WA8 - ЛСР БО 1Р4</t>
  </si>
  <si>
    <t>РОСНАНО АО БО-002P-05</t>
  </si>
  <si>
    <t>ГосТранспортЛизингКомп БО-04</t>
  </si>
  <si>
    <t>Частичное погашение облигаций по RU000A1015E0 - БелугаБП3</t>
  </si>
  <si>
    <t>Выплата купонов по RU000A1015E0 - БелугаБП3</t>
  </si>
  <si>
    <t>Удержание НДФЛ по купонам по RU000A1015E0 - БелугаБП3</t>
  </si>
  <si>
    <t>Выплата купонов по RU000A0JVA10 - ГТЛК БО-04</t>
  </si>
  <si>
    <t>Удержание НДФЛ по купонам по RU000A0JVA10 - ГТЛК БО-04</t>
  </si>
  <si>
    <t>Выплата купонов по RU000A102HB3 - РОСНАНО2P5</t>
  </si>
  <si>
    <t>Удержание НДФЛ по купонам по RU000A102HB3 - РОСНАНО2P5</t>
  </si>
  <si>
    <t>Выплата купонов по SU29010RMFS4 - ОФЗ 29010</t>
  </si>
  <si>
    <t>Удержание НДФЛ по купонам по SU29010RMFS4 - ОФЗ 29010</t>
  </si>
  <si>
    <t>ГосТранспортЛизингКомп 001P-03</t>
  </si>
  <si>
    <t>Межд.Банк Эк.Сотруд. 001P-02</t>
  </si>
  <si>
    <t>Выплата купонов по RU000A0JXE06 - ГТЛК 1P-03</t>
  </si>
  <si>
    <t>Удержание НДФЛ по купонам по RU000A0JXE06 - ГТЛК 1P-03</t>
  </si>
  <si>
    <t>Частичное погашение облигаций по RU000A1014B9 - О'КЕЙ Б1Р3</t>
  </si>
  <si>
    <t>Частичное погашение облигаций по RU000A1014S3 - Новотр 1Р1</t>
  </si>
  <si>
    <t>ГДР FixPrice Group PLC ORD SHS</t>
  </si>
  <si>
    <t>КЛС-Трейд БО-02</t>
  </si>
  <si>
    <t>Выплата купонов по RU000A101RJ7 - МБЭС 1P-02</t>
  </si>
  <si>
    <t>Удержание НДФЛ по купонам по RU000A101RJ7 - МБЭС 1P-02</t>
  </si>
  <si>
    <t>Выплата купонов по RU000A105QL6 - КЛС БО-02</t>
  </si>
  <si>
    <t>Удержание НДФЛ по купонам по RU000A105QL6 - КЛС БО-02</t>
  </si>
  <si>
    <t>Выплата дивидендов по RU000A100L63 - БелугаБП2</t>
  </si>
  <si>
    <t>ФПК Гарант-Инвест БО 002Р-06</t>
  </si>
  <si>
    <t>Выплата купонов по RU000A106862 - ГарИнв2P06</t>
  </si>
  <si>
    <t>Полное погашение облигаций по RU000A102HB3 - РОСНАНО2P5</t>
  </si>
  <si>
    <t>Удержание НДФЛ по купонам</t>
  </si>
  <si>
    <t>Удержание налога</t>
  </si>
  <si>
    <t>ТИНЬКОФФ ВАЛЮТНЫЕ ОБЛИГАЦИИ</t>
  </si>
  <si>
    <t>БПИФ ТИНЬКОФФ ЗОЛОТО</t>
  </si>
  <si>
    <t>Выплата дивидендов по RU000A0JXE06 - ГТЛК 1P-03</t>
  </si>
  <si>
    <t>Полное погашение облигаций по RU000A102RX6 - Самолет1P9</t>
  </si>
  <si>
    <t>ООО «СФО ВТБ РКС-1 »</t>
  </si>
  <si>
    <t>Новые технологии БO-02</t>
  </si>
  <si>
    <t>О'КЕЙ ООО БО 001Р-05</t>
  </si>
  <si>
    <t>Выплата купонов по RU000A106AH6 - О'КЕЙ Б1Р5</t>
  </si>
  <si>
    <t>Выплата купонов по RU000A1032P1 - ВТБРКС01</t>
  </si>
  <si>
    <t>Выплата дивидендов по FIXP - The Bank of New York Mellon</t>
  </si>
  <si>
    <t>Удержание налога по дивидендам по FIXP - The Bank of New York Mellon</t>
  </si>
  <si>
    <t>Полное погашение облигаций по RU000A103935 - реСторБ1Р1</t>
  </si>
  <si>
    <t>Частичное погашение облигаций по RU000A1032P1 - ВТБРКС01</t>
  </si>
  <si>
    <t>Полное погашение облигаций по RU000A100L63 - БелугаБП2</t>
  </si>
  <si>
    <t>Частичное погашение облигаций по RU000A103133 - Новотр 1Р2</t>
  </si>
  <si>
    <t>commission</t>
  </si>
  <si>
    <t>Удержание комиссии за непокрытую позицию</t>
  </si>
  <si>
    <t>БПИФ Т-Кап ВЕЧНЫЙ ПОРТФ РУБ</t>
  </si>
  <si>
    <t>Выплата купонов по RU000A106PW3 - НовТехнБ2</t>
  </si>
  <si>
    <t>Полное погашение облигаций по RU000A100WA8 - ЛСР БО 1Р4</t>
  </si>
  <si>
    <t>Т-КАПИТАЛ ВАЛЮТНЫЕ ОБЛИГАЦИИ</t>
  </si>
  <si>
    <t>БПИФ Т-Капитал ОБЛИГАЦИИ</t>
  </si>
  <si>
    <t>Полное погашение облигаций по RU000A1014B9 - О'КЕЙ Б1Р3</t>
  </si>
  <si>
    <t>Полное погашение облигаций по RU000A1014S3 - Новотр 1Р1</t>
  </si>
  <si>
    <t>Полное погашение облигаций по RU000A1015E0 - БелугаБП3</t>
  </si>
  <si>
    <t>БПИФ Т-Капитал ОФЗ</t>
  </si>
  <si>
    <t>Полное погашение облигаций по RU000A105QL6 - КЛС БО-02</t>
  </si>
  <si>
    <t>Полное погашение облигаций по RU000A0JVA10 - ГТЛК БО-04</t>
  </si>
  <si>
    <t>ПАО Фикс Прайс</t>
  </si>
  <si>
    <t>T-КАПИТАЛ ДЕНЕЖНЫЙ РЫНОК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</si>
  <si>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</si>
  <si>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</si>
  <si>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</si>
  <si>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</si>
  <si>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</si>
  <si>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</si>
  <si>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</si>
  <si>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</si>
  <si>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</si>
  <si>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</si>
  <si>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</si>
  <si>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Люда</t>
  </si>
  <si>
    <t>FIXP-гдр</t>
  </si>
  <si>
    <t>Купон</t>
  </si>
  <si>
    <t>ЛСР БО 1Р4</t>
  </si>
  <si>
    <t>БелугаБП2</t>
  </si>
  <si>
    <t>Самолет1P9</t>
  </si>
  <si>
    <t>О'КЕЙ Б1Р3</t>
  </si>
  <si>
    <t>Новотр 1Р1</t>
  </si>
  <si>
    <t>реСторБ1Р1</t>
  </si>
  <si>
    <t>БелугаБП3</t>
  </si>
  <si>
    <t>ГТЛК БО-04</t>
  </si>
  <si>
    <t>РОСНАНО2P5</t>
  </si>
  <si>
    <t>КЛС БО-02</t>
  </si>
  <si>
    <t>ГарИнв2P06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</si>
  <si>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</si>
  <si>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</si>
  <si>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</si>
  <si>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</si>
  <si>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</si>
  <si>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</si>
  <si>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</si>
  <si>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</si>
  <si>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</si>
  <si>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</si>
  <si>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</si>
  <si>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</si>
  <si>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</si>
  <si>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</si>
  <si>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</si>
  <si>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</si>
  <si>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Yandex clA</t>
  </si>
  <si>
    <t>LQDT ETF</t>
  </si>
  <si>
    <t>TRUR ETF</t>
  </si>
  <si>
    <t>TMOS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</si>
</sst>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FEDD3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158</v>
      </c>
      <c r="F2" s="6" t="n">
        <v>0.6565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-0.3127</v>
      </c>
      <c r="L2" s="6" t="n">
        <v>0.95</v>
      </c>
      <c r="M2" s="17" t="n">
        <v>0.06</v>
      </c>
      <c r="N2" s="16"/>
      <c r="O2" s="16" t="s">
        <v>20</v>
      </c>
      <c r="P2" s="17" t="n">
        <v>0.204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=J3/J21</f>
      </c>
      <c r="N3" s="16"/>
      <c r="O3" s="16" t="s">
        <v>22</v>
      </c>
      <c r="P3" s="17" t="n">
        <v>26.64</v>
      </c>
      <c r="Q3" s="6" t="s">
        <f>=P3/$P$13</f>
      </c>
    </row>
    <row collapsed="false" customFormat="false" customHeight="false" hidden="false" ht="12.1" outlineLevel="0" r="4">
      <c r="A4" s="16" t="s">
        <v>23</v>
      </c>
      <c r="B4" s="16" t="s">
        <v>24</v>
      </c>
      <c r="C4" s="16" t="s">
        <v>25</v>
      </c>
      <c r="D4" s="16" t="s">
        <v>19</v>
      </c>
      <c r="E4" s="7" t="n">
        <v>10198</v>
      </c>
      <c r="F4" s="6" t="n">
        <v>9.96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-0.0344</v>
      </c>
      <c r="L4" s="6" t="n">
        <v>10.11</v>
      </c>
      <c r="M4" s="17" t="n">
        <v>60.63</v>
      </c>
      <c r="N4" s="16"/>
      <c r="O4" s="16" t="s">
        <v>26</v>
      </c>
      <c r="P4" s="17" t="n">
        <v>55.615895953757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24</v>
      </c>
      <c r="C5" s="16" t="s">
        <v>28</v>
      </c>
      <c r="D5" s="16" t="s">
        <v>19</v>
      </c>
      <c r="E5" s="7" t="n">
        <v>328</v>
      </c>
      <c r="F5" s="6" t="n">
        <v>155.54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0.0742</v>
      </c>
      <c r="L5" s="6" t="n">
        <v>148.07</v>
      </c>
      <c r="M5" s="17" t="n">
        <v>30.45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24</v>
      </c>
      <c r="C6" s="16" t="s">
        <v>31</v>
      </c>
      <c r="D6" s="16" t="s">
        <v>19</v>
      </c>
      <c r="E6" s="7" t="n">
        <v>823</v>
      </c>
      <c r="F6" s="6" t="n">
        <v>8.18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0.2085</v>
      </c>
      <c r="L6" s="6" t="n">
        <v>5.66</v>
      </c>
      <c r="M6" s="17" t="n">
        <v>4.02</v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24</v>
      </c>
      <c r="C7" s="16" t="s">
        <v>34</v>
      </c>
      <c r="D7" s="16" t="s">
        <v>19</v>
      </c>
      <c r="E7" s="7" t="n">
        <v>147</v>
      </c>
      <c r="F7" s="6" t="n">
        <v>14.2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0.5395</v>
      </c>
      <c r="L7" s="6" t="n">
        <v>10.59</v>
      </c>
      <c r="M7" s="17" t="n">
        <v>1.25</v>
      </c>
      <c r="N7" s="16"/>
      <c r="O7" s="16" t="s">
        <v>35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24</v>
      </c>
      <c r="C8" s="16" t="s">
        <v>37</v>
      </c>
      <c r="D8" s="16" t="s">
        <v>19</v>
      </c>
      <c r="E8" s="7" t="n">
        <v>36</v>
      </c>
      <c r="F8" s="6" t="n">
        <v>14.16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0.2671</v>
      </c>
      <c r="L8" s="6" t="n">
        <v>10.64</v>
      </c>
      <c r="M8" s="17" t="n">
        <v>0.3</v>
      </c>
      <c r="N8" s="16"/>
      <c r="O8" s="16" t="s">
        <v>38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39</v>
      </c>
      <c r="I9" s="4"/>
      <c r="J9" s="5" t="s">
        <f>=SUM(J4:J8)</f>
      </c>
      <c r="K9" s="4"/>
      <c r="L9" s="4"/>
      <c r="M9" s="10" t="s">
        <f>=J9/J21</f>
      </c>
      <c r="N9" s="16"/>
      <c r="O9" s="16" t="s">
        <v>40</v>
      </c>
      <c r="P9" s="17" t="n">
        <v>11540</v>
      </c>
      <c r="Q9" s="6" t="s">
        <f>=P9/$P$13</f>
      </c>
    </row>
    <row collapsed="false" customFormat="false" customHeight="false" hidden="false" ht="12.1" outlineLevel="0" r="10">
      <c r="A10" s="16" t="s">
        <v>41</v>
      </c>
      <c r="B10" s="16" t="s">
        <v>42</v>
      </c>
      <c r="C10" s="16" t="s">
        <v>43</v>
      </c>
      <c r="D10" s="16" t="s">
        <v>19</v>
      </c>
      <c r="E10" s="7" t="n">
        <v>2</v>
      </c>
      <c r="F10" s="6" t="n">
        <v>106.135</v>
      </c>
      <c r="G10" s="17" t="n">
        <v>1000</v>
      </c>
      <c r="H10" s="6" t="n">
        <v>61.88</v>
      </c>
      <c r="I10" s="16" t="s">
        <v>44</v>
      </c>
      <c r="J10" s="6" t="s">
        <f>=E10*((F10/100*G10)*Портфель!$Q$13 + H10*Портфель!$Q$13) </f>
      </c>
      <c r="K10" s="9" t="n">
        <v>0.1144</v>
      </c>
      <c r="L10" s="6" t="n">
        <v>1109.62</v>
      </c>
      <c r="M10" s="17" t="n">
        <v>1.34</v>
      </c>
      <c r="N10" s="16"/>
      <c r="O10" s="16" t="s">
        <v>45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42</v>
      </c>
      <c r="C11" s="16" t="s">
        <v>47</v>
      </c>
      <c r="D11" s="16" t="s">
        <v>19</v>
      </c>
      <c r="E11" s="7" t="n">
        <v>2</v>
      </c>
      <c r="F11" s="6" t="n">
        <v>101.33</v>
      </c>
      <c r="G11" s="17" t="n">
        <v>1000</v>
      </c>
      <c r="H11" s="6" t="n">
        <v>57.06</v>
      </c>
      <c r="I11" s="16" t="s">
        <v>48</v>
      </c>
      <c r="J11" s="6" t="s">
        <f>=E11*((F11/100*G11)*Портфель!$Q$13 + H11*Портфель!$Q$13) </f>
      </c>
      <c r="K11" s="9" t="n">
        <v>0.1348</v>
      </c>
      <c r="L11" s="6" t="n">
        <v>937.04</v>
      </c>
      <c r="M11" s="17" t="n">
        <v>1.28</v>
      </c>
      <c r="N11" s="16"/>
      <c r="O11" s="16" t="s">
        <v>49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50</v>
      </c>
      <c r="B12" s="16" t="s">
        <v>42</v>
      </c>
      <c r="C12" s="16" t="s">
        <v>51</v>
      </c>
      <c r="D12" s="16" t="s">
        <v>19</v>
      </c>
      <c r="E12" s="7" t="n">
        <v>2</v>
      </c>
      <c r="F12" s="6" t="n">
        <v>97.69</v>
      </c>
      <c r="G12" s="17" t="n">
        <v>1000</v>
      </c>
      <c r="H12" s="6" t="n">
        <v>44.88</v>
      </c>
      <c r="I12" s="16" t="s">
        <v>52</v>
      </c>
      <c r="J12" s="6" t="s">
        <f>=E12*((F12/100*G12)*Портфель!$Q$13 + H12*Портфель!$Q$13) </f>
      </c>
      <c r="K12" s="9" t="n">
        <v>0.1416</v>
      </c>
      <c r="L12" s="6" t="n">
        <v>1041.83</v>
      </c>
      <c r="M12" s="17" t="n">
        <v>1.22</v>
      </c>
      <c r="N12" s="16"/>
      <c r="O12" s="16" t="s">
        <v>53</v>
      </c>
      <c r="P12" s="17" t="n">
        <v>0.163875</v>
      </c>
      <c r="Q12" s="6" t="s">
        <f>=P12/$P$13</f>
      </c>
    </row>
    <row collapsed="false" customFormat="false" customHeight="false" hidden="false" ht="12.1" outlineLevel="0" r="13">
      <c r="A13" s="16" t="s">
        <v>54</v>
      </c>
      <c r="B13" s="16" t="s">
        <v>42</v>
      </c>
      <c r="C13" s="16" t="s">
        <v>55</v>
      </c>
      <c r="D13" s="16" t="s">
        <v>19</v>
      </c>
      <c r="E13" s="7" t="n">
        <v>1</v>
      </c>
      <c r="F13" s="6" t="n">
        <v>97.37</v>
      </c>
      <c r="G13" s="17" t="n">
        <v>1000</v>
      </c>
      <c r="H13" s="6" t="n">
        <v>37.4</v>
      </c>
      <c r="I13" s="16" t="s">
        <v>56</v>
      </c>
      <c r="J13" s="6" t="s">
        <f>=E13*((F13/100*G13)*Портфель!$Q$13 + H13*Портфель!$Q$13) </f>
      </c>
      <c r="K13" s="9" t="n">
        <v>0.1407</v>
      </c>
      <c r="L13" s="6" t="n">
        <v>1030.61</v>
      </c>
      <c r="M13" s="17" t="n">
        <v>0.6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57</v>
      </c>
      <c r="B14" s="16" t="s">
        <v>42</v>
      </c>
      <c r="C14" s="16" t="s">
        <v>58</v>
      </c>
      <c r="D14" s="16" t="s">
        <v>19</v>
      </c>
      <c r="E14" s="7" t="n">
        <v>1</v>
      </c>
      <c r="F14" s="6" t="n">
        <v>98.11</v>
      </c>
      <c r="G14" s="17" t="n">
        <v>1000</v>
      </c>
      <c r="H14" s="6" t="n">
        <v>21.83</v>
      </c>
      <c r="I14" s="16" t="s">
        <v>59</v>
      </c>
      <c r="J14" s="6" t="s">
        <f>=E14*((F14/100*G14)*Портфель!$Q$13 + H14*Портфель!$Q$13) </f>
      </c>
      <c r="K14" s="9" t="n">
        <v>0.147</v>
      </c>
      <c r="L14" s="6" t="n">
        <v>933.96</v>
      </c>
      <c r="M14" s="17" t="n">
        <v>0.6</v>
      </c>
      <c r="N14" s="16"/>
      <c r="O14" s="16" t="s">
        <v>60</v>
      </c>
      <c r="P14" s="17" t="n">
        <v>182.35</v>
      </c>
      <c r="Q14" s="6" t="s">
        <f>=P14/$P$13</f>
      </c>
    </row>
    <row collapsed="false" customFormat="false" customHeight="false" hidden="false" ht="12.1" outlineLevel="0" r="15">
      <c r="A15" s="16" t="s">
        <v>61</v>
      </c>
      <c r="B15" s="16" t="s">
        <v>42</v>
      </c>
      <c r="C15" s="16" t="s">
        <v>62</v>
      </c>
      <c r="D15" s="16" t="s">
        <v>19</v>
      </c>
      <c r="E15" s="7" t="n">
        <v>1</v>
      </c>
      <c r="F15" s="6" t="n">
        <v>98.92</v>
      </c>
      <c r="G15" s="17" t="n">
        <v>1000</v>
      </c>
      <c r="H15" s="6" t="n">
        <v>16.1</v>
      </c>
      <c r="I15" s="16" t="s">
        <v>63</v>
      </c>
      <c r="J15" s="6" t="s">
        <f>=E15*((F15/100*G15)*Портфель!$Q$13 + H15*Портфель!$Q$13) </f>
      </c>
      <c r="K15" s="9" t="n">
        <v>0.1398</v>
      </c>
      <c r="L15" s="6" t="n">
        <v>959.37</v>
      </c>
      <c r="M15" s="17" t="n">
        <v>0.6</v>
      </c>
      <c r="N15" s="16"/>
      <c r="O15" s="16" t="s">
        <v>64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 t="s">
        <v>65</v>
      </c>
      <c r="B16" s="16" t="s">
        <v>42</v>
      </c>
      <c r="C16" s="16" t="s">
        <v>66</v>
      </c>
      <c r="D16" s="16" t="s">
        <v>19</v>
      </c>
      <c r="E16" s="7" t="n">
        <v>2</v>
      </c>
      <c r="F16" s="6" t="n">
        <v>97.57</v>
      </c>
      <c r="G16" s="17" t="n">
        <v>158.85</v>
      </c>
      <c r="H16" s="6" t="n">
        <v>0.45</v>
      </c>
      <c r="I16" s="16" t="s">
        <v>67</v>
      </c>
      <c r="J16" s="6" t="s">
        <f>=E16*((F16/100*G16)*Портфель!$Q$13 + H16*Портфель!$Q$13) </f>
      </c>
      <c r="K16" s="9" t="n">
        <v>0.1698</v>
      </c>
      <c r="L16" s="6" t="n">
        <v>900.96</v>
      </c>
      <c r="M16" s="17" t="n">
        <v>0.19</v>
      </c>
      <c r="N16" s="16"/>
      <c r="O16" s="16" t="s">
        <v>68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69</v>
      </c>
      <c r="B17" s="16" t="s">
        <v>42</v>
      </c>
      <c r="C17" s="16" t="s">
        <v>70</v>
      </c>
      <c r="D17" s="16" t="s">
        <v>19</v>
      </c>
      <c r="E17" s="7" t="n">
        <v>2</v>
      </c>
      <c r="F17" s="6" t="n">
        <v>100.01</v>
      </c>
      <c r="G17" s="17" t="n">
        <v>125</v>
      </c>
      <c r="H17" s="6" t="n">
        <v>2.79</v>
      </c>
      <c r="I17" s="16" t="s">
        <v>71</v>
      </c>
      <c r="J17" s="6" t="s">
        <f>=E17*((F17/100*G17)*Портфель!$Q$13 + H17*Портфель!$Q$13) </f>
      </c>
      <c r="K17" s="9" t="n">
        <v>0.1025</v>
      </c>
      <c r="L17" s="6" t="n">
        <v>965.83</v>
      </c>
      <c r="M17" s="17" t="n">
        <v>0.15</v>
      </c>
      <c r="N17" s="16"/>
      <c r="O17" s="16" t="s">
        <v>72</v>
      </c>
      <c r="P17" s="17" t="n">
        <v>76.9724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73</v>
      </c>
      <c r="I18" s="4"/>
      <c r="J18" s="5" t="s">
        <f>=SUM(J10:J17)</f>
      </c>
      <c r="K18" s="4"/>
      <c r="L18" s="4"/>
      <c r="M18" s="10" t="s">
        <f>=J18/J21</f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19</v>
      </c>
      <c r="B19" s="16" t="s">
        <v>3</v>
      </c>
      <c r="C19" s="16" t="s">
        <v>74</v>
      </c>
      <c r="D19" s="16" t="s">
        <v>19</v>
      </c>
      <c r="E19" s="7" t="n">
        <v>-4514.05</v>
      </c>
      <c r="F19" s="6" t="n">
        <v>1</v>
      </c>
      <c r="G19" s="17" t="n">
        <v>0</v>
      </c>
      <c r="H19" s="6" t="n">
        <v>0</v>
      </c>
      <c r="I19" s="16"/>
      <c r="J19" s="6" t="s">
        <f>=E19*F19</f>
      </c>
      <c r="K19" s="17"/>
      <c r="L19" s="6"/>
      <c r="M19" s="17"/>
      <c r="N19" s="16"/>
      <c r="O19" s="16"/>
      <c r="P19" s="17"/>
      <c r="Q19" s="17"/>
    </row>
    <row collapsed="false" customFormat="false" customHeight="false" hidden="false" ht="12.1" outlineLevel="0" r="20">
      <c r="A20" s="16"/>
      <c r="B20" s="16"/>
      <c r="C20" s="16"/>
      <c r="D20" s="16"/>
      <c r="E20" s="7"/>
      <c r="F20" s="6"/>
      <c r="G20" s="4"/>
      <c r="H20" s="4" t="s">
        <v>75</v>
      </c>
      <c r="I20" s="4"/>
      <c r="J20" s="5" t="s">
        <f>=SUM(J19:J19)</f>
      </c>
      <c r="K20" s="4"/>
      <c r="L20" s="4"/>
      <c r="M20" s="10" t="s">
        <f>=J20/J21</f>
      </c>
      <c r="N20" s="16"/>
      <c r="O20" s="16"/>
      <c r="P20" s="17"/>
      <c r="Q20" s="17"/>
    </row>
    <row collapsed="false" customFormat="false" customHeight="false" hidden="false" ht="12.1" outlineLevel="0" r="21">
      <c r="A21" s="16"/>
      <c r="B21" s="16"/>
      <c r="C21" s="16"/>
      <c r="D21" s="16"/>
      <c r="E21" s="7"/>
      <c r="F21" s="6"/>
      <c r="G21" s="4"/>
      <c r="H21" s="4" t="s">
        <v>76</v>
      </c>
      <c r="I21" s="4"/>
      <c r="J21" s="5" t="s">
        <f>=J3+J9+J18+J20</f>
      </c>
      <c r="K21" s="17"/>
      <c r="L21" s="6"/>
      <c r="M21" s="17"/>
      <c r="N21" s="16"/>
      <c r="O21" s="16"/>
      <c r="P21" s="17"/>
      <c r="Q21" s="17"/>
    </row>
  </sheetData>
  <mergeCells>
    <mergeCell ref="H3:I3"/>
    <mergeCell ref="H9:I9"/>
    <mergeCell ref="H18:I18"/>
    <mergeCell ref="H20:I2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424</v>
      </c>
      <c r="D1" s="38" t="s">
        <v>425</v>
      </c>
      <c r="E1" s="38" t="s">
        <v>395</v>
      </c>
      <c r="F1" s="38" t="s">
        <v>426</v>
      </c>
      <c r="G1" s="38" t="s">
        <v>392</v>
      </c>
      <c r="H1" s="38" t="s">
        <v>427</v>
      </c>
      <c r="I1" s="38" t="s">
        <v>428</v>
      </c>
      <c r="J1" s="38" t="s">
        <v>429</v>
      </c>
      <c r="K1" s="38" t="s">
        <v>430</v>
      </c>
    </row>
    <row collapsed="false" customFormat="false" customHeight="false" hidden="false" ht="12.1" outlineLevel="0" r="2">
      <c r="A2" s="16" t="s">
        <v>256</v>
      </c>
      <c r="B2" s="16" t="s">
        <v>431</v>
      </c>
      <c r="C2" s="41" t="n">
        <v>44602</v>
      </c>
      <c r="D2" s="42" t="n">
        <v>44649</v>
      </c>
      <c r="E2" s="17" t="n">
        <v>3864.16</v>
      </c>
      <c r="F2" s="17" t="n">
        <v>2022.51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257</v>
      </c>
      <c r="B3" s="16" t="s">
        <v>432</v>
      </c>
      <c r="C3" s="41" t="n">
        <v>44602</v>
      </c>
      <c r="D3" s="42" t="n">
        <v>44649</v>
      </c>
      <c r="E3" s="17" t="n">
        <v>1.1112</v>
      </c>
      <c r="F3" s="17" t="n">
        <v>1.1191</v>
      </c>
      <c r="G3" s="17" t="n">
        <v>16000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257</v>
      </c>
      <c r="B4" s="16" t="s">
        <v>432</v>
      </c>
      <c r="C4" s="41" t="n">
        <v>44616</v>
      </c>
      <c r="D4" s="42" t="n">
        <v>44649</v>
      </c>
      <c r="E4" s="17" t="n">
        <v>1.1116</v>
      </c>
      <c r="F4" s="17" t="n">
        <v>1.1191</v>
      </c>
      <c r="G4" s="17" t="n">
        <v>300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257</v>
      </c>
      <c r="B5" s="16" t="s">
        <v>432</v>
      </c>
      <c r="C5" s="41" t="n">
        <v>44974</v>
      </c>
      <c r="D5" s="42" t="n">
        <v>45665</v>
      </c>
      <c r="E5" s="17" t="n">
        <v>1.23</v>
      </c>
      <c r="F5" s="17" t="n">
        <v>1.5651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257</v>
      </c>
      <c r="B6" s="16" t="s">
        <v>432</v>
      </c>
      <c r="C6" s="41" t="n">
        <v>45628</v>
      </c>
      <c r="D6" s="42" t="n">
        <v>45665</v>
      </c>
      <c r="E6" s="17" t="n">
        <v>1.5423</v>
      </c>
      <c r="F6" s="17" t="n">
        <v>1.5651</v>
      </c>
      <c r="G6" s="17" t="n">
        <v>4300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257</v>
      </c>
      <c r="B7" s="16" t="s">
        <v>432</v>
      </c>
      <c r="C7" s="41" t="n">
        <v>45629</v>
      </c>
      <c r="D7" s="42" t="n">
        <v>45665</v>
      </c>
      <c r="E7" s="17" t="n">
        <v>1.5434</v>
      </c>
      <c r="F7" s="17" t="n">
        <v>1.5651</v>
      </c>
      <c r="G7" s="17" t="n">
        <v>110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257</v>
      </c>
      <c r="B8" s="16" t="s">
        <v>432</v>
      </c>
      <c r="C8" s="41" t="n">
        <v>45631</v>
      </c>
      <c r="D8" s="42" t="n">
        <v>45665</v>
      </c>
      <c r="E8" s="17" t="n">
        <v>1.5452</v>
      </c>
      <c r="F8" s="17" t="n">
        <v>1.5651</v>
      </c>
      <c r="G8" s="17" t="n">
        <v>330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257</v>
      </c>
      <c r="B9" s="16" t="s">
        <v>432</v>
      </c>
      <c r="C9" s="41" t="n">
        <v>45635</v>
      </c>
      <c r="D9" s="42" t="n">
        <v>45665</v>
      </c>
      <c r="E9" s="17" t="n">
        <v>1.5485</v>
      </c>
      <c r="F9" s="17" t="n">
        <v>1.5651</v>
      </c>
      <c r="G9" s="17" t="n">
        <v>33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258</v>
      </c>
      <c r="B10" s="16" t="s">
        <v>433</v>
      </c>
      <c r="C10" s="41" t="n">
        <v>44607</v>
      </c>
      <c r="D10" s="42" t="n">
        <v>45121</v>
      </c>
      <c r="E10" s="17" t="n">
        <v>6.05</v>
      </c>
      <c r="F10" s="17" t="n">
        <v>7.03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258</v>
      </c>
      <c r="B11" s="16" t="s">
        <v>433</v>
      </c>
      <c r="C11" s="41" t="n">
        <v>45215</v>
      </c>
      <c r="D11" s="42" t="n">
        <v>45342</v>
      </c>
      <c r="E11" s="17" t="n">
        <v>7.37</v>
      </c>
      <c r="F11" s="17" t="n">
        <v>7.52</v>
      </c>
      <c r="G11" s="17" t="n">
        <v>30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258</v>
      </c>
      <c r="B12" s="16" t="s">
        <v>433</v>
      </c>
      <c r="C12" s="41" t="n">
        <v>45215</v>
      </c>
      <c r="D12" s="42" t="n">
        <v>45517</v>
      </c>
      <c r="E12" s="17" t="n">
        <v>7.37</v>
      </c>
      <c r="F12" s="17" t="n">
        <v>7.67</v>
      </c>
      <c r="G12" s="17" t="n">
        <v>7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258</v>
      </c>
      <c r="B13" s="16" t="s">
        <v>433</v>
      </c>
      <c r="C13" s="41" t="n">
        <v>45215</v>
      </c>
      <c r="D13" s="42" t="n">
        <v>45769</v>
      </c>
      <c r="E13" s="17" t="n">
        <v>7.37</v>
      </c>
      <c r="F13" s="17" t="n">
        <v>8.83</v>
      </c>
      <c r="G13" s="17" t="n">
        <v>13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259</v>
      </c>
      <c r="B14" s="16" t="s">
        <v>407</v>
      </c>
      <c r="C14" s="41" t="n">
        <v>44734</v>
      </c>
      <c r="D14" s="42" t="n">
        <v>45621</v>
      </c>
      <c r="E14" s="17" t="n">
        <v>960.81</v>
      </c>
      <c r="F14" s="17" t="n">
        <v>125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259</v>
      </c>
      <c r="B15" s="16" t="s">
        <v>407</v>
      </c>
      <c r="C15" s="41" t="n">
        <v>44734</v>
      </c>
      <c r="D15" s="42" t="n">
        <v>45621</v>
      </c>
      <c r="E15" s="17" t="n">
        <v>960.81</v>
      </c>
      <c r="F15" s="17" t="n">
        <v>125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260</v>
      </c>
      <c r="B16" s="16" t="s">
        <v>408</v>
      </c>
      <c r="C16" s="41" t="n">
        <v>44734</v>
      </c>
      <c r="D16" s="42" t="n">
        <v>45622</v>
      </c>
      <c r="E16" s="17" t="n">
        <v>953.505</v>
      </c>
      <c r="F16" s="17" t="n">
        <v>125</v>
      </c>
      <c r="G16" s="17" t="n">
        <v>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261</v>
      </c>
      <c r="B17" s="16" t="s">
        <v>404</v>
      </c>
      <c r="C17" s="41" t="n">
        <v>44734</v>
      </c>
      <c r="D17" s="42" t="n">
        <v>45561</v>
      </c>
      <c r="E17" s="17" t="n">
        <v>984.415</v>
      </c>
      <c r="F17" s="17" t="n">
        <v>400</v>
      </c>
      <c r="G17" s="17" t="n">
        <v>2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262</v>
      </c>
      <c r="B18" s="16" t="s">
        <v>405</v>
      </c>
      <c r="C18" s="41" t="n">
        <v>44734</v>
      </c>
      <c r="D18" s="42" t="n">
        <v>45482</v>
      </c>
      <c r="E18" s="17" t="n">
        <v>1042.855</v>
      </c>
      <c r="F18" s="17" t="n">
        <v>500</v>
      </c>
      <c r="G18" s="17" t="n">
        <v>2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263</v>
      </c>
      <c r="B19" s="16" t="s">
        <v>410</v>
      </c>
      <c r="C19" s="41" t="n">
        <v>44734</v>
      </c>
      <c r="D19" s="42" t="n">
        <v>45628</v>
      </c>
      <c r="E19" s="17" t="n">
        <v>978.54</v>
      </c>
      <c r="F19" s="17" t="n">
        <v>500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264</v>
      </c>
      <c r="B20" s="16" t="s">
        <v>409</v>
      </c>
      <c r="C20" s="41" t="n">
        <v>44743</v>
      </c>
      <c r="D20" s="42" t="n">
        <v>45455</v>
      </c>
      <c r="E20" s="17" t="n">
        <v>836.98</v>
      </c>
      <c r="F20" s="17" t="n">
        <v>1000</v>
      </c>
      <c r="G20" s="17" t="n">
        <v>2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265</v>
      </c>
      <c r="B21" s="16" t="s">
        <v>406</v>
      </c>
      <c r="C21" s="41" t="n">
        <v>44743</v>
      </c>
      <c r="D21" s="42" t="n">
        <v>45336</v>
      </c>
      <c r="E21" s="17" t="n">
        <v>978.1933</v>
      </c>
      <c r="F21" s="17" t="n">
        <v>1000</v>
      </c>
      <c r="G21" s="17" t="n">
        <v>3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266</v>
      </c>
      <c r="B22" s="16" t="s">
        <v>434</v>
      </c>
      <c r="C22" s="41" t="n">
        <v>44743</v>
      </c>
      <c r="D22" s="42" t="n">
        <v>44803</v>
      </c>
      <c r="E22" s="17" t="n">
        <v>3.982</v>
      </c>
      <c r="F22" s="17" t="n">
        <v>4.1539</v>
      </c>
      <c r="G22" s="17" t="n">
        <v>71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266</v>
      </c>
      <c r="B23" s="16" t="s">
        <v>434</v>
      </c>
      <c r="C23" s="41" t="n">
        <v>44974</v>
      </c>
      <c r="D23" s="42" t="n">
        <v>45005</v>
      </c>
      <c r="E23" s="17" t="n">
        <v>4.1578</v>
      </c>
      <c r="F23" s="17" t="n">
        <v>4.5</v>
      </c>
      <c r="G23" s="17" t="n">
        <v>23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266</v>
      </c>
      <c r="B24" s="16" t="s">
        <v>434</v>
      </c>
      <c r="C24" s="41" t="n">
        <v>44974</v>
      </c>
      <c r="D24" s="42" t="n">
        <v>45005</v>
      </c>
      <c r="E24" s="17" t="n">
        <v>4.1862</v>
      </c>
      <c r="F24" s="17" t="n">
        <v>4.5</v>
      </c>
      <c r="G24" s="17" t="n">
        <v>26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266</v>
      </c>
      <c r="B25" s="16" t="s">
        <v>434</v>
      </c>
      <c r="C25" s="41" t="n">
        <v>45229</v>
      </c>
      <c r="D25" s="42" t="n">
        <v>45275</v>
      </c>
      <c r="E25" s="17" t="n">
        <v>6.44</v>
      </c>
      <c r="F25" s="17" t="n">
        <v>5.95</v>
      </c>
      <c r="G25" s="17" t="n">
        <v>2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266</v>
      </c>
      <c r="B26" s="16" t="s">
        <v>434</v>
      </c>
      <c r="C26" s="41" t="n">
        <v>45275</v>
      </c>
      <c r="D26" s="42" t="n">
        <v>45275</v>
      </c>
      <c r="E26" s="17" t="n">
        <v>5.92</v>
      </c>
      <c r="F26" s="17" t="n">
        <v>5.95</v>
      </c>
      <c r="G26" s="17" t="n">
        <v>60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30</v>
      </c>
      <c r="B27" s="16" t="s">
        <v>31</v>
      </c>
      <c r="C27" s="41" t="n">
        <v>44749</v>
      </c>
      <c r="D27" s="42" t="n">
        <v>44861</v>
      </c>
      <c r="E27" s="17" t="n">
        <v>4.8541</v>
      </c>
      <c r="F27" s="17" t="n">
        <v>5.05</v>
      </c>
      <c r="G27" s="17" t="n">
        <v>69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30</v>
      </c>
      <c r="B28" s="16" t="s">
        <v>31</v>
      </c>
      <c r="C28" s="41" t="n">
        <v>44760</v>
      </c>
      <c r="D28" s="42" t="n">
        <v>44861</v>
      </c>
      <c r="E28" s="17" t="n">
        <v>4.879</v>
      </c>
      <c r="F28" s="17" t="n">
        <v>5.05</v>
      </c>
      <c r="G28" s="17" t="n">
        <v>118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30</v>
      </c>
      <c r="B29" s="16" t="s">
        <v>31</v>
      </c>
      <c r="C29" s="41" t="n">
        <v>44767</v>
      </c>
      <c r="D29" s="42" t="n">
        <v>44861</v>
      </c>
      <c r="E29" s="17" t="n">
        <v>4.9327</v>
      </c>
      <c r="F29" s="17" t="n">
        <v>5.05</v>
      </c>
      <c r="G29" s="17" t="n">
        <v>11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30</v>
      </c>
      <c r="B30" s="16" t="s">
        <v>31</v>
      </c>
      <c r="C30" s="41" t="n">
        <v>44791</v>
      </c>
      <c r="D30" s="42" t="n">
        <v>44861</v>
      </c>
      <c r="E30" s="17" t="n">
        <v>4.995</v>
      </c>
      <c r="F30" s="17" t="n">
        <v>5.05</v>
      </c>
      <c r="G30" s="17" t="n">
        <v>22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30</v>
      </c>
      <c r="B31" s="16" t="s">
        <v>31</v>
      </c>
      <c r="C31" s="41" t="n">
        <v>44791</v>
      </c>
      <c r="D31" s="42" t="n">
        <v>44861</v>
      </c>
      <c r="E31" s="17" t="n">
        <v>4.994</v>
      </c>
      <c r="F31" s="17" t="n">
        <v>5.05</v>
      </c>
      <c r="G31" s="17" t="n">
        <v>43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30</v>
      </c>
      <c r="B32" s="16" t="s">
        <v>31</v>
      </c>
      <c r="C32" s="41" t="n">
        <v>44799</v>
      </c>
      <c r="D32" s="42" t="n">
        <v>44861</v>
      </c>
      <c r="E32" s="17" t="n">
        <v>4.9992</v>
      </c>
      <c r="F32" s="17" t="n">
        <v>5.05</v>
      </c>
      <c r="G32" s="17" t="n">
        <v>24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30</v>
      </c>
      <c r="B33" s="16" t="s">
        <v>31</v>
      </c>
      <c r="C33" s="41" t="n">
        <v>44803</v>
      </c>
      <c r="D33" s="42" t="n">
        <v>44861</v>
      </c>
      <c r="E33" s="17" t="n">
        <v>5.004</v>
      </c>
      <c r="F33" s="17" t="n">
        <v>5.05</v>
      </c>
      <c r="G33" s="17" t="n">
        <v>58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30</v>
      </c>
      <c r="B34" s="16" t="s">
        <v>31</v>
      </c>
      <c r="C34" s="41" t="n">
        <v>44803</v>
      </c>
      <c r="D34" s="42" t="n">
        <v>44861</v>
      </c>
      <c r="E34" s="17" t="n">
        <v>5.005</v>
      </c>
      <c r="F34" s="17" t="n">
        <v>5.05</v>
      </c>
      <c r="G34" s="17" t="n">
        <v>2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30</v>
      </c>
      <c r="B35" s="16" t="s">
        <v>31</v>
      </c>
      <c r="C35" s="41" t="n">
        <v>44823</v>
      </c>
      <c r="D35" s="42" t="n">
        <v>44861</v>
      </c>
      <c r="E35" s="17" t="n">
        <v>5.189</v>
      </c>
      <c r="F35" s="17" t="n">
        <v>5.05</v>
      </c>
      <c r="G35" s="17" t="n">
        <v>20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30</v>
      </c>
      <c r="B36" s="16" t="s">
        <v>31</v>
      </c>
      <c r="C36" s="41" t="n">
        <v>45302</v>
      </c>
      <c r="D36" s="42" t="n">
        <v>45831</v>
      </c>
      <c r="E36" s="17" t="n">
        <v>5.72</v>
      </c>
      <c r="F36" s="17" t="n">
        <v>6.83</v>
      </c>
      <c r="G36" s="17" t="n">
        <v>2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267</v>
      </c>
      <c r="B37" s="16" t="s">
        <v>412</v>
      </c>
      <c r="C37" s="41" t="n">
        <v>44867</v>
      </c>
      <c r="D37" s="42" t="n">
        <v>45271</v>
      </c>
      <c r="E37" s="17" t="n">
        <v>840.19</v>
      </c>
      <c r="F37" s="17" t="n">
        <v>1000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268</v>
      </c>
      <c r="B38" s="16" t="s">
        <v>411</v>
      </c>
      <c r="C38" s="41" t="n">
        <v>44867</v>
      </c>
      <c r="D38" s="42" t="n">
        <v>45721</v>
      </c>
      <c r="E38" s="17" t="n">
        <v>994.38</v>
      </c>
      <c r="F38" s="17" t="n">
        <v>1000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269</v>
      </c>
      <c r="B39" s="16" t="s">
        <v>402</v>
      </c>
      <c r="C39" s="41" t="n">
        <v>44998</v>
      </c>
      <c r="D39" s="42" t="n">
        <v>45840</v>
      </c>
      <c r="E39" s="17" t="n">
        <v>353.25</v>
      </c>
      <c r="F39" s="17" t="n">
        <v>150.81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270</v>
      </c>
      <c r="B40" s="16" t="s">
        <v>413</v>
      </c>
      <c r="C40" s="41" t="n">
        <v>45079</v>
      </c>
      <c r="D40" s="42" t="n">
        <v>45663</v>
      </c>
      <c r="E40" s="17" t="n">
        <v>1090.2</v>
      </c>
      <c r="F40" s="17" t="n">
        <v>1000</v>
      </c>
      <c r="G40" s="17" t="n">
        <v>2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271</v>
      </c>
      <c r="B41" s="16" t="s">
        <v>414</v>
      </c>
      <c r="C41" s="41" t="n">
        <v>45132</v>
      </c>
      <c r="D41" s="42" t="n">
        <v>45781</v>
      </c>
      <c r="E41" s="17" t="n">
        <v>1024.875</v>
      </c>
      <c r="F41" s="17" t="n">
        <v>1000</v>
      </c>
      <c r="G41" s="17" t="n">
        <v>2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33</v>
      </c>
      <c r="B42" s="16" t="s">
        <v>34</v>
      </c>
      <c r="C42" s="41" t="n">
        <v>45302</v>
      </c>
      <c r="D42" s="42" t="n">
        <v>45628</v>
      </c>
      <c r="E42" s="17" t="n">
        <v>7.42</v>
      </c>
      <c r="F42" s="17" t="n">
        <v>11.38</v>
      </c>
      <c r="G42" s="17" t="n">
        <v>500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33</v>
      </c>
      <c r="B43" s="16" t="s">
        <v>34</v>
      </c>
      <c r="C43" s="41" t="n">
        <v>45456</v>
      </c>
      <c r="D43" s="42" t="n">
        <v>45628</v>
      </c>
      <c r="E43" s="17" t="n">
        <v>8.31</v>
      </c>
      <c r="F43" s="17" t="n">
        <v>11.38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36</v>
      </c>
      <c r="B44" s="16" t="s">
        <v>37</v>
      </c>
      <c r="C44" s="41" t="n">
        <v>45645</v>
      </c>
      <c r="D44" s="42" t="n">
        <v>45769</v>
      </c>
      <c r="E44" s="17" t="n">
        <v>10.16</v>
      </c>
      <c r="F44" s="17" t="n">
        <v>11.7</v>
      </c>
      <c r="G44" s="17" t="n">
        <v>7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27</v>
      </c>
      <c r="B45" s="16" t="s">
        <v>28</v>
      </c>
      <c r="C45" s="41" t="n">
        <v>45888</v>
      </c>
      <c r="D45" s="42" t="n">
        <v>46031</v>
      </c>
      <c r="E45" s="17" t="n">
        <v>141.27</v>
      </c>
      <c r="F45" s="17" t="n">
        <v>150.06</v>
      </c>
      <c r="G45" s="17" t="n">
        <v>2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27</v>
      </c>
      <c r="B46" s="16" t="s">
        <v>28</v>
      </c>
      <c r="C46" s="41" t="n">
        <v>45999</v>
      </c>
      <c r="D46" s="42" t="n">
        <v>46031</v>
      </c>
      <c r="E46" s="17" t="n">
        <v>148.07</v>
      </c>
      <c r="F46" s="17" t="n">
        <v>150.06</v>
      </c>
      <c r="G46" s="17" t="n">
        <v>15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77</v>
      </c>
      <c r="B1" s="18" t="s">
        <v>9</v>
      </c>
      <c r="C1" s="18" t="s">
        <v>78</v>
      </c>
      <c r="D1" s="18" t="s">
        <v>79</v>
      </c>
      <c r="E1" s="18" t="s">
        <v>80</v>
      </c>
      <c r="F1" s="18" t="s">
        <v>81</v>
      </c>
      <c r="G1" s="18" t="s">
        <v>82</v>
      </c>
      <c r="H1" s="18" t="s">
        <v>83</v>
      </c>
    </row>
    <row collapsed="false" customFormat="false" customHeight="false" hidden="false" ht="12.1" outlineLevel="0" r="2">
      <c r="A2" s="13" t="n">
        <v>44602.942407407</v>
      </c>
      <c r="B2" s="6" t="n">
        <v>22000</v>
      </c>
      <c r="C2" s="16" t="s">
        <v>84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44607.455844907</v>
      </c>
      <c r="B3" s="6" t="n">
        <v>6.12</v>
      </c>
      <c r="C3" s="16" t="s">
        <v>84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44637.788726852</v>
      </c>
      <c r="B4" s="6" t="n">
        <v>103.730016</v>
      </c>
      <c r="C4" s="16" t="s">
        <v>84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44645.420335648</v>
      </c>
      <c r="B5" s="6" t="n">
        <v>48.35</v>
      </c>
      <c r="C5" s="16" t="s">
        <v>84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44645.420486111</v>
      </c>
      <c r="B6" s="6" t="n">
        <v>119.52</v>
      </c>
      <c r="C6" s="16" t="s">
        <v>84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44645.420601852</v>
      </c>
      <c r="B7" s="6" t="n">
        <v>9.27</v>
      </c>
      <c r="C7" s="16" t="s">
        <v>84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44645.420868056</v>
      </c>
      <c r="B8" s="6" t="n">
        <v>143.9</v>
      </c>
      <c r="C8" s="16" t="s">
        <v>84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44645.421018519</v>
      </c>
      <c r="B9" s="6" t="n">
        <v>1022</v>
      </c>
      <c r="C9" s="16" t="s">
        <v>84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44645.421122685</v>
      </c>
      <c r="B10" s="6" t="n">
        <v>117.45</v>
      </c>
      <c r="C10" s="16" t="s">
        <v>84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44648.506805556</v>
      </c>
      <c r="B11" s="6" t="n">
        <v>83.74</v>
      </c>
      <c r="C11" s="16" t="s">
        <v>84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44650.418784722</v>
      </c>
      <c r="B12" s="6" t="n">
        <v>136</v>
      </c>
      <c r="C12" s="16" t="s">
        <v>84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44650.419166667</v>
      </c>
      <c r="B13" s="6" t="n">
        <v>-21967.47</v>
      </c>
      <c r="C13" s="16" t="s">
        <v>85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44677.787951389</v>
      </c>
      <c r="B14" s="6" t="n">
        <v>-70.426656</v>
      </c>
      <c r="C14" s="16" t="s">
        <v>85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44734.56</v>
      </c>
      <c r="B15" s="6" t="n">
        <v>11000</v>
      </c>
      <c r="C15" s="16" t="s">
        <v>84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44743</v>
      </c>
      <c r="B16" s="6" t="n">
        <v>-36.38</v>
      </c>
      <c r="C16" s="16" t="s">
        <v>86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44743.556689815</v>
      </c>
      <c r="B17" s="6" t="n">
        <v>9000</v>
      </c>
      <c r="C17" s="16" t="s">
        <v>84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44746.632766204</v>
      </c>
      <c r="B18" s="6" t="n">
        <v>42.38</v>
      </c>
      <c r="C18" s="16" t="s">
        <v>87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44749.530451389</v>
      </c>
      <c r="B19" s="6" t="n">
        <v>300</v>
      </c>
      <c r="C19" s="16" t="s">
        <v>84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44754</v>
      </c>
      <c r="B20" s="6" t="n">
        <v>-500</v>
      </c>
      <c r="C20" s="16" t="s">
        <v>88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44755</v>
      </c>
      <c r="B21" s="6" t="n">
        <v>-82.74</v>
      </c>
      <c r="C21" s="16" t="s">
        <v>89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44756</v>
      </c>
      <c r="B22" s="6" t="n">
        <v>94.74</v>
      </c>
      <c r="C22" s="16" t="s">
        <v>90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44756.42712963</v>
      </c>
      <c r="B23" s="6" t="n">
        <v>500</v>
      </c>
      <c r="C23" s="16" t="s">
        <v>91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44763</v>
      </c>
      <c r="B24" s="6" t="n">
        <v>-39.62</v>
      </c>
      <c r="C24" s="16" t="s">
        <v>92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44764.524976852</v>
      </c>
      <c r="B25" s="6" t="n">
        <v>45.62</v>
      </c>
      <c r="C25" s="16" t="s">
        <v>93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44789</v>
      </c>
      <c r="B26" s="6" t="n">
        <v>-110.66</v>
      </c>
      <c r="C26" s="16" t="s">
        <v>94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44790.525810185</v>
      </c>
      <c r="B27" s="6" t="n">
        <v>126.66</v>
      </c>
      <c r="C27" s="16" t="s">
        <v>95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44791</v>
      </c>
      <c r="B28" s="6" t="n">
        <v>-117.39</v>
      </c>
      <c r="C28" s="16" t="s">
        <v>96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44791.6365625</v>
      </c>
      <c r="B29" s="6" t="n">
        <v>57.19</v>
      </c>
      <c r="C29" s="16" t="s">
        <v>84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44791.636643519</v>
      </c>
      <c r="B30" s="6" t="n">
        <v>159.8</v>
      </c>
      <c r="C30" s="16" t="s">
        <v>84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44792.619363426</v>
      </c>
      <c r="B31" s="6" t="n">
        <v>135.39</v>
      </c>
      <c r="C31" s="16" t="s">
        <v>97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44803</v>
      </c>
      <c r="B32" s="6" t="n">
        <v>-34.14</v>
      </c>
      <c r="C32" s="16" t="s">
        <v>98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44804</v>
      </c>
      <c r="B33" s="6" t="n">
        <v>-37.64</v>
      </c>
      <c r="C33" s="16" t="s">
        <v>99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44804.571851852</v>
      </c>
      <c r="B34" s="6" t="n">
        <v>39.14</v>
      </c>
      <c r="C34" s="16" t="s">
        <v>100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44805.55255787</v>
      </c>
      <c r="B35" s="6" t="n">
        <v>43.64</v>
      </c>
      <c r="C35" s="16" t="s">
        <v>101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44819</v>
      </c>
      <c r="B36" s="6" t="n">
        <v>-35.38</v>
      </c>
      <c r="C36" s="16" t="s">
        <v>102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44820.649456019</v>
      </c>
      <c r="B37" s="6" t="n">
        <v>40.38</v>
      </c>
      <c r="C37" s="16" t="s">
        <v>103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44833</v>
      </c>
      <c r="B38" s="6" t="n">
        <v>-400</v>
      </c>
      <c r="C38" s="16" t="s">
        <v>104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44834</v>
      </c>
      <c r="B39" s="6" t="n">
        <v>-36.38</v>
      </c>
      <c r="C39" s="16" t="s">
        <v>86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44834.806203704</v>
      </c>
      <c r="B40" s="6" t="n">
        <v>42.38</v>
      </c>
      <c r="C40" s="16" t="s">
        <v>87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44834.807523148</v>
      </c>
      <c r="B41" s="6" t="n">
        <v>400</v>
      </c>
      <c r="C41" s="16" t="s">
        <v>105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44854</v>
      </c>
      <c r="B42" s="6" t="n">
        <v>-39.62</v>
      </c>
      <c r="C42" s="16" t="s">
        <v>92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44855.618483796</v>
      </c>
      <c r="B43" s="6" t="n">
        <v>45.62</v>
      </c>
      <c r="C43" s="16" t="s">
        <v>93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44894</v>
      </c>
      <c r="B44" s="6" t="n">
        <v>-34.14</v>
      </c>
      <c r="C44" s="16" t="s">
        <v>98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44895</v>
      </c>
      <c r="B45" s="6" t="n">
        <v>-37.64</v>
      </c>
      <c r="C45" s="16" t="s">
        <v>99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44895.534328704</v>
      </c>
      <c r="B46" s="6" t="n">
        <v>39.14</v>
      </c>
      <c r="C46" s="16" t="s">
        <v>100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44896.558668981</v>
      </c>
      <c r="B47" s="6" t="n">
        <v>43.64</v>
      </c>
      <c r="C47" s="16" t="s">
        <v>101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44900</v>
      </c>
      <c r="B48" s="6" t="n">
        <v>-250</v>
      </c>
      <c r="C48" s="16" t="s">
        <v>106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44901</v>
      </c>
      <c r="B49" s="6" t="n">
        <v>-36.14</v>
      </c>
      <c r="C49" s="16" t="s">
        <v>107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44902.618703704</v>
      </c>
      <c r="B50" s="6" t="n">
        <v>250</v>
      </c>
      <c r="C50" s="16" t="s">
        <v>108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44902.627488426</v>
      </c>
      <c r="B51" s="6" t="n">
        <v>41.14</v>
      </c>
      <c r="C51" s="16" t="s">
        <v>109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44903</v>
      </c>
      <c r="B52" s="6" t="n">
        <v>-16.9</v>
      </c>
      <c r="C52" s="16" t="s">
        <v>110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44904</v>
      </c>
      <c r="B53" s="6" t="n">
        <v>19.9</v>
      </c>
      <c r="C53" s="16" t="s">
        <v>111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44908</v>
      </c>
      <c r="B54" s="6" t="n">
        <v>-29.66</v>
      </c>
      <c r="C54" s="16" t="s">
        <v>112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44909.4384375</v>
      </c>
      <c r="B55" s="6" t="n">
        <v>33.66</v>
      </c>
      <c r="C55" s="16" t="s">
        <v>113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44910</v>
      </c>
      <c r="B56" s="6" t="n">
        <v>-35.38</v>
      </c>
      <c r="C56" s="16" t="s">
        <v>102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44911.467534722</v>
      </c>
      <c r="B57" s="6" t="n">
        <v>40.38</v>
      </c>
      <c r="C57" s="16" t="s">
        <v>103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44916</v>
      </c>
      <c r="B58" s="6" t="n">
        <v>-126.9</v>
      </c>
      <c r="C58" s="16" t="s">
        <v>114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44917.617280093</v>
      </c>
      <c r="B59" s="6" t="n">
        <v>145.9</v>
      </c>
      <c r="C59" s="16" t="s">
        <v>115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44925</v>
      </c>
      <c r="B60" s="6" t="n">
        <v>-29.9</v>
      </c>
      <c r="C60" s="16" t="s">
        <v>116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44929.90318287</v>
      </c>
      <c r="B61" s="6" t="n">
        <v>235.55</v>
      </c>
      <c r="C61" s="16" t="s">
        <v>84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44935.637337963</v>
      </c>
      <c r="B62" s="6" t="n">
        <v>33.9</v>
      </c>
      <c r="C62" s="16" t="s">
        <v>87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44937</v>
      </c>
      <c r="B63" s="6" t="n">
        <v>-62.06</v>
      </c>
      <c r="C63" s="16" t="s">
        <v>117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44938.684618056</v>
      </c>
      <c r="B64" s="6" t="n">
        <v>71.06</v>
      </c>
      <c r="C64" s="16" t="s">
        <v>90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44945</v>
      </c>
      <c r="B65" s="6" t="n">
        <v>-39.62</v>
      </c>
      <c r="C65" s="16" t="s">
        <v>92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44946.706064815</v>
      </c>
      <c r="B66" s="6" t="n">
        <v>45.62</v>
      </c>
      <c r="C66" s="16" t="s">
        <v>93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44959</v>
      </c>
      <c r="B67" s="6" t="n">
        <v>-23.42</v>
      </c>
      <c r="C67" s="16" t="s">
        <v>118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44960.647627315</v>
      </c>
      <c r="B68" s="6" t="n">
        <v>27.42</v>
      </c>
      <c r="C68" s="16" t="s">
        <v>119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44971</v>
      </c>
      <c r="B69" s="6" t="n">
        <v>-110.66</v>
      </c>
      <c r="C69" s="16" t="s">
        <v>94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44971.615462963</v>
      </c>
      <c r="B70" s="6" t="n">
        <v>-115</v>
      </c>
      <c r="C70" s="16" t="s">
        <v>85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44972</v>
      </c>
      <c r="B71" s="6" t="n">
        <v>126.66</v>
      </c>
      <c r="C71" s="16" t="s">
        <v>95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44972.597789352</v>
      </c>
      <c r="B72" s="6" t="n">
        <v>50.49</v>
      </c>
      <c r="C72" s="16" t="s">
        <v>84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44973</v>
      </c>
      <c r="B73" s="6" t="n">
        <v>-117.39</v>
      </c>
      <c r="C73" s="16" t="s">
        <v>96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44973.966145833</v>
      </c>
      <c r="B74" s="6" t="n">
        <v>1410</v>
      </c>
      <c r="C74" s="16" t="s">
        <v>84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44974.446030093</v>
      </c>
      <c r="B75" s="6" t="n">
        <v>95.59</v>
      </c>
      <c r="C75" s="16" t="s">
        <v>84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44974.446423611</v>
      </c>
      <c r="B76" s="6" t="n">
        <v>1.25</v>
      </c>
      <c r="C76" s="16" t="s">
        <v>84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44974.634664352</v>
      </c>
      <c r="B77" s="6" t="n">
        <v>135.39</v>
      </c>
      <c r="C77" s="16" t="s">
        <v>97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44974.924386574</v>
      </c>
      <c r="B78" s="6" t="n">
        <v>108.84</v>
      </c>
      <c r="C78" s="16" t="s">
        <v>84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44974.92724537</v>
      </c>
      <c r="B79" s="6" t="n">
        <v>-1410</v>
      </c>
      <c r="C79" s="16" t="s">
        <v>85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44984</v>
      </c>
      <c r="B80" s="6" t="n">
        <v>-250</v>
      </c>
      <c r="C80" s="16" t="s">
        <v>120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44985</v>
      </c>
      <c r="B81" s="6" t="n">
        <v>-34.14</v>
      </c>
      <c r="C81" s="16" t="s">
        <v>98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44985</v>
      </c>
      <c r="B82" s="6" t="n">
        <v>-250</v>
      </c>
      <c r="C82" s="16" t="s">
        <v>121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44986</v>
      </c>
      <c r="B83" s="6" t="n">
        <v>-37.64</v>
      </c>
      <c r="C83" s="16" t="s">
        <v>99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44991</v>
      </c>
      <c r="B84" s="6" t="n">
        <v>250</v>
      </c>
      <c r="C84" s="16" t="s">
        <v>122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44991</v>
      </c>
      <c r="B85" s="6" t="n">
        <v>39.14</v>
      </c>
      <c r="C85" s="16" t="s">
        <v>100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44991.510694444</v>
      </c>
      <c r="B86" s="6" t="n">
        <v>250</v>
      </c>
      <c r="C86" s="16" t="s">
        <v>123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44991.511643519</v>
      </c>
      <c r="B87" s="6" t="n">
        <v>43.64</v>
      </c>
      <c r="C87" s="16" t="s">
        <v>101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44994</v>
      </c>
      <c r="B88" s="6" t="n">
        <v>-16.9</v>
      </c>
      <c r="C88" s="16" t="s">
        <v>110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44995.429814815</v>
      </c>
      <c r="B89" s="6" t="n">
        <v>713</v>
      </c>
      <c r="C89" s="16" t="s">
        <v>84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44995.549965278</v>
      </c>
      <c r="B90" s="6" t="n">
        <v>19.9</v>
      </c>
      <c r="C90" s="16" t="s">
        <v>111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44998.446354167</v>
      </c>
      <c r="B91" s="6" t="n">
        <v>356.8</v>
      </c>
      <c r="C91" s="16" t="s">
        <v>84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44998.9534375</v>
      </c>
      <c r="B92" s="6" t="n">
        <v>66.61</v>
      </c>
      <c r="C92" s="16" t="s">
        <v>84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45001</v>
      </c>
      <c r="B93" s="6" t="n">
        <v>-35.38</v>
      </c>
      <c r="C93" s="16" t="s">
        <v>102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45002.452094907</v>
      </c>
      <c r="B94" s="6" t="n">
        <v>40.38</v>
      </c>
      <c r="C94" s="16" t="s">
        <v>103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45016</v>
      </c>
      <c r="B95" s="6" t="n">
        <v>-29.9</v>
      </c>
      <c r="C95" s="16" t="s">
        <v>116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45019.653391204</v>
      </c>
      <c r="B96" s="6" t="n">
        <v>33.9</v>
      </c>
      <c r="C96" s="16" t="s">
        <v>87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45036</v>
      </c>
      <c r="B97" s="6" t="n">
        <v>-39.62</v>
      </c>
      <c r="C97" s="16" t="s">
        <v>92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45037.720092593</v>
      </c>
      <c r="B98" s="6" t="n">
        <v>45.62</v>
      </c>
      <c r="C98" s="16" t="s">
        <v>93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45050</v>
      </c>
      <c r="B99" s="6" t="n">
        <v>-23.42</v>
      </c>
      <c r="C99" s="16" t="s">
        <v>118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45051.604791667</v>
      </c>
      <c r="B100" s="6" t="n">
        <v>27.42</v>
      </c>
      <c r="C100" s="16" t="s">
        <v>119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45075</v>
      </c>
      <c r="B101" s="6" t="n">
        <v>-250</v>
      </c>
      <c r="C101" s="16" t="s">
        <v>120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45076</v>
      </c>
      <c r="B102" s="6" t="n">
        <v>-250</v>
      </c>
      <c r="C102" s="16" t="s">
        <v>121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45076</v>
      </c>
      <c r="B103" s="6" t="n">
        <v>-30.24</v>
      </c>
      <c r="C103" s="16" t="s">
        <v>124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45077</v>
      </c>
      <c r="B104" s="6" t="n">
        <v>-33.18</v>
      </c>
      <c r="C104" s="16" t="s">
        <v>125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45078</v>
      </c>
      <c r="B105" s="6" t="n">
        <v>250</v>
      </c>
      <c r="C105" s="16" t="s">
        <v>122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45078</v>
      </c>
      <c r="B106" s="6" t="n">
        <v>34.24</v>
      </c>
      <c r="C106" s="16" t="s">
        <v>100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45079</v>
      </c>
      <c r="B107" s="6" t="n">
        <v>38.18</v>
      </c>
      <c r="C107" s="16" t="s">
        <v>101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45079</v>
      </c>
      <c r="B108" s="6" t="n">
        <v>250</v>
      </c>
      <c r="C108" s="16" t="s">
        <v>123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45083</v>
      </c>
      <c r="B109" s="6" t="n">
        <v>-26.85</v>
      </c>
      <c r="C109" s="16" t="s">
        <v>126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45084</v>
      </c>
      <c r="B110" s="6" t="n">
        <v>30.85</v>
      </c>
      <c r="C110" s="16" t="s">
        <v>109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45085</v>
      </c>
      <c r="B111" s="6" t="n">
        <v>-16.9</v>
      </c>
      <c r="C111" s="16" t="s">
        <v>110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45086.699201389</v>
      </c>
      <c r="B112" s="6" t="n">
        <v>19.9</v>
      </c>
      <c r="C112" s="16" t="s">
        <v>111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45089</v>
      </c>
      <c r="B113" s="6" t="n">
        <v>-53.84</v>
      </c>
      <c r="C113" s="16" t="s">
        <v>127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45090</v>
      </c>
      <c r="B114" s="6" t="n">
        <v>-29.66</v>
      </c>
      <c r="C114" s="16" t="s">
        <v>112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45091.417199074</v>
      </c>
      <c r="B115" s="6" t="n">
        <v>61.84</v>
      </c>
      <c r="C115" s="16" t="s">
        <v>128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45091.511631944</v>
      </c>
      <c r="B116" s="6" t="n">
        <v>33.66</v>
      </c>
      <c r="C116" s="16" t="s">
        <v>113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45092</v>
      </c>
      <c r="B117" s="6" t="n">
        <v>-35.38</v>
      </c>
      <c r="C117" s="16" t="s">
        <v>102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45093.679016204</v>
      </c>
      <c r="B118" s="6" t="n">
        <v>40.38</v>
      </c>
      <c r="C118" s="16" t="s">
        <v>103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45098</v>
      </c>
      <c r="B119" s="6" t="n">
        <v>-83.04</v>
      </c>
      <c r="C119" s="16" t="s">
        <v>129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45099.542256944</v>
      </c>
      <c r="B120" s="6" t="n">
        <v>95.04</v>
      </c>
      <c r="C120" s="16" t="s">
        <v>115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45107</v>
      </c>
      <c r="B121" s="6" t="n">
        <v>-29.9</v>
      </c>
      <c r="C121" s="16" t="s">
        <v>116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45110.602384259</v>
      </c>
      <c r="B122" s="6" t="n">
        <v>33.9</v>
      </c>
      <c r="C122" s="16" t="s">
        <v>87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45118</v>
      </c>
      <c r="B123" s="6" t="n">
        <v>-77.76</v>
      </c>
      <c r="C123" s="16" t="s">
        <v>130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45118</v>
      </c>
      <c r="B124" s="6" t="n">
        <v>-500</v>
      </c>
      <c r="C124" s="16" t="s">
        <v>88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45119</v>
      </c>
      <c r="B125" s="6" t="n">
        <v>-62.06</v>
      </c>
      <c r="C125" s="16" t="s">
        <v>117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45119.822939815</v>
      </c>
      <c r="B126" s="6" t="n">
        <v>89.76</v>
      </c>
      <c r="C126" s="16" t="s">
        <v>131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45120</v>
      </c>
      <c r="B127" s="6" t="n">
        <v>71.06</v>
      </c>
      <c r="C127" s="16" t="s">
        <v>90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45120</v>
      </c>
      <c r="B128" s="6" t="n">
        <v>500</v>
      </c>
      <c r="C128" s="16" t="s">
        <v>132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45127</v>
      </c>
      <c r="B129" s="6" t="n">
        <v>-39.62</v>
      </c>
      <c r="C129" s="16" t="s">
        <v>92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45128.74869213</v>
      </c>
      <c r="B130" s="6" t="n">
        <v>45.62</v>
      </c>
      <c r="C130" s="16" t="s">
        <v>93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45141</v>
      </c>
      <c r="B131" s="6" t="n">
        <v>-23.42</v>
      </c>
      <c r="C131" s="16" t="s">
        <v>118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45142.80181713</v>
      </c>
      <c r="B132" s="6" t="n">
        <v>27.42</v>
      </c>
      <c r="C132" s="16" t="s">
        <v>119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45152</v>
      </c>
      <c r="B133" s="6" t="n">
        <v>-18.36</v>
      </c>
      <c r="C133" s="16" t="s">
        <v>133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45153</v>
      </c>
      <c r="B134" s="6" t="n">
        <v>-110.66</v>
      </c>
      <c r="C134" s="16" t="s">
        <v>94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45153.756273148</v>
      </c>
      <c r="B135" s="6" t="n">
        <v>21.36</v>
      </c>
      <c r="C135" s="16" t="s">
        <v>134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45154.527233796</v>
      </c>
      <c r="B136" s="6" t="n">
        <v>126.66</v>
      </c>
      <c r="C136" s="16" t="s">
        <v>95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45155</v>
      </c>
      <c r="B137" s="6" t="n">
        <v>-117.39</v>
      </c>
      <c r="C137" s="16" t="s">
        <v>96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45156.508958333</v>
      </c>
      <c r="B138" s="6" t="n">
        <v>135.39</v>
      </c>
      <c r="C138" s="16" t="s">
        <v>97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45166</v>
      </c>
      <c r="B139" s="6" t="n">
        <v>-250</v>
      </c>
      <c r="C139" s="16" t="s">
        <v>120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45167</v>
      </c>
      <c r="B140" s="6" t="n">
        <v>-25.36</v>
      </c>
      <c r="C140" s="16" t="s">
        <v>135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45167</v>
      </c>
      <c r="B141" s="6" t="n">
        <v>-250</v>
      </c>
      <c r="C141" s="16" t="s">
        <v>121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45168</v>
      </c>
      <c r="B142" s="6" t="n">
        <v>-28.72</v>
      </c>
      <c r="C142" s="16" t="s">
        <v>136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45168.656111111</v>
      </c>
      <c r="B143" s="6" t="n">
        <v>29.36</v>
      </c>
      <c r="C143" s="16" t="s">
        <v>100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45168.658599537</v>
      </c>
      <c r="B144" s="6" t="n">
        <v>250</v>
      </c>
      <c r="C144" s="16" t="s">
        <v>122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45169.683078704</v>
      </c>
      <c r="B145" s="6" t="n">
        <v>32.72</v>
      </c>
      <c r="C145" s="16" t="s">
        <v>101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45169.690810185</v>
      </c>
      <c r="B146" s="6" t="n">
        <v>250</v>
      </c>
      <c r="C146" s="16" t="s">
        <v>123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45175.670798611</v>
      </c>
      <c r="B147" s="6" t="n">
        <v>190.46</v>
      </c>
      <c r="C147" s="16" t="s">
        <v>84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45176</v>
      </c>
      <c r="B148" s="6" t="n">
        <v>-16.9</v>
      </c>
      <c r="C148" s="16" t="s">
        <v>110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45180.464606481</v>
      </c>
      <c r="B149" s="6" t="n">
        <v>19.9</v>
      </c>
      <c r="C149" s="16" t="s">
        <v>111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45182</v>
      </c>
      <c r="B150" s="6" t="n">
        <v>-18.36</v>
      </c>
      <c r="C150" s="16" t="s">
        <v>133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45183</v>
      </c>
      <c r="B151" s="6" t="n">
        <v>-35.38</v>
      </c>
      <c r="C151" s="16" t="s">
        <v>102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45184.614467593</v>
      </c>
      <c r="B152" s="6" t="n">
        <v>21.36</v>
      </c>
      <c r="C152" s="16" t="s">
        <v>134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45185.610590278</v>
      </c>
      <c r="B153" s="6" t="n">
        <v>40.38</v>
      </c>
      <c r="C153" s="16" t="s">
        <v>103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45197</v>
      </c>
      <c r="B154" s="6" t="n">
        <v>-800</v>
      </c>
      <c r="C154" s="16" t="s">
        <v>137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45198</v>
      </c>
      <c r="B155" s="6" t="n">
        <v>-29.9</v>
      </c>
      <c r="C155" s="16" t="s">
        <v>116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45201</v>
      </c>
      <c r="B156" s="6" t="n">
        <v>33.9</v>
      </c>
      <c r="C156" s="16" t="s">
        <v>87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45201.506770833</v>
      </c>
      <c r="B157" s="6" t="n">
        <v>800</v>
      </c>
      <c r="C157" s="16" t="s">
        <v>105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45209</v>
      </c>
      <c r="B158" s="6" t="n">
        <v>-77.76</v>
      </c>
      <c r="C158" s="16" t="s">
        <v>130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45210.558530093</v>
      </c>
      <c r="B159" s="6" t="n">
        <v>89.76</v>
      </c>
      <c r="C159" s="16" t="s">
        <v>131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45212</v>
      </c>
      <c r="B160" s="6" t="n">
        <v>-18.36</v>
      </c>
      <c r="C160" s="16" t="s">
        <v>133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45215.541886574</v>
      </c>
      <c r="B161" s="6" t="n">
        <v>200</v>
      </c>
      <c r="C161" s="16" t="s">
        <v>84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45215.615798611</v>
      </c>
      <c r="B162" s="6" t="n">
        <v>21.36</v>
      </c>
      <c r="C162" s="16" t="s">
        <v>134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45215.720451389</v>
      </c>
      <c r="B163" s="6" t="n">
        <v>370</v>
      </c>
      <c r="C163" s="16" t="s">
        <v>84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45218</v>
      </c>
      <c r="B164" s="6" t="n">
        <v>-39.62</v>
      </c>
      <c r="C164" s="16" t="s">
        <v>92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45222.48994213</v>
      </c>
      <c r="B165" s="6" t="n">
        <v>45.62</v>
      </c>
      <c r="C165" s="16" t="s">
        <v>93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45229.9225</v>
      </c>
      <c r="B166" s="6" t="n">
        <v>13.14</v>
      </c>
      <c r="C166" s="16" t="s">
        <v>84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45232</v>
      </c>
      <c r="B167" s="6" t="n">
        <v>-23.42</v>
      </c>
      <c r="C167" s="16" t="s">
        <v>118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45237.492048611</v>
      </c>
      <c r="B168" s="6" t="n">
        <v>27.42</v>
      </c>
      <c r="C168" s="16" t="s">
        <v>119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45242</v>
      </c>
      <c r="B169" s="6" t="n">
        <v>-18.36</v>
      </c>
      <c r="C169" s="16" t="s">
        <v>133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45244.685196759</v>
      </c>
      <c r="B170" s="6" t="n">
        <v>21.36</v>
      </c>
      <c r="C170" s="16" t="s">
        <v>134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45257</v>
      </c>
      <c r="B171" s="6" t="n">
        <v>-250</v>
      </c>
      <c r="C171" s="16" t="s">
        <v>120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45258</v>
      </c>
      <c r="B172" s="6" t="n">
        <v>-21.46</v>
      </c>
      <c r="C172" s="16" t="s">
        <v>138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45258</v>
      </c>
      <c r="B173" s="6" t="n">
        <v>-250</v>
      </c>
      <c r="C173" s="16" t="s">
        <v>121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45259</v>
      </c>
      <c r="B174" s="6" t="n">
        <v>-23.26</v>
      </c>
      <c r="C174" s="16" t="s">
        <v>139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45259.5203125</v>
      </c>
      <c r="B175" s="6" t="n">
        <v>24.46</v>
      </c>
      <c r="C175" s="16" t="s">
        <v>100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45259.539050926</v>
      </c>
      <c r="B176" s="6" t="n">
        <v>250</v>
      </c>
      <c r="C176" s="16" t="s">
        <v>122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45260.762789352</v>
      </c>
      <c r="B177" s="6" t="n">
        <v>27.26</v>
      </c>
      <c r="C177" s="16" t="s">
        <v>101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45260.763402778</v>
      </c>
      <c r="B178" s="6" t="n">
        <v>250</v>
      </c>
      <c r="C178" s="16" t="s">
        <v>123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45264</v>
      </c>
      <c r="B179" s="6" t="n">
        <v>-250</v>
      </c>
      <c r="C179" s="16" t="s">
        <v>106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45265</v>
      </c>
      <c r="B180" s="6" t="n">
        <v>-26.85</v>
      </c>
      <c r="C180" s="16" t="s">
        <v>126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45266.537789352</v>
      </c>
      <c r="B181" s="6" t="n">
        <v>30.85</v>
      </c>
      <c r="C181" s="16" t="s">
        <v>109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45266.538645833</v>
      </c>
      <c r="B182" s="6" t="n">
        <v>250</v>
      </c>
      <c r="C182" s="16" t="s">
        <v>108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45267</v>
      </c>
      <c r="B183" s="6" t="n">
        <v>-30.41</v>
      </c>
      <c r="C183" s="16" t="s">
        <v>140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45271</v>
      </c>
      <c r="B184" s="6" t="n">
        <v>-1000</v>
      </c>
      <c r="C184" s="16" t="s">
        <v>141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45271</v>
      </c>
      <c r="B185" s="6" t="n">
        <v>-53.84</v>
      </c>
      <c r="C185" s="16" t="s">
        <v>127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45271.532337963</v>
      </c>
      <c r="B186" s="6" t="n">
        <v>34.41</v>
      </c>
      <c r="C186" s="16" t="s">
        <v>111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45272</v>
      </c>
      <c r="B187" s="6" t="n">
        <v>-29.66</v>
      </c>
      <c r="C187" s="16" t="s">
        <v>112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45272</v>
      </c>
      <c r="B188" s="6" t="n">
        <v>-18.36</v>
      </c>
      <c r="C188" s="16" t="s">
        <v>133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45272.72462963</v>
      </c>
      <c r="B189" s="6" t="n">
        <v>61.84</v>
      </c>
      <c r="C189" s="16" t="s">
        <v>128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45273.505914352</v>
      </c>
      <c r="B190" s="6" t="n">
        <v>33.66</v>
      </c>
      <c r="C190" s="16" t="s">
        <v>113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45273.508622685</v>
      </c>
      <c r="B191" s="6" t="n">
        <v>1000</v>
      </c>
      <c r="C191" s="16" t="s">
        <v>142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45273.5125</v>
      </c>
      <c r="B192" s="6" t="n">
        <v>21.36</v>
      </c>
      <c r="C192" s="16" t="s">
        <v>134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45274</v>
      </c>
      <c r="B193" s="6" t="n">
        <v>-35.38</v>
      </c>
      <c r="C193" s="16" t="s">
        <v>102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45275.507650463</v>
      </c>
      <c r="B194" s="6" t="n">
        <v>356.87</v>
      </c>
      <c r="C194" s="16" t="s">
        <v>84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45275.521782407</v>
      </c>
      <c r="B195" s="6" t="n">
        <v>40.38</v>
      </c>
      <c r="C195" s="16" t="s">
        <v>103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45275.587048611</v>
      </c>
      <c r="B196" s="6" t="n">
        <v>-1204</v>
      </c>
      <c r="C196" s="16" t="s">
        <v>85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45279.53755787</v>
      </c>
      <c r="B197" s="6" t="n">
        <v>96.22</v>
      </c>
      <c r="C197" s="16" t="s">
        <v>84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45280</v>
      </c>
      <c r="B198" s="6" t="n">
        <v>-76.96</v>
      </c>
      <c r="C198" s="16" t="s">
        <v>143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45281.694722222</v>
      </c>
      <c r="B199" s="6" t="n">
        <v>87.96</v>
      </c>
      <c r="C199" s="16" t="s">
        <v>115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45289</v>
      </c>
      <c r="B200" s="6" t="n">
        <v>-14.96</v>
      </c>
      <c r="C200" s="16" t="s">
        <v>144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45300</v>
      </c>
      <c r="B201" s="6" t="n">
        <v>-77.76</v>
      </c>
      <c r="C201" s="16" t="s">
        <v>130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45300.845752315</v>
      </c>
      <c r="B202" s="6" t="n">
        <v>16.96</v>
      </c>
      <c r="C202" s="16" t="s">
        <v>87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45301</v>
      </c>
      <c r="B203" s="6" t="n">
        <v>-41.36</v>
      </c>
      <c r="C203" s="16" t="s">
        <v>145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45301.720972222</v>
      </c>
      <c r="B204" s="6" t="n">
        <v>89.76</v>
      </c>
      <c r="C204" s="16" t="s">
        <v>131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45302</v>
      </c>
      <c r="B205" s="6" t="n">
        <v>-18.36</v>
      </c>
      <c r="C205" s="16" t="s">
        <v>133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45302.694606481</v>
      </c>
      <c r="B206" s="6" t="n">
        <v>47.36</v>
      </c>
      <c r="C206" s="16" t="s">
        <v>90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45303.550462963</v>
      </c>
      <c r="B207" s="6" t="n">
        <v>21.36</v>
      </c>
      <c r="C207" s="16" t="s">
        <v>134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45309</v>
      </c>
      <c r="B208" s="6" t="n">
        <v>-39.62</v>
      </c>
      <c r="C208" s="16" t="s">
        <v>92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45310.474490741</v>
      </c>
      <c r="B209" s="6" t="n">
        <v>45.62</v>
      </c>
      <c r="C209" s="16" t="s">
        <v>93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45317</v>
      </c>
      <c r="B210" s="6" t="n">
        <v>-8.84</v>
      </c>
      <c r="C210" s="16" t="s">
        <v>146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45323</v>
      </c>
      <c r="B211" s="6" t="n">
        <v>-23.42</v>
      </c>
      <c r="C211" s="16" t="s">
        <v>118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45324.472627315</v>
      </c>
      <c r="B212" s="6" t="n">
        <v>27.42</v>
      </c>
      <c r="C212" s="16" t="s">
        <v>147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45332</v>
      </c>
      <c r="B213" s="6" t="n">
        <v>-18.36</v>
      </c>
      <c r="C213" s="16" t="s">
        <v>133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45335</v>
      </c>
      <c r="B214" s="6" t="n">
        <v>-110.66</v>
      </c>
      <c r="C214" s="16" t="s">
        <v>94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45335.537141204</v>
      </c>
      <c r="B215" s="6" t="n">
        <v>21.36</v>
      </c>
      <c r="C215" s="16" t="s">
        <v>134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45336</v>
      </c>
      <c r="B216" s="6" t="n">
        <v>-3000</v>
      </c>
      <c r="C216" s="16" t="s">
        <v>148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45337</v>
      </c>
      <c r="B217" s="6" t="n">
        <v>-117.39</v>
      </c>
      <c r="C217" s="16" t="s">
        <v>96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45337.456076389</v>
      </c>
      <c r="B218" s="6" t="n">
        <v>126.66</v>
      </c>
      <c r="C218" s="16" t="s">
        <v>95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45338.569178241</v>
      </c>
      <c r="B219" s="6" t="n">
        <v>135.39</v>
      </c>
      <c r="C219" s="16" t="s">
        <v>97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45338.574039352</v>
      </c>
      <c r="B220" s="6" t="n">
        <v>3000</v>
      </c>
      <c r="C220" s="16" t="s">
        <v>149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45348</v>
      </c>
      <c r="B221" s="6" t="n">
        <v>-25.29</v>
      </c>
      <c r="C221" s="16" t="s">
        <v>150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45348</v>
      </c>
      <c r="B222" s="6" t="n">
        <v>-250</v>
      </c>
      <c r="C222" s="16" t="s">
        <v>120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45349</v>
      </c>
      <c r="B223" s="6" t="n">
        <v>-16.58</v>
      </c>
      <c r="C223" s="16" t="s">
        <v>151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45349</v>
      </c>
      <c r="B224" s="6" t="n">
        <v>-250</v>
      </c>
      <c r="C224" s="16" t="s">
        <v>121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45349.521423611</v>
      </c>
      <c r="B225" s="6" t="n">
        <v>29.29</v>
      </c>
      <c r="C225" s="16" t="s">
        <v>152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45350</v>
      </c>
      <c r="B226" s="6" t="n">
        <v>-18.82</v>
      </c>
      <c r="C226" s="16" t="s">
        <v>153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45350.736238426</v>
      </c>
      <c r="B227" s="6" t="n">
        <v>250</v>
      </c>
      <c r="C227" s="16" t="s">
        <v>122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45350.784363426</v>
      </c>
      <c r="B228" s="6" t="n">
        <v>19.58</v>
      </c>
      <c r="C228" s="16" t="s">
        <v>100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45351.443784722</v>
      </c>
      <c r="B229" s="6" t="n">
        <v>250</v>
      </c>
      <c r="C229" s="16" t="s">
        <v>123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45351.473333333</v>
      </c>
      <c r="B230" s="6" t="n">
        <v>21.82</v>
      </c>
      <c r="C230" s="16" t="s">
        <v>101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45352</v>
      </c>
      <c r="B231" s="6" t="n">
        <v>-10.72</v>
      </c>
      <c r="C231" s="16" t="s">
        <v>154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45355.572326389</v>
      </c>
      <c r="B232" s="6" t="n">
        <v>12.72</v>
      </c>
      <c r="C232" s="16" t="s">
        <v>155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45358</v>
      </c>
      <c r="B233" s="6" t="n">
        <v>-30.41</v>
      </c>
      <c r="C233" s="16" t="s">
        <v>140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45362</v>
      </c>
      <c r="B234" s="6" t="n">
        <v>-18.36</v>
      </c>
      <c r="C234" s="16" t="s">
        <v>133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45362.705752315</v>
      </c>
      <c r="B235" s="6" t="n">
        <v>34.41</v>
      </c>
      <c r="C235" s="16" t="s">
        <v>111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45363.66681713</v>
      </c>
      <c r="B236" s="6" t="n">
        <v>21.36</v>
      </c>
      <c r="C236" s="16" t="s">
        <v>134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45365</v>
      </c>
      <c r="B237" s="6" t="n">
        <v>-35.38</v>
      </c>
      <c r="C237" s="16" t="s">
        <v>102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45369.444270833</v>
      </c>
      <c r="B238" s="6" t="n">
        <v>40.38</v>
      </c>
      <c r="C238" s="16" t="s">
        <v>103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45380</v>
      </c>
      <c r="B239" s="6" t="n">
        <v>-14.96</v>
      </c>
      <c r="C239" s="16" t="s">
        <v>144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45380.902858796</v>
      </c>
      <c r="B240" s="6" t="n">
        <v>9.84</v>
      </c>
      <c r="C240" s="16" t="s">
        <v>156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45383</v>
      </c>
      <c r="B241" s="6" t="n">
        <v>-11.58</v>
      </c>
      <c r="C241" s="16" t="s">
        <v>157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45383.7021875</v>
      </c>
      <c r="B242" s="6" t="n">
        <v>16.96</v>
      </c>
      <c r="C242" s="16" t="s">
        <v>87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45384.547465278</v>
      </c>
      <c r="B243" s="6" t="n">
        <v>13.58</v>
      </c>
      <c r="C243" s="16" t="s">
        <v>155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45391</v>
      </c>
      <c r="B244" s="6" t="n">
        <v>-77.76</v>
      </c>
      <c r="C244" s="16" t="s">
        <v>130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45392</v>
      </c>
      <c r="B245" s="6" t="n">
        <v>-18.36</v>
      </c>
      <c r="C245" s="16" t="s">
        <v>133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45392.724421296</v>
      </c>
      <c r="B246" s="6" t="n">
        <v>89.76</v>
      </c>
      <c r="C246" s="16" t="s">
        <v>131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45394.486736111</v>
      </c>
      <c r="B247" s="6" t="n">
        <v>21.36</v>
      </c>
      <c r="C247" s="16" t="s">
        <v>134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45400</v>
      </c>
      <c r="B248" s="6" t="n">
        <v>-39.62</v>
      </c>
      <c r="C248" s="16" t="s">
        <v>92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45401.670104167</v>
      </c>
      <c r="B249" s="6" t="n">
        <v>45.62</v>
      </c>
      <c r="C249" s="16" t="s">
        <v>93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45413</v>
      </c>
      <c r="B250" s="6" t="n">
        <v>-11.16</v>
      </c>
      <c r="C250" s="16" t="s">
        <v>158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45414</v>
      </c>
      <c r="B251" s="6" t="n">
        <v>-39.38</v>
      </c>
      <c r="C251" s="16" t="s">
        <v>159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45415.537719907</v>
      </c>
      <c r="B252" s="6" t="n">
        <v>45.38</v>
      </c>
      <c r="C252" s="16" t="s">
        <v>119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45415.714849537</v>
      </c>
      <c r="B253" s="6" t="n">
        <v>13.16</v>
      </c>
      <c r="C253" s="16" t="s">
        <v>155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45422</v>
      </c>
      <c r="B254" s="6" t="n">
        <v>-18.36</v>
      </c>
      <c r="C254" s="16" t="s">
        <v>133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45426.742418981</v>
      </c>
      <c r="B255" s="6" t="n">
        <v>21.36</v>
      </c>
      <c r="C255" s="16" t="s">
        <v>134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45439</v>
      </c>
      <c r="B256" s="6" t="n">
        <v>-25.29</v>
      </c>
      <c r="C256" s="16" t="s">
        <v>150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45439</v>
      </c>
      <c r="B257" s="6" t="n">
        <v>-250</v>
      </c>
      <c r="C257" s="16" t="s">
        <v>120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45440</v>
      </c>
      <c r="B258" s="6" t="n">
        <v>-12.68</v>
      </c>
      <c r="C258" s="16" t="s">
        <v>160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45440</v>
      </c>
      <c r="B259" s="6" t="n">
        <v>-250</v>
      </c>
      <c r="C259" s="16" t="s">
        <v>121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45440.674456019</v>
      </c>
      <c r="B260" s="6" t="n">
        <v>29.29</v>
      </c>
      <c r="C260" s="16" t="s">
        <v>152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45441</v>
      </c>
      <c r="B261" s="6" t="n">
        <v>-14.36</v>
      </c>
      <c r="C261" s="16" t="s">
        <v>161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45441.446203704</v>
      </c>
      <c r="B262" s="6" t="n">
        <v>250</v>
      </c>
      <c r="C262" s="16" t="s">
        <v>122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45441.447222222</v>
      </c>
      <c r="B263" s="6" t="n">
        <v>14.68</v>
      </c>
      <c r="C263" s="16" t="s">
        <v>100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45442</v>
      </c>
      <c r="B264" s="6" t="n">
        <v>16.36</v>
      </c>
      <c r="C264" s="16" t="s">
        <v>101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45442</v>
      </c>
      <c r="B265" s="6" t="n">
        <v>250</v>
      </c>
      <c r="C265" s="16" t="s">
        <v>123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45444</v>
      </c>
      <c r="B266" s="6" t="n">
        <v>-11.58</v>
      </c>
      <c r="C266" s="16" t="s">
        <v>157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45447</v>
      </c>
      <c r="B267" s="6" t="n">
        <v>-17.57</v>
      </c>
      <c r="C267" s="16" t="s">
        <v>162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45447.626990741</v>
      </c>
      <c r="B268" s="6" t="n">
        <v>13.58</v>
      </c>
      <c r="C268" s="16" t="s">
        <v>155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45448.691342593</v>
      </c>
      <c r="B269" s="6" t="n">
        <v>20.57</v>
      </c>
      <c r="C269" s="16" t="s">
        <v>109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45449</v>
      </c>
      <c r="B270" s="6" t="n">
        <v>-30.41</v>
      </c>
      <c r="C270" s="16" t="s">
        <v>140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45450.680046296</v>
      </c>
      <c r="B271" s="6" t="n">
        <v>34.41</v>
      </c>
      <c r="C271" s="16" t="s">
        <v>111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45452</v>
      </c>
      <c r="B272" s="6" t="n">
        <v>-18.36</v>
      </c>
      <c r="C272" s="16" t="s">
        <v>133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45453</v>
      </c>
      <c r="B273" s="6" t="n">
        <v>-53.84</v>
      </c>
      <c r="C273" s="16" t="s">
        <v>127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45454.503414352</v>
      </c>
      <c r="B274" s="6" t="n">
        <v>61.84</v>
      </c>
      <c r="C274" s="16" t="s">
        <v>128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45454.658530093</v>
      </c>
      <c r="B275" s="6" t="n">
        <v>21.36</v>
      </c>
      <c r="C275" s="16" t="s">
        <v>134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45455</v>
      </c>
      <c r="B276" s="6" t="n">
        <v>-2000</v>
      </c>
      <c r="C276" s="16" t="s">
        <v>163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45456</v>
      </c>
      <c r="B277" s="6" t="n">
        <v>-35.38</v>
      </c>
      <c r="C277" s="16" t="s">
        <v>102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45457.420821759</v>
      </c>
      <c r="B278" s="6" t="n">
        <v>40.38</v>
      </c>
      <c r="C278" s="16" t="s">
        <v>103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45457.436597222</v>
      </c>
      <c r="B279" s="6" t="n">
        <v>2000</v>
      </c>
      <c r="C279" s="16" t="s">
        <v>164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45462</v>
      </c>
      <c r="B280" s="6" t="n">
        <v>-114.54</v>
      </c>
      <c r="C280" s="16" t="s">
        <v>165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45463.543842593</v>
      </c>
      <c r="B281" s="6" t="n">
        <v>131.54</v>
      </c>
      <c r="C281" s="16" t="s">
        <v>115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45471</v>
      </c>
      <c r="B282" s="6" t="n">
        <v>-14.96</v>
      </c>
      <c r="C282" s="16" t="s">
        <v>144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45473</v>
      </c>
      <c r="B283" s="6" t="n">
        <v>-115.46</v>
      </c>
      <c r="C283" s="16" t="s">
        <v>166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45474</v>
      </c>
      <c r="B284" s="6" t="n">
        <v>-11.16</v>
      </c>
      <c r="C284" s="16" t="s">
        <v>158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45474.659247685</v>
      </c>
      <c r="B285" s="6" t="n">
        <v>16.96</v>
      </c>
      <c r="C285" s="16" t="s">
        <v>87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45475.486689815</v>
      </c>
      <c r="B286" s="6" t="n">
        <v>115.46</v>
      </c>
      <c r="C286" s="16" t="s">
        <v>167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45475.49212963</v>
      </c>
      <c r="B287" s="6" t="n">
        <v>13.16</v>
      </c>
      <c r="C287" s="16" t="s">
        <v>155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45482</v>
      </c>
      <c r="B288" s="6" t="n">
        <v>-18.36</v>
      </c>
      <c r="C288" s="16" t="s">
        <v>133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45482</v>
      </c>
      <c r="B289" s="6" t="n">
        <v>-77.76</v>
      </c>
      <c r="C289" s="16" t="s">
        <v>130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45482</v>
      </c>
      <c r="B290" s="6" t="n">
        <v>-1000</v>
      </c>
      <c r="C290" s="16" t="s">
        <v>168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45483</v>
      </c>
      <c r="B291" s="6" t="n">
        <v>-41.36</v>
      </c>
      <c r="C291" s="16" t="s">
        <v>145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45483.486921296</v>
      </c>
      <c r="B292" s="6" t="n">
        <v>89.76</v>
      </c>
      <c r="C292" s="16" t="s">
        <v>131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45483.518032407</v>
      </c>
      <c r="B293" s="6" t="n">
        <v>21.36</v>
      </c>
      <c r="C293" s="16" t="s">
        <v>134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45484.5609375</v>
      </c>
      <c r="B294" s="6" t="n">
        <v>47.36</v>
      </c>
      <c r="C294" s="16" t="s">
        <v>90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45484.562326389</v>
      </c>
      <c r="B295" s="6" t="n">
        <v>1000</v>
      </c>
      <c r="C295" s="16" t="s">
        <v>169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45490</v>
      </c>
      <c r="B296" s="6" t="n">
        <v>-250</v>
      </c>
      <c r="C296" s="16" t="s">
        <v>170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45491</v>
      </c>
      <c r="B297" s="6" t="n">
        <v>-39.62</v>
      </c>
      <c r="C297" s="16" t="s">
        <v>92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45491.839675926</v>
      </c>
      <c r="B298" s="6" t="n">
        <v>45.62</v>
      </c>
      <c r="C298" s="16" t="s">
        <v>93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45491.846053241</v>
      </c>
      <c r="B299" s="6" t="n">
        <v>250</v>
      </c>
      <c r="C299" s="16" t="s">
        <v>171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45504</v>
      </c>
      <c r="B300" s="6" t="n">
        <v>-101</v>
      </c>
      <c r="C300" s="16" t="s">
        <v>172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45505</v>
      </c>
      <c r="B301" s="6" t="n">
        <v>-39.38</v>
      </c>
      <c r="C301" s="16" t="s">
        <v>159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45505</v>
      </c>
      <c r="B302" s="6" t="n">
        <v>-10.8</v>
      </c>
      <c r="C302" s="16" t="s">
        <v>173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45506</v>
      </c>
      <c r="B303" s="6" t="n">
        <v>101</v>
      </c>
      <c r="C303" s="16" t="s">
        <v>167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45506</v>
      </c>
      <c r="B304" s="6" t="n">
        <v>12.8</v>
      </c>
      <c r="C304" s="16" t="s">
        <v>155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45506.430601852</v>
      </c>
      <c r="B305" s="6" t="n">
        <v>45.38</v>
      </c>
      <c r="C305" s="16" t="s">
        <v>119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45512</v>
      </c>
      <c r="B306" s="6" t="n">
        <v>-18.36</v>
      </c>
      <c r="C306" s="16" t="s">
        <v>133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45513.605173611</v>
      </c>
      <c r="B307" s="6" t="n">
        <v>21.36</v>
      </c>
      <c r="C307" s="16" t="s">
        <v>134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45517</v>
      </c>
      <c r="B308" s="6" t="n">
        <v>-55.08</v>
      </c>
      <c r="C308" s="16" t="s">
        <v>174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45517</v>
      </c>
      <c r="B309" s="6" t="n">
        <v>-110.66</v>
      </c>
      <c r="C309" s="16" t="s">
        <v>94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45519</v>
      </c>
      <c r="B310" s="6" t="n">
        <v>126.66</v>
      </c>
      <c r="C310" s="16" t="s">
        <v>95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45519.438240741</v>
      </c>
      <c r="B311" s="6" t="n">
        <v>63.08</v>
      </c>
      <c r="C311" s="16" t="s">
        <v>175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45530</v>
      </c>
      <c r="B312" s="6" t="n">
        <v>-25.29</v>
      </c>
      <c r="C312" s="16" t="s">
        <v>150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45530</v>
      </c>
      <c r="B313" s="6" t="n">
        <v>-250</v>
      </c>
      <c r="C313" s="16" t="s">
        <v>120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45531</v>
      </c>
      <c r="B314" s="6" t="n">
        <v>-250</v>
      </c>
      <c r="C314" s="16" t="s">
        <v>121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45531</v>
      </c>
      <c r="B315" s="6" t="n">
        <v>-8.78</v>
      </c>
      <c r="C315" s="16" t="s">
        <v>176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45531.53505787</v>
      </c>
      <c r="B316" s="6" t="n">
        <v>29.29</v>
      </c>
      <c r="C316" s="16" t="s">
        <v>152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45532</v>
      </c>
      <c r="B317" s="6" t="n">
        <v>-9.9</v>
      </c>
      <c r="C317" s="16" t="s">
        <v>177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45532.452025463</v>
      </c>
      <c r="B318" s="6" t="n">
        <v>250</v>
      </c>
      <c r="C318" s="16" t="s">
        <v>122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45532.453240741</v>
      </c>
      <c r="B319" s="6" t="n">
        <v>9.78</v>
      </c>
      <c r="C319" s="16" t="s">
        <v>100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45533.475439815</v>
      </c>
      <c r="B320" s="6" t="n">
        <v>250</v>
      </c>
      <c r="C320" s="16" t="s">
        <v>123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45533.478530093</v>
      </c>
      <c r="B321" s="6" t="n">
        <v>10.9</v>
      </c>
      <c r="C321" s="16" t="s">
        <v>101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45535</v>
      </c>
      <c r="B322" s="6" t="n">
        <v>-110.48</v>
      </c>
      <c r="C322" s="16" t="s">
        <v>178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45536</v>
      </c>
      <c r="B323" s="6" t="n">
        <v>-10.12</v>
      </c>
      <c r="C323" s="16" t="s">
        <v>179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45538.503194444</v>
      </c>
      <c r="B324" s="6" t="n">
        <v>12.12</v>
      </c>
      <c r="C324" s="16" t="s">
        <v>155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45538.505960648</v>
      </c>
      <c r="B325" s="6" t="n">
        <v>110.48</v>
      </c>
      <c r="C325" s="16" t="s">
        <v>167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45540</v>
      </c>
      <c r="B326" s="6" t="n">
        <v>-30.41</v>
      </c>
      <c r="C326" s="16" t="s">
        <v>140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45541.779548611</v>
      </c>
      <c r="B327" s="6" t="n">
        <v>34.41</v>
      </c>
      <c r="C327" s="16" t="s">
        <v>111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45542</v>
      </c>
      <c r="B328" s="6" t="n">
        <v>-18.36</v>
      </c>
      <c r="C328" s="16" t="s">
        <v>133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45545.476979167</v>
      </c>
      <c r="B329" s="6" t="n">
        <v>21.36</v>
      </c>
      <c r="C329" s="16" t="s">
        <v>134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45561</v>
      </c>
      <c r="B330" s="6" t="n">
        <v>-800</v>
      </c>
      <c r="C330" s="16" t="s">
        <v>137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45562</v>
      </c>
      <c r="B331" s="6" t="n">
        <v>-14.96</v>
      </c>
      <c r="C331" s="16" t="s">
        <v>144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45565</v>
      </c>
      <c r="B332" s="6" t="n">
        <v>-96.98</v>
      </c>
      <c r="C332" s="16" t="s">
        <v>180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45565</v>
      </c>
      <c r="B333" s="6" t="n">
        <v>16.96</v>
      </c>
      <c r="C333" s="16" t="s">
        <v>87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45565</v>
      </c>
      <c r="B334" s="6" t="n">
        <v>800</v>
      </c>
      <c r="C334" s="16" t="s">
        <v>181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45566</v>
      </c>
      <c r="B335" s="6" t="n">
        <v>-10</v>
      </c>
      <c r="C335" s="16" t="s">
        <v>182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45567</v>
      </c>
      <c r="B336" s="6" t="n">
        <v>11</v>
      </c>
      <c r="C336" s="16" t="s">
        <v>155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45567</v>
      </c>
      <c r="B337" s="6" t="n">
        <v>96.98</v>
      </c>
      <c r="C337" s="16" t="s">
        <v>167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45572</v>
      </c>
      <c r="B338" s="6" t="n">
        <v>-18.36</v>
      </c>
      <c r="C338" s="16" t="s">
        <v>133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45573</v>
      </c>
      <c r="B339" s="6" t="n">
        <v>-77.76</v>
      </c>
      <c r="C339" s="16" t="s">
        <v>130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45573.691354167</v>
      </c>
      <c r="B340" s="6" t="n">
        <v>21.36</v>
      </c>
      <c r="C340" s="16" t="s">
        <v>134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45574.666712963</v>
      </c>
      <c r="B341" s="6" t="n">
        <v>89.76</v>
      </c>
      <c r="C341" s="16" t="s">
        <v>131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45581</v>
      </c>
      <c r="B342" s="6" t="n">
        <v>-250</v>
      </c>
      <c r="C342" s="16" t="s">
        <v>170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45582</v>
      </c>
      <c r="B343" s="6" t="n">
        <v>-34.92</v>
      </c>
      <c r="C343" s="16" t="s">
        <v>183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45583.723217593</v>
      </c>
      <c r="B344" s="6" t="n">
        <v>39.92</v>
      </c>
      <c r="C344" s="16" t="s">
        <v>93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45583.724699074</v>
      </c>
      <c r="B345" s="6" t="n">
        <v>250</v>
      </c>
      <c r="C345" s="16" t="s">
        <v>171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45596</v>
      </c>
      <c r="B346" s="6" t="n">
        <v>-39.38</v>
      </c>
      <c r="C346" s="16" t="s">
        <v>159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45596</v>
      </c>
      <c r="B347" s="6" t="n">
        <v>-93.82</v>
      </c>
      <c r="C347" s="16" t="s">
        <v>184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45597</v>
      </c>
      <c r="B348" s="6" t="n">
        <v>-9.7</v>
      </c>
      <c r="C348" s="16" t="s">
        <v>185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45598.43900463</v>
      </c>
      <c r="B349" s="6" t="n">
        <v>45.38</v>
      </c>
      <c r="C349" s="16" t="s">
        <v>119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45598.500729167</v>
      </c>
      <c r="B350" s="6" t="n">
        <v>93.82</v>
      </c>
      <c r="C350" s="16" t="s">
        <v>167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45598.502094907</v>
      </c>
      <c r="B351" s="6" t="n">
        <v>10.7</v>
      </c>
      <c r="C351" s="16" t="s">
        <v>155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45602</v>
      </c>
      <c r="B352" s="6" t="n">
        <v>-18.36</v>
      </c>
      <c r="C352" s="16" t="s">
        <v>133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45603.683946759</v>
      </c>
      <c r="B353" s="6" t="n">
        <v>21.36</v>
      </c>
      <c r="C353" s="16" t="s">
        <v>134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45621</v>
      </c>
      <c r="B354" s="6" t="n">
        <v>-25.29</v>
      </c>
      <c r="C354" s="16" t="s">
        <v>150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45621</v>
      </c>
      <c r="B355" s="6" t="n">
        <v>-250</v>
      </c>
      <c r="C355" s="16" t="s">
        <v>120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45622</v>
      </c>
      <c r="B356" s="6" t="n">
        <v>-3.9</v>
      </c>
      <c r="C356" s="16" t="s">
        <v>186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45622</v>
      </c>
      <c r="B357" s="6" t="n">
        <v>-250</v>
      </c>
      <c r="C357" s="16" t="s">
        <v>121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45623</v>
      </c>
      <c r="B358" s="6" t="n">
        <v>-4.46</v>
      </c>
      <c r="C358" s="16" t="s">
        <v>187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45623.636354167</v>
      </c>
      <c r="B359" s="6" t="n">
        <v>29.29</v>
      </c>
      <c r="C359" s="16" t="s">
        <v>152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45623.673819444</v>
      </c>
      <c r="B360" s="6" t="n">
        <v>4.9</v>
      </c>
      <c r="C360" s="16" t="s">
        <v>100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45623.694340278</v>
      </c>
      <c r="B361" s="6" t="n">
        <v>250</v>
      </c>
      <c r="C361" s="16" t="s">
        <v>188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45624.698414352</v>
      </c>
      <c r="B362" s="6" t="n">
        <v>5.46</v>
      </c>
      <c r="C362" s="16" t="s">
        <v>101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45624.700358796</v>
      </c>
      <c r="B363" s="6" t="n">
        <v>250</v>
      </c>
      <c r="C363" s="16" t="s">
        <v>189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45626</v>
      </c>
      <c r="B364" s="6" t="n">
        <v>-91.04</v>
      </c>
      <c r="C364" s="16" t="s">
        <v>190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45627</v>
      </c>
      <c r="B365" s="6" t="n">
        <v>-8.74</v>
      </c>
      <c r="C365" s="16" t="s">
        <v>191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45628</v>
      </c>
      <c r="B366" s="6" t="n">
        <v>-500</v>
      </c>
      <c r="C366" s="16" t="s">
        <v>192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45629</v>
      </c>
      <c r="B367" s="6" t="n">
        <v>-17.57</v>
      </c>
      <c r="C367" s="16" t="s">
        <v>162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45629</v>
      </c>
      <c r="B368" s="6" t="n">
        <v>9.74</v>
      </c>
      <c r="C368" s="16" t="s">
        <v>155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45629</v>
      </c>
      <c r="B369" s="6" t="n">
        <v>91.04</v>
      </c>
      <c r="C369" s="16" t="s">
        <v>167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45630.564351852</v>
      </c>
      <c r="B370" s="6" t="n">
        <v>20.57</v>
      </c>
      <c r="C370" s="16" t="s">
        <v>109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45630.565381944</v>
      </c>
      <c r="B371" s="6" t="n">
        <v>500</v>
      </c>
      <c r="C371" s="16" t="s">
        <v>193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45631</v>
      </c>
      <c r="B372" s="6" t="n">
        <v>-30.41</v>
      </c>
      <c r="C372" s="16" t="s">
        <v>140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45632</v>
      </c>
      <c r="B373" s="6" t="n">
        <v>-18.36</v>
      </c>
      <c r="C373" s="16" t="s">
        <v>133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45632.711006944</v>
      </c>
      <c r="B374" s="6" t="n">
        <v>34.41</v>
      </c>
      <c r="C374" s="16" t="s">
        <v>111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45635</v>
      </c>
      <c r="B375" s="6" t="n">
        <v>-142.56</v>
      </c>
      <c r="C375" s="16" t="s">
        <v>194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45635.724363426</v>
      </c>
      <c r="B376" s="6" t="n">
        <v>21.36</v>
      </c>
      <c r="C376" s="16" t="s">
        <v>134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45636.575810185</v>
      </c>
      <c r="B377" s="6" t="n">
        <v>163.56</v>
      </c>
      <c r="C377" s="16" t="s">
        <v>128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45639</v>
      </c>
      <c r="B378" s="6" t="n">
        <v>-30.31</v>
      </c>
      <c r="C378" s="16" t="s">
        <v>195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45644</v>
      </c>
      <c r="B379" s="6" t="n">
        <v>-150.62</v>
      </c>
      <c r="C379" s="16" t="s">
        <v>196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45645</v>
      </c>
      <c r="B380" s="6" t="n">
        <v>172.62</v>
      </c>
      <c r="C380" s="16" t="s">
        <v>115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45652.784675926</v>
      </c>
      <c r="B381" s="6" t="n">
        <v>763.34</v>
      </c>
      <c r="C381" s="16" t="s">
        <v>84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45657</v>
      </c>
      <c r="B382" s="6" t="n">
        <v>-94.56</v>
      </c>
      <c r="C382" s="16" t="s">
        <v>197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45658</v>
      </c>
      <c r="B383" s="6" t="n">
        <v>-8.46</v>
      </c>
      <c r="C383" s="16" t="s">
        <v>198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45662</v>
      </c>
      <c r="B384" s="6" t="n">
        <v>-18.36</v>
      </c>
      <c r="C384" s="16" t="s">
        <v>133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45663</v>
      </c>
      <c r="B385" s="6" t="n">
        <v>-2000</v>
      </c>
      <c r="C385" s="16" t="s">
        <v>199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45664</v>
      </c>
      <c r="B386" s="6" t="n">
        <v>-77.76</v>
      </c>
      <c r="C386" s="16" t="s">
        <v>130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45667</v>
      </c>
      <c r="B387" s="6" t="n">
        <v>2000</v>
      </c>
      <c r="C387" s="16" t="s">
        <v>200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45667</v>
      </c>
      <c r="B388" s="6" t="n">
        <v>89.76</v>
      </c>
      <c r="C388" s="16" t="s">
        <v>131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45667.728923611</v>
      </c>
      <c r="B389" s="6" t="n">
        <v>9.46</v>
      </c>
      <c r="C389" s="16" t="s">
        <v>155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45667.732372685</v>
      </c>
      <c r="B390" s="6" t="n">
        <v>94.56</v>
      </c>
      <c r="C390" s="16" t="s">
        <v>167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45670.626342593</v>
      </c>
      <c r="B391" s="6" t="n">
        <v>21.36</v>
      </c>
      <c r="C391" s="16" t="s">
        <v>134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45672</v>
      </c>
      <c r="B392" s="6" t="n">
        <v>-250</v>
      </c>
      <c r="C392" s="16" t="s">
        <v>170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45673</v>
      </c>
      <c r="B393" s="6" t="n">
        <v>-30.22</v>
      </c>
      <c r="C393" s="16" t="s">
        <v>201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45673.775497685</v>
      </c>
      <c r="B394" s="6" t="n">
        <v>34.22</v>
      </c>
      <c r="C394" s="16" t="s">
        <v>93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45673.775578704</v>
      </c>
      <c r="B395" s="6" t="n">
        <v>250</v>
      </c>
      <c r="C395" s="16" t="s">
        <v>171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45687</v>
      </c>
      <c r="B396" s="6" t="n">
        <v>-45.85</v>
      </c>
      <c r="C396" s="16" t="s">
        <v>202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45687.775752315</v>
      </c>
      <c r="B397" s="6" t="n">
        <v>52.85</v>
      </c>
      <c r="C397" s="16" t="s">
        <v>119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45688</v>
      </c>
      <c r="B398" s="6" t="n">
        <v>-85.14</v>
      </c>
      <c r="C398" s="16" t="s">
        <v>203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45689</v>
      </c>
      <c r="B399" s="6" t="n">
        <v>-7.82</v>
      </c>
      <c r="C399" s="16" t="s">
        <v>204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45692</v>
      </c>
      <c r="B400" s="6" t="n">
        <v>-18.36</v>
      </c>
      <c r="C400" s="16" t="s">
        <v>133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45692.472407407</v>
      </c>
      <c r="B401" s="6" t="n">
        <v>8.82</v>
      </c>
      <c r="C401" s="16" t="s">
        <v>155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45692.479363426</v>
      </c>
      <c r="B402" s="6" t="n">
        <v>85.14</v>
      </c>
      <c r="C402" s="16" t="s">
        <v>167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45693.50880787</v>
      </c>
      <c r="B403" s="6" t="n">
        <v>21.36</v>
      </c>
      <c r="C403" s="16" t="s">
        <v>134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45699</v>
      </c>
      <c r="B404" s="6" t="n">
        <v>-55.08</v>
      </c>
      <c r="C404" s="16" t="s">
        <v>174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45699</v>
      </c>
      <c r="B405" s="6" t="n">
        <v>-110.66</v>
      </c>
      <c r="C405" s="16" t="s">
        <v>94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45699.479050926</v>
      </c>
      <c r="B406" s="6" t="n">
        <v>35.31</v>
      </c>
      <c r="C406" s="16" t="s">
        <v>156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45699.67193287</v>
      </c>
      <c r="B407" s="6" t="n">
        <v>126.66</v>
      </c>
      <c r="C407" s="16" t="s">
        <v>95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45699.713449074</v>
      </c>
      <c r="B408" s="6" t="n">
        <v>63.08</v>
      </c>
      <c r="C408" s="16" t="s">
        <v>175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45712</v>
      </c>
      <c r="B409" s="6" t="n">
        <v>-25.29</v>
      </c>
      <c r="C409" s="16" t="s">
        <v>150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45713.543055556</v>
      </c>
      <c r="B410" s="6" t="n">
        <v>29.29</v>
      </c>
      <c r="C410" s="16" t="s">
        <v>152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45716</v>
      </c>
      <c r="B411" s="6" t="n">
        <v>-78.14</v>
      </c>
      <c r="C411" s="16" t="s">
        <v>205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45717</v>
      </c>
      <c r="B412" s="6" t="n">
        <v>-6.44</v>
      </c>
      <c r="C412" s="16" t="s">
        <v>206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45720.421805556</v>
      </c>
      <c r="B413" s="6" t="n">
        <v>7.44</v>
      </c>
      <c r="C413" s="16" t="s">
        <v>155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45720.424398148</v>
      </c>
      <c r="B414" s="6" t="n">
        <v>78.14</v>
      </c>
      <c r="C414" s="16" t="s">
        <v>167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45721</v>
      </c>
      <c r="B415" s="6" t="n">
        <v>-1000</v>
      </c>
      <c r="C415" s="16" t="s">
        <v>207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45722</v>
      </c>
      <c r="B416" s="6" t="n">
        <v>-18.36</v>
      </c>
      <c r="C416" s="16" t="s">
        <v>133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45722</v>
      </c>
      <c r="B417" s="6" t="n">
        <v>-30.41</v>
      </c>
      <c r="C417" s="16" t="s">
        <v>140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45723.430115741</v>
      </c>
      <c r="B418" s="6" t="n">
        <v>21.36</v>
      </c>
      <c r="C418" s="16" t="s">
        <v>134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45723.470636574</v>
      </c>
      <c r="B419" s="6" t="n">
        <v>34.41</v>
      </c>
      <c r="C419" s="16" t="s">
        <v>111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45723.471701389</v>
      </c>
      <c r="B420" s="6" t="n">
        <v>1000</v>
      </c>
      <c r="C420" s="16" t="s">
        <v>208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45747</v>
      </c>
      <c r="B421" s="6" t="n">
        <v>-73.12</v>
      </c>
      <c r="C421" s="16" t="s">
        <v>209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45748</v>
      </c>
      <c r="B422" s="6" t="n">
        <v>-6.7</v>
      </c>
      <c r="C422" s="16" t="s">
        <v>210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45749.430347222</v>
      </c>
      <c r="B423" s="6" t="n">
        <v>73.12</v>
      </c>
      <c r="C423" s="16" t="s">
        <v>167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45749.433969907</v>
      </c>
      <c r="B424" s="6" t="n">
        <v>7.7</v>
      </c>
      <c r="C424" s="16" t="s">
        <v>155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45749.765451389</v>
      </c>
      <c r="B425" s="6" t="n">
        <v>61.62</v>
      </c>
      <c r="C425" s="16" t="s">
        <v>84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45752</v>
      </c>
      <c r="B426" s="6" t="n">
        <v>-18.36</v>
      </c>
      <c r="C426" s="16" t="s">
        <v>133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45763</v>
      </c>
      <c r="B427" s="6" t="n">
        <v>-250</v>
      </c>
      <c r="C427" s="16" t="s">
        <v>170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45764</v>
      </c>
      <c r="B428" s="6" t="n">
        <v>-24.52</v>
      </c>
      <c r="C428" s="16" t="s">
        <v>211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45765.430428241</v>
      </c>
      <c r="B429" s="6" t="n">
        <v>250</v>
      </c>
      <c r="C429" s="16" t="s">
        <v>171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45765.430902778</v>
      </c>
      <c r="B430" s="6" t="n">
        <v>28.52</v>
      </c>
      <c r="C430" s="16" t="s">
        <v>93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45777</v>
      </c>
      <c r="B431" s="6" t="n">
        <v>-72.52</v>
      </c>
      <c r="C431" s="16" t="s">
        <v>212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45778</v>
      </c>
      <c r="B432" s="6" t="n">
        <v>-5.98</v>
      </c>
      <c r="C432" s="16" t="s">
        <v>213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45778</v>
      </c>
      <c r="B433" s="6" t="n">
        <v>-49.84</v>
      </c>
      <c r="C433" s="16" t="s">
        <v>214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45781</v>
      </c>
      <c r="B434" s="6" t="n">
        <v>-2000</v>
      </c>
      <c r="C434" s="16" t="s">
        <v>215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45782</v>
      </c>
      <c r="B435" s="6" t="n">
        <v>-18.36</v>
      </c>
      <c r="C435" s="16" t="s">
        <v>133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45782.795381944</v>
      </c>
      <c r="B436" s="6" t="n">
        <v>57.84</v>
      </c>
      <c r="C436" s="16" t="s">
        <v>119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45783.424884259</v>
      </c>
      <c r="B437" s="6" t="n">
        <v>6.98</v>
      </c>
      <c r="C437" s="16" t="s">
        <v>155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45783.426331019</v>
      </c>
      <c r="B438" s="6" t="n">
        <v>72.52</v>
      </c>
      <c r="C438" s="16" t="s">
        <v>167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45803</v>
      </c>
      <c r="B439" s="6" t="n">
        <v>-25.29</v>
      </c>
      <c r="C439" s="16" t="s">
        <v>150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45804.573206019</v>
      </c>
      <c r="B440" s="6" t="n">
        <v>29.29</v>
      </c>
      <c r="C440" s="16" t="s">
        <v>152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45808</v>
      </c>
      <c r="B441" s="6" t="n">
        <v>-69.92</v>
      </c>
      <c r="C441" s="16" t="s">
        <v>216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45809</v>
      </c>
      <c r="B442" s="6" t="n">
        <v>-5.72</v>
      </c>
      <c r="C442" s="16" t="s">
        <v>217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45811.546377315</v>
      </c>
      <c r="B443" s="6" t="n">
        <v>6.72</v>
      </c>
      <c r="C443" s="16" t="s">
        <v>155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45811.547719907</v>
      </c>
      <c r="B444" s="6" t="n">
        <v>69.92</v>
      </c>
      <c r="C444" s="16" t="s">
        <v>167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45817</v>
      </c>
      <c r="B445" s="6" t="n">
        <v>-142.56</v>
      </c>
      <c r="C445" s="16" t="s">
        <v>194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45818.556956019</v>
      </c>
      <c r="B446" s="6" t="n">
        <v>163.56</v>
      </c>
      <c r="C446" s="16" t="s">
        <v>128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45826</v>
      </c>
      <c r="B447" s="6" t="n">
        <v>-172.66</v>
      </c>
      <c r="C447" s="16" t="s">
        <v>218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45827.496886574</v>
      </c>
      <c r="B448" s="6" t="n">
        <v>198.66</v>
      </c>
      <c r="C448" s="16" t="s">
        <v>115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45838</v>
      </c>
      <c r="B449" s="6" t="n">
        <v>-64.9</v>
      </c>
      <c r="C449" s="16" t="s">
        <v>219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45839</v>
      </c>
      <c r="B450" s="6" t="n">
        <v>-5.04</v>
      </c>
      <c r="C450" s="16" t="s">
        <v>220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45840.420196759</v>
      </c>
      <c r="B451" s="6" t="n">
        <v>6.04</v>
      </c>
      <c r="C451" s="16" t="s">
        <v>155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45840.421944444</v>
      </c>
      <c r="B452" s="6" t="n">
        <v>64.9</v>
      </c>
      <c r="C452" s="16" t="s">
        <v>167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45854</v>
      </c>
      <c r="B453" s="6" t="n">
        <v>-250</v>
      </c>
      <c r="C453" s="16" t="s">
        <v>170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45855</v>
      </c>
      <c r="B454" s="6" t="n">
        <v>-19.82</v>
      </c>
      <c r="C454" s="16" t="s">
        <v>221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45855.785439815</v>
      </c>
      <c r="B455" s="6" t="n">
        <v>250</v>
      </c>
      <c r="C455" s="16" t="s">
        <v>171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45855.785740741</v>
      </c>
      <c r="B456" s="6" t="n">
        <v>22.82</v>
      </c>
      <c r="C456" s="16" t="s">
        <v>93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45869</v>
      </c>
      <c r="B457" s="6" t="n">
        <v>-49.84</v>
      </c>
      <c r="C457" s="16" t="s">
        <v>214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45869</v>
      </c>
      <c r="B458" s="6" t="n">
        <v>-65.6</v>
      </c>
      <c r="C458" s="16" t="s">
        <v>222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45870</v>
      </c>
      <c r="B459" s="6" t="n">
        <v>-4.8</v>
      </c>
      <c r="C459" s="16" t="s">
        <v>223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45870.448958333</v>
      </c>
      <c r="B460" s="6" t="n">
        <v>57.84</v>
      </c>
      <c r="C460" s="16" t="s">
        <v>119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45873</v>
      </c>
      <c r="B461" s="6" t="n">
        <v>65.6</v>
      </c>
      <c r="C461" s="16" t="s">
        <v>167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45873</v>
      </c>
      <c r="B462" s="6" t="n">
        <v>5.8</v>
      </c>
      <c r="C462" s="16" t="s">
        <v>155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45881</v>
      </c>
      <c r="B463" s="6" t="n">
        <v>-55.08</v>
      </c>
      <c r="C463" s="16" t="s">
        <v>174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45881</v>
      </c>
      <c r="B464" s="6" t="n">
        <v>-225.28</v>
      </c>
      <c r="C464" s="16" t="s">
        <v>224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45882.435601852</v>
      </c>
      <c r="B465" s="6" t="n">
        <v>259.28</v>
      </c>
      <c r="C465" s="16" t="s">
        <v>95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45882.442268519</v>
      </c>
      <c r="B466" s="6" t="n">
        <v>63.08</v>
      </c>
      <c r="C466" s="16" t="s">
        <v>175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45894</v>
      </c>
      <c r="B467" s="6" t="n">
        <v>-25.29</v>
      </c>
      <c r="C467" s="16" t="s">
        <v>150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45895.56005787</v>
      </c>
      <c r="B468" s="6" t="n">
        <v>29.29</v>
      </c>
      <c r="C468" s="16" t="s">
        <v>152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45898</v>
      </c>
      <c r="B469" s="6" t="n">
        <v>-2.86</v>
      </c>
      <c r="C469" s="16" t="s">
        <v>225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45900</v>
      </c>
      <c r="B470" s="6" t="n">
        <v>-63.28</v>
      </c>
      <c r="C470" s="16" t="s">
        <v>226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45901</v>
      </c>
      <c r="B471" s="6" t="n">
        <v>-4.34</v>
      </c>
      <c r="C471" s="16" t="s">
        <v>227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45902.478773148</v>
      </c>
      <c r="B472" s="6" t="n">
        <v>63.28</v>
      </c>
      <c r="C472" s="16" t="s">
        <v>167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45902.47943287</v>
      </c>
      <c r="B473" s="6" t="n">
        <v>5.34</v>
      </c>
      <c r="C473" s="16" t="s">
        <v>155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45923.707210648</v>
      </c>
      <c r="B474" s="6" t="n">
        <v>140.02</v>
      </c>
      <c r="C474" s="16" t="s">
        <v>84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45930</v>
      </c>
      <c r="B475" s="6" t="n">
        <v>-57.74</v>
      </c>
      <c r="C475" s="16" t="s">
        <v>228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45931</v>
      </c>
      <c r="B476" s="6" t="n">
        <v>-3.76</v>
      </c>
      <c r="C476" s="16" t="s">
        <v>229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45932.444386574</v>
      </c>
      <c r="B477" s="6" t="n">
        <v>57.74</v>
      </c>
      <c r="C477" s="16" t="s">
        <v>167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45932.44474537</v>
      </c>
      <c r="B478" s="6" t="n">
        <v>4.76</v>
      </c>
      <c r="C478" s="16" t="s">
        <v>155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45945</v>
      </c>
      <c r="B479" s="6" t="n">
        <v>-250</v>
      </c>
      <c r="C479" s="16" t="s">
        <v>170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45946</v>
      </c>
      <c r="B480" s="6" t="n">
        <v>-15.1</v>
      </c>
      <c r="C480" s="16" t="s">
        <v>230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45947.448645833</v>
      </c>
      <c r="B481" s="6" t="n">
        <v>250</v>
      </c>
      <c r="C481" s="16" t="s">
        <v>171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45947.452962963</v>
      </c>
      <c r="B482" s="6" t="n">
        <v>17.1</v>
      </c>
      <c r="C482" s="16" t="s">
        <v>93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45960</v>
      </c>
      <c r="B483" s="6" t="n">
        <v>-48.35</v>
      </c>
      <c r="C483" s="16" t="s">
        <v>231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45961</v>
      </c>
      <c r="B484" s="6" t="n">
        <v>-62.62</v>
      </c>
      <c r="C484" s="16" t="s">
        <v>232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45961.4409375</v>
      </c>
      <c r="B485" s="6" t="n">
        <v>55.35</v>
      </c>
      <c r="C485" s="16" t="s">
        <v>119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45962</v>
      </c>
      <c r="B486" s="6" t="n">
        <v>-3.52</v>
      </c>
      <c r="C486" s="16" t="s">
        <v>233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45966</v>
      </c>
      <c r="B487" s="6" t="n">
        <v>62.62</v>
      </c>
      <c r="C487" s="16" t="s">
        <v>167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45966</v>
      </c>
      <c r="B488" s="6" t="n">
        <v>4.52</v>
      </c>
      <c r="C488" s="16" t="s">
        <v>155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45985</v>
      </c>
      <c r="B489" s="6" t="n">
        <v>-25.29</v>
      </c>
      <c r="C489" s="16" t="s">
        <v>150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45986.547141204</v>
      </c>
      <c r="B490" s="6" t="n">
        <v>29.29</v>
      </c>
      <c r="C490" s="16" t="s">
        <v>152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45991</v>
      </c>
      <c r="B491" s="6" t="n">
        <v>-59.96</v>
      </c>
      <c r="C491" s="16" t="s">
        <v>234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45992</v>
      </c>
      <c r="B492" s="6" t="n">
        <v>-2.96</v>
      </c>
      <c r="C492" s="16" t="s">
        <v>235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45993.493784722</v>
      </c>
      <c r="B493" s="6" t="n">
        <v>3.96</v>
      </c>
      <c r="C493" s="16" t="s">
        <v>155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45993.494826389</v>
      </c>
      <c r="B494" s="6" t="n">
        <v>59.96</v>
      </c>
      <c r="C494" s="16" t="s">
        <v>167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45999</v>
      </c>
      <c r="B495" s="6" t="n">
        <v>-142.56</v>
      </c>
      <c r="C495" s="16" t="s">
        <v>194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45999.767592593</v>
      </c>
      <c r="B496" s="6" t="n">
        <v>100000</v>
      </c>
      <c r="C496" s="16" t="s">
        <v>84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46000.755243056</v>
      </c>
      <c r="B497" s="6" t="n">
        <v>163.56</v>
      </c>
      <c r="C497" s="16" t="s">
        <v>128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46008</v>
      </c>
      <c r="B498" s="6" t="n">
        <v>-195.48</v>
      </c>
      <c r="C498" s="16" t="s">
        <v>236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46009.453923611</v>
      </c>
      <c r="B499" s="6" t="n">
        <v>224.48</v>
      </c>
      <c r="C499" s="16" t="s">
        <v>115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46022</v>
      </c>
      <c r="B500" s="6" t="n">
        <v>-57.36</v>
      </c>
      <c r="C500" s="16" t="s">
        <v>237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46023</v>
      </c>
      <c r="B501" s="6" t="n">
        <v>-3.7</v>
      </c>
      <c r="C501" s="16" t="s">
        <v>238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46031.454074074</v>
      </c>
      <c r="B502" s="6" t="n">
        <v>2691.01</v>
      </c>
      <c r="C502" s="16" t="s">
        <v>84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46034.630266204</v>
      </c>
      <c r="B503" s="6" t="n">
        <v>3.7</v>
      </c>
      <c r="C503" s="16" t="s">
        <v>155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46034.816354167</v>
      </c>
      <c r="B504" s="6" t="n">
        <v>57.36</v>
      </c>
      <c r="C504" s="16" t="s">
        <v>167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46034.827986111</v>
      </c>
      <c r="B505" s="6" t="n">
        <v>1.2</v>
      </c>
      <c r="C505" s="16" t="s">
        <v>134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46036</v>
      </c>
      <c r="B506" s="6" t="n">
        <v>-250</v>
      </c>
      <c r="C506" s="16" t="s">
        <v>170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46037</v>
      </c>
      <c r="B507" s="6" t="n">
        <v>-10.4</v>
      </c>
      <c r="C507" s="16" t="s">
        <v>239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46038.513449074</v>
      </c>
      <c r="B508" s="6" t="n">
        <v>11.4</v>
      </c>
      <c r="C508" s="16" t="s">
        <v>93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46038.514293981</v>
      </c>
      <c r="B509" s="6" t="n">
        <v>250</v>
      </c>
      <c r="C509" s="16" t="s">
        <v>171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46051</v>
      </c>
      <c r="B510" s="6" t="n">
        <v>-41.87</v>
      </c>
      <c r="C510" s="16" t="s">
        <v>240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46052.487291667</v>
      </c>
      <c r="B511" s="6" t="n">
        <v>47.87</v>
      </c>
      <c r="C511" s="16" t="s">
        <v>119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46053</v>
      </c>
      <c r="B512" s="6" t="n">
        <v>-63.66</v>
      </c>
      <c r="C512" s="16" t="s">
        <v>241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46054</v>
      </c>
      <c r="B513" s="6" t="n">
        <v>-3.3</v>
      </c>
      <c r="C513" s="16" t="s">
        <v>242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3" t="n">
        <v>46056.433576389</v>
      </c>
      <c r="B514" s="6" t="n">
        <v>3.3</v>
      </c>
      <c r="C514" s="16" t="s">
        <v>155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 t="n">
        <v>46056.433657407</v>
      </c>
      <c r="B515" s="6" t="n">
        <v>63.66</v>
      </c>
      <c r="C515" s="16" t="s">
        <v>167</v>
      </c>
      <c r="D515" s="16"/>
      <c r="E515" s="16"/>
      <c r="F515" s="6" t="s">
        <f>=A515-A514</f>
      </c>
      <c r="G515" s="6" t="s">
        <f>=B515+G514</f>
      </c>
      <c r="H515" s="6" t="s">
        <f>=F515*G514</f>
      </c>
    </row>
    <row collapsed="false" customFormat="false" customHeight="false" hidden="false" ht="12.1" outlineLevel="0" r="516">
      <c r="A516" s="13" t="n">
        <v>46063</v>
      </c>
      <c r="B516" s="6" t="n">
        <v>-225.28</v>
      </c>
      <c r="C516" s="16" t="s">
        <v>224</v>
      </c>
      <c r="D516" s="16"/>
      <c r="E516" s="16"/>
      <c r="F516" s="6" t="s">
        <f>=A516-A515</f>
      </c>
      <c r="G516" s="6" t="s">
        <f>=B516+G515</f>
      </c>
      <c r="H516" s="6" t="s">
        <f>=F516*G515</f>
      </c>
    </row>
    <row collapsed="false" customFormat="false" customHeight="false" hidden="false" ht="12.1" outlineLevel="0" r="517">
      <c r="A517" s="13" t="n">
        <v>46063</v>
      </c>
      <c r="B517" s="6" t="n">
        <v>-55.08</v>
      </c>
      <c r="C517" s="16" t="s">
        <v>174</v>
      </c>
      <c r="D517" s="16"/>
      <c r="E517" s="16"/>
      <c r="F517" s="6" t="s">
        <f>=A517-A516</f>
      </c>
      <c r="G517" s="6" t="s">
        <f>=B517+G516</f>
      </c>
      <c r="H517" s="6" t="s">
        <f>=F517*G516</f>
      </c>
    </row>
    <row collapsed="false" customFormat="false" customHeight="false" hidden="false" ht="12.1" outlineLevel="0" r="518">
      <c r="A518" s="13" t="n">
        <v>46064.433113426</v>
      </c>
      <c r="B518" s="6" t="n">
        <v>63.08</v>
      </c>
      <c r="C518" s="16" t="s">
        <v>175</v>
      </c>
      <c r="D518" s="16"/>
      <c r="E518" s="16"/>
      <c r="F518" s="6" t="s">
        <f>=A518-A517</f>
      </c>
      <c r="G518" s="6" t="s">
        <f>=B518+G517</f>
      </c>
      <c r="H518" s="6" t="s">
        <f>=F518*G517</f>
      </c>
    </row>
    <row collapsed="false" customFormat="false" customHeight="false" hidden="false" ht="12.1" outlineLevel="0" r="519">
      <c r="A519" s="13" t="n">
        <v>46064.591076389</v>
      </c>
      <c r="B519" s="6" t="n">
        <v>259.28</v>
      </c>
      <c r="C519" s="16" t="s">
        <v>95</v>
      </c>
      <c r="D519" s="16"/>
      <c r="E519" s="16"/>
      <c r="F519" s="6" t="s">
        <f>=A519-A518</f>
      </c>
      <c r="G519" s="6" t="s">
        <f>=B519+G518</f>
      </c>
      <c r="H519" s="6" t="s">
        <f>=F519*G518</f>
      </c>
    </row>
    <row collapsed="false" customFormat="false" customHeight="false" hidden="false" ht="12.1" outlineLevel="0" r="520">
      <c r="A520" s="13" t="n">
        <v>46076</v>
      </c>
      <c r="B520" s="6" t="n">
        <v>-25.29</v>
      </c>
      <c r="C520" s="16" t="s">
        <v>150</v>
      </c>
      <c r="D520" s="16"/>
      <c r="E520" s="16"/>
      <c r="F520" s="6" t="s">
        <f>=A520-A519</f>
      </c>
      <c r="G520" s="6" t="s">
        <f>=B520+G519</f>
      </c>
      <c r="H520" s="6" t="s">
        <f>=F520*G519</f>
      </c>
    </row>
    <row collapsed="false" customFormat="false" customHeight="false" hidden="false" ht="12.1" outlineLevel="0" r="521">
      <c r="A521" s="13" t="n">
        <v>46078.501689815</v>
      </c>
      <c r="B521" s="6" t="n">
        <v>29.29</v>
      </c>
      <c r="C521" s="16" t="s">
        <v>152</v>
      </c>
      <c r="D521" s="16"/>
      <c r="E521" s="16"/>
      <c r="F521" s="6" t="s">
        <f>=A521-A520</f>
      </c>
      <c r="G521" s="6" t="s">
        <f>=B521+G520</f>
      </c>
      <c r="H521" s="6" t="s">
        <f>=F521*G520</f>
      </c>
    </row>
    <row collapsed="false" customFormat="false" customHeight="false" hidden="false" ht="12.1" outlineLevel="0" r="522">
      <c r="A522" s="13" t="n">
        <v>46081</v>
      </c>
      <c r="B522" s="6" t="n">
        <v>-53.34</v>
      </c>
      <c r="C522" s="16" t="s">
        <v>243</v>
      </c>
      <c r="D522" s="16"/>
      <c r="E522" s="16"/>
      <c r="F522" s="6" t="s">
        <f>=A522-A521</f>
      </c>
      <c r="G522" s="6" t="s">
        <f>=B522+G521</f>
      </c>
      <c r="H522" s="6" t="s">
        <f>=F522*G521</f>
      </c>
    </row>
    <row collapsed="false" customFormat="false" customHeight="false" hidden="false" ht="12.1" outlineLevel="0" r="523">
      <c r="A523" s="13" t="n">
        <v>46082</v>
      </c>
      <c r="B523" s="6" t="n">
        <v>-2.6</v>
      </c>
      <c r="C523" s="16" t="s">
        <v>244</v>
      </c>
      <c r="D523" s="16"/>
      <c r="E523" s="16"/>
      <c r="F523" s="6" t="s">
        <f>=A523-A522</f>
      </c>
      <c r="G523" s="6" t="s">
        <f>=B523+G522</f>
      </c>
      <c r="H523" s="6" t="s">
        <f>=F523*G522</f>
      </c>
    </row>
    <row collapsed="false" customFormat="false" customHeight="false" hidden="false" ht="12.1" outlineLevel="0" r="524">
      <c r="A524" s="13" t="n">
        <v>46084</v>
      </c>
      <c r="B524" s="6" t="n">
        <v>2.6</v>
      </c>
      <c r="C524" s="16" t="s">
        <v>155</v>
      </c>
      <c r="D524" s="16"/>
      <c r="E524" s="16"/>
      <c r="F524" s="6" t="s">
        <f>=A524-A523</f>
      </c>
      <c r="G524" s="6" t="s">
        <f>=B524+G523</f>
      </c>
      <c r="H524" s="6" t="s">
        <f>=F524*G523</f>
      </c>
    </row>
    <row collapsed="false" customFormat="false" customHeight="false" hidden="false" ht="12.1" outlineLevel="0" r="525">
      <c r="A525" s="13" t="n">
        <v>46084</v>
      </c>
      <c r="B525" s="6" t="n">
        <v>53.34</v>
      </c>
      <c r="C525" s="16" t="s">
        <v>167</v>
      </c>
      <c r="D525" s="16"/>
      <c r="E525" s="16"/>
      <c r="F525" s="6" t="s">
        <f>=A525-A524</f>
      </c>
      <c r="G525" s="6" t="s">
        <f>=B525+G524</f>
      </c>
      <c r="H525" s="6" t="s">
        <f>=F525*G524</f>
      </c>
    </row>
    <row collapsed="false" customFormat="false" customHeight="false" hidden="false" ht="12.1" outlineLevel="0" r="526">
      <c r="A526" s="13" t="n">
        <v>46104.664479167</v>
      </c>
      <c r="B526" s="6" t="n">
        <v>30000</v>
      </c>
      <c r="C526" s="16" t="s">
        <v>84</v>
      </c>
      <c r="D526" s="16"/>
      <c r="E526" s="16"/>
      <c r="F526" s="6" t="s">
        <f>=A526-A525</f>
      </c>
      <c r="G526" s="6" t="s">
        <f>=B526+G525</f>
      </c>
      <c r="H526" s="6" t="s">
        <f>=F526*G525</f>
      </c>
    </row>
    <row collapsed="false" customFormat="false" customHeight="false" hidden="false" ht="12.1" outlineLevel="0" r="527">
      <c r="A527" s="13" t="n">
        <v>46112</v>
      </c>
      <c r="B527" s="6" t="n">
        <v>-51.66</v>
      </c>
      <c r="C527" s="16" t="s">
        <v>245</v>
      </c>
      <c r="D527" s="16"/>
      <c r="E527" s="16"/>
      <c r="F527" s="6" t="s">
        <f>=A527-A526</f>
      </c>
      <c r="G527" s="6" t="s">
        <f>=B527+G526</f>
      </c>
      <c r="H527" s="6" t="s">
        <f>=F527*G526</f>
      </c>
    </row>
    <row collapsed="false" customFormat="false" customHeight="false" hidden="false" ht="12.1" outlineLevel="0" r="528">
      <c r="A528" s="13" t="n">
        <v>46113</v>
      </c>
      <c r="B528" s="6" t="n">
        <v>-2.5</v>
      </c>
      <c r="C528" s="16" t="s">
        <v>246</v>
      </c>
      <c r="D528" s="16"/>
      <c r="E528" s="16"/>
      <c r="F528" s="6" t="s">
        <f>=A528-A527</f>
      </c>
      <c r="G528" s="6" t="s">
        <f>=B528+G527</f>
      </c>
      <c r="H528" s="6" t="s">
        <f>=F528*G527</f>
      </c>
    </row>
    <row collapsed="false" customFormat="false" customHeight="false" hidden="false" ht="12.1" outlineLevel="0" r="529">
      <c r="A529" s="12" t="n">
        <v>46125.554849537</v>
      </c>
      <c r="B529" s="5" t="n">
        <v>-167524.73</v>
      </c>
      <c r="C529" s="14" t="s">
        <v>247</v>
      </c>
      <c r="D529" s="16"/>
      <c r="E529" s="16"/>
      <c r="F529" s="6" t="s">
        <f>=A529-A528</f>
      </c>
      <c r="G529" s="6" t="s">
        <f>=B529+G528</f>
      </c>
      <c r="H529" s="6" t="s">
        <f>=F529*G528</f>
      </c>
    </row>
    <row collapsed="false" customFormat="false" customHeight="false" hidden="false" ht="12.1" outlineLevel="0" r="530">
      <c r="A530" s="13"/>
      <c r="B530" s="9" t="s">
        <f>=XIRR(B2:B529,A2:A529)</f>
      </c>
      <c r="C530" s="16" t="s">
        <v>248</v>
      </c>
      <c r="D530" s="16"/>
      <c r="E530" s="16"/>
      <c r="F530" s="7"/>
      <c r="G530" s="2" t="s">
        <v>249</v>
      </c>
      <c r="H530" s="6" t="s">
        <f>=SUM(I2:H529)/365</f>
      </c>
    </row>
    <row collapsed="false" customFormat="false" customHeight="false" hidden="false" ht="12.1" outlineLevel="0" r="531">
      <c r="A531" s="13"/>
      <c r="B531" s="5" t="s">
        <f>=-SUM(B2:B529)</f>
      </c>
      <c r="C531" s="16" t="s">
        <v>250</v>
      </c>
      <c r="D531" s="16"/>
      <c r="E531" s="16"/>
      <c r="F531" s="7"/>
      <c r="G531" s="14" t="s">
        <v>251</v>
      </c>
      <c r="H531" s="9" t="s">
        <f>=B531/H530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5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30</v>
      </c>
      <c r="L1" s="0"/>
      <c r="M1" s="0"/>
      <c r="N1" s="4" t="s">
        <v>33</v>
      </c>
      <c r="O1" s="0"/>
      <c r="P1" s="0"/>
      <c r="Q1" s="4" t="s">
        <v>36</v>
      </c>
      <c r="R1" s="0"/>
      <c r="S1" s="0"/>
      <c r="T1" s="4" t="s">
        <v>41</v>
      </c>
      <c r="U1" s="0"/>
      <c r="V1" s="0"/>
      <c r="W1" s="4" t="s">
        <v>46</v>
      </c>
      <c r="X1" s="0"/>
      <c r="Y1" s="0"/>
      <c r="Z1" s="4" t="s">
        <v>50</v>
      </c>
      <c r="AA1" s="0"/>
      <c r="AB1" s="0"/>
      <c r="AC1" s="4" t="s">
        <v>54</v>
      </c>
      <c r="AD1" s="0"/>
      <c r="AE1" s="0"/>
      <c r="AF1" s="4" t="s">
        <v>57</v>
      </c>
      <c r="AG1" s="0"/>
      <c r="AH1" s="0"/>
      <c r="AI1" s="4" t="s">
        <v>61</v>
      </c>
      <c r="AJ1" s="0"/>
      <c r="AK1" s="0"/>
      <c r="AL1" s="4" t="s">
        <v>65</v>
      </c>
      <c r="AM1" s="0"/>
      <c r="AN1" s="0"/>
      <c r="AO1" s="4" t="s">
        <v>69</v>
      </c>
      <c r="AP1" s="0"/>
    </row>
    <row collapsed="false" customFormat="false" customHeight="false" hidden="false" ht="12.1" outlineLevel="0" r="2">
      <c r="A2" s="11" t="n">
        <v>45841</v>
      </c>
      <c r="B2" s="6" t="n">
        <v>150.81</v>
      </c>
      <c r="C2" s="0" t="s">
        <v>252</v>
      </c>
      <c r="D2" s="11" t="n">
        <v>45302</v>
      </c>
      <c r="E2" s="6" t="n">
        <v>1560</v>
      </c>
      <c r="F2" s="0" t="s">
        <v>252</v>
      </c>
      <c r="G2" s="11" t="n">
        <v>45888</v>
      </c>
      <c r="H2" s="6" t="n">
        <v>282.54</v>
      </c>
      <c r="I2" s="0" t="s">
        <v>252</v>
      </c>
      <c r="J2" s="11" t="n">
        <v>44749</v>
      </c>
      <c r="K2" s="6" t="n">
        <v>334.93</v>
      </c>
      <c r="L2" s="0" t="s">
        <v>252</v>
      </c>
      <c r="M2" s="11" t="n">
        <v>45302</v>
      </c>
      <c r="N2" s="6" t="n">
        <v>3710</v>
      </c>
      <c r="O2" s="0" t="s">
        <v>252</v>
      </c>
      <c r="P2" s="11" t="n">
        <v>45645</v>
      </c>
      <c r="Q2" s="6" t="n">
        <v>172.72</v>
      </c>
      <c r="R2" s="0" t="s">
        <v>252</v>
      </c>
      <c r="S2" s="11" t="n">
        <v>44743</v>
      </c>
      <c r="T2" s="6" t="s">
        <f>=2219.23</f>
      </c>
      <c r="U2" s="0" t="s">
        <v>252</v>
      </c>
      <c r="V2" s="11" t="n">
        <v>44931</v>
      </c>
      <c r="W2" s="6" t="s">
        <f>=937.04</f>
      </c>
      <c r="X2" s="0" t="s">
        <v>252</v>
      </c>
      <c r="Y2" s="11" t="n">
        <v>44743</v>
      </c>
      <c r="Z2" s="6" t="s">
        <f>=2083.66</f>
      </c>
      <c r="AA2" s="0" t="s">
        <v>252</v>
      </c>
      <c r="AB2" s="11" t="n">
        <v>44931</v>
      </c>
      <c r="AC2" s="6" t="s">
        <f>=1030.61</f>
      </c>
      <c r="AD2" s="0" t="s">
        <v>252</v>
      </c>
      <c r="AE2" s="11" t="n">
        <v>45342</v>
      </c>
      <c r="AF2" s="6" t="s">
        <f>=933.96</f>
      </c>
      <c r="AG2" s="0" t="s">
        <v>252</v>
      </c>
      <c r="AH2" s="11" t="n">
        <v>45342</v>
      </c>
      <c r="AI2" s="6" t="s">
        <f>=959.37</f>
      </c>
      <c r="AJ2" s="0" t="s">
        <v>252</v>
      </c>
      <c r="AK2" s="11" t="n">
        <v>45342</v>
      </c>
      <c r="AL2" s="6" t="s">
        <f>=1801.92</f>
      </c>
      <c r="AM2" s="0" t="s">
        <v>252</v>
      </c>
      <c r="AN2" s="11" t="n">
        <v>44734</v>
      </c>
      <c r="AO2" s="6" t="s">
        <f>=1931.66</f>
      </c>
      <c r="AP2" s="0" t="s">
        <v>252</v>
      </c>
    </row>
    <row collapsed="false" customFormat="false" customHeight="false" hidden="false" ht="12.1" outlineLevel="0" r="3">
      <c r="A3" s="11" t="n">
        <v>46206</v>
      </c>
      <c r="B3" s="8" t="s">
        <f>=-Портфель!J2</f>
      </c>
      <c r="C3" s="0" t="s">
        <v>253</v>
      </c>
      <c r="D3" s="11" t="n">
        <v>45351</v>
      </c>
      <c r="E3" s="6" t="n">
        <v>530.5</v>
      </c>
      <c r="F3" s="0" t="s">
        <v>252</v>
      </c>
      <c r="G3" s="11" t="n">
        <v>45898</v>
      </c>
      <c r="H3" s="6" t="n">
        <v>-2.86</v>
      </c>
      <c r="I3" s="0" t="s">
        <v>225</v>
      </c>
      <c r="J3" s="11" t="n">
        <v>44760</v>
      </c>
      <c r="K3" s="6" t="n">
        <v>575.72</v>
      </c>
      <c r="L3" s="0" t="s">
        <v>252</v>
      </c>
      <c r="M3" s="11" t="n">
        <v>45456</v>
      </c>
      <c r="N3" s="6" t="n">
        <v>8.31</v>
      </c>
      <c r="O3" s="0" t="s">
        <v>252</v>
      </c>
      <c r="P3" s="11" t="n">
        <v>45673</v>
      </c>
      <c r="Q3" s="6" t="n">
        <v>281.32</v>
      </c>
      <c r="R3" s="0" t="s">
        <v>252</v>
      </c>
      <c r="S3" s="11" t="n">
        <v>44916</v>
      </c>
      <c r="T3" s="6" t="s">
        <f>=-126.9</f>
      </c>
      <c r="U3" s="0" t="s">
        <v>114</v>
      </c>
      <c r="V3" s="11" t="n">
        <v>44931</v>
      </c>
      <c r="W3" s="6" t="s">
        <f>=937.04</f>
      </c>
      <c r="X3" s="0" t="s">
        <v>252</v>
      </c>
      <c r="Y3" s="11" t="n">
        <v>44789</v>
      </c>
      <c r="Z3" s="6" t="s">
        <f>=-110.66</f>
      </c>
      <c r="AA3" s="0" t="s">
        <v>94</v>
      </c>
      <c r="AB3" s="11" t="n">
        <v>44959</v>
      </c>
      <c r="AC3" s="6" t="s">
        <f>=-23.42</f>
      </c>
      <c r="AD3" s="0" t="s">
        <v>118</v>
      </c>
      <c r="AE3" s="11" t="n">
        <v>45517</v>
      </c>
      <c r="AF3" s="6" t="s">
        <f>=-55.08</f>
      </c>
      <c r="AG3" s="0" t="s">
        <v>174</v>
      </c>
      <c r="AH3" s="11" t="n">
        <v>45348</v>
      </c>
      <c r="AI3" s="6" t="s">
        <f>=-25.29</f>
      </c>
      <c r="AJ3" s="0" t="s">
        <v>150</v>
      </c>
      <c r="AK3" s="11" t="n">
        <v>45352</v>
      </c>
      <c r="AL3" s="6" t="s">
        <f>=-10.72</f>
      </c>
      <c r="AM3" s="0" t="s">
        <v>154</v>
      </c>
      <c r="AN3" s="11" t="n">
        <v>44763</v>
      </c>
      <c r="AO3" s="6" t="s">
        <f>=-39.62</f>
      </c>
      <c r="AP3" s="0" t="s">
        <v>92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11" t="n">
        <v>45441</v>
      </c>
      <c r="E4" s="6" t="n">
        <v>31.53</v>
      </c>
      <c r="F4" s="0" t="s">
        <v>252</v>
      </c>
      <c r="G4" s="11" t="n">
        <v>45999</v>
      </c>
      <c r="H4" s="6" t="n">
        <v>50788.01</v>
      </c>
      <c r="I4" s="0" t="s">
        <v>252</v>
      </c>
      <c r="J4" s="11" t="n">
        <v>44767</v>
      </c>
      <c r="K4" s="6" t="n">
        <v>54.26</v>
      </c>
      <c r="L4" s="0" t="s">
        <v>252</v>
      </c>
      <c r="M4" s="11" t="n">
        <v>45628</v>
      </c>
      <c r="N4" s="6" t="n">
        <v>-5701.38</v>
      </c>
      <c r="O4" s="0" t="s">
        <v>254</v>
      </c>
      <c r="P4" s="11" t="n">
        <v>45769</v>
      </c>
      <c r="Q4" s="6" t="n">
        <v>-81.9</v>
      </c>
      <c r="R4" s="0" t="s">
        <v>254</v>
      </c>
      <c r="S4" s="11" t="n">
        <v>45098</v>
      </c>
      <c r="T4" s="6" t="s">
        <f>=-83.04</f>
      </c>
      <c r="U4" s="0" t="s">
        <v>129</v>
      </c>
      <c r="V4" s="11" t="n">
        <v>45089</v>
      </c>
      <c r="W4" s="6" t="s">
        <f>=-53.84</f>
      </c>
      <c r="X4" s="0" t="s">
        <v>127</v>
      </c>
      <c r="Y4" s="11" t="n">
        <v>44971</v>
      </c>
      <c r="Z4" s="6" t="s">
        <f>=-110.66</f>
      </c>
      <c r="AA4" s="0" t="s">
        <v>94</v>
      </c>
      <c r="AB4" s="11" t="n">
        <v>45050</v>
      </c>
      <c r="AC4" s="6" t="s">
        <f>=-23.42</f>
      </c>
      <c r="AD4" s="0" t="s">
        <v>118</v>
      </c>
      <c r="AE4" s="11" t="n">
        <v>45699</v>
      </c>
      <c r="AF4" s="6" t="s">
        <f>=-55.08</f>
      </c>
      <c r="AG4" s="0" t="s">
        <v>174</v>
      </c>
      <c r="AH4" s="11" t="n">
        <v>45439</v>
      </c>
      <c r="AI4" s="6" t="s">
        <f>=-25.29</f>
      </c>
      <c r="AJ4" s="0" t="s">
        <v>150</v>
      </c>
      <c r="AK4" s="11" t="n">
        <v>45383</v>
      </c>
      <c r="AL4" s="6" t="s">
        <f>=-11.58</f>
      </c>
      <c r="AM4" s="0" t="s">
        <v>157</v>
      </c>
      <c r="AN4" s="11" t="n">
        <v>44854</v>
      </c>
      <c r="AO4" s="6" t="s">
        <f>=-39.62</f>
      </c>
      <c r="AP4" s="0" t="s">
        <v>92</v>
      </c>
    </row>
    <row collapsed="false" customFormat="false" customHeight="false" hidden="false" ht="12.1" outlineLevel="0" r="5">
      <c r="A5" s="0"/>
      <c r="B5" s="8" t="s">
        <f>=-SUM(B2:B3)</f>
      </c>
      <c r="C5" s="0" t="s">
        <v>255</v>
      </c>
      <c r="D5" s="11" t="n">
        <v>45456</v>
      </c>
      <c r="E5" s="6" t="n">
        <v>113.19</v>
      </c>
      <c r="F5" s="0" t="s">
        <v>252</v>
      </c>
      <c r="G5" s="11" t="n">
        <v>46031</v>
      </c>
      <c r="H5" s="6" t="n">
        <v>-2551.02</v>
      </c>
      <c r="I5" s="0" t="s">
        <v>254</v>
      </c>
      <c r="J5" s="11" t="n">
        <v>44791</v>
      </c>
      <c r="K5" s="6" t="n">
        <v>109.89</v>
      </c>
      <c r="L5" s="0" t="s">
        <v>252</v>
      </c>
      <c r="M5" s="11" t="n">
        <v>45691</v>
      </c>
      <c r="N5" s="6" t="n">
        <v>56.15</v>
      </c>
      <c r="O5" s="0" t="s">
        <v>252</v>
      </c>
      <c r="P5" s="11" t="n">
        <v>46125</v>
      </c>
      <c r="Q5" s="8" t="s">
        <f>=-Портфель!J8</f>
      </c>
      <c r="R5" s="0" t="s">
        <v>253</v>
      </c>
      <c r="S5" s="11" t="n">
        <v>45280</v>
      </c>
      <c r="T5" s="6" t="s">
        <f>=-76.96</f>
      </c>
      <c r="U5" s="0" t="s">
        <v>143</v>
      </c>
      <c r="V5" s="11" t="n">
        <v>45271</v>
      </c>
      <c r="W5" s="6" t="s">
        <f>=-53.84</f>
      </c>
      <c r="X5" s="0" t="s">
        <v>127</v>
      </c>
      <c r="Y5" s="11" t="n">
        <v>45153</v>
      </c>
      <c r="Z5" s="6" t="s">
        <f>=-110.66</f>
      </c>
      <c r="AA5" s="0" t="s">
        <v>94</v>
      </c>
      <c r="AB5" s="11" t="n">
        <v>45141</v>
      </c>
      <c r="AC5" s="6" t="s">
        <f>=-23.42</f>
      </c>
      <c r="AD5" s="0" t="s">
        <v>118</v>
      </c>
      <c r="AE5" s="11" t="n">
        <v>45881</v>
      </c>
      <c r="AF5" s="6" t="s">
        <f>=-55.08</f>
      </c>
      <c r="AG5" s="0" t="s">
        <v>174</v>
      </c>
      <c r="AH5" s="11" t="n">
        <v>45530</v>
      </c>
      <c r="AI5" s="6" t="s">
        <f>=-25.29</f>
      </c>
      <c r="AJ5" s="0" t="s">
        <v>150</v>
      </c>
      <c r="AK5" s="11" t="n">
        <v>45413</v>
      </c>
      <c r="AL5" s="6" t="s">
        <f>=-11.16</f>
      </c>
      <c r="AM5" s="0" t="s">
        <v>158</v>
      </c>
      <c r="AN5" s="11" t="n">
        <v>44945</v>
      </c>
      <c r="AO5" s="6" t="s">
        <f>=-39.62</f>
      </c>
      <c r="AP5" s="0" t="s">
        <v>92</v>
      </c>
    </row>
    <row collapsed="false" customFormat="false" customHeight="false" hidden="false" ht="12.1" outlineLevel="0" r="6">
      <c r="A6" s="0"/>
      <c r="B6" s="0"/>
      <c r="C6" s="0"/>
      <c r="D6" s="11" t="n">
        <v>45457</v>
      </c>
      <c r="E6" s="6" t="n">
        <v>2016.3</v>
      </c>
      <c r="F6" s="0" t="s">
        <v>252</v>
      </c>
      <c r="G6" s="11" t="n">
        <v>46253</v>
      </c>
      <c r="H6" s="8" t="s">
        <f>=-Портфель!J5</f>
      </c>
      <c r="I6" s="0" t="s">
        <v>253</v>
      </c>
      <c r="J6" s="11" t="n">
        <v>44791</v>
      </c>
      <c r="K6" s="6" t="n">
        <v>214.74</v>
      </c>
      <c r="L6" s="0" t="s">
        <v>252</v>
      </c>
      <c r="M6" s="11" t="n">
        <v>45693</v>
      </c>
      <c r="N6" s="6" t="n">
        <v>111.9</v>
      </c>
      <c r="O6" s="0" t="s">
        <v>252</v>
      </c>
      <c r="P6" s="0"/>
      <c r="Q6" s="10" t="s">
        <f>=XIRR(Q2:Q5,P2:P5)</f>
      </c>
      <c r="R6" s="0"/>
      <c r="S6" s="11" t="n">
        <v>45462</v>
      </c>
      <c r="T6" s="6" t="s">
        <f>=-114.54</f>
      </c>
      <c r="U6" s="0" t="s">
        <v>165</v>
      </c>
      <c r="V6" s="11" t="n">
        <v>45453</v>
      </c>
      <c r="W6" s="6" t="s">
        <f>=-53.84</f>
      </c>
      <c r="X6" s="0" t="s">
        <v>127</v>
      </c>
      <c r="Y6" s="11" t="n">
        <v>45335</v>
      </c>
      <c r="Z6" s="6" t="s">
        <f>=-110.66</f>
      </c>
      <c r="AA6" s="0" t="s">
        <v>94</v>
      </c>
      <c r="AB6" s="11" t="n">
        <v>45232</v>
      </c>
      <c r="AC6" s="6" t="s">
        <f>=-23.42</f>
      </c>
      <c r="AD6" s="0" t="s">
        <v>118</v>
      </c>
      <c r="AE6" s="11" t="n">
        <v>46063</v>
      </c>
      <c r="AF6" s="6" t="s">
        <f>=-55.08</f>
      </c>
      <c r="AG6" s="0" t="s">
        <v>174</v>
      </c>
      <c r="AH6" s="11" t="n">
        <v>45621</v>
      </c>
      <c r="AI6" s="6" t="s">
        <f>=-25.29</f>
      </c>
      <c r="AJ6" s="0" t="s">
        <v>150</v>
      </c>
      <c r="AK6" s="11" t="n">
        <v>45444</v>
      </c>
      <c r="AL6" s="6" t="s">
        <f>=-11.58</f>
      </c>
      <c r="AM6" s="0" t="s">
        <v>157</v>
      </c>
      <c r="AN6" s="11" t="n">
        <v>45036</v>
      </c>
      <c r="AO6" s="6" t="s">
        <f>=-39.62</f>
      </c>
      <c r="AP6" s="0" t="s">
        <v>92</v>
      </c>
    </row>
    <row collapsed="false" customFormat="false" customHeight="false" hidden="false" ht="12.1" outlineLevel="0" r="7">
      <c r="A7" s="0"/>
      <c r="B7" s="0"/>
      <c r="C7" s="0"/>
      <c r="D7" s="11" t="n">
        <v>45457</v>
      </c>
      <c r="E7" s="6" t="n">
        <v>20.68</v>
      </c>
      <c r="F7" s="0" t="s">
        <v>252</v>
      </c>
      <c r="G7" s="0"/>
      <c r="H7" s="10" t="s">
        <f>=XIRR(H2:H6,G2:G6)</f>
      </c>
      <c r="I7" s="0"/>
      <c r="J7" s="11" t="n">
        <v>44799</v>
      </c>
      <c r="K7" s="6" t="n">
        <v>119.98</v>
      </c>
      <c r="L7" s="0" t="s">
        <v>252</v>
      </c>
      <c r="M7" s="11" t="n">
        <v>45693</v>
      </c>
      <c r="N7" s="6" t="n">
        <v>11.19</v>
      </c>
      <c r="O7" s="0" t="s">
        <v>252</v>
      </c>
      <c r="P7" s="0"/>
      <c r="Q7" s="8" t="s">
        <f>=-SUM(Q2:Q5)</f>
      </c>
      <c r="R7" s="0" t="s">
        <v>255</v>
      </c>
      <c r="S7" s="11" t="n">
        <v>45644</v>
      </c>
      <c r="T7" s="6" t="s">
        <f>=-150.62</f>
      </c>
      <c r="U7" s="0" t="s">
        <v>196</v>
      </c>
      <c r="V7" s="11" t="n">
        <v>45635</v>
      </c>
      <c r="W7" s="6" t="s">
        <f>=-142.56</f>
      </c>
      <c r="X7" s="0" t="s">
        <v>194</v>
      </c>
      <c r="Y7" s="11" t="n">
        <v>45517</v>
      </c>
      <c r="Z7" s="6" t="s">
        <f>=-110.66</f>
      </c>
      <c r="AA7" s="0" t="s">
        <v>94</v>
      </c>
      <c r="AB7" s="11" t="n">
        <v>45323</v>
      </c>
      <c r="AC7" s="6" t="s">
        <f>=-23.42</f>
      </c>
      <c r="AD7" s="0" t="s">
        <v>118</v>
      </c>
      <c r="AE7" s="11" t="n">
        <v>46125</v>
      </c>
      <c r="AF7" s="8" t="s">
        <f>=-Портфель!J14</f>
      </c>
      <c r="AG7" s="0" t="s">
        <v>253</v>
      </c>
      <c r="AH7" s="11" t="n">
        <v>45712</v>
      </c>
      <c r="AI7" s="6" t="s">
        <f>=-25.29</f>
      </c>
      <c r="AJ7" s="0" t="s">
        <v>150</v>
      </c>
      <c r="AK7" s="11" t="n">
        <v>45473</v>
      </c>
      <c r="AL7" s="6" t="s">
        <f>=-115.46</f>
      </c>
      <c r="AM7" s="0" t="s">
        <v>166</v>
      </c>
      <c r="AN7" s="11" t="n">
        <v>45127</v>
      </c>
      <c r="AO7" s="6" t="s">
        <f>=-39.62</f>
      </c>
      <c r="AP7" s="0" t="s">
        <v>92</v>
      </c>
    </row>
    <row collapsed="false" customFormat="false" customHeight="false" hidden="false" ht="12.1" outlineLevel="0" r="8">
      <c r="A8" s="0"/>
      <c r="B8" s="0"/>
      <c r="C8" s="0"/>
      <c r="D8" s="11" t="n">
        <v>45468</v>
      </c>
      <c r="E8" s="6" t="n">
        <v>132.34</v>
      </c>
      <c r="F8" s="0" t="s">
        <v>252</v>
      </c>
      <c r="G8" s="0"/>
      <c r="H8" s="8" t="s">
        <f>=-SUM(H2:H6)</f>
      </c>
      <c r="I8" s="0" t="s">
        <v>255</v>
      </c>
      <c r="J8" s="11" t="n">
        <v>44803</v>
      </c>
      <c r="K8" s="6" t="n">
        <v>290.23</v>
      </c>
      <c r="L8" s="0" t="s">
        <v>252</v>
      </c>
      <c r="M8" s="11" t="n">
        <v>45700</v>
      </c>
      <c r="N8" s="6" t="n">
        <v>221.6</v>
      </c>
      <c r="O8" s="0" t="s">
        <v>252</v>
      </c>
      <c r="P8" s="0"/>
      <c r="Q8" s="0"/>
      <c r="R8" s="0"/>
      <c r="S8" s="11" t="n">
        <v>45826</v>
      </c>
      <c r="T8" s="6" t="s">
        <f>=-172.66</f>
      </c>
      <c r="U8" s="0" t="s">
        <v>218</v>
      </c>
      <c r="V8" s="11" t="n">
        <v>45817</v>
      </c>
      <c r="W8" s="6" t="s">
        <f>=-142.56</f>
      </c>
      <c r="X8" s="0" t="s">
        <v>194</v>
      </c>
      <c r="Y8" s="11" t="n">
        <v>45699</v>
      </c>
      <c r="Z8" s="6" t="s">
        <f>=-110.66</f>
      </c>
      <c r="AA8" s="0" t="s">
        <v>94</v>
      </c>
      <c r="AB8" s="11" t="n">
        <v>45414</v>
      </c>
      <c r="AC8" s="6" t="s">
        <f>=-39.38</f>
      </c>
      <c r="AD8" s="0" t="s">
        <v>159</v>
      </c>
      <c r="AE8" s="0"/>
      <c r="AF8" s="10" t="s">
        <f>=XIRR(AF2:AF7,AE2:AE7)</f>
      </c>
      <c r="AG8" s="0"/>
      <c r="AH8" s="11" t="n">
        <v>45803</v>
      </c>
      <c r="AI8" s="6" t="s">
        <f>=-25.29</f>
      </c>
      <c r="AJ8" s="0" t="s">
        <v>150</v>
      </c>
      <c r="AK8" s="11" t="n">
        <v>45474</v>
      </c>
      <c r="AL8" s="6" t="s">
        <f>=-11.16</f>
      </c>
      <c r="AM8" s="0" t="s">
        <v>158</v>
      </c>
      <c r="AN8" s="11" t="n">
        <v>45218</v>
      </c>
      <c r="AO8" s="6" t="s">
        <f>=-39.62</f>
      </c>
      <c r="AP8" s="0" t="s">
        <v>92</v>
      </c>
    </row>
    <row collapsed="false" customFormat="false" customHeight="false" hidden="false" ht="12.1" outlineLevel="0" r="9">
      <c r="A9" s="0"/>
      <c r="B9" s="0"/>
      <c r="C9" s="0"/>
      <c r="D9" s="11" t="n">
        <v>45476</v>
      </c>
      <c r="E9" s="6" t="n">
        <v>143.08</v>
      </c>
      <c r="F9" s="0" t="s">
        <v>252</v>
      </c>
      <c r="G9" s="0"/>
      <c r="H9" s="0"/>
      <c r="I9" s="0"/>
      <c r="J9" s="11" t="n">
        <v>44803</v>
      </c>
      <c r="K9" s="6" t="n">
        <v>10.01</v>
      </c>
      <c r="L9" s="0" t="s">
        <v>252</v>
      </c>
      <c r="M9" s="11" t="n">
        <v>45720</v>
      </c>
      <c r="N9" s="6" t="n">
        <v>105.8</v>
      </c>
      <c r="O9" s="0" t="s">
        <v>252</v>
      </c>
      <c r="P9" s="0"/>
      <c r="Q9" s="0"/>
      <c r="R9" s="0"/>
      <c r="S9" s="11" t="n">
        <v>46008</v>
      </c>
      <c r="T9" s="6" t="s">
        <f>=-195.48</f>
      </c>
      <c r="U9" s="0" t="s">
        <v>236</v>
      </c>
      <c r="V9" s="11" t="n">
        <v>45999</v>
      </c>
      <c r="W9" s="6" t="s">
        <f>=-142.56</f>
      </c>
      <c r="X9" s="0" t="s">
        <v>194</v>
      </c>
      <c r="Y9" s="11" t="n">
        <v>45881</v>
      </c>
      <c r="Z9" s="6" t="s">
        <f>=-225.28</f>
      </c>
      <c r="AA9" s="0" t="s">
        <v>224</v>
      </c>
      <c r="AB9" s="11" t="n">
        <v>45505</v>
      </c>
      <c r="AC9" s="6" t="s">
        <f>=-39.38</f>
      </c>
      <c r="AD9" s="0" t="s">
        <v>159</v>
      </c>
      <c r="AE9" s="0"/>
      <c r="AF9" s="8" t="s">
        <f>=-SUM(AF2:AF7)</f>
      </c>
      <c r="AG9" s="0" t="s">
        <v>255</v>
      </c>
      <c r="AH9" s="11" t="n">
        <v>45894</v>
      </c>
      <c r="AI9" s="6" t="s">
        <f>=-25.29</f>
      </c>
      <c r="AJ9" s="0" t="s">
        <v>150</v>
      </c>
      <c r="AK9" s="11" t="n">
        <v>45504</v>
      </c>
      <c r="AL9" s="6" t="s">
        <f>=-101</f>
      </c>
      <c r="AM9" s="0" t="s">
        <v>172</v>
      </c>
      <c r="AN9" s="11" t="n">
        <v>45309</v>
      </c>
      <c r="AO9" s="6" t="s">
        <f>=-39.62</f>
      </c>
      <c r="AP9" s="0" t="s">
        <v>92</v>
      </c>
    </row>
    <row collapsed="false" customFormat="false" customHeight="false" hidden="false" ht="12.1" outlineLevel="0" r="10">
      <c r="A10" s="0"/>
      <c r="B10" s="0"/>
      <c r="C10" s="0"/>
      <c r="D10" s="11" t="n">
        <v>45519</v>
      </c>
      <c r="E10" s="6" t="n">
        <v>180.9</v>
      </c>
      <c r="F10" s="0" t="s">
        <v>252</v>
      </c>
      <c r="G10" s="0"/>
      <c r="H10" s="0"/>
      <c r="I10" s="0"/>
      <c r="J10" s="11" t="n">
        <v>44823</v>
      </c>
      <c r="K10" s="6" t="n">
        <v>103.78</v>
      </c>
      <c r="L10" s="0" t="s">
        <v>252</v>
      </c>
      <c r="M10" s="11" t="n">
        <v>45728</v>
      </c>
      <c r="N10" s="6" t="n">
        <v>1049.39</v>
      </c>
      <c r="O10" s="0" t="s">
        <v>252</v>
      </c>
      <c r="P10" s="0"/>
      <c r="Q10" s="0"/>
      <c r="R10" s="0"/>
      <c r="S10" s="11" t="n">
        <v>46125</v>
      </c>
      <c r="T10" s="8" t="s">
        <f>=-Портфель!J10</f>
      </c>
      <c r="U10" s="0" t="s">
        <v>253</v>
      </c>
      <c r="V10" s="11" t="n">
        <v>46125</v>
      </c>
      <c r="W10" s="8" t="s">
        <f>=-Портфель!J11</f>
      </c>
      <c r="X10" s="0" t="s">
        <v>253</v>
      </c>
      <c r="Y10" s="11" t="n">
        <v>46063</v>
      </c>
      <c r="Z10" s="6" t="s">
        <f>=-225.28</f>
      </c>
      <c r="AA10" s="0" t="s">
        <v>224</v>
      </c>
      <c r="AB10" s="11" t="n">
        <v>45596</v>
      </c>
      <c r="AC10" s="6" t="s">
        <f>=-39.38</f>
      </c>
      <c r="AD10" s="0" t="s">
        <v>159</v>
      </c>
      <c r="AE10" s="0"/>
      <c r="AF10" s="0"/>
      <c r="AG10" s="0"/>
      <c r="AH10" s="11" t="n">
        <v>45985</v>
      </c>
      <c r="AI10" s="6" t="s">
        <f>=-25.29</f>
      </c>
      <c r="AJ10" s="0" t="s">
        <v>150</v>
      </c>
      <c r="AK10" s="11" t="n">
        <v>45505</v>
      </c>
      <c r="AL10" s="6" t="s">
        <f>=-10.8</f>
      </c>
      <c r="AM10" s="0" t="s">
        <v>173</v>
      </c>
      <c r="AN10" s="11" t="n">
        <v>45400</v>
      </c>
      <c r="AO10" s="6" t="s">
        <f>=-39.62</f>
      </c>
      <c r="AP10" s="0" t="s">
        <v>92</v>
      </c>
    </row>
    <row collapsed="false" customFormat="false" customHeight="false" hidden="false" ht="12.1" outlineLevel="0" r="11">
      <c r="A11" s="0"/>
      <c r="B11" s="0"/>
      <c r="C11" s="0"/>
      <c r="D11" s="11" t="n">
        <v>45532</v>
      </c>
      <c r="E11" s="6" t="n">
        <v>287.1</v>
      </c>
      <c r="F11" s="0" t="s">
        <v>252</v>
      </c>
      <c r="G11" s="0"/>
      <c r="H11" s="0"/>
      <c r="I11" s="0"/>
      <c r="J11" s="11" t="n">
        <v>44861</v>
      </c>
      <c r="K11" s="6" t="n">
        <v>-1853.35</v>
      </c>
      <c r="L11" s="0" t="s">
        <v>254</v>
      </c>
      <c r="M11" s="11" t="n">
        <v>46125</v>
      </c>
      <c r="N11" s="8" t="s">
        <f>=-Портфель!J7</f>
      </c>
      <c r="O11" s="0" t="s">
        <v>253</v>
      </c>
      <c r="P11" s="0"/>
      <c r="Q11" s="0"/>
      <c r="R11" s="0"/>
      <c r="S11" s="0"/>
      <c r="T11" s="10" t="s">
        <f>=XIRR(T2:T10,S2:S10)</f>
      </c>
      <c r="U11" s="0"/>
      <c r="V11" s="0"/>
      <c r="W11" s="10" t="s">
        <f>=XIRR(W2:W10,V2:V10)</f>
      </c>
      <c r="X11" s="0"/>
      <c r="Y11" s="11" t="n">
        <v>46125</v>
      </c>
      <c r="Z11" s="8" t="s">
        <f>=-Портфель!J12</f>
      </c>
      <c r="AA11" s="0" t="s">
        <v>253</v>
      </c>
      <c r="AB11" s="11" t="n">
        <v>45687</v>
      </c>
      <c r="AC11" s="6" t="s">
        <f>=-45.85</f>
      </c>
      <c r="AD11" s="0" t="s">
        <v>202</v>
      </c>
      <c r="AE11" s="0"/>
      <c r="AF11" s="0"/>
      <c r="AG11" s="0"/>
      <c r="AH11" s="11" t="n">
        <v>46076</v>
      </c>
      <c r="AI11" s="6" t="s">
        <f>=-25.29</f>
      </c>
      <c r="AJ11" s="0" t="s">
        <v>150</v>
      </c>
      <c r="AK11" s="11" t="n">
        <v>45535</v>
      </c>
      <c r="AL11" s="6" t="s">
        <f>=-110.48</f>
      </c>
      <c r="AM11" s="0" t="s">
        <v>178</v>
      </c>
      <c r="AN11" s="11" t="n">
        <v>45490</v>
      </c>
      <c r="AO11" s="6" t="s">
        <f>=-250</f>
      </c>
      <c r="AP11" s="0" t="s">
        <v>170</v>
      </c>
    </row>
    <row collapsed="false" customFormat="false" customHeight="false" hidden="false" ht="12.1" outlineLevel="0" r="12">
      <c r="A12" s="0"/>
      <c r="B12" s="0"/>
      <c r="C12" s="0"/>
      <c r="D12" s="11" t="n">
        <v>45533</v>
      </c>
      <c r="E12" s="6" t="n">
        <v>256.62</v>
      </c>
      <c r="F12" s="0" t="s">
        <v>252</v>
      </c>
      <c r="G12" s="0"/>
      <c r="H12" s="0"/>
      <c r="I12" s="0"/>
      <c r="J12" s="11" t="n">
        <v>45302</v>
      </c>
      <c r="K12" s="6" t="n">
        <v>1195.48</v>
      </c>
      <c r="L12" s="0" t="s">
        <v>252</v>
      </c>
      <c r="M12" s="0"/>
      <c r="N12" s="10" t="s">
        <f>=XIRR(N2:N11,M2:M11)</f>
      </c>
      <c r="O12" s="0"/>
      <c r="P12" s="0"/>
      <c r="Q12" s="0"/>
      <c r="R12" s="0"/>
      <c r="S12" s="0"/>
      <c r="T12" s="8" t="s">
        <f>=-SUM(T2:T10)</f>
      </c>
      <c r="U12" s="0" t="s">
        <v>255</v>
      </c>
      <c r="V12" s="0"/>
      <c r="W12" s="8" t="s">
        <f>=-SUM(W2:W10)</f>
      </c>
      <c r="X12" s="0" t="s">
        <v>255</v>
      </c>
      <c r="Y12" s="0"/>
      <c r="Z12" s="10" t="s">
        <f>=XIRR(Z2:Z11,Y2:Y11)</f>
      </c>
      <c r="AA12" s="0"/>
      <c r="AB12" s="11" t="n">
        <v>45778</v>
      </c>
      <c r="AC12" s="6" t="s">
        <f>=-49.84</f>
      </c>
      <c r="AD12" s="0" t="s">
        <v>214</v>
      </c>
      <c r="AE12" s="0"/>
      <c r="AF12" s="0"/>
      <c r="AG12" s="0"/>
      <c r="AH12" s="11" t="n">
        <v>46125</v>
      </c>
      <c r="AI12" s="8" t="s">
        <f>=-Портфель!J15</f>
      </c>
      <c r="AJ12" s="0" t="s">
        <v>253</v>
      </c>
      <c r="AK12" s="11" t="n">
        <v>45536</v>
      </c>
      <c r="AL12" s="6" t="s">
        <f>=-10.12</f>
      </c>
      <c r="AM12" s="0" t="s">
        <v>179</v>
      </c>
      <c r="AN12" s="11" t="n">
        <v>45491</v>
      </c>
      <c r="AO12" s="6" t="s">
        <f>=-39.62</f>
      </c>
      <c r="AP12" s="0" t="s">
        <v>92</v>
      </c>
    </row>
    <row collapsed="false" customFormat="false" customHeight="false" hidden="false" ht="12.1" outlineLevel="0" r="13">
      <c r="A13" s="0"/>
      <c r="B13" s="0"/>
      <c r="C13" s="0"/>
      <c r="D13" s="11" t="n">
        <v>45539</v>
      </c>
      <c r="E13" s="6" t="n">
        <v>125.58</v>
      </c>
      <c r="F13" s="0" t="s">
        <v>252</v>
      </c>
      <c r="G13" s="0"/>
      <c r="H13" s="0"/>
      <c r="I13" s="0"/>
      <c r="J13" s="11" t="n">
        <v>45371</v>
      </c>
      <c r="K13" s="6" t="n">
        <v>145.5</v>
      </c>
      <c r="L13" s="0" t="s">
        <v>252</v>
      </c>
      <c r="M13" s="0"/>
      <c r="N13" s="8" t="s">
        <f>=-SUM(N2:N11)</f>
      </c>
      <c r="O13" s="0" t="s">
        <v>255</v>
      </c>
      <c r="P13" s="0"/>
      <c r="Q13" s="0"/>
      <c r="R13" s="0"/>
      <c r="S13" s="0"/>
      <c r="T13" s="0"/>
      <c r="U13" s="0"/>
      <c r="V13" s="0"/>
      <c r="W13" s="0"/>
      <c r="X13" s="0"/>
      <c r="Y13" s="0"/>
      <c r="Z13" s="8" t="s">
        <f>=-SUM(Z2:Z11)</f>
      </c>
      <c r="AA13" s="0" t="s">
        <v>255</v>
      </c>
      <c r="AB13" s="11" t="n">
        <v>45869</v>
      </c>
      <c r="AC13" s="6" t="s">
        <f>=-49.84</f>
      </c>
      <c r="AD13" s="0" t="s">
        <v>214</v>
      </c>
      <c r="AE13" s="0"/>
      <c r="AF13" s="0"/>
      <c r="AG13" s="0"/>
      <c r="AH13" s="0"/>
      <c r="AI13" s="10" t="s">
        <f>=XIRR(AI2:AI12,AH2:AH12)</f>
      </c>
      <c r="AJ13" s="0"/>
      <c r="AK13" s="11" t="n">
        <v>45565</v>
      </c>
      <c r="AL13" s="6" t="s">
        <f>=-96.98</f>
      </c>
      <c r="AM13" s="0" t="s">
        <v>180</v>
      </c>
      <c r="AN13" s="11" t="n">
        <v>45581</v>
      </c>
      <c r="AO13" s="6" t="s">
        <f>=-250</f>
      </c>
      <c r="AP13" s="0" t="s">
        <v>170</v>
      </c>
    </row>
    <row collapsed="false" customFormat="false" customHeight="false" hidden="false" ht="12.1" outlineLevel="0" r="14">
      <c r="A14" s="0"/>
      <c r="B14" s="0"/>
      <c r="C14" s="0"/>
      <c r="D14" s="11" t="n">
        <v>45544</v>
      </c>
      <c r="E14" s="6" t="n">
        <v>39.36</v>
      </c>
      <c r="F14" s="0" t="s">
        <v>252</v>
      </c>
      <c r="G14" s="0"/>
      <c r="H14" s="0"/>
      <c r="I14" s="0"/>
      <c r="J14" s="11" t="n">
        <v>45385</v>
      </c>
      <c r="K14" s="6" t="n">
        <v>40.67</v>
      </c>
      <c r="L14" s="0" t="s">
        <v>252</v>
      </c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11" t="n">
        <v>45960</v>
      </c>
      <c r="AC14" s="6" t="s">
        <f>=-48.35</f>
      </c>
      <c r="AD14" s="0" t="s">
        <v>231</v>
      </c>
      <c r="AE14" s="0"/>
      <c r="AF14" s="0"/>
      <c r="AG14" s="0"/>
      <c r="AH14" s="0"/>
      <c r="AI14" s="8" t="s">
        <f>=-SUM(AI2:AI12)</f>
      </c>
      <c r="AJ14" s="0" t="s">
        <v>255</v>
      </c>
      <c r="AK14" s="11" t="n">
        <v>45566</v>
      </c>
      <c r="AL14" s="6" t="s">
        <f>=-10</f>
      </c>
      <c r="AM14" s="0" t="s">
        <v>182</v>
      </c>
      <c r="AN14" s="11" t="n">
        <v>45582</v>
      </c>
      <c r="AO14" s="6" t="s">
        <f>=-34.92</f>
      </c>
      <c r="AP14" s="0" t="s">
        <v>183</v>
      </c>
    </row>
    <row collapsed="false" customFormat="false" customHeight="false" hidden="false" ht="12.1" outlineLevel="0" r="15">
      <c r="A15" s="0"/>
      <c r="B15" s="0"/>
      <c r="C15" s="0"/>
      <c r="D15" s="11" t="n">
        <v>45551</v>
      </c>
      <c r="E15" s="6" t="n">
        <v>19.88</v>
      </c>
      <c r="F15" s="0" t="s">
        <v>252</v>
      </c>
      <c r="G15" s="0"/>
      <c r="H15" s="0"/>
      <c r="I15" s="0"/>
      <c r="J15" s="11" t="n">
        <v>45393</v>
      </c>
      <c r="K15" s="6" t="n">
        <v>92.8</v>
      </c>
      <c r="L15" s="0" t="s">
        <v>252</v>
      </c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11" t="n">
        <v>46051</v>
      </c>
      <c r="AC15" s="6" t="s">
        <f>=-41.87</f>
      </c>
      <c r="AD15" s="0" t="s">
        <v>240</v>
      </c>
      <c r="AE15" s="0"/>
      <c r="AF15" s="0"/>
      <c r="AG15" s="0"/>
      <c r="AH15" s="0"/>
      <c r="AI15" s="0"/>
      <c r="AJ15" s="0"/>
      <c r="AK15" s="11" t="n">
        <v>45596</v>
      </c>
      <c r="AL15" s="6" t="s">
        <f>=-93.82</f>
      </c>
      <c r="AM15" s="0" t="s">
        <v>184</v>
      </c>
      <c r="AN15" s="11" t="n">
        <v>45672</v>
      </c>
      <c r="AO15" s="6" t="s">
        <f>=-250</f>
      </c>
      <c r="AP15" s="0" t="s">
        <v>170</v>
      </c>
    </row>
    <row collapsed="false" customFormat="false" customHeight="false" hidden="false" ht="12.1" outlineLevel="0" r="16">
      <c r="A16" s="0"/>
      <c r="B16" s="0"/>
      <c r="C16" s="0"/>
      <c r="D16" s="11" t="n">
        <v>45569</v>
      </c>
      <c r="E16" s="6" t="n">
        <v>93.33</v>
      </c>
      <c r="F16" s="0" t="s">
        <v>252</v>
      </c>
      <c r="G16" s="0"/>
      <c r="H16" s="0"/>
      <c r="I16" s="0"/>
      <c r="J16" s="11" t="n">
        <v>45401</v>
      </c>
      <c r="K16" s="6" t="n">
        <v>64.13</v>
      </c>
      <c r="L16" s="0" t="s">
        <v>252</v>
      </c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11" t="n">
        <v>46125</v>
      </c>
      <c r="AC16" s="8" t="s">
        <f>=-Портфель!J13</f>
      </c>
      <c r="AD16" s="0" t="s">
        <v>253</v>
      </c>
      <c r="AE16" s="0"/>
      <c r="AF16" s="0"/>
      <c r="AG16" s="0"/>
      <c r="AH16" s="0"/>
      <c r="AI16" s="0"/>
      <c r="AJ16" s="0"/>
      <c r="AK16" s="11" t="n">
        <v>45597</v>
      </c>
      <c r="AL16" s="6" t="s">
        <f>=-9.7</f>
      </c>
      <c r="AM16" s="0" t="s">
        <v>185</v>
      </c>
      <c r="AN16" s="11" t="n">
        <v>45673</v>
      </c>
      <c r="AO16" s="6" t="s">
        <f>=-30.22</f>
      </c>
      <c r="AP16" s="0" t="s">
        <v>201</v>
      </c>
    </row>
    <row collapsed="false" customFormat="false" customHeight="false" hidden="false" ht="12.1" outlineLevel="0" r="17">
      <c r="A17" s="0"/>
      <c r="B17" s="0"/>
      <c r="C17" s="0"/>
      <c r="D17" s="11" t="n">
        <v>45636</v>
      </c>
      <c r="E17" s="6" t="n">
        <v>178.16</v>
      </c>
      <c r="F17" s="0" t="s">
        <v>252</v>
      </c>
      <c r="G17" s="0"/>
      <c r="H17" s="0"/>
      <c r="I17" s="0"/>
      <c r="J17" s="11" t="n">
        <v>45428</v>
      </c>
      <c r="K17" s="6" t="n">
        <v>81.9</v>
      </c>
      <c r="L17" s="0" t="s">
        <v>252</v>
      </c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10" t="s">
        <f>=XIRR(AC2:AC16,AB2:AB16)</f>
      </c>
      <c r="AD17" s="0"/>
      <c r="AE17" s="0"/>
      <c r="AF17" s="0"/>
      <c r="AG17" s="0"/>
      <c r="AH17" s="0"/>
      <c r="AI17" s="0"/>
      <c r="AJ17" s="0"/>
      <c r="AK17" s="11" t="n">
        <v>45626</v>
      </c>
      <c r="AL17" s="6" t="s">
        <f>=-91.04</f>
      </c>
      <c r="AM17" s="0" t="s">
        <v>190</v>
      </c>
      <c r="AN17" s="11" t="n">
        <v>45763</v>
      </c>
      <c r="AO17" s="6" t="s">
        <f>=-250</f>
      </c>
      <c r="AP17" s="0" t="s">
        <v>170</v>
      </c>
    </row>
    <row collapsed="false" customFormat="false" customHeight="false" hidden="false" ht="12.1" outlineLevel="0" r="18">
      <c r="A18" s="0"/>
      <c r="B18" s="0"/>
      <c r="C18" s="0"/>
      <c r="D18" s="11" t="n">
        <v>45665</v>
      </c>
      <c r="E18" s="6" t="n">
        <v>6972.62</v>
      </c>
      <c r="F18" s="0" t="s">
        <v>252</v>
      </c>
      <c r="G18" s="0"/>
      <c r="H18" s="0"/>
      <c r="I18" s="0"/>
      <c r="J18" s="11" t="n">
        <v>45443</v>
      </c>
      <c r="K18" s="6" t="n">
        <v>525.07</v>
      </c>
      <c r="L18" s="0" t="s">
        <v>252</v>
      </c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8" t="s">
        <f>=-SUM(AC2:AC16)</f>
      </c>
      <c r="AD18" s="0" t="s">
        <v>255</v>
      </c>
      <c r="AE18" s="0"/>
      <c r="AF18" s="0"/>
      <c r="AG18" s="0"/>
      <c r="AH18" s="0"/>
      <c r="AI18" s="0"/>
      <c r="AJ18" s="0"/>
      <c r="AK18" s="11" t="n">
        <v>45627</v>
      </c>
      <c r="AL18" s="6" t="s">
        <f>=-8.74</f>
      </c>
      <c r="AM18" s="0" t="s">
        <v>191</v>
      </c>
      <c r="AN18" s="11" t="n">
        <v>45764</v>
      </c>
      <c r="AO18" s="6" t="s">
        <f>=-24.52</f>
      </c>
      <c r="AP18" s="0" t="s">
        <v>211</v>
      </c>
    </row>
    <row collapsed="false" customFormat="false" customHeight="false" hidden="false" ht="12.1" outlineLevel="0" r="19">
      <c r="A19" s="0"/>
      <c r="B19" s="0"/>
      <c r="C19" s="0"/>
      <c r="D19" s="11" t="n">
        <v>45667</v>
      </c>
      <c r="E19" s="6" t="n">
        <v>2586.8</v>
      </c>
      <c r="F19" s="0" t="s">
        <v>252</v>
      </c>
      <c r="G19" s="0"/>
      <c r="H19" s="0"/>
      <c r="I19" s="0"/>
      <c r="J19" s="11" t="n">
        <v>45448</v>
      </c>
      <c r="K19" s="6" t="n">
        <v>34.74</v>
      </c>
      <c r="L19" s="0" t="s">
        <v>252</v>
      </c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11" t="n">
        <v>45657</v>
      </c>
      <c r="AL19" s="6" t="s">
        <f>=-94.56</f>
      </c>
      <c r="AM19" s="0" t="s">
        <v>197</v>
      </c>
      <c r="AN19" s="11" t="n">
        <v>45854</v>
      </c>
      <c r="AO19" s="6" t="s">
        <f>=-250</f>
      </c>
      <c r="AP19" s="0" t="s">
        <v>170</v>
      </c>
    </row>
    <row collapsed="false" customFormat="false" customHeight="false" hidden="false" ht="12.1" outlineLevel="0" r="20">
      <c r="A20" s="0"/>
      <c r="B20" s="0"/>
      <c r="C20" s="0"/>
      <c r="D20" s="11" t="n">
        <v>45671</v>
      </c>
      <c r="E20" s="6" t="n">
        <v>226.8</v>
      </c>
      <c r="F20" s="0" t="s">
        <v>252</v>
      </c>
      <c r="G20" s="0"/>
      <c r="H20" s="0"/>
      <c r="I20" s="0"/>
      <c r="J20" s="11" t="n">
        <v>45476</v>
      </c>
      <c r="K20" s="6" t="n">
        <v>5.82</v>
      </c>
      <c r="L20" s="0" t="s">
        <v>252</v>
      </c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11" t="n">
        <v>45658</v>
      </c>
      <c r="AL20" s="6" t="s">
        <f>=-8.46</f>
      </c>
      <c r="AM20" s="0" t="s">
        <v>198</v>
      </c>
      <c r="AN20" s="11" t="n">
        <v>45855</v>
      </c>
      <c r="AO20" s="6" t="s">
        <f>=-19.82</f>
      </c>
      <c r="AP20" s="0" t="s">
        <v>221</v>
      </c>
    </row>
    <row collapsed="false" customFormat="false" customHeight="false" hidden="false" ht="12.1" outlineLevel="0" r="21">
      <c r="A21" s="0"/>
      <c r="B21" s="0"/>
      <c r="C21" s="0"/>
      <c r="D21" s="11" t="n">
        <v>45749</v>
      </c>
      <c r="E21" s="6" t="n">
        <v>150.45</v>
      </c>
      <c r="F21" s="0" t="s">
        <v>252</v>
      </c>
      <c r="G21" s="0"/>
      <c r="H21" s="0"/>
      <c r="I21" s="0"/>
      <c r="J21" s="11" t="n">
        <v>45488</v>
      </c>
      <c r="K21" s="6" t="n">
        <v>1100.1</v>
      </c>
      <c r="L21" s="0" t="s">
        <v>252</v>
      </c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11" t="n">
        <v>45688</v>
      </c>
      <c r="AL21" s="6" t="s">
        <f>=-85.14</f>
      </c>
      <c r="AM21" s="0" t="s">
        <v>203</v>
      </c>
      <c r="AN21" s="11" t="n">
        <v>45945</v>
      </c>
      <c r="AO21" s="6" t="s">
        <f>=-250</f>
      </c>
      <c r="AP21" s="0" t="s">
        <v>170</v>
      </c>
    </row>
    <row collapsed="false" customFormat="false" customHeight="false" hidden="false" ht="12.1" outlineLevel="0" r="22">
      <c r="A22" s="0"/>
      <c r="B22" s="0"/>
      <c r="C22" s="0"/>
      <c r="D22" s="11" t="n">
        <v>45769</v>
      </c>
      <c r="E22" s="6" t="n">
        <v>465.3</v>
      </c>
      <c r="F22" s="0" t="s">
        <v>252</v>
      </c>
      <c r="G22" s="0"/>
      <c r="H22" s="0"/>
      <c r="I22" s="0"/>
      <c r="J22" s="11" t="n">
        <v>45488</v>
      </c>
      <c r="K22" s="6" t="n">
        <v>57.9</v>
      </c>
      <c r="L22" s="0" t="s">
        <v>252</v>
      </c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11" t="n">
        <v>45689</v>
      </c>
      <c r="AL22" s="6" t="s">
        <f>=-7.82</f>
      </c>
      <c r="AM22" s="0" t="s">
        <v>204</v>
      </c>
      <c r="AN22" s="11" t="n">
        <v>45946</v>
      </c>
      <c r="AO22" s="6" t="s">
        <f>=-15.1</f>
      </c>
      <c r="AP22" s="0" t="s">
        <v>230</v>
      </c>
    </row>
    <row collapsed="false" customFormat="false" customHeight="false" hidden="false" ht="12.1" outlineLevel="0" r="23">
      <c r="A23" s="0"/>
      <c r="B23" s="0"/>
      <c r="C23" s="0"/>
      <c r="D23" s="11" t="n">
        <v>45783</v>
      </c>
      <c r="E23" s="6" t="n">
        <v>139.58</v>
      </c>
      <c r="F23" s="0" t="s">
        <v>252</v>
      </c>
      <c r="G23" s="0"/>
      <c r="H23" s="0"/>
      <c r="I23" s="0"/>
      <c r="J23" s="11" t="n">
        <v>45492</v>
      </c>
      <c r="K23" s="6" t="n">
        <v>296.31</v>
      </c>
      <c r="L23" s="0" t="s">
        <v>252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11" t="n">
        <v>45716</v>
      </c>
      <c r="AL23" s="6" t="s">
        <f>=-78.14</f>
      </c>
      <c r="AM23" s="0" t="s">
        <v>205</v>
      </c>
      <c r="AN23" s="11" t="n">
        <v>46036</v>
      </c>
      <c r="AO23" s="6" t="s">
        <f>=-250</f>
      </c>
      <c r="AP23" s="0" t="s">
        <v>170</v>
      </c>
    </row>
    <row collapsed="false" customFormat="false" customHeight="false" hidden="false" ht="12.1" outlineLevel="0" r="24">
      <c r="A24" s="0"/>
      <c r="B24" s="0"/>
      <c r="C24" s="0"/>
      <c r="D24" s="11" t="n">
        <v>45817</v>
      </c>
      <c r="E24" s="6" t="n">
        <v>107.36</v>
      </c>
      <c r="F24" s="0" t="s">
        <v>252</v>
      </c>
      <c r="G24" s="0"/>
      <c r="H24" s="0"/>
      <c r="I24" s="0"/>
      <c r="J24" s="11" t="n">
        <v>45506</v>
      </c>
      <c r="K24" s="6" t="n">
        <v>158.22</v>
      </c>
      <c r="L24" s="0" t="s">
        <v>252</v>
      </c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11" t="n">
        <v>45717</v>
      </c>
      <c r="AL24" s="6" t="s">
        <f>=-6.44</f>
      </c>
      <c r="AM24" s="0" t="s">
        <v>206</v>
      </c>
      <c r="AN24" s="11" t="n">
        <v>46037</v>
      </c>
      <c r="AO24" s="6" t="s">
        <f>=-10.4</f>
      </c>
      <c r="AP24" s="0" t="s">
        <v>239</v>
      </c>
    </row>
    <row collapsed="false" customFormat="false" customHeight="false" hidden="false" ht="12.1" outlineLevel="0" r="25">
      <c r="A25" s="0"/>
      <c r="B25" s="0"/>
      <c r="C25" s="0"/>
      <c r="D25" s="11" t="n">
        <v>45831</v>
      </c>
      <c r="E25" s="6" t="n">
        <v>387.2</v>
      </c>
      <c r="F25" s="0" t="s">
        <v>252</v>
      </c>
      <c r="G25" s="0"/>
      <c r="H25" s="0"/>
      <c r="I25" s="0"/>
      <c r="J25" s="11" t="n">
        <v>45516</v>
      </c>
      <c r="K25" s="6" t="n">
        <v>29.55</v>
      </c>
      <c r="L25" s="0" t="s">
        <v>252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11" t="n">
        <v>45747</v>
      </c>
      <c r="AL25" s="6" t="s">
        <f>=-73.12</f>
      </c>
      <c r="AM25" s="0" t="s">
        <v>209</v>
      </c>
      <c r="AN25" s="11" t="n">
        <v>46125</v>
      </c>
      <c r="AO25" s="8" t="s">
        <f>=-Портфель!J17</f>
      </c>
      <c r="AP25" s="0" t="s">
        <v>253</v>
      </c>
    </row>
    <row collapsed="false" customFormat="false" customHeight="false" hidden="false" ht="12.1" outlineLevel="0" r="26">
      <c r="A26" s="0"/>
      <c r="B26" s="0"/>
      <c r="C26" s="0"/>
      <c r="D26" s="11" t="n">
        <v>45856</v>
      </c>
      <c r="E26" s="6" t="n">
        <v>290.4</v>
      </c>
      <c r="F26" s="0" t="s">
        <v>252</v>
      </c>
      <c r="G26" s="0"/>
      <c r="H26" s="0"/>
      <c r="I26" s="0"/>
      <c r="J26" s="11" t="n">
        <v>45517</v>
      </c>
      <c r="K26" s="6" t="n">
        <v>5.92</v>
      </c>
      <c r="L26" s="0" t="s">
        <v>252</v>
      </c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11" t="n">
        <v>45748</v>
      </c>
      <c r="AL26" s="6" t="s">
        <f>=-6.7</f>
      </c>
      <c r="AM26" s="0" t="s">
        <v>210</v>
      </c>
      <c r="AN26" s="0"/>
      <c r="AO26" s="10" t="s">
        <f>=XIRR(AO2:AO25,AN2:AN25)</f>
      </c>
      <c r="AP26" s="0"/>
    </row>
    <row collapsed="false" customFormat="false" customHeight="false" hidden="false" ht="12.1" outlineLevel="0" r="27">
      <c r="A27" s="0"/>
      <c r="B27" s="0"/>
      <c r="C27" s="0"/>
      <c r="D27" s="11" t="n">
        <v>45873</v>
      </c>
      <c r="E27" s="6" t="n">
        <v>170.34</v>
      </c>
      <c r="F27" s="0" t="s">
        <v>252</v>
      </c>
      <c r="G27" s="0"/>
      <c r="H27" s="0"/>
      <c r="I27" s="0"/>
      <c r="J27" s="11" t="n">
        <v>45519</v>
      </c>
      <c r="K27" s="6" t="n">
        <v>5.92</v>
      </c>
      <c r="L27" s="0" t="s">
        <v>252</v>
      </c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11" t="n">
        <v>45777</v>
      </c>
      <c r="AL27" s="6" t="s">
        <f>=-72.52</f>
      </c>
      <c r="AM27" s="0" t="s">
        <v>212</v>
      </c>
      <c r="AN27" s="0"/>
      <c r="AO27" s="8" t="s">
        <f>=-SUM(AO2:AO25)</f>
      </c>
      <c r="AP27" s="0" t="s">
        <v>255</v>
      </c>
    </row>
    <row collapsed="false" customFormat="false" customHeight="false" hidden="false" ht="12.1" outlineLevel="0" r="28">
      <c r="A28" s="0"/>
      <c r="B28" s="0"/>
      <c r="C28" s="0"/>
      <c r="D28" s="11" t="n">
        <v>45888</v>
      </c>
      <c r="E28" s="6" t="n">
        <v>40.52</v>
      </c>
      <c r="F28" s="0" t="s">
        <v>252</v>
      </c>
      <c r="G28" s="0"/>
      <c r="H28" s="0"/>
      <c r="I28" s="0"/>
      <c r="J28" s="11" t="n">
        <v>45566</v>
      </c>
      <c r="K28" s="6" t="n">
        <v>796.96</v>
      </c>
      <c r="L28" s="0" t="s">
        <v>252</v>
      </c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11" t="n">
        <v>45778</v>
      </c>
      <c r="AL28" s="6" t="s">
        <f>=-5.98</f>
      </c>
      <c r="AM28" s="0" t="s">
        <v>213</v>
      </c>
    </row>
    <row collapsed="false" customFormat="false" customHeight="false" hidden="false" ht="12.1" outlineLevel="0" r="29">
      <c r="A29" s="0"/>
      <c r="B29" s="0"/>
      <c r="C29" s="0"/>
      <c r="D29" s="11" t="n">
        <v>45908</v>
      </c>
      <c r="E29" s="6" t="n">
        <v>103.5</v>
      </c>
      <c r="F29" s="0" t="s">
        <v>252</v>
      </c>
      <c r="G29" s="0"/>
      <c r="H29" s="0"/>
      <c r="I29" s="0"/>
      <c r="J29" s="11" t="n">
        <v>45566</v>
      </c>
      <c r="K29" s="6" t="n">
        <v>23.44</v>
      </c>
      <c r="L29" s="0" t="s">
        <v>252</v>
      </c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11" t="n">
        <v>45808</v>
      </c>
      <c r="AL29" s="6" t="s">
        <f>=-69.92</f>
      </c>
      <c r="AM29" s="0" t="s">
        <v>216</v>
      </c>
    </row>
    <row collapsed="false" customFormat="false" customHeight="false" hidden="false" ht="12.1" outlineLevel="0" r="30">
      <c r="A30" s="0"/>
      <c r="B30" s="0"/>
      <c r="C30" s="0"/>
      <c r="D30" s="11" t="n">
        <v>45923</v>
      </c>
      <c r="E30" s="6" t="n">
        <v>137.41</v>
      </c>
      <c r="F30" s="0" t="s">
        <v>252</v>
      </c>
      <c r="G30" s="0"/>
      <c r="H30" s="0"/>
      <c r="I30" s="0"/>
      <c r="J30" s="11" t="n">
        <v>45569</v>
      </c>
      <c r="K30" s="6" t="n">
        <v>11.74</v>
      </c>
      <c r="L30" s="0" t="s">
        <v>252</v>
      </c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11" t="n">
        <v>45809</v>
      </c>
      <c r="AL30" s="6" t="s">
        <f>=-5.72</f>
      </c>
      <c r="AM30" s="0" t="s">
        <v>217</v>
      </c>
    </row>
    <row collapsed="false" customFormat="false" customHeight="false" hidden="false" ht="12.1" outlineLevel="0" r="31">
      <c r="A31" s="0"/>
      <c r="B31" s="0"/>
      <c r="C31" s="0"/>
      <c r="D31" s="11" t="n">
        <v>45952</v>
      </c>
      <c r="E31" s="6" t="n">
        <v>325.44</v>
      </c>
      <c r="F31" s="0" t="s">
        <v>252</v>
      </c>
      <c r="G31" s="0"/>
      <c r="H31" s="0"/>
      <c r="I31" s="0"/>
      <c r="J31" s="11" t="n">
        <v>45831</v>
      </c>
      <c r="K31" s="6" t="n">
        <v>-13.66</v>
      </c>
      <c r="L31" s="0" t="s">
        <v>254</v>
      </c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11" t="n">
        <v>45838</v>
      </c>
      <c r="AL31" s="6" t="s">
        <f>=-64.9</f>
      </c>
      <c r="AM31" s="0" t="s">
        <v>219</v>
      </c>
    </row>
    <row collapsed="false" customFormat="false" customHeight="false" hidden="false" ht="12.1" outlineLevel="0" r="32">
      <c r="A32" s="0"/>
      <c r="B32" s="0"/>
      <c r="C32" s="0"/>
      <c r="D32" s="11" t="n">
        <v>45967</v>
      </c>
      <c r="E32" s="6" t="n">
        <v>121.56</v>
      </c>
      <c r="F32" s="0" t="s">
        <v>252</v>
      </c>
      <c r="G32" s="0"/>
      <c r="H32" s="0"/>
      <c r="I32" s="0"/>
      <c r="J32" s="11" t="n">
        <v>46125</v>
      </c>
      <c r="K32" s="8" t="s">
        <f>=-Портфель!J6</f>
      </c>
      <c r="L32" s="0" t="s">
        <v>253</v>
      </c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11" t="n">
        <v>45839</v>
      </c>
      <c r="AL32" s="6" t="s">
        <f>=-5.04</f>
      </c>
      <c r="AM32" s="0" t="s">
        <v>220</v>
      </c>
    </row>
    <row collapsed="false" customFormat="false" customHeight="false" hidden="false" ht="12.1" outlineLevel="0" r="33">
      <c r="A33" s="0"/>
      <c r="B33" s="0"/>
      <c r="C33" s="0"/>
      <c r="D33" s="11" t="n">
        <v>45999</v>
      </c>
      <c r="E33" s="6" t="n">
        <v>48843</v>
      </c>
      <c r="F33" s="0" t="s">
        <v>252</v>
      </c>
      <c r="G33" s="0"/>
      <c r="H33" s="0"/>
      <c r="I33" s="0"/>
      <c r="J33" s="0"/>
      <c r="K33" s="10" t="s">
        <f>=XIRR(K2:K32,J2:J32)</f>
      </c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11" t="n">
        <v>45869</v>
      </c>
      <c r="AL33" s="6" t="s">
        <f>=-65.6</f>
      </c>
      <c r="AM33" s="0" t="s">
        <v>222</v>
      </c>
    </row>
    <row collapsed="false" customFormat="false" customHeight="false" hidden="false" ht="12.1" outlineLevel="0" r="34">
      <c r="A34" s="0"/>
      <c r="B34" s="0"/>
      <c r="C34" s="0"/>
      <c r="D34" s="11" t="n">
        <v>46003</v>
      </c>
      <c r="E34" s="6" t="n">
        <v>604.8</v>
      </c>
      <c r="F34" s="0" t="s">
        <v>252</v>
      </c>
      <c r="G34" s="0"/>
      <c r="H34" s="0"/>
      <c r="I34" s="0"/>
      <c r="J34" s="0"/>
      <c r="K34" s="8" t="s">
        <f>=-SUM(K2:K32)</f>
      </c>
      <c r="L34" s="0" t="s">
        <v>255</v>
      </c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11" t="n">
        <v>45870</v>
      </c>
      <c r="AL34" s="6" t="s">
        <f>=-4.8</f>
      </c>
      <c r="AM34" s="0" t="s">
        <v>223</v>
      </c>
    </row>
    <row collapsed="false" customFormat="false" customHeight="false" hidden="false" ht="12.1" outlineLevel="0" r="35">
      <c r="A35" s="0"/>
      <c r="B35" s="0"/>
      <c r="C35" s="0"/>
      <c r="D35" s="11" t="n">
        <v>46035</v>
      </c>
      <c r="E35" s="6" t="n">
        <v>5171.4</v>
      </c>
      <c r="F35" s="0" t="s">
        <v>252</v>
      </c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11" t="n">
        <v>45900</v>
      </c>
      <c r="AL35" s="6" t="s">
        <f>=-63.28</f>
      </c>
      <c r="AM35" s="0" t="s">
        <v>226</v>
      </c>
    </row>
    <row collapsed="false" customFormat="false" customHeight="false" hidden="false" ht="12.1" outlineLevel="0" r="36">
      <c r="A36" s="0"/>
      <c r="B36" s="0"/>
      <c r="C36" s="0"/>
      <c r="D36" s="11" t="n">
        <v>46041</v>
      </c>
      <c r="E36" s="6" t="n">
        <v>403.2</v>
      </c>
      <c r="F36" s="0" t="s">
        <v>252</v>
      </c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11" t="n">
        <v>45901</v>
      </c>
      <c r="AL36" s="6" t="s">
        <f>=-4.34</f>
      </c>
      <c r="AM36" s="0" t="s">
        <v>227</v>
      </c>
    </row>
    <row collapsed="false" customFormat="false" customHeight="false" hidden="false" ht="12.1" outlineLevel="0" r="37">
      <c r="A37" s="0"/>
      <c r="B37" s="0"/>
      <c r="C37" s="0"/>
      <c r="D37" s="11" t="n">
        <v>46069</v>
      </c>
      <c r="E37" s="6" t="n">
        <v>396</v>
      </c>
      <c r="F37" s="0" t="s">
        <v>252</v>
      </c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11" t="n">
        <v>45930</v>
      </c>
      <c r="AL37" s="6" t="s">
        <f>=-57.74</f>
      </c>
      <c r="AM37" s="0" t="s">
        <v>228</v>
      </c>
    </row>
    <row collapsed="false" customFormat="false" customHeight="false" hidden="false" ht="12.1" outlineLevel="0" r="38">
      <c r="A38" s="0"/>
      <c r="B38" s="0"/>
      <c r="C38" s="0"/>
      <c r="D38" s="11" t="n">
        <v>46084</v>
      </c>
      <c r="E38" s="6" t="n">
        <v>130</v>
      </c>
      <c r="F38" s="0" t="s">
        <v>252</v>
      </c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11" t="n">
        <v>45931</v>
      </c>
      <c r="AL38" s="6" t="s">
        <f>=-3.76</f>
      </c>
      <c r="AM38" s="0" t="s">
        <v>229</v>
      </c>
    </row>
    <row collapsed="false" customFormat="false" customHeight="false" hidden="false" ht="12.1" outlineLevel="0" r="39">
      <c r="A39" s="0"/>
      <c r="B39" s="0"/>
      <c r="C39" s="0"/>
      <c r="D39" s="11" t="n">
        <v>46104</v>
      </c>
      <c r="E39" s="6" t="n">
        <v>24926.6</v>
      </c>
      <c r="F39" s="0" t="s">
        <v>252</v>
      </c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11" t="n">
        <v>45961</v>
      </c>
      <c r="AL39" s="6" t="s">
        <f>=-62.62</f>
      </c>
      <c r="AM39" s="0" t="s">
        <v>232</v>
      </c>
    </row>
    <row collapsed="false" customFormat="false" customHeight="false" hidden="false" ht="12.1" outlineLevel="0" r="40">
      <c r="A40" s="0"/>
      <c r="B40" s="0"/>
      <c r="C40" s="0"/>
      <c r="D40" s="11" t="n">
        <v>46104</v>
      </c>
      <c r="E40" s="6" t="n">
        <v>4702.5</v>
      </c>
      <c r="F40" s="0" t="s">
        <v>252</v>
      </c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11" t="n">
        <v>45962</v>
      </c>
      <c r="AL40" s="6" t="s">
        <f>=-3.52</f>
      </c>
      <c r="AM40" s="0" t="s">
        <v>233</v>
      </c>
    </row>
    <row collapsed="false" customFormat="false" customHeight="false" hidden="false" ht="12.1" outlineLevel="0" r="41">
      <c r="A41" s="0"/>
      <c r="B41" s="0"/>
      <c r="C41" s="0"/>
      <c r="D41" s="11" t="n">
        <v>46125</v>
      </c>
      <c r="E41" s="8" t="s">
        <f>=-Портфель!J4</f>
      </c>
      <c r="F41" s="0" t="s">
        <v>253</v>
      </c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11" t="n">
        <v>45991</v>
      </c>
      <c r="AL41" s="6" t="s">
        <f>=-59.96</f>
      </c>
      <c r="AM41" s="0" t="s">
        <v>234</v>
      </c>
    </row>
    <row collapsed="false" customFormat="false" customHeight="false" hidden="false" ht="12.1" outlineLevel="0" r="42">
      <c r="A42" s="0"/>
      <c r="B42" s="0"/>
      <c r="C42" s="0"/>
      <c r="D42" s="0"/>
      <c r="E42" s="10" t="s">
        <f>=XIRR(E2:E41,D2:D41)</f>
      </c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11" t="n">
        <v>45992</v>
      </c>
      <c r="AL42" s="6" t="s">
        <f>=-2.96</f>
      </c>
      <c r="AM42" s="0" t="s">
        <v>235</v>
      </c>
    </row>
    <row collapsed="false" customFormat="false" customHeight="false" hidden="false" ht="12.1" outlineLevel="0" r="43">
      <c r="A43" s="0"/>
      <c r="B43" s="0"/>
      <c r="C43" s="0"/>
      <c r="D43" s="0"/>
      <c r="E43" s="8" t="s">
        <f>=-SUM(E2:E41)</f>
      </c>
      <c r="F43" s="0" t="s">
        <v>255</v>
      </c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11" t="n">
        <v>46022</v>
      </c>
      <c r="AL43" s="6" t="s">
        <f>=-57.36</f>
      </c>
      <c r="AM43" s="0" t="s">
        <v>237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11" t="n">
        <v>46023</v>
      </c>
      <c r="AL44" s="6" t="s">
        <f>=-3.7</f>
      </c>
      <c r="AM44" s="0" t="s">
        <v>238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11" t="n">
        <v>46053</v>
      </c>
      <c r="AL45" s="6" t="s">
        <f>=-63.66</f>
      </c>
      <c r="AM45" s="0" t="s">
        <v>241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11" t="n">
        <v>46054</v>
      </c>
      <c r="AL46" s="6" t="s">
        <f>=-3.3</f>
      </c>
      <c r="AM46" s="0" t="s">
        <v>242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11" t="n">
        <v>46081</v>
      </c>
      <c r="AL47" s="6" t="s">
        <f>=-53.34</f>
      </c>
      <c r="AM47" s="0" t="s">
        <v>243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11" t="n">
        <v>46082</v>
      </c>
      <c r="AL48" s="6" t="s">
        <f>=-2.6</f>
      </c>
      <c r="AM48" s="0" t="s">
        <v>244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11" t="n">
        <v>46112</v>
      </c>
      <c r="AL49" s="6" t="s">
        <f>=-51.66</f>
      </c>
      <c r="AM49" s="0" t="s">
        <v>245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11" t="n">
        <v>46113</v>
      </c>
      <c r="AL50" s="6" t="s">
        <f>=-2.5</f>
      </c>
      <c r="AM50" s="0" t="s">
        <v>246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11" t="n">
        <v>46125</v>
      </c>
      <c r="AL51" s="8" t="s">
        <f>=-Портфель!J16</f>
      </c>
      <c r="AM51" s="0" t="s">
        <v>253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10" t="s">
        <f>=XIRR(AL2:AL51,AK2:AK51)</f>
      </c>
      <c r="AM52" s="0"/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8" t="s">
        <f>=-SUM(AL2:AL51)</f>
      </c>
      <c r="AM53" s="0" t="s">
        <v>255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256</v>
      </c>
      <c r="C1" s="0"/>
      <c r="D1" s="0"/>
      <c r="E1" s="4" t="s">
        <v>257</v>
      </c>
      <c r="F1" s="0"/>
      <c r="G1" s="0"/>
      <c r="H1" s="4" t="s">
        <v>258</v>
      </c>
      <c r="I1" s="0"/>
      <c r="J1" s="0"/>
      <c r="K1" s="4" t="s">
        <v>259</v>
      </c>
      <c r="L1" s="0"/>
      <c r="M1" s="0"/>
      <c r="N1" s="4" t="s">
        <v>260</v>
      </c>
      <c r="O1" s="0"/>
      <c r="P1" s="0"/>
      <c r="Q1" s="4" t="s">
        <v>261</v>
      </c>
      <c r="R1" s="0"/>
      <c r="S1" s="0"/>
      <c r="T1" s="4" t="s">
        <v>262</v>
      </c>
      <c r="U1" s="0"/>
      <c r="V1" s="0"/>
      <c r="W1" s="4" t="s">
        <v>263</v>
      </c>
      <c r="X1" s="0"/>
      <c r="Y1" s="0"/>
      <c r="Z1" s="4" t="s">
        <v>264</v>
      </c>
      <c r="AA1" s="0"/>
      <c r="AB1" s="0"/>
      <c r="AC1" s="4" t="s">
        <v>265</v>
      </c>
      <c r="AD1" s="0"/>
      <c r="AE1" s="0"/>
      <c r="AF1" s="4" t="s">
        <v>266</v>
      </c>
      <c r="AG1" s="0"/>
      <c r="AH1" s="0"/>
      <c r="AI1" s="4" t="s">
        <v>267</v>
      </c>
      <c r="AJ1" s="0"/>
      <c r="AK1" s="0"/>
      <c r="AL1" s="4" t="s">
        <v>268</v>
      </c>
      <c r="AM1" s="0"/>
      <c r="AN1" s="0"/>
      <c r="AO1" s="4" t="s">
        <v>269</v>
      </c>
      <c r="AP1" s="0"/>
      <c r="AQ1" s="0"/>
      <c r="AR1" s="4" t="s">
        <v>270</v>
      </c>
      <c r="AS1" s="0"/>
      <c r="AT1" s="0"/>
      <c r="AU1" s="4" t="s">
        <v>271</v>
      </c>
      <c r="AV1" s="0"/>
    </row>
    <row collapsed="false" customFormat="false" customHeight="false" hidden="false" ht="12.1" outlineLevel="0" r="2">
      <c r="A2" s="11" t="n">
        <v>44602</v>
      </c>
      <c r="B2" s="6" t="n">
        <v>3864.16</v>
      </c>
      <c r="C2" s="0" t="s">
        <v>252</v>
      </c>
      <c r="D2" s="11" t="n">
        <v>44602</v>
      </c>
      <c r="E2" s="6" t="n">
        <v>17779.58</v>
      </c>
      <c r="F2" s="0" t="s">
        <v>252</v>
      </c>
      <c r="G2" s="11" t="n">
        <v>44607</v>
      </c>
      <c r="H2" s="6" t="n">
        <v>6.05</v>
      </c>
      <c r="I2" s="0" t="s">
        <v>252</v>
      </c>
      <c r="J2" s="11" t="n">
        <v>44734</v>
      </c>
      <c r="K2" s="6" t="n">
        <v>960.81</v>
      </c>
      <c r="L2" s="0" t="s">
        <v>252</v>
      </c>
      <c r="M2" s="11" t="n">
        <v>44734</v>
      </c>
      <c r="N2" s="6" t="n">
        <v>1907.01</v>
      </c>
      <c r="O2" s="0" t="s">
        <v>252</v>
      </c>
      <c r="P2" s="11" t="n">
        <v>44734</v>
      </c>
      <c r="Q2" s="6" t="n">
        <v>1968.83</v>
      </c>
      <c r="R2" s="0" t="s">
        <v>252</v>
      </c>
      <c r="S2" s="11" t="n">
        <v>44734</v>
      </c>
      <c r="T2" s="6" t="n">
        <v>2085.71</v>
      </c>
      <c r="U2" s="0" t="s">
        <v>252</v>
      </c>
      <c r="V2" s="11" t="n">
        <v>44734</v>
      </c>
      <c r="W2" s="6" t="n">
        <v>978.54</v>
      </c>
      <c r="X2" s="0" t="s">
        <v>252</v>
      </c>
      <c r="Y2" s="11" t="n">
        <v>44743</v>
      </c>
      <c r="Z2" s="6" t="n">
        <v>1673.96</v>
      </c>
      <c r="AA2" s="0" t="s">
        <v>252</v>
      </c>
      <c r="AB2" s="11" t="n">
        <v>44743</v>
      </c>
      <c r="AC2" s="6" t="n">
        <v>2934.58</v>
      </c>
      <c r="AD2" s="0" t="s">
        <v>252</v>
      </c>
      <c r="AE2" s="11" t="n">
        <v>44743</v>
      </c>
      <c r="AF2" s="6" t="n">
        <v>282.72</v>
      </c>
      <c r="AG2" s="0" t="s">
        <v>252</v>
      </c>
      <c r="AH2" s="11" t="n">
        <v>44867</v>
      </c>
      <c r="AI2" s="6" t="n">
        <v>840.19</v>
      </c>
      <c r="AJ2" s="0" t="s">
        <v>252</v>
      </c>
      <c r="AK2" s="11" t="n">
        <v>44867</v>
      </c>
      <c r="AL2" s="6" t="n">
        <v>994.38</v>
      </c>
      <c r="AM2" s="0" t="s">
        <v>252</v>
      </c>
      <c r="AN2" s="11" t="n">
        <v>44998</v>
      </c>
      <c r="AO2" s="6" t="n">
        <v>353.25</v>
      </c>
      <c r="AP2" s="0" t="s">
        <v>252</v>
      </c>
      <c r="AQ2" s="11" t="n">
        <v>45079</v>
      </c>
      <c r="AR2" s="6" t="n">
        <v>2180.4</v>
      </c>
      <c r="AS2" s="0" t="s">
        <v>252</v>
      </c>
      <c r="AT2" s="11" t="n">
        <v>45132</v>
      </c>
      <c r="AU2" s="6" t="n">
        <v>2049.75</v>
      </c>
      <c r="AV2" s="0" t="s">
        <v>252</v>
      </c>
    </row>
    <row collapsed="false" customFormat="false" customHeight="false" hidden="false" ht="12.1" outlineLevel="0" r="3">
      <c r="A3" s="11" t="n">
        <v>44649</v>
      </c>
      <c r="B3" s="6" t="n">
        <v>-2022.51</v>
      </c>
      <c r="C3" s="0" t="s">
        <v>254</v>
      </c>
      <c r="D3" s="11" t="n">
        <v>44616</v>
      </c>
      <c r="E3" s="6" t="n">
        <v>333.48</v>
      </c>
      <c r="F3" s="0" t="s">
        <v>252</v>
      </c>
      <c r="G3" s="11" t="n">
        <v>45121</v>
      </c>
      <c r="H3" s="6" t="n">
        <v>-7.03</v>
      </c>
      <c r="I3" s="0" t="s">
        <v>254</v>
      </c>
      <c r="J3" s="11" t="n">
        <v>44734</v>
      </c>
      <c r="K3" s="6" t="n">
        <v>960.81</v>
      </c>
      <c r="L3" s="0" t="s">
        <v>252</v>
      </c>
      <c r="M3" s="11" t="n">
        <v>44804</v>
      </c>
      <c r="N3" s="6" t="n">
        <v>-37.64</v>
      </c>
      <c r="O3" s="0" t="s">
        <v>99</v>
      </c>
      <c r="P3" s="11" t="n">
        <v>44743</v>
      </c>
      <c r="Q3" s="6" t="n">
        <v>-36.38</v>
      </c>
      <c r="R3" s="0" t="s">
        <v>86</v>
      </c>
      <c r="S3" s="11" t="n">
        <v>44755</v>
      </c>
      <c r="T3" s="6" t="n">
        <v>-82.74</v>
      </c>
      <c r="U3" s="0" t="s">
        <v>89</v>
      </c>
      <c r="V3" s="11" t="n">
        <v>44901</v>
      </c>
      <c r="W3" s="6" t="n">
        <v>-36.14</v>
      </c>
      <c r="X3" s="0" t="s">
        <v>107</v>
      </c>
      <c r="Y3" s="11" t="n">
        <v>44819</v>
      </c>
      <c r="Z3" s="6" t="n">
        <v>-35.38</v>
      </c>
      <c r="AA3" s="0" t="s">
        <v>102</v>
      </c>
      <c r="AB3" s="11" t="n">
        <v>44791</v>
      </c>
      <c r="AC3" s="6" t="n">
        <v>-117.39</v>
      </c>
      <c r="AD3" s="0" t="s">
        <v>96</v>
      </c>
      <c r="AE3" s="11" t="n">
        <v>44803</v>
      </c>
      <c r="AF3" s="6" t="n">
        <v>-294.93</v>
      </c>
      <c r="AG3" s="0" t="s">
        <v>254</v>
      </c>
      <c r="AH3" s="11" t="n">
        <v>44908</v>
      </c>
      <c r="AI3" s="6" t="n">
        <v>-29.66</v>
      </c>
      <c r="AJ3" s="0" t="s">
        <v>112</v>
      </c>
      <c r="AK3" s="11" t="n">
        <v>44903</v>
      </c>
      <c r="AL3" s="6" t="n">
        <v>-16.9</v>
      </c>
      <c r="AM3" s="0" t="s">
        <v>110</v>
      </c>
      <c r="AN3" s="11" t="n">
        <v>45317</v>
      </c>
      <c r="AO3" s="6" t="n">
        <v>-8.84</v>
      </c>
      <c r="AP3" s="0" t="s">
        <v>146</v>
      </c>
      <c r="AQ3" s="11" t="n">
        <v>45118</v>
      </c>
      <c r="AR3" s="6" t="n">
        <v>-77.76</v>
      </c>
      <c r="AS3" s="0" t="s">
        <v>130</v>
      </c>
      <c r="AT3" s="11" t="n">
        <v>45152</v>
      </c>
      <c r="AU3" s="6" t="n">
        <v>-18.36</v>
      </c>
      <c r="AV3" s="0" t="s">
        <v>133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11" t="n">
        <v>44649</v>
      </c>
      <c r="E4" s="6" t="n">
        <v>-18241.88</v>
      </c>
      <c r="F4" s="0" t="s">
        <v>254</v>
      </c>
      <c r="G4" s="11" t="n">
        <v>45215</v>
      </c>
      <c r="H4" s="6" t="n">
        <v>368.5</v>
      </c>
      <c r="I4" s="0" t="s">
        <v>252</v>
      </c>
      <c r="J4" s="11" t="n">
        <v>44803</v>
      </c>
      <c r="K4" s="6" t="n">
        <v>-34.14</v>
      </c>
      <c r="L4" s="0" t="s">
        <v>98</v>
      </c>
      <c r="M4" s="11" t="n">
        <v>44895</v>
      </c>
      <c r="N4" s="6" t="n">
        <v>-37.64</v>
      </c>
      <c r="O4" s="0" t="s">
        <v>99</v>
      </c>
      <c r="P4" s="11" t="n">
        <v>44834</v>
      </c>
      <c r="Q4" s="6" t="n">
        <v>-36.38</v>
      </c>
      <c r="R4" s="0" t="s">
        <v>86</v>
      </c>
      <c r="S4" s="11" t="n">
        <v>44754</v>
      </c>
      <c r="T4" s="6" t="n">
        <v>-500</v>
      </c>
      <c r="U4" s="0" t="s">
        <v>88</v>
      </c>
      <c r="V4" s="11" t="n">
        <v>44900</v>
      </c>
      <c r="W4" s="6" t="n">
        <v>-250</v>
      </c>
      <c r="X4" s="0" t="s">
        <v>106</v>
      </c>
      <c r="Y4" s="11" t="n">
        <v>44910</v>
      </c>
      <c r="Z4" s="6" t="n">
        <v>-35.38</v>
      </c>
      <c r="AA4" s="0" t="s">
        <v>102</v>
      </c>
      <c r="AB4" s="11" t="n">
        <v>44973</v>
      </c>
      <c r="AC4" s="6" t="n">
        <v>-117.39</v>
      </c>
      <c r="AD4" s="0" t="s">
        <v>96</v>
      </c>
      <c r="AE4" s="11" t="n">
        <v>44974</v>
      </c>
      <c r="AF4" s="6" t="n">
        <v>95.63</v>
      </c>
      <c r="AG4" s="0" t="s">
        <v>252</v>
      </c>
      <c r="AH4" s="11" t="n">
        <v>45090</v>
      </c>
      <c r="AI4" s="6" t="n">
        <v>-29.66</v>
      </c>
      <c r="AJ4" s="0" t="s">
        <v>112</v>
      </c>
      <c r="AK4" s="11" t="n">
        <v>44994</v>
      </c>
      <c r="AL4" s="6" t="n">
        <v>-16.9</v>
      </c>
      <c r="AM4" s="0" t="s">
        <v>110</v>
      </c>
      <c r="AN4" s="11" t="n">
        <v>45639</v>
      </c>
      <c r="AO4" s="6" t="n">
        <v>-30.31</v>
      </c>
      <c r="AP4" s="0" t="s">
        <v>195</v>
      </c>
      <c r="AQ4" s="11" t="n">
        <v>45209</v>
      </c>
      <c r="AR4" s="6" t="n">
        <v>-77.76</v>
      </c>
      <c r="AS4" s="0" t="s">
        <v>130</v>
      </c>
      <c r="AT4" s="11" t="n">
        <v>45182</v>
      </c>
      <c r="AU4" s="6" t="n">
        <v>-18.36</v>
      </c>
      <c r="AV4" s="0" t="s">
        <v>133</v>
      </c>
    </row>
    <row collapsed="false" customFormat="false" customHeight="false" hidden="false" ht="12.1" outlineLevel="0" r="5">
      <c r="A5" s="0"/>
      <c r="B5" s="8" t="s">
        <f>=-SUM(B2:B3)</f>
      </c>
      <c r="C5" s="0" t="s">
        <v>255</v>
      </c>
      <c r="D5" s="11" t="n">
        <v>44974</v>
      </c>
      <c r="E5" s="6" t="n">
        <v>1.23</v>
      </c>
      <c r="F5" s="0" t="s">
        <v>252</v>
      </c>
      <c r="G5" s="11" t="n">
        <v>45342</v>
      </c>
      <c r="H5" s="6" t="n">
        <v>-225.6</v>
      </c>
      <c r="I5" s="0" t="s">
        <v>254</v>
      </c>
      <c r="J5" s="11" t="n">
        <v>44894</v>
      </c>
      <c r="K5" s="6" t="n">
        <v>-34.14</v>
      </c>
      <c r="L5" s="0" t="s">
        <v>98</v>
      </c>
      <c r="M5" s="11" t="n">
        <v>44986</v>
      </c>
      <c r="N5" s="6" t="n">
        <v>-37.64</v>
      </c>
      <c r="O5" s="0" t="s">
        <v>99</v>
      </c>
      <c r="P5" s="11" t="n">
        <v>44833</v>
      </c>
      <c r="Q5" s="6" t="n">
        <v>-400</v>
      </c>
      <c r="R5" s="0" t="s">
        <v>104</v>
      </c>
      <c r="S5" s="11" t="n">
        <v>44937</v>
      </c>
      <c r="T5" s="6" t="n">
        <v>-62.06</v>
      </c>
      <c r="U5" s="0" t="s">
        <v>117</v>
      </c>
      <c r="V5" s="11" t="n">
        <v>45083</v>
      </c>
      <c r="W5" s="6" t="n">
        <v>-26.85</v>
      </c>
      <c r="X5" s="0" t="s">
        <v>126</v>
      </c>
      <c r="Y5" s="11" t="n">
        <v>45001</v>
      </c>
      <c r="Z5" s="6" t="n">
        <v>-35.38</v>
      </c>
      <c r="AA5" s="0" t="s">
        <v>102</v>
      </c>
      <c r="AB5" s="11" t="n">
        <v>45155</v>
      </c>
      <c r="AC5" s="6" t="n">
        <v>-117.39</v>
      </c>
      <c r="AD5" s="0" t="s">
        <v>96</v>
      </c>
      <c r="AE5" s="11" t="n">
        <v>44974</v>
      </c>
      <c r="AF5" s="6" t="n">
        <v>108.84</v>
      </c>
      <c r="AG5" s="0" t="s">
        <v>252</v>
      </c>
      <c r="AH5" s="11" t="n">
        <v>45272</v>
      </c>
      <c r="AI5" s="6" t="n">
        <v>-29.66</v>
      </c>
      <c r="AJ5" s="0" t="s">
        <v>112</v>
      </c>
      <c r="AK5" s="11" t="n">
        <v>45085</v>
      </c>
      <c r="AL5" s="6" t="n">
        <v>-16.9</v>
      </c>
      <c r="AM5" s="0" t="s">
        <v>110</v>
      </c>
      <c r="AN5" s="11" t="n">
        <v>45840</v>
      </c>
      <c r="AO5" s="6" t="n">
        <v>-150.81</v>
      </c>
      <c r="AP5" s="0" t="s">
        <v>254</v>
      </c>
      <c r="AQ5" s="11" t="n">
        <v>45300</v>
      </c>
      <c r="AR5" s="6" t="n">
        <v>-77.76</v>
      </c>
      <c r="AS5" s="0" t="s">
        <v>130</v>
      </c>
      <c r="AT5" s="11" t="n">
        <v>45212</v>
      </c>
      <c r="AU5" s="6" t="n">
        <v>-18.36</v>
      </c>
      <c r="AV5" s="0" t="s">
        <v>133</v>
      </c>
    </row>
    <row collapsed="false" customFormat="false" customHeight="false" hidden="false" ht="12.1" outlineLevel="0" r="6">
      <c r="A6" s="0"/>
      <c r="B6" s="0"/>
      <c r="C6" s="0"/>
      <c r="D6" s="11" t="n">
        <v>45628</v>
      </c>
      <c r="E6" s="6" t="n">
        <v>6631.95</v>
      </c>
      <c r="F6" s="0" t="s">
        <v>252</v>
      </c>
      <c r="G6" s="11" t="n">
        <v>45517</v>
      </c>
      <c r="H6" s="6" t="n">
        <v>-53.69</v>
      </c>
      <c r="I6" s="0" t="s">
        <v>254</v>
      </c>
      <c r="J6" s="11" t="n">
        <v>44985</v>
      </c>
      <c r="K6" s="6" t="n">
        <v>-34.14</v>
      </c>
      <c r="L6" s="0" t="s">
        <v>98</v>
      </c>
      <c r="M6" s="11" t="n">
        <v>44985</v>
      </c>
      <c r="N6" s="6" t="n">
        <v>-250</v>
      </c>
      <c r="O6" s="0" t="s">
        <v>121</v>
      </c>
      <c r="P6" s="11" t="n">
        <v>44925</v>
      </c>
      <c r="Q6" s="6" t="n">
        <v>-29.9</v>
      </c>
      <c r="R6" s="0" t="s">
        <v>116</v>
      </c>
      <c r="S6" s="11" t="n">
        <v>45119</v>
      </c>
      <c r="T6" s="6" t="n">
        <v>-62.06</v>
      </c>
      <c r="U6" s="0" t="s">
        <v>117</v>
      </c>
      <c r="V6" s="11" t="n">
        <v>45265</v>
      </c>
      <c r="W6" s="6" t="n">
        <v>-26.85</v>
      </c>
      <c r="X6" s="0" t="s">
        <v>126</v>
      </c>
      <c r="Y6" s="11" t="n">
        <v>45092</v>
      </c>
      <c r="Z6" s="6" t="n">
        <v>-35.38</v>
      </c>
      <c r="AA6" s="0" t="s">
        <v>102</v>
      </c>
      <c r="AB6" s="11" t="n">
        <v>45337</v>
      </c>
      <c r="AC6" s="6" t="n">
        <v>-117.39</v>
      </c>
      <c r="AD6" s="0" t="s">
        <v>96</v>
      </c>
      <c r="AE6" s="11" t="n">
        <v>45005</v>
      </c>
      <c r="AF6" s="6" t="n">
        <v>-220.5</v>
      </c>
      <c r="AG6" s="0" t="s">
        <v>254</v>
      </c>
      <c r="AH6" s="11" t="n">
        <v>45271</v>
      </c>
      <c r="AI6" s="6" t="n">
        <v>-1000</v>
      </c>
      <c r="AJ6" s="0" t="s">
        <v>141</v>
      </c>
      <c r="AK6" s="11" t="n">
        <v>45176</v>
      </c>
      <c r="AL6" s="6" t="n">
        <v>-16.9</v>
      </c>
      <c r="AM6" s="0" t="s">
        <v>110</v>
      </c>
      <c r="AN6" s="0"/>
      <c r="AO6" s="10" t="s">
        <f>=XIRR(AO2:AO5,AN2:AN5)</f>
      </c>
      <c r="AP6" s="0"/>
      <c r="AQ6" s="11" t="n">
        <v>45391</v>
      </c>
      <c r="AR6" s="6" t="n">
        <v>-77.76</v>
      </c>
      <c r="AS6" s="0" t="s">
        <v>130</v>
      </c>
      <c r="AT6" s="11" t="n">
        <v>45242</v>
      </c>
      <c r="AU6" s="6" t="n">
        <v>-18.36</v>
      </c>
      <c r="AV6" s="0" t="s">
        <v>133</v>
      </c>
    </row>
    <row collapsed="false" customFormat="false" customHeight="false" hidden="false" ht="12.1" outlineLevel="0" r="7">
      <c r="A7" s="0"/>
      <c r="B7" s="0"/>
      <c r="C7" s="0"/>
      <c r="D7" s="11" t="n">
        <v>45629</v>
      </c>
      <c r="E7" s="6" t="n">
        <v>169.77</v>
      </c>
      <c r="F7" s="0" t="s">
        <v>252</v>
      </c>
      <c r="G7" s="11" t="n">
        <v>45769</v>
      </c>
      <c r="H7" s="6" t="n">
        <v>-114.79</v>
      </c>
      <c r="I7" s="0" t="s">
        <v>254</v>
      </c>
      <c r="J7" s="11" t="n">
        <v>44984</v>
      </c>
      <c r="K7" s="6" t="n">
        <v>-250</v>
      </c>
      <c r="L7" s="0" t="s">
        <v>120</v>
      </c>
      <c r="M7" s="11" t="n">
        <v>45077</v>
      </c>
      <c r="N7" s="6" t="n">
        <v>-33.18</v>
      </c>
      <c r="O7" s="0" t="s">
        <v>125</v>
      </c>
      <c r="P7" s="11" t="n">
        <v>45016</v>
      </c>
      <c r="Q7" s="6" t="n">
        <v>-29.9</v>
      </c>
      <c r="R7" s="0" t="s">
        <v>116</v>
      </c>
      <c r="S7" s="11" t="n">
        <v>45118</v>
      </c>
      <c r="T7" s="6" t="n">
        <v>-500</v>
      </c>
      <c r="U7" s="0" t="s">
        <v>88</v>
      </c>
      <c r="V7" s="11" t="n">
        <v>45264</v>
      </c>
      <c r="W7" s="6" t="n">
        <v>-250</v>
      </c>
      <c r="X7" s="0" t="s">
        <v>106</v>
      </c>
      <c r="Y7" s="11" t="n">
        <v>45183</v>
      </c>
      <c r="Z7" s="6" t="n">
        <v>-35.38</v>
      </c>
      <c r="AA7" s="0" t="s">
        <v>102</v>
      </c>
      <c r="AB7" s="11" t="n">
        <v>45336</v>
      </c>
      <c r="AC7" s="6" t="n">
        <v>-3000</v>
      </c>
      <c r="AD7" s="0" t="s">
        <v>148</v>
      </c>
      <c r="AE7" s="11" t="n">
        <v>45229</v>
      </c>
      <c r="AF7" s="6" t="n">
        <v>12.88</v>
      </c>
      <c r="AG7" s="0" t="s">
        <v>252</v>
      </c>
      <c r="AH7" s="0"/>
      <c r="AI7" s="10" t="s">
        <f>=XIRR(AI2:AI6,AH2:AH6)</f>
      </c>
      <c r="AJ7" s="0"/>
      <c r="AK7" s="11" t="n">
        <v>45267</v>
      </c>
      <c r="AL7" s="6" t="n">
        <v>-30.41</v>
      </c>
      <c r="AM7" s="0" t="s">
        <v>140</v>
      </c>
      <c r="AN7" s="0"/>
      <c r="AO7" s="8" t="s">
        <f>=-SUM(AO2:AO5)</f>
      </c>
      <c r="AP7" s="0" t="s">
        <v>255</v>
      </c>
      <c r="AQ7" s="11" t="n">
        <v>45482</v>
      </c>
      <c r="AR7" s="6" t="n">
        <v>-77.76</v>
      </c>
      <c r="AS7" s="0" t="s">
        <v>130</v>
      </c>
      <c r="AT7" s="11" t="n">
        <v>45272</v>
      </c>
      <c r="AU7" s="6" t="n">
        <v>-18.36</v>
      </c>
      <c r="AV7" s="0" t="s">
        <v>133</v>
      </c>
    </row>
    <row collapsed="false" customFormat="false" customHeight="false" hidden="false" ht="12.1" outlineLevel="0" r="8">
      <c r="A8" s="0"/>
      <c r="B8" s="0"/>
      <c r="C8" s="0"/>
      <c r="D8" s="11" t="n">
        <v>45631</v>
      </c>
      <c r="E8" s="6" t="n">
        <v>509.9</v>
      </c>
      <c r="F8" s="0" t="s">
        <v>252</v>
      </c>
      <c r="G8" s="0"/>
      <c r="H8" s="10" t="s">
        <f>=XIRR(H2:H7,G2:G7)</f>
      </c>
      <c r="I8" s="0"/>
      <c r="J8" s="11" t="n">
        <v>45076</v>
      </c>
      <c r="K8" s="6" t="n">
        <v>-30.24</v>
      </c>
      <c r="L8" s="0" t="s">
        <v>124</v>
      </c>
      <c r="M8" s="11" t="n">
        <v>45076</v>
      </c>
      <c r="N8" s="6" t="n">
        <v>-250</v>
      </c>
      <c r="O8" s="0" t="s">
        <v>121</v>
      </c>
      <c r="P8" s="11" t="n">
        <v>45107</v>
      </c>
      <c r="Q8" s="6" t="n">
        <v>-29.9</v>
      </c>
      <c r="R8" s="0" t="s">
        <v>116</v>
      </c>
      <c r="S8" s="11" t="n">
        <v>45301</v>
      </c>
      <c r="T8" s="6" t="n">
        <v>-41.36</v>
      </c>
      <c r="U8" s="0" t="s">
        <v>145</v>
      </c>
      <c r="V8" s="11" t="n">
        <v>45447</v>
      </c>
      <c r="W8" s="6" t="n">
        <v>-17.57</v>
      </c>
      <c r="X8" s="0" t="s">
        <v>162</v>
      </c>
      <c r="Y8" s="11" t="n">
        <v>45274</v>
      </c>
      <c r="Z8" s="6" t="n">
        <v>-35.38</v>
      </c>
      <c r="AA8" s="0" t="s">
        <v>102</v>
      </c>
      <c r="AB8" s="0"/>
      <c r="AC8" s="10" t="s">
        <f>=XIRR(AC2:AC7,AB2:AB7)</f>
      </c>
      <c r="AD8" s="0"/>
      <c r="AE8" s="11" t="n">
        <v>45275</v>
      </c>
      <c r="AF8" s="6" t="n">
        <v>355.2</v>
      </c>
      <c r="AG8" s="0" t="s">
        <v>252</v>
      </c>
      <c r="AH8" s="0"/>
      <c r="AI8" s="8" t="s">
        <f>=-SUM(AI2:AI6)</f>
      </c>
      <c r="AJ8" s="0" t="s">
        <v>255</v>
      </c>
      <c r="AK8" s="11" t="n">
        <v>45358</v>
      </c>
      <c r="AL8" s="6" t="n">
        <v>-30.41</v>
      </c>
      <c r="AM8" s="0" t="s">
        <v>140</v>
      </c>
      <c r="AN8" s="0"/>
      <c r="AO8" s="0"/>
      <c r="AP8" s="0"/>
      <c r="AQ8" s="11" t="n">
        <v>45573</v>
      </c>
      <c r="AR8" s="6" t="n">
        <v>-77.76</v>
      </c>
      <c r="AS8" s="0" t="s">
        <v>130</v>
      </c>
      <c r="AT8" s="11" t="n">
        <v>45302</v>
      </c>
      <c r="AU8" s="6" t="n">
        <v>-18.36</v>
      </c>
      <c r="AV8" s="0" t="s">
        <v>133</v>
      </c>
    </row>
    <row collapsed="false" customFormat="false" customHeight="false" hidden="false" ht="12.1" outlineLevel="0" r="9">
      <c r="A9" s="0"/>
      <c r="B9" s="0"/>
      <c r="C9" s="0"/>
      <c r="D9" s="11" t="n">
        <v>45635</v>
      </c>
      <c r="E9" s="6" t="n">
        <v>51.1</v>
      </c>
      <c r="F9" s="0" t="s">
        <v>252</v>
      </c>
      <c r="G9" s="0"/>
      <c r="H9" s="8" t="s">
        <f>=-SUM(H2:H7)</f>
      </c>
      <c r="I9" s="0" t="s">
        <v>255</v>
      </c>
      <c r="J9" s="11" t="n">
        <v>45075</v>
      </c>
      <c r="K9" s="6" t="n">
        <v>-250</v>
      </c>
      <c r="L9" s="0" t="s">
        <v>120</v>
      </c>
      <c r="M9" s="11" t="n">
        <v>45168</v>
      </c>
      <c r="N9" s="6" t="n">
        <v>-28.72</v>
      </c>
      <c r="O9" s="0" t="s">
        <v>136</v>
      </c>
      <c r="P9" s="11" t="n">
        <v>45198</v>
      </c>
      <c r="Q9" s="6" t="n">
        <v>-29.9</v>
      </c>
      <c r="R9" s="0" t="s">
        <v>116</v>
      </c>
      <c r="S9" s="11" t="n">
        <v>45483</v>
      </c>
      <c r="T9" s="6" t="n">
        <v>-41.36</v>
      </c>
      <c r="U9" s="0" t="s">
        <v>145</v>
      </c>
      <c r="V9" s="11" t="n">
        <v>45629</v>
      </c>
      <c r="W9" s="6" t="n">
        <v>-17.57</v>
      </c>
      <c r="X9" s="0" t="s">
        <v>162</v>
      </c>
      <c r="Y9" s="11" t="n">
        <v>45365</v>
      </c>
      <c r="Z9" s="6" t="n">
        <v>-35.38</v>
      </c>
      <c r="AA9" s="0" t="s">
        <v>102</v>
      </c>
      <c r="AB9" s="0"/>
      <c r="AC9" s="8" t="s">
        <f>=-SUM(AC2:AC7)</f>
      </c>
      <c r="AD9" s="0" t="s">
        <v>255</v>
      </c>
      <c r="AE9" s="11" t="n">
        <v>45275</v>
      </c>
      <c r="AF9" s="6" t="n">
        <v>-368.9</v>
      </c>
      <c r="AG9" s="0" t="s">
        <v>254</v>
      </c>
      <c r="AH9" s="0"/>
      <c r="AI9" s="0"/>
      <c r="AJ9" s="0"/>
      <c r="AK9" s="11" t="n">
        <v>45449</v>
      </c>
      <c r="AL9" s="6" t="n">
        <v>-30.41</v>
      </c>
      <c r="AM9" s="0" t="s">
        <v>140</v>
      </c>
      <c r="AN9" s="0"/>
      <c r="AO9" s="0"/>
      <c r="AP9" s="0"/>
      <c r="AQ9" s="11" t="n">
        <v>45664</v>
      </c>
      <c r="AR9" s="6" t="n">
        <v>-77.76</v>
      </c>
      <c r="AS9" s="0" t="s">
        <v>130</v>
      </c>
      <c r="AT9" s="11" t="n">
        <v>45332</v>
      </c>
      <c r="AU9" s="6" t="n">
        <v>-18.36</v>
      </c>
      <c r="AV9" s="0" t="s">
        <v>133</v>
      </c>
    </row>
    <row collapsed="false" customFormat="false" customHeight="false" hidden="false" ht="12.1" outlineLevel="0" r="10">
      <c r="A10" s="0"/>
      <c r="B10" s="0"/>
      <c r="C10" s="0"/>
      <c r="D10" s="11" t="n">
        <v>45665</v>
      </c>
      <c r="E10" s="6" t="n">
        <v>-7471.75</v>
      </c>
      <c r="F10" s="0" t="s">
        <v>254</v>
      </c>
      <c r="G10" s="0"/>
      <c r="H10" s="0"/>
      <c r="I10" s="0"/>
      <c r="J10" s="11" t="n">
        <v>45167</v>
      </c>
      <c r="K10" s="6" t="n">
        <v>-25.36</v>
      </c>
      <c r="L10" s="0" t="s">
        <v>135</v>
      </c>
      <c r="M10" s="11" t="n">
        <v>45167</v>
      </c>
      <c r="N10" s="6" t="n">
        <v>-250</v>
      </c>
      <c r="O10" s="0" t="s">
        <v>121</v>
      </c>
      <c r="P10" s="11" t="n">
        <v>45197</v>
      </c>
      <c r="Q10" s="6" t="n">
        <v>-800</v>
      </c>
      <c r="R10" s="0" t="s">
        <v>137</v>
      </c>
      <c r="S10" s="11" t="n">
        <v>45482</v>
      </c>
      <c r="T10" s="6" t="n">
        <v>-1000</v>
      </c>
      <c r="U10" s="0" t="s">
        <v>168</v>
      </c>
      <c r="V10" s="11" t="n">
        <v>45628</v>
      </c>
      <c r="W10" s="6" t="n">
        <v>-500</v>
      </c>
      <c r="X10" s="0" t="s">
        <v>192</v>
      </c>
      <c r="Y10" s="11" t="n">
        <v>45456</v>
      </c>
      <c r="Z10" s="6" t="n">
        <v>-35.38</v>
      </c>
      <c r="AA10" s="0" t="s">
        <v>102</v>
      </c>
      <c r="AB10" s="0"/>
      <c r="AC10" s="0"/>
      <c r="AD10" s="0"/>
      <c r="AE10" s="0"/>
      <c r="AF10" s="10" t="s">
        <f>=XIRR(AF2:AF9,AE2:AE9)</f>
      </c>
      <c r="AG10" s="0"/>
      <c r="AH10" s="0"/>
      <c r="AI10" s="0"/>
      <c r="AJ10" s="0"/>
      <c r="AK10" s="11" t="n">
        <v>45540</v>
      </c>
      <c r="AL10" s="6" t="n">
        <v>-30.41</v>
      </c>
      <c r="AM10" s="0" t="s">
        <v>140</v>
      </c>
      <c r="AN10" s="0"/>
      <c r="AO10" s="0"/>
      <c r="AP10" s="0"/>
      <c r="AQ10" s="11" t="n">
        <v>45663</v>
      </c>
      <c r="AR10" s="6" t="n">
        <v>-2000</v>
      </c>
      <c r="AS10" s="0" t="s">
        <v>199</v>
      </c>
      <c r="AT10" s="11" t="n">
        <v>45362</v>
      </c>
      <c r="AU10" s="6" t="n">
        <v>-18.36</v>
      </c>
      <c r="AV10" s="0" t="s">
        <v>133</v>
      </c>
    </row>
    <row collapsed="false" customFormat="false" customHeight="false" hidden="false" ht="12.1" outlineLevel="0" r="11">
      <c r="A11" s="0"/>
      <c r="B11" s="0"/>
      <c r="C11" s="0"/>
      <c r="D11" s="0"/>
      <c r="E11" s="10" t="s">
        <f>=XIRR(E2:E10,D2:D10)</f>
      </c>
      <c r="F11" s="0"/>
      <c r="G11" s="0"/>
      <c r="H11" s="0"/>
      <c r="I11" s="0"/>
      <c r="J11" s="11" t="n">
        <v>45166</v>
      </c>
      <c r="K11" s="6" t="n">
        <v>-250</v>
      </c>
      <c r="L11" s="0" t="s">
        <v>120</v>
      </c>
      <c r="M11" s="11" t="n">
        <v>45259</v>
      </c>
      <c r="N11" s="6" t="n">
        <v>-23.26</v>
      </c>
      <c r="O11" s="0" t="s">
        <v>139</v>
      </c>
      <c r="P11" s="11" t="n">
        <v>45289</v>
      </c>
      <c r="Q11" s="6" t="n">
        <v>-14.96</v>
      </c>
      <c r="R11" s="0" t="s">
        <v>144</v>
      </c>
      <c r="S11" s="0"/>
      <c r="T11" s="10" t="s">
        <f>=XIRR(T2:T10,S2:S10)</f>
      </c>
      <c r="U11" s="0"/>
      <c r="V11" s="0"/>
      <c r="W11" s="10" t="s">
        <f>=XIRR(W2:W10,V2:V10)</f>
      </c>
      <c r="X11" s="0"/>
      <c r="Y11" s="11" t="n">
        <v>45455</v>
      </c>
      <c r="Z11" s="6" t="n">
        <v>-2000</v>
      </c>
      <c r="AA11" s="0" t="s">
        <v>163</v>
      </c>
      <c r="AB11" s="0"/>
      <c r="AC11" s="0"/>
      <c r="AD11" s="0"/>
      <c r="AE11" s="0"/>
      <c r="AF11" s="8" t="s">
        <f>=-SUM(AF2:AF9)</f>
      </c>
      <c r="AG11" s="0" t="s">
        <v>255</v>
      </c>
      <c r="AH11" s="0"/>
      <c r="AI11" s="0"/>
      <c r="AJ11" s="0"/>
      <c r="AK11" s="11" t="n">
        <v>45631</v>
      </c>
      <c r="AL11" s="6" t="n">
        <v>-30.41</v>
      </c>
      <c r="AM11" s="0" t="s">
        <v>140</v>
      </c>
      <c r="AN11" s="0"/>
      <c r="AO11" s="0"/>
      <c r="AP11" s="0"/>
      <c r="AQ11" s="0"/>
      <c r="AR11" s="10" t="s">
        <f>=XIRR(AR2:AR10,AQ2:AQ10)</f>
      </c>
      <c r="AS11" s="0"/>
      <c r="AT11" s="11" t="n">
        <v>45392</v>
      </c>
      <c r="AU11" s="6" t="n">
        <v>-18.36</v>
      </c>
      <c r="AV11" s="0" t="s">
        <v>133</v>
      </c>
    </row>
    <row collapsed="false" customFormat="false" customHeight="false" hidden="false" ht="12.1" outlineLevel="0" r="12">
      <c r="A12" s="0"/>
      <c r="B12" s="0"/>
      <c r="C12" s="0"/>
      <c r="D12" s="0"/>
      <c r="E12" s="8" t="s">
        <f>=-SUM(E2:E10)</f>
      </c>
      <c r="F12" s="0" t="s">
        <v>255</v>
      </c>
      <c r="G12" s="0"/>
      <c r="H12" s="0"/>
      <c r="I12" s="0"/>
      <c r="J12" s="11" t="n">
        <v>45258</v>
      </c>
      <c r="K12" s="6" t="n">
        <v>-21.46</v>
      </c>
      <c r="L12" s="0" t="s">
        <v>138</v>
      </c>
      <c r="M12" s="11" t="n">
        <v>45258</v>
      </c>
      <c r="N12" s="6" t="n">
        <v>-250</v>
      </c>
      <c r="O12" s="0" t="s">
        <v>121</v>
      </c>
      <c r="P12" s="11" t="n">
        <v>45380</v>
      </c>
      <c r="Q12" s="6" t="n">
        <v>-14.96</v>
      </c>
      <c r="R12" s="0" t="s">
        <v>144</v>
      </c>
      <c r="S12" s="0"/>
      <c r="T12" s="8" t="s">
        <f>=-SUM(T2:T10)</f>
      </c>
      <c r="U12" s="0" t="s">
        <v>255</v>
      </c>
      <c r="V12" s="0"/>
      <c r="W12" s="8" t="s">
        <f>=-SUM(W2:W10)</f>
      </c>
      <c r="X12" s="0" t="s">
        <v>255</v>
      </c>
      <c r="Y12" s="0"/>
      <c r="Z12" s="10" t="s">
        <f>=XIRR(Z2:Z11,Y2:Y11)</f>
      </c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11" t="n">
        <v>45722</v>
      </c>
      <c r="AL12" s="6" t="n">
        <v>-30.41</v>
      </c>
      <c r="AM12" s="0" t="s">
        <v>140</v>
      </c>
      <c r="AN12" s="0"/>
      <c r="AO12" s="0"/>
      <c r="AP12" s="0"/>
      <c r="AQ12" s="0"/>
      <c r="AR12" s="8" t="s">
        <f>=-SUM(AR2:AR10)</f>
      </c>
      <c r="AS12" s="0" t="s">
        <v>255</v>
      </c>
      <c r="AT12" s="11" t="n">
        <v>45422</v>
      </c>
      <c r="AU12" s="6" t="n">
        <v>-18.36</v>
      </c>
      <c r="AV12" s="0" t="s">
        <v>133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45257</v>
      </c>
      <c r="K13" s="6" t="n">
        <v>-250</v>
      </c>
      <c r="L13" s="0" t="s">
        <v>120</v>
      </c>
      <c r="M13" s="11" t="n">
        <v>45350</v>
      </c>
      <c r="N13" s="6" t="n">
        <v>-18.82</v>
      </c>
      <c r="O13" s="0" t="s">
        <v>153</v>
      </c>
      <c r="P13" s="11" t="n">
        <v>45471</v>
      </c>
      <c r="Q13" s="6" t="n">
        <v>-14.96</v>
      </c>
      <c r="R13" s="0" t="s">
        <v>144</v>
      </c>
      <c r="S13" s="0"/>
      <c r="T13" s="0"/>
      <c r="U13" s="0"/>
      <c r="V13" s="0"/>
      <c r="W13" s="0"/>
      <c r="X13" s="0"/>
      <c r="Y13" s="0"/>
      <c r="Z13" s="8" t="s">
        <f>=-SUM(Z2:Z11)</f>
      </c>
      <c r="AA13" s="0" t="s">
        <v>255</v>
      </c>
      <c r="AB13" s="0"/>
      <c r="AC13" s="0"/>
      <c r="AD13" s="0"/>
      <c r="AE13" s="0"/>
      <c r="AF13" s="0"/>
      <c r="AG13" s="0"/>
      <c r="AH13" s="0"/>
      <c r="AI13" s="0"/>
      <c r="AJ13" s="0"/>
      <c r="AK13" s="11" t="n">
        <v>45721</v>
      </c>
      <c r="AL13" s="6" t="n">
        <v>-1000</v>
      </c>
      <c r="AM13" s="0" t="s">
        <v>207</v>
      </c>
      <c r="AN13" s="0"/>
      <c r="AO13" s="0"/>
      <c r="AP13" s="0"/>
      <c r="AQ13" s="0"/>
      <c r="AR13" s="0"/>
      <c r="AS13" s="0"/>
      <c r="AT13" s="11" t="n">
        <v>45452</v>
      </c>
      <c r="AU13" s="6" t="n">
        <v>-18.36</v>
      </c>
      <c r="AV13" s="0" t="s">
        <v>133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11" t="n">
        <v>45349</v>
      </c>
      <c r="K14" s="6" t="n">
        <v>-16.58</v>
      </c>
      <c r="L14" s="0" t="s">
        <v>151</v>
      </c>
      <c r="M14" s="11" t="n">
        <v>45349</v>
      </c>
      <c r="N14" s="6" t="n">
        <v>-250</v>
      </c>
      <c r="O14" s="0" t="s">
        <v>121</v>
      </c>
      <c r="P14" s="11" t="n">
        <v>45562</v>
      </c>
      <c r="Q14" s="6" t="n">
        <v>-14.96</v>
      </c>
      <c r="R14" s="0" t="s">
        <v>144</v>
      </c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10" t="s">
        <f>=XIRR(AL2:AL13,AK2:AK13)</f>
      </c>
      <c r="AM14" s="0"/>
      <c r="AN14" s="0"/>
      <c r="AO14" s="0"/>
      <c r="AP14" s="0"/>
      <c r="AQ14" s="0"/>
      <c r="AR14" s="0"/>
      <c r="AS14" s="0"/>
      <c r="AT14" s="11" t="n">
        <v>45482</v>
      </c>
      <c r="AU14" s="6" t="n">
        <v>-18.36</v>
      </c>
      <c r="AV14" s="0" t="s">
        <v>133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45348</v>
      </c>
      <c r="K15" s="6" t="n">
        <v>-250</v>
      </c>
      <c r="L15" s="0" t="s">
        <v>120</v>
      </c>
      <c r="M15" s="11" t="n">
        <v>45441</v>
      </c>
      <c r="N15" s="6" t="n">
        <v>-14.36</v>
      </c>
      <c r="O15" s="0" t="s">
        <v>161</v>
      </c>
      <c r="P15" s="11" t="n">
        <v>45561</v>
      </c>
      <c r="Q15" s="6" t="n">
        <v>-800</v>
      </c>
      <c r="R15" s="0" t="s">
        <v>137</v>
      </c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8" t="s">
        <f>=-SUM(AL2:AL13)</f>
      </c>
      <c r="AM15" s="0" t="s">
        <v>255</v>
      </c>
      <c r="AN15" s="0"/>
      <c r="AO15" s="0"/>
      <c r="AP15" s="0"/>
      <c r="AQ15" s="0"/>
      <c r="AR15" s="0"/>
      <c r="AS15" s="0"/>
      <c r="AT15" s="11" t="n">
        <v>45512</v>
      </c>
      <c r="AU15" s="6" t="n">
        <v>-18.36</v>
      </c>
      <c r="AV15" s="0" t="s">
        <v>133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45440</v>
      </c>
      <c r="K16" s="6" t="n">
        <v>-12.68</v>
      </c>
      <c r="L16" s="0" t="s">
        <v>160</v>
      </c>
      <c r="M16" s="11" t="n">
        <v>45440</v>
      </c>
      <c r="N16" s="6" t="n">
        <v>-250</v>
      </c>
      <c r="O16" s="0" t="s">
        <v>121</v>
      </c>
      <c r="P16" s="0"/>
      <c r="Q16" s="10" t="s">
        <f>=XIRR(Q2:Q15,P2:P15)</f>
      </c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11" t="n">
        <v>45542</v>
      </c>
      <c r="AU16" s="6" t="n">
        <v>-18.36</v>
      </c>
      <c r="AV16" s="0" t="s">
        <v>133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45439</v>
      </c>
      <c r="K17" s="6" t="n">
        <v>-250</v>
      </c>
      <c r="L17" s="0" t="s">
        <v>120</v>
      </c>
      <c r="M17" s="11" t="n">
        <v>45532</v>
      </c>
      <c r="N17" s="6" t="n">
        <v>-9.9</v>
      </c>
      <c r="O17" s="0" t="s">
        <v>177</v>
      </c>
      <c r="P17" s="0"/>
      <c r="Q17" s="8" t="s">
        <f>=-SUM(Q2:Q15)</f>
      </c>
      <c r="R17" s="0" t="s">
        <v>255</v>
      </c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11" t="n">
        <v>45572</v>
      </c>
      <c r="AU17" s="6" t="n">
        <v>-18.36</v>
      </c>
      <c r="AV17" s="0" t="s">
        <v>133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45531</v>
      </c>
      <c r="K18" s="6" t="n">
        <v>-8.78</v>
      </c>
      <c r="L18" s="0" t="s">
        <v>176</v>
      </c>
      <c r="M18" s="11" t="n">
        <v>45531</v>
      </c>
      <c r="N18" s="6" t="n">
        <v>-250</v>
      </c>
      <c r="O18" s="0" t="s">
        <v>121</v>
      </c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11" t="n">
        <v>45602</v>
      </c>
      <c r="AU18" s="6" t="n">
        <v>-18.36</v>
      </c>
      <c r="AV18" s="0" t="s">
        <v>133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45530</v>
      </c>
      <c r="K19" s="6" t="n">
        <v>-250</v>
      </c>
      <c r="L19" s="0" t="s">
        <v>120</v>
      </c>
      <c r="M19" s="11" t="n">
        <v>45623</v>
      </c>
      <c r="N19" s="6" t="n">
        <v>-4.46</v>
      </c>
      <c r="O19" s="0" t="s">
        <v>187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11" t="n">
        <v>45632</v>
      </c>
      <c r="AU19" s="6" t="n">
        <v>-18.36</v>
      </c>
      <c r="AV19" s="0" t="s">
        <v>133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45622</v>
      </c>
      <c r="K20" s="6" t="n">
        <v>-3.9</v>
      </c>
      <c r="L20" s="0" t="s">
        <v>186</v>
      </c>
      <c r="M20" s="11" t="n">
        <v>45622</v>
      </c>
      <c r="N20" s="6" t="n">
        <v>-250</v>
      </c>
      <c r="O20" s="0" t="s">
        <v>121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11" t="n">
        <v>45662</v>
      </c>
      <c r="AU20" s="6" t="n">
        <v>-18.36</v>
      </c>
      <c r="AV20" s="0" t="s">
        <v>133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45621</v>
      </c>
      <c r="K21" s="6" t="n">
        <v>-250</v>
      </c>
      <c r="L21" s="0" t="s">
        <v>120</v>
      </c>
      <c r="M21" s="0"/>
      <c r="N21" s="10" t="s">
        <f>=XIRR(N2:N20,M2:M20)</f>
      </c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11" t="n">
        <v>45692</v>
      </c>
      <c r="AU21" s="6" t="n">
        <v>-18.36</v>
      </c>
      <c r="AV21" s="0" t="s">
        <v>133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10" t="s">
        <f>=XIRR(K2:K21,J2:J21)</f>
      </c>
      <c r="L22" s="0"/>
      <c r="M22" s="0"/>
      <c r="N22" s="8" t="s">
        <f>=-SUM(N2:N20)</f>
      </c>
      <c r="O22" s="0" t="s">
        <v>255</v>
      </c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11" t="n">
        <v>45722</v>
      </c>
      <c r="AU22" s="6" t="n">
        <v>-18.36</v>
      </c>
      <c r="AV22" s="0" t="s">
        <v>133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8" t="s">
        <f>=-SUM(K2:K21)</f>
      </c>
      <c r="L23" s="0" t="s">
        <v>255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11" t="n">
        <v>45752</v>
      </c>
      <c r="AU23" s="6" t="n">
        <v>-18.36</v>
      </c>
      <c r="AV23" s="0" t="s">
        <v>133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11" t="n">
        <v>45782</v>
      </c>
      <c r="AU24" s="6" t="n">
        <v>-18.36</v>
      </c>
      <c r="AV24" s="0" t="s">
        <v>133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11" t="n">
        <v>45781</v>
      </c>
      <c r="AU25" s="6" t="n">
        <v>-2000</v>
      </c>
      <c r="AV25" s="0" t="s">
        <v>215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10" t="s">
        <f>=XIRR(AU2:AU25,AT2:AT25)</f>
      </c>
      <c r="AV26" s="0"/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8" t="s">
        <f>=-SUM(AU2:AU25)</f>
      </c>
      <c r="AV27" s="0" t="s">
        <v>255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272</v>
      </c>
      <c r="C1" s="0"/>
      <c r="D1" s="0"/>
      <c r="E1" s="3" t="s">
        <v>273</v>
      </c>
      <c r="F1" s="0"/>
      <c r="G1" s="0"/>
      <c r="H1" s="3" t="s">
        <v>274</v>
      </c>
      <c r="I1" s="0"/>
      <c r="J1" s="0"/>
      <c r="K1" s="3" t="s">
        <v>275</v>
      </c>
      <c r="L1" s="0"/>
      <c r="M1" s="0"/>
      <c r="N1" s="3" t="s">
        <v>276</v>
      </c>
      <c r="O1" s="0"/>
      <c r="P1" s="0"/>
      <c r="Q1" s="3" t="s">
        <v>277</v>
      </c>
      <c r="R1" s="0"/>
      <c r="S1" s="0"/>
      <c r="T1" s="3" t="s">
        <v>278</v>
      </c>
      <c r="U1" s="0"/>
      <c r="V1" s="0"/>
      <c r="W1" s="3" t="s">
        <v>279</v>
      </c>
      <c r="X1" s="0"/>
      <c r="Y1" s="0"/>
      <c r="Z1" s="3" t="s">
        <v>280</v>
      </c>
      <c r="AA1" s="0"/>
      <c r="AB1" s="0"/>
      <c r="AC1" s="3" t="s">
        <v>281</v>
      </c>
      <c r="AD1" s="0"/>
      <c r="AE1" s="0"/>
      <c r="AF1" s="3" t="s">
        <v>282</v>
      </c>
      <c r="AG1" s="0"/>
      <c r="AH1" s="0"/>
      <c r="AI1" s="3" t="s">
        <v>283</v>
      </c>
      <c r="AJ1" s="0"/>
      <c r="AK1" s="0"/>
      <c r="AL1" s="3" t="s">
        <v>284</v>
      </c>
      <c r="AM1" s="0"/>
      <c r="AN1" s="0"/>
      <c r="AO1" s="3" t="s">
        <v>285</v>
      </c>
      <c r="AP1" s="0"/>
    </row>
    <row collapsed="false" customFormat="false" customHeight="false" hidden="false" ht="12.1" outlineLevel="0" r="2">
      <c r="A2" s="11" t="n">
        <v>45841</v>
      </c>
      <c r="B2" s="6" t="n">
        <v>158</v>
      </c>
      <c r="C2" s="6" t="n">
        <v>150.81</v>
      </c>
      <c r="D2" s="11" t="n">
        <v>45302</v>
      </c>
      <c r="E2" s="6" t="n">
        <v>150</v>
      </c>
      <c r="F2" s="6" t="n">
        <v>1560</v>
      </c>
      <c r="G2" s="11" t="n">
        <v>45999</v>
      </c>
      <c r="H2" s="6" t="n">
        <v>328</v>
      </c>
      <c r="I2" s="6" t="n">
        <v>48566.96</v>
      </c>
      <c r="J2" s="11" t="n">
        <v>45302</v>
      </c>
      <c r="K2" s="6" t="n">
        <v>207</v>
      </c>
      <c r="L2" s="6" t="n">
        <v>1184.04</v>
      </c>
      <c r="M2" s="11" t="n">
        <v>45691</v>
      </c>
      <c r="N2" s="6" t="n">
        <v>5</v>
      </c>
      <c r="O2" s="6" t="n">
        <v>56.15</v>
      </c>
      <c r="P2" s="11" t="n">
        <v>45645</v>
      </c>
      <c r="Q2" s="6" t="n">
        <v>10</v>
      </c>
      <c r="R2" s="6" t="n">
        <v>101.6</v>
      </c>
      <c r="S2" s="11" t="n">
        <v>44743</v>
      </c>
      <c r="T2" s="6" t="n">
        <v>2</v>
      </c>
      <c r="U2" s="6" t="n">
        <v>2219.23</v>
      </c>
      <c r="V2" s="11" t="n">
        <v>44931</v>
      </c>
      <c r="W2" s="6" t="n">
        <v>1</v>
      </c>
      <c r="X2" s="6" t="n">
        <v>937.04</v>
      </c>
      <c r="Y2" s="11" t="n">
        <v>44743</v>
      </c>
      <c r="Z2" s="6" t="n">
        <v>2</v>
      </c>
      <c r="AA2" s="6" t="n">
        <v>2083.66</v>
      </c>
      <c r="AB2" s="11" t="n">
        <v>44931</v>
      </c>
      <c r="AC2" s="6" t="n">
        <v>1</v>
      </c>
      <c r="AD2" s="6" t="n">
        <v>1030.61</v>
      </c>
      <c r="AE2" s="11" t="n">
        <v>45342</v>
      </c>
      <c r="AF2" s="6" t="n">
        <v>1</v>
      </c>
      <c r="AG2" s="6" t="n">
        <v>933.96</v>
      </c>
      <c r="AH2" s="11" t="n">
        <v>45342</v>
      </c>
      <c r="AI2" s="6" t="n">
        <v>1</v>
      </c>
      <c r="AJ2" s="6" t="n">
        <v>959.37</v>
      </c>
      <c r="AK2" s="11" t="n">
        <v>45342</v>
      </c>
      <c r="AL2" s="6" t="n">
        <v>2</v>
      </c>
      <c r="AM2" s="6" t="n">
        <v>1801.92</v>
      </c>
      <c r="AN2" s="11" t="n">
        <v>44734</v>
      </c>
      <c r="AO2" s="6" t="n">
        <v>2</v>
      </c>
      <c r="AP2" s="6" t="n">
        <v>1931.66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11" t="n">
        <v>45351</v>
      </c>
      <c r="E3" s="6" t="n">
        <v>50</v>
      </c>
      <c r="F3" s="6" t="n">
        <v>530.5</v>
      </c>
      <c r="G3" s="0"/>
      <c r="H3" s="5" t="s">
        <f>=SUM(I2:I2)/SUM(H2:H2)</f>
      </c>
      <c r="I3" s="0" t="s">
        <v>11</v>
      </c>
      <c r="J3" s="11" t="n">
        <v>45371</v>
      </c>
      <c r="K3" s="6" t="n">
        <v>25</v>
      </c>
      <c r="L3" s="6" t="n">
        <v>145.5</v>
      </c>
      <c r="M3" s="11" t="n">
        <v>45693</v>
      </c>
      <c r="N3" s="6" t="n">
        <v>10</v>
      </c>
      <c r="O3" s="6" t="n">
        <v>111.9</v>
      </c>
      <c r="P3" s="11" t="n">
        <v>45673</v>
      </c>
      <c r="Q3" s="6" t="n">
        <v>26</v>
      </c>
      <c r="R3" s="6" t="n">
        <v>281.32</v>
      </c>
      <c r="S3" s="0"/>
      <c r="T3" s="5" t="s">
        <f>=SUM(U2:U2)/SUM(T2:T2)</f>
      </c>
      <c r="U3" s="0" t="s">
        <v>11</v>
      </c>
      <c r="V3" s="11" t="n">
        <v>44931</v>
      </c>
      <c r="W3" s="6" t="n">
        <v>1</v>
      </c>
      <c r="X3" s="6" t="n">
        <v>937.04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</row>
    <row collapsed="false" customFormat="false" customHeight="false" hidden="false" ht="12.1" outlineLevel="0" r="4">
      <c r="A4" s="0"/>
      <c r="B4" s="6" t="n">
        <v>0.6565</v>
      </c>
      <c r="C4" s="0" t="s">
        <v>286</v>
      </c>
      <c r="D4" s="11" t="n">
        <v>45441</v>
      </c>
      <c r="E4" s="6" t="n">
        <v>3</v>
      </c>
      <c r="F4" s="6" t="n">
        <v>31.53</v>
      </c>
      <c r="G4" s="0"/>
      <c r="H4" s="6" t="n">
        <v>155.54</v>
      </c>
      <c r="I4" s="0" t="s">
        <v>286</v>
      </c>
      <c r="J4" s="11" t="n">
        <v>45385</v>
      </c>
      <c r="K4" s="6" t="n">
        <v>7</v>
      </c>
      <c r="L4" s="6" t="n">
        <v>40.67</v>
      </c>
      <c r="M4" s="11" t="n">
        <v>45693</v>
      </c>
      <c r="N4" s="6" t="n">
        <v>1</v>
      </c>
      <c r="O4" s="6" t="n">
        <v>11.19</v>
      </c>
      <c r="P4" s="0"/>
      <c r="Q4" s="5" t="s">
        <f>=SUM(R2:R3)/SUM(Q2:Q3)</f>
      </c>
      <c r="R4" s="0" t="s">
        <v>11</v>
      </c>
      <c r="S4" s="0"/>
      <c r="T4" s="6" t="n">
        <v>106.135</v>
      </c>
      <c r="U4" s="0" t="s">
        <v>286</v>
      </c>
      <c r="V4" s="0"/>
      <c r="W4" s="5" t="s">
        <f>=SUM(X2:X3)/SUM(W2:W3)</f>
      </c>
      <c r="X4" s="0" t="s">
        <v>11</v>
      </c>
      <c r="Y4" s="0"/>
      <c r="Z4" s="6" t="n">
        <v>97.69</v>
      </c>
      <c r="AA4" s="0" t="s">
        <v>286</v>
      </c>
      <c r="AB4" s="0"/>
      <c r="AC4" s="6" t="n">
        <v>97.37</v>
      </c>
      <c r="AD4" s="0" t="s">
        <v>286</v>
      </c>
      <c r="AE4" s="0"/>
      <c r="AF4" s="6" t="n">
        <v>98.11</v>
      </c>
      <c r="AG4" s="0" t="s">
        <v>286</v>
      </c>
      <c r="AH4" s="0"/>
      <c r="AI4" s="6" t="n">
        <v>98.92</v>
      </c>
      <c r="AJ4" s="0" t="s">
        <v>286</v>
      </c>
      <c r="AK4" s="0"/>
      <c r="AL4" s="6" t="n">
        <v>97.57</v>
      </c>
      <c r="AM4" s="0" t="s">
        <v>286</v>
      </c>
      <c r="AN4" s="0"/>
      <c r="AO4" s="6" t="n">
        <v>100.01</v>
      </c>
      <c r="AP4" s="0" t="s">
        <v>286</v>
      </c>
    </row>
    <row collapsed="false" customFormat="false" customHeight="false" hidden="false" ht="12.1" outlineLevel="0" r="5">
      <c r="A5" s="0"/>
      <c r="B5" s="6" t="n">
        <v>158</v>
      </c>
      <c r="C5" s="0" t="s">
        <v>287</v>
      </c>
      <c r="D5" s="11" t="n">
        <v>45456</v>
      </c>
      <c r="E5" s="6" t="n">
        <v>11</v>
      </c>
      <c r="F5" s="6" t="n">
        <v>113.19</v>
      </c>
      <c r="G5" s="0"/>
      <c r="H5" s="6" t="n">
        <v>328</v>
      </c>
      <c r="I5" s="0" t="s">
        <v>287</v>
      </c>
      <c r="J5" s="11" t="n">
        <v>45393</v>
      </c>
      <c r="K5" s="6" t="n">
        <v>16</v>
      </c>
      <c r="L5" s="6" t="n">
        <v>92.8</v>
      </c>
      <c r="M5" s="11" t="n">
        <v>45700</v>
      </c>
      <c r="N5" s="6" t="n">
        <v>20</v>
      </c>
      <c r="O5" s="6" t="n">
        <v>221.6</v>
      </c>
      <c r="P5" s="0"/>
      <c r="Q5" s="6" t="n">
        <v>14.16</v>
      </c>
      <c r="R5" s="0" t="s">
        <v>286</v>
      </c>
      <c r="S5" s="0"/>
      <c r="T5" s="6" t="n">
        <v>2</v>
      </c>
      <c r="U5" s="0" t="s">
        <v>287</v>
      </c>
      <c r="V5" s="0"/>
      <c r="W5" s="6" t="n">
        <v>101.33</v>
      </c>
      <c r="X5" s="0" t="s">
        <v>286</v>
      </c>
      <c r="Y5" s="0"/>
      <c r="Z5" s="6" t="n">
        <v>2</v>
      </c>
      <c r="AA5" s="0" t="s">
        <v>287</v>
      </c>
      <c r="AB5" s="0"/>
      <c r="AC5" s="6" t="n">
        <v>1</v>
      </c>
      <c r="AD5" s="0" t="s">
        <v>287</v>
      </c>
      <c r="AE5" s="0"/>
      <c r="AF5" s="6" t="n">
        <v>1</v>
      </c>
      <c r="AG5" s="0" t="s">
        <v>287</v>
      </c>
      <c r="AH5" s="0"/>
      <c r="AI5" s="6" t="n">
        <v>1</v>
      </c>
      <c r="AJ5" s="0" t="s">
        <v>287</v>
      </c>
      <c r="AK5" s="0"/>
      <c r="AL5" s="6" t="n">
        <v>2</v>
      </c>
      <c r="AM5" s="0" t="s">
        <v>287</v>
      </c>
      <c r="AN5" s="0"/>
      <c r="AO5" s="6" t="n">
        <v>2</v>
      </c>
      <c r="AP5" s="0" t="s">
        <v>287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288</v>
      </c>
      <c r="D6" s="11" t="n">
        <v>45457</v>
      </c>
      <c r="E6" s="6" t="n">
        <v>195</v>
      </c>
      <c r="F6" s="6" t="n">
        <v>2016.3</v>
      </c>
      <c r="G6" s="0"/>
      <c r="H6" s="5" t="s">
        <f>=H5*(ABS(H4)-ABS(H3))</f>
      </c>
      <c r="I6" s="0" t="s">
        <v>288</v>
      </c>
      <c r="J6" s="11" t="n">
        <v>45401</v>
      </c>
      <c r="K6" s="6" t="n">
        <v>11</v>
      </c>
      <c r="L6" s="6" t="n">
        <v>64.13</v>
      </c>
      <c r="M6" s="11" t="n">
        <v>45720</v>
      </c>
      <c r="N6" s="6" t="n">
        <v>10</v>
      </c>
      <c r="O6" s="6" t="n">
        <v>105.8</v>
      </c>
      <c r="P6" s="0"/>
      <c r="Q6" s="6" t="n">
        <v>36</v>
      </c>
      <c r="R6" s="0" t="s">
        <v>287</v>
      </c>
      <c r="S6" s="0"/>
      <c r="T6" s="6" t="s">
        <f>=Портфель!G10*Портфель!$Q$13</f>
      </c>
      <c r="U6" s="0" t="s">
        <v>6</v>
      </c>
      <c r="V6" s="0"/>
      <c r="W6" s="6" t="n">
        <v>2</v>
      </c>
      <c r="X6" s="0" t="s">
        <v>287</v>
      </c>
      <c r="Y6" s="0"/>
      <c r="Z6" s="6" t="s">
        <f>=Портфель!G12*Портфель!$Q$13</f>
      </c>
      <c r="AA6" s="0" t="s">
        <v>6</v>
      </c>
      <c r="AB6" s="0"/>
      <c r="AC6" s="6" t="s">
        <f>=Портфель!G13*Портфель!$Q$13</f>
      </c>
      <c r="AD6" s="0" t="s">
        <v>6</v>
      </c>
      <c r="AE6" s="0"/>
      <c r="AF6" s="6" t="s">
        <f>=Портфель!G14*Портфель!$Q$13</f>
      </c>
      <c r="AG6" s="0" t="s">
        <v>6</v>
      </c>
      <c r="AH6" s="0"/>
      <c r="AI6" s="6" t="s">
        <f>=Портфель!G15*Портфель!$Q$13</f>
      </c>
      <c r="AJ6" s="0" t="s">
        <v>6</v>
      </c>
      <c r="AK6" s="0"/>
      <c r="AL6" s="6" t="s">
        <f>=Портфель!G16*Портфель!$Q$13</f>
      </c>
      <c r="AM6" s="0" t="s">
        <v>6</v>
      </c>
      <c r="AN6" s="0"/>
      <c r="AO6" s="6" t="s">
        <f>=Портфель!G17*Портфель!$Q$13</f>
      </c>
      <c r="AP6" s="0" t="s">
        <v>6</v>
      </c>
    </row>
    <row collapsed="false" customFormat="false" customHeight="false" hidden="false" ht="12.1" outlineLevel="0" r="7">
      <c r="A7" s="0"/>
      <c r="B7" s="0"/>
      <c r="C7" s="0"/>
      <c r="D7" s="11" t="n">
        <v>45457</v>
      </c>
      <c r="E7" s="6" t="n">
        <v>2</v>
      </c>
      <c r="F7" s="6" t="n">
        <v>20.68</v>
      </c>
      <c r="G7" s="0"/>
      <c r="H7" s="0"/>
      <c r="I7" s="0"/>
      <c r="J7" s="11" t="n">
        <v>45428</v>
      </c>
      <c r="K7" s="6" t="n">
        <v>14</v>
      </c>
      <c r="L7" s="6" t="n">
        <v>81.9</v>
      </c>
      <c r="M7" s="11" t="n">
        <v>45728</v>
      </c>
      <c r="N7" s="6" t="n">
        <v>101</v>
      </c>
      <c r="O7" s="6" t="n">
        <v>1049.39</v>
      </c>
      <c r="P7" s="0"/>
      <c r="Q7" s="5" t="s">
        <f>=Q6*(ABS(Q5)-ABS(Q4))</f>
      </c>
      <c r="R7" s="0" t="s">
        <v>288</v>
      </c>
      <c r="S7" s="0"/>
      <c r="T7" s="6" t="s">
        <f>=Портфель!H10*Портфель!$Q$13</f>
      </c>
      <c r="U7" s="0" t="s">
        <v>7</v>
      </c>
      <c r="V7" s="0"/>
      <c r="W7" s="6" t="s">
        <f>=Портфель!G11*Портфель!$Q$13</f>
      </c>
      <c r="X7" s="0" t="s">
        <v>6</v>
      </c>
      <c r="Y7" s="0"/>
      <c r="Z7" s="6" t="s">
        <f>=Портфель!H12*Портфель!$Q$13</f>
      </c>
      <c r="AA7" s="0" t="s">
        <v>7</v>
      </c>
      <c r="AB7" s="0"/>
      <c r="AC7" s="6" t="s">
        <f>=Портфель!H13*Портфель!$Q$13</f>
      </c>
      <c r="AD7" s="0" t="s">
        <v>7</v>
      </c>
      <c r="AE7" s="0"/>
      <c r="AF7" s="6" t="s">
        <f>=Портфель!H14*Портфель!$Q$13</f>
      </c>
      <c r="AG7" s="0" t="s">
        <v>7</v>
      </c>
      <c r="AH7" s="0"/>
      <c r="AI7" s="6" t="s">
        <f>=Портфель!H15*Портфель!$Q$13</f>
      </c>
      <c r="AJ7" s="0" t="s">
        <v>7</v>
      </c>
      <c r="AK7" s="0"/>
      <c r="AL7" s="6" t="s">
        <f>=Портфель!H16*Портфель!$Q$13</f>
      </c>
      <c r="AM7" s="0" t="s">
        <v>7</v>
      </c>
      <c r="AN7" s="0"/>
      <c r="AO7" s="6" t="s">
        <f>=Портфель!H17*Портфель!$Q$13</f>
      </c>
      <c r="AP7" s="0" t="s">
        <v>7</v>
      </c>
    </row>
    <row collapsed="false" customFormat="false" customHeight="false" hidden="false" ht="12.1" outlineLevel="0" r="8">
      <c r="A8" s="0"/>
      <c r="B8" s="0"/>
      <c r="C8" s="0"/>
      <c r="D8" s="11" t="n">
        <v>45468</v>
      </c>
      <c r="E8" s="6" t="n">
        <v>13</v>
      </c>
      <c r="F8" s="6" t="n">
        <v>132.34</v>
      </c>
      <c r="G8" s="0"/>
      <c r="H8" s="0"/>
      <c r="I8" s="0"/>
      <c r="J8" s="11" t="n">
        <v>45443</v>
      </c>
      <c r="K8" s="6" t="n">
        <v>91</v>
      </c>
      <c r="L8" s="6" t="n">
        <v>525.07</v>
      </c>
      <c r="M8" s="0"/>
      <c r="N8" s="5" t="s">
        <f>=SUM(O2:O7)/SUM(N2:N7)</f>
      </c>
      <c r="O8" s="0" t="s">
        <v>11</v>
      </c>
      <c r="P8" s="0"/>
      <c r="Q8" s="0"/>
      <c r="R8" s="0"/>
      <c r="S8" s="0"/>
      <c r="T8" s="5" t="s">
        <f>=T5*(T6*T4/100-T3+T7)</f>
      </c>
      <c r="U8" s="0" t="s">
        <v>288</v>
      </c>
      <c r="V8" s="0"/>
      <c r="W8" s="6" t="s">
        <f>=Портфель!H11*Портфель!$Q$13</f>
      </c>
      <c r="X8" s="0" t="s">
        <v>7</v>
      </c>
      <c r="Y8" s="0"/>
      <c r="Z8" s="5" t="s">
        <f>=Z5*(Z6*Z4/100-Z3+Z7)</f>
      </c>
      <c r="AA8" s="0" t="s">
        <v>288</v>
      </c>
      <c r="AB8" s="0"/>
      <c r="AC8" s="5" t="s">
        <f>=AC5*(AC6*AC4/100-AC3+AC7)</f>
      </c>
      <c r="AD8" s="0" t="s">
        <v>288</v>
      </c>
      <c r="AE8" s="0"/>
      <c r="AF8" s="5" t="s">
        <f>=AF5*(AF6*AF4/100-AF3+AF7)</f>
      </c>
      <c r="AG8" s="0" t="s">
        <v>288</v>
      </c>
      <c r="AH8" s="0"/>
      <c r="AI8" s="5" t="s">
        <f>=AI5*(AI6*AI4/100-AI3+AI7)</f>
      </c>
      <c r="AJ8" s="0" t="s">
        <v>288</v>
      </c>
      <c r="AK8" s="0"/>
      <c r="AL8" s="5" t="s">
        <f>=AL5*(AL6*AL4/100-AL3+AL7)</f>
      </c>
      <c r="AM8" s="0" t="s">
        <v>288</v>
      </c>
      <c r="AN8" s="0"/>
      <c r="AO8" s="5" t="s">
        <f>=AO5*(AO6*AO4/100-AO3+AO7)</f>
      </c>
      <c r="AP8" s="0" t="s">
        <v>288</v>
      </c>
    </row>
    <row collapsed="false" customFormat="false" customHeight="false" hidden="false" ht="12.1" outlineLevel="0" r="9">
      <c r="A9" s="0"/>
      <c r="B9" s="0"/>
      <c r="C9" s="0"/>
      <c r="D9" s="11" t="n">
        <v>45476</v>
      </c>
      <c r="E9" s="6" t="n">
        <v>14</v>
      </c>
      <c r="F9" s="6" t="n">
        <v>143.08</v>
      </c>
      <c r="G9" s="0"/>
      <c r="H9" s="0"/>
      <c r="I9" s="0"/>
      <c r="J9" s="11" t="n">
        <v>45448</v>
      </c>
      <c r="K9" s="6" t="n">
        <v>6</v>
      </c>
      <c r="L9" s="6" t="n">
        <v>34.74</v>
      </c>
      <c r="M9" s="0"/>
      <c r="N9" s="6" t="n">
        <v>14.2</v>
      </c>
      <c r="O9" s="0" t="s">
        <v>286</v>
      </c>
      <c r="P9" s="0"/>
      <c r="Q9" s="0"/>
      <c r="R9" s="0"/>
      <c r="S9" s="0"/>
      <c r="T9" s="0"/>
      <c r="U9" s="0"/>
      <c r="V9" s="0"/>
      <c r="W9" s="5" t="s">
        <f>=W6*(W7*W5/100-W4+W8)</f>
      </c>
      <c r="X9" s="0" t="s">
        <v>288</v>
      </c>
    </row>
    <row collapsed="false" customFormat="false" customHeight="false" hidden="false" ht="12.1" outlineLevel="0" r="10">
      <c r="A10" s="0"/>
      <c r="B10" s="0"/>
      <c r="C10" s="0"/>
      <c r="D10" s="11" t="n">
        <v>45519</v>
      </c>
      <c r="E10" s="6" t="n">
        <v>18</v>
      </c>
      <c r="F10" s="6" t="n">
        <v>180.9</v>
      </c>
      <c r="G10" s="0"/>
      <c r="H10" s="0"/>
      <c r="I10" s="0"/>
      <c r="J10" s="11" t="n">
        <v>45476</v>
      </c>
      <c r="K10" s="6" t="n">
        <v>1</v>
      </c>
      <c r="L10" s="6" t="n">
        <v>5.82</v>
      </c>
      <c r="M10" s="0"/>
      <c r="N10" s="6" t="n">
        <v>147</v>
      </c>
      <c r="O10" s="0" t="s">
        <v>287</v>
      </c>
    </row>
    <row collapsed="false" customFormat="false" customHeight="false" hidden="false" ht="12.1" outlineLevel="0" r="11">
      <c r="A11" s="0"/>
      <c r="B11" s="0"/>
      <c r="C11" s="0"/>
      <c r="D11" s="11" t="n">
        <v>45532</v>
      </c>
      <c r="E11" s="6" t="n">
        <v>29</v>
      </c>
      <c r="F11" s="6" t="n">
        <v>287.1</v>
      </c>
      <c r="G11" s="0"/>
      <c r="H11" s="0"/>
      <c r="I11" s="0"/>
      <c r="J11" s="11" t="n">
        <v>45488</v>
      </c>
      <c r="K11" s="6" t="n">
        <v>190</v>
      </c>
      <c r="L11" s="6" t="n">
        <v>1100.1</v>
      </c>
      <c r="M11" s="0"/>
      <c r="N11" s="5" t="s">
        <f>=N10*(ABS(N9)-ABS(N8))</f>
      </c>
      <c r="O11" s="0" t="s">
        <v>288</v>
      </c>
    </row>
    <row collapsed="false" customFormat="false" customHeight="false" hidden="false" ht="12.1" outlineLevel="0" r="12">
      <c r="A12" s="0"/>
      <c r="B12" s="0"/>
      <c r="C12" s="0"/>
      <c r="D12" s="11" t="n">
        <v>45533</v>
      </c>
      <c r="E12" s="6" t="n">
        <v>26</v>
      </c>
      <c r="F12" s="6" t="n">
        <v>256.62</v>
      </c>
      <c r="G12" s="0"/>
      <c r="H12" s="0"/>
      <c r="I12" s="0"/>
      <c r="J12" s="11" t="n">
        <v>45488</v>
      </c>
      <c r="K12" s="6" t="n">
        <v>10</v>
      </c>
      <c r="L12" s="6" t="n">
        <v>57.9</v>
      </c>
    </row>
    <row collapsed="false" customFormat="false" customHeight="false" hidden="false" ht="12.1" outlineLevel="0" r="13">
      <c r="A13" s="0"/>
      <c r="B13" s="0"/>
      <c r="C13" s="0"/>
      <c r="D13" s="11" t="n">
        <v>45539</v>
      </c>
      <c r="E13" s="6" t="n">
        <v>13</v>
      </c>
      <c r="F13" s="6" t="n">
        <v>125.58</v>
      </c>
      <c r="G13" s="0"/>
      <c r="H13" s="0"/>
      <c r="I13" s="0"/>
      <c r="J13" s="11" t="n">
        <v>45492</v>
      </c>
      <c r="K13" s="6" t="n">
        <v>51</v>
      </c>
      <c r="L13" s="6" t="n">
        <v>296.31</v>
      </c>
    </row>
    <row collapsed="false" customFormat="false" customHeight="false" hidden="false" ht="12.1" outlineLevel="0" r="14">
      <c r="A14" s="0"/>
      <c r="B14" s="0"/>
      <c r="C14" s="0"/>
      <c r="D14" s="11" t="n">
        <v>45544</v>
      </c>
      <c r="E14" s="6" t="n">
        <v>4</v>
      </c>
      <c r="F14" s="6" t="n">
        <v>39.36</v>
      </c>
      <c r="G14" s="0"/>
      <c r="H14" s="0"/>
      <c r="I14" s="0"/>
      <c r="J14" s="11" t="n">
        <v>45506</v>
      </c>
      <c r="K14" s="6" t="n">
        <v>27</v>
      </c>
      <c r="L14" s="6" t="n">
        <v>158.22</v>
      </c>
    </row>
    <row collapsed="false" customFormat="false" customHeight="false" hidden="false" ht="12.1" outlineLevel="0" r="15">
      <c r="A15" s="0"/>
      <c r="B15" s="0"/>
      <c r="C15" s="0"/>
      <c r="D15" s="11" t="n">
        <v>45551</v>
      </c>
      <c r="E15" s="6" t="n">
        <v>2</v>
      </c>
      <c r="F15" s="6" t="n">
        <v>19.88</v>
      </c>
      <c r="G15" s="0"/>
      <c r="H15" s="0"/>
      <c r="I15" s="0"/>
      <c r="J15" s="11" t="n">
        <v>45516</v>
      </c>
      <c r="K15" s="6" t="n">
        <v>5</v>
      </c>
      <c r="L15" s="6" t="n">
        <v>29.55</v>
      </c>
    </row>
    <row collapsed="false" customFormat="false" customHeight="false" hidden="false" ht="12.1" outlineLevel="0" r="16">
      <c r="A16" s="0"/>
      <c r="B16" s="0"/>
      <c r="C16" s="0"/>
      <c r="D16" s="11" t="n">
        <v>45569</v>
      </c>
      <c r="E16" s="6" t="n">
        <v>9</v>
      </c>
      <c r="F16" s="6" t="n">
        <v>93.33</v>
      </c>
      <c r="G16" s="0"/>
      <c r="H16" s="0"/>
      <c r="I16" s="0"/>
      <c r="J16" s="11" t="n">
        <v>45517</v>
      </c>
      <c r="K16" s="6" t="n">
        <v>1</v>
      </c>
      <c r="L16" s="6" t="n">
        <v>5.92</v>
      </c>
    </row>
    <row collapsed="false" customFormat="false" customHeight="false" hidden="false" ht="12.1" outlineLevel="0" r="17">
      <c r="A17" s="0"/>
      <c r="B17" s="0"/>
      <c r="C17" s="0"/>
      <c r="D17" s="11" t="n">
        <v>45636</v>
      </c>
      <c r="E17" s="6" t="n">
        <v>17</v>
      </c>
      <c r="F17" s="6" t="n">
        <v>178.16</v>
      </c>
      <c r="G17" s="0"/>
      <c r="H17" s="0"/>
      <c r="I17" s="0"/>
      <c r="J17" s="11" t="n">
        <v>45519</v>
      </c>
      <c r="K17" s="6" t="n">
        <v>1</v>
      </c>
      <c r="L17" s="6" t="n">
        <v>5.92</v>
      </c>
    </row>
    <row collapsed="false" customFormat="false" customHeight="false" hidden="false" ht="12.1" outlineLevel="0" r="18">
      <c r="A18" s="0"/>
      <c r="B18" s="0"/>
      <c r="C18" s="0"/>
      <c r="D18" s="11" t="n">
        <v>45665</v>
      </c>
      <c r="E18" s="6" t="n">
        <v>622</v>
      </c>
      <c r="F18" s="6" t="n">
        <v>6972.62</v>
      </c>
      <c r="G18" s="0"/>
      <c r="H18" s="0"/>
      <c r="I18" s="0"/>
      <c r="J18" s="11" t="n">
        <v>45566</v>
      </c>
      <c r="K18" s="6" t="n">
        <v>136</v>
      </c>
      <c r="L18" s="6" t="n">
        <v>796.96</v>
      </c>
    </row>
    <row collapsed="false" customFormat="false" customHeight="false" hidden="false" ht="12.1" outlineLevel="0" r="19">
      <c r="A19" s="0"/>
      <c r="B19" s="0"/>
      <c r="C19" s="0"/>
      <c r="D19" s="11" t="n">
        <v>45667</v>
      </c>
      <c r="E19" s="6" t="n">
        <v>232</v>
      </c>
      <c r="F19" s="6" t="n">
        <v>2586.8</v>
      </c>
      <c r="G19" s="0"/>
      <c r="H19" s="0"/>
      <c r="I19" s="0"/>
      <c r="J19" s="11" t="n">
        <v>45566</v>
      </c>
      <c r="K19" s="6" t="n">
        <v>4</v>
      </c>
      <c r="L19" s="6" t="n">
        <v>23.44</v>
      </c>
    </row>
    <row collapsed="false" customFormat="false" customHeight="false" hidden="false" ht="12.1" outlineLevel="0" r="20">
      <c r="A20" s="0"/>
      <c r="B20" s="0"/>
      <c r="C20" s="0"/>
      <c r="D20" s="11" t="n">
        <v>45671</v>
      </c>
      <c r="E20" s="6" t="n">
        <v>20</v>
      </c>
      <c r="F20" s="6" t="n">
        <v>226.8</v>
      </c>
      <c r="G20" s="0"/>
      <c r="H20" s="0"/>
      <c r="I20" s="0"/>
      <c r="J20" s="11" t="n">
        <v>45569</v>
      </c>
      <c r="K20" s="6" t="n">
        <v>2</v>
      </c>
      <c r="L20" s="6" t="n">
        <v>11.74</v>
      </c>
    </row>
    <row collapsed="false" customFormat="false" customHeight="false" hidden="false" ht="12.1" outlineLevel="0" r="21">
      <c r="A21" s="0"/>
      <c r="B21" s="0"/>
      <c r="C21" s="0"/>
      <c r="D21" s="11" t="n">
        <v>45749</v>
      </c>
      <c r="E21" s="6" t="n">
        <v>15</v>
      </c>
      <c r="F21" s="6" t="n">
        <v>150.45</v>
      </c>
      <c r="G21" s="0"/>
      <c r="H21" s="0"/>
      <c r="I21" s="0"/>
      <c r="J21" s="11" t="n">
        <v>45575</v>
      </c>
      <c r="K21" s="6" t="n">
        <v>18</v>
      </c>
      <c r="L21" s="6" t="n">
        <v>0</v>
      </c>
    </row>
    <row collapsed="false" customFormat="false" customHeight="false" hidden="false" ht="12.1" outlineLevel="0" r="22">
      <c r="A22" s="0"/>
      <c r="B22" s="0"/>
      <c r="C22" s="0"/>
      <c r="D22" s="11" t="n">
        <v>45769</v>
      </c>
      <c r="E22" s="6" t="n">
        <v>47</v>
      </c>
      <c r="F22" s="6" t="n">
        <v>465.3</v>
      </c>
      <c r="G22" s="0"/>
      <c r="H22" s="0"/>
      <c r="I22" s="0"/>
      <c r="J22" s="0"/>
      <c r="K22" s="5" t="s">
        <f>=SUM(L2:L21)/SUM(K2:K21)</f>
      </c>
      <c r="L22" s="0" t="s">
        <v>11</v>
      </c>
    </row>
    <row collapsed="false" customFormat="false" customHeight="false" hidden="false" ht="12.1" outlineLevel="0" r="23">
      <c r="A23" s="0"/>
      <c r="B23" s="0"/>
      <c r="C23" s="0"/>
      <c r="D23" s="11" t="n">
        <v>45783</v>
      </c>
      <c r="E23" s="6" t="n">
        <v>14</v>
      </c>
      <c r="F23" s="6" t="n">
        <v>139.58</v>
      </c>
      <c r="G23" s="0"/>
      <c r="H23" s="0"/>
      <c r="I23" s="0"/>
      <c r="J23" s="0"/>
      <c r="K23" s="6" t="n">
        <v>8.18</v>
      </c>
      <c r="L23" s="0" t="s">
        <v>286</v>
      </c>
    </row>
    <row collapsed="false" customFormat="false" customHeight="false" hidden="false" ht="12.1" outlineLevel="0" r="24">
      <c r="A24" s="0"/>
      <c r="B24" s="0"/>
      <c r="C24" s="0"/>
      <c r="D24" s="11" t="n">
        <v>45817</v>
      </c>
      <c r="E24" s="6" t="n">
        <v>11</v>
      </c>
      <c r="F24" s="6" t="n">
        <v>107.36</v>
      </c>
      <c r="G24" s="0"/>
      <c r="H24" s="0"/>
      <c r="I24" s="0"/>
      <c r="J24" s="0"/>
      <c r="K24" s="6" t="n">
        <v>823</v>
      </c>
      <c r="L24" s="0" t="s">
        <v>287</v>
      </c>
    </row>
    <row collapsed="false" customFormat="false" customHeight="false" hidden="false" ht="12.1" outlineLevel="0" r="25">
      <c r="A25" s="0"/>
      <c r="B25" s="0"/>
      <c r="C25" s="0"/>
      <c r="D25" s="11" t="n">
        <v>45831</v>
      </c>
      <c r="E25" s="6" t="n">
        <v>40</v>
      </c>
      <c r="F25" s="6" t="n">
        <v>387.2</v>
      </c>
      <c r="G25" s="0"/>
      <c r="H25" s="0"/>
      <c r="I25" s="0"/>
      <c r="J25" s="0"/>
      <c r="K25" s="5" t="s">
        <f>=K24*(ABS(K23)-ABS(K22))</f>
      </c>
      <c r="L25" s="0" t="s">
        <v>288</v>
      </c>
    </row>
    <row collapsed="false" customFormat="false" customHeight="false" hidden="false" ht="12.1" outlineLevel="0" r="26">
      <c r="A26" s="0"/>
      <c r="B26" s="0"/>
      <c r="C26" s="0"/>
      <c r="D26" s="11" t="n">
        <v>45856</v>
      </c>
      <c r="E26" s="6" t="n">
        <v>30</v>
      </c>
      <c r="F26" s="6" t="n">
        <v>290.4</v>
      </c>
    </row>
    <row collapsed="false" customFormat="false" customHeight="false" hidden="false" ht="12.1" outlineLevel="0" r="27">
      <c r="A27" s="0"/>
      <c r="B27" s="0"/>
      <c r="C27" s="0"/>
      <c r="D27" s="11" t="n">
        <v>45873</v>
      </c>
      <c r="E27" s="6" t="n">
        <v>17</v>
      </c>
      <c r="F27" s="6" t="n">
        <v>170.34</v>
      </c>
    </row>
    <row collapsed="false" customFormat="false" customHeight="false" hidden="false" ht="12.1" outlineLevel="0" r="28">
      <c r="A28" s="0"/>
      <c r="B28" s="0"/>
      <c r="C28" s="0"/>
      <c r="D28" s="11" t="n">
        <v>45888</v>
      </c>
      <c r="E28" s="6" t="n">
        <v>4</v>
      </c>
      <c r="F28" s="6" t="n">
        <v>40.52</v>
      </c>
    </row>
    <row collapsed="false" customFormat="false" customHeight="false" hidden="false" ht="12.1" outlineLevel="0" r="29">
      <c r="A29" s="0"/>
      <c r="B29" s="0"/>
      <c r="C29" s="0"/>
      <c r="D29" s="11" t="n">
        <v>45908</v>
      </c>
      <c r="E29" s="6" t="n">
        <v>10</v>
      </c>
      <c r="F29" s="6" t="n">
        <v>103.5</v>
      </c>
    </row>
    <row collapsed="false" customFormat="false" customHeight="false" hidden="false" ht="12.1" outlineLevel="0" r="30">
      <c r="A30" s="0"/>
      <c r="B30" s="0"/>
      <c r="C30" s="0"/>
      <c r="D30" s="11" t="n">
        <v>45923</v>
      </c>
      <c r="E30" s="6" t="n">
        <v>13</v>
      </c>
      <c r="F30" s="6" t="n">
        <v>137.41</v>
      </c>
    </row>
    <row collapsed="false" customFormat="false" customHeight="false" hidden="false" ht="12.1" outlineLevel="0" r="31">
      <c r="A31" s="0"/>
      <c r="B31" s="0"/>
      <c r="C31" s="0"/>
      <c r="D31" s="11" t="n">
        <v>45952</v>
      </c>
      <c r="E31" s="6" t="n">
        <v>32</v>
      </c>
      <c r="F31" s="6" t="n">
        <v>325.44</v>
      </c>
    </row>
    <row collapsed="false" customFormat="false" customHeight="false" hidden="false" ht="12.1" outlineLevel="0" r="32">
      <c r="A32" s="0"/>
      <c r="B32" s="0"/>
      <c r="C32" s="0"/>
      <c r="D32" s="11" t="n">
        <v>45967</v>
      </c>
      <c r="E32" s="6" t="n">
        <v>12</v>
      </c>
      <c r="F32" s="6" t="n">
        <v>121.56</v>
      </c>
    </row>
    <row collapsed="false" customFormat="false" customHeight="false" hidden="false" ht="12.1" outlineLevel="0" r="33">
      <c r="A33" s="0"/>
      <c r="B33" s="0"/>
      <c r="C33" s="0"/>
      <c r="D33" s="11" t="n">
        <v>45999</v>
      </c>
      <c r="E33" s="6" t="n">
        <v>5025</v>
      </c>
      <c r="F33" s="6" t="n">
        <v>48843</v>
      </c>
    </row>
    <row collapsed="false" customFormat="false" customHeight="false" hidden="false" ht="12.1" outlineLevel="0" r="34">
      <c r="A34" s="0"/>
      <c r="B34" s="0"/>
      <c r="C34" s="0"/>
      <c r="D34" s="11" t="n">
        <v>46003</v>
      </c>
      <c r="E34" s="6" t="n">
        <v>60</v>
      </c>
      <c r="F34" s="6" t="n">
        <v>604.8</v>
      </c>
    </row>
    <row collapsed="false" customFormat="false" customHeight="false" hidden="false" ht="12.1" outlineLevel="0" r="35">
      <c r="A35" s="0"/>
      <c r="B35" s="0"/>
      <c r="C35" s="0"/>
      <c r="D35" s="11" t="n">
        <v>46035</v>
      </c>
      <c r="E35" s="6" t="n">
        <v>507</v>
      </c>
      <c r="F35" s="6" t="n">
        <v>5171.4</v>
      </c>
    </row>
    <row collapsed="false" customFormat="false" customHeight="false" hidden="false" ht="12.1" outlineLevel="0" r="36">
      <c r="A36" s="0"/>
      <c r="B36" s="0"/>
      <c r="C36" s="0"/>
      <c r="D36" s="11" t="n">
        <v>46041</v>
      </c>
      <c r="E36" s="6" t="n">
        <v>40</v>
      </c>
      <c r="F36" s="6" t="n">
        <v>403.2</v>
      </c>
    </row>
    <row collapsed="false" customFormat="false" customHeight="false" hidden="false" ht="12.1" outlineLevel="0" r="37">
      <c r="A37" s="0"/>
      <c r="B37" s="0"/>
      <c r="C37" s="0"/>
      <c r="D37" s="11" t="n">
        <v>46069</v>
      </c>
      <c r="E37" s="6" t="n">
        <v>40</v>
      </c>
      <c r="F37" s="6" t="n">
        <v>396</v>
      </c>
    </row>
    <row collapsed="false" customFormat="false" customHeight="false" hidden="false" ht="12.1" outlineLevel="0" r="38">
      <c r="A38" s="0"/>
      <c r="B38" s="0"/>
      <c r="C38" s="0"/>
      <c r="D38" s="11" t="n">
        <v>46084</v>
      </c>
      <c r="E38" s="6" t="n">
        <v>13</v>
      </c>
      <c r="F38" s="6" t="n">
        <v>130</v>
      </c>
    </row>
    <row collapsed="false" customFormat="false" customHeight="false" hidden="false" ht="12.1" outlineLevel="0" r="39">
      <c r="A39" s="0"/>
      <c r="B39" s="0"/>
      <c r="C39" s="0"/>
      <c r="D39" s="11" t="n">
        <v>46104</v>
      </c>
      <c r="E39" s="6" t="n">
        <v>2388</v>
      </c>
      <c r="F39" s="6" t="n">
        <v>24926.6</v>
      </c>
    </row>
    <row collapsed="false" customFormat="false" customHeight="false" hidden="false" ht="12.1" outlineLevel="0" r="40">
      <c r="A40" s="0"/>
      <c r="B40" s="0"/>
      <c r="C40" s="0"/>
      <c r="D40" s="11" t="n">
        <v>46104</v>
      </c>
      <c r="E40" s="6" t="n">
        <v>450</v>
      </c>
      <c r="F40" s="6" t="n">
        <v>4702.5</v>
      </c>
    </row>
    <row collapsed="false" customFormat="false" customHeight="false" hidden="false" ht="12.1" outlineLevel="0" r="41">
      <c r="A41" s="0"/>
      <c r="B41" s="0"/>
      <c r="C41" s="0"/>
      <c r="D41" s="0"/>
      <c r="E41" s="5" t="s">
        <f>=SUM(F2:F40)/SUM(E2:E40)</f>
      </c>
      <c r="F41" s="0" t="s">
        <v>11</v>
      </c>
    </row>
    <row collapsed="false" customFormat="false" customHeight="false" hidden="false" ht="12.1" outlineLevel="0" r="42">
      <c r="A42" s="0"/>
      <c r="B42" s="0"/>
      <c r="C42" s="0"/>
      <c r="D42" s="0"/>
      <c r="E42" s="6" t="n">
        <v>9.96</v>
      </c>
      <c r="F42" s="0" t="s">
        <v>286</v>
      </c>
    </row>
    <row collapsed="false" customFormat="false" customHeight="false" hidden="false" ht="12.1" outlineLevel="0" r="43">
      <c r="A43" s="0"/>
      <c r="B43" s="0"/>
      <c r="C43" s="0"/>
      <c r="D43" s="0"/>
      <c r="E43" s="6" t="n">
        <v>10198</v>
      </c>
      <c r="F43" s="0" t="s">
        <v>287</v>
      </c>
    </row>
    <row collapsed="false" customFormat="false" customHeight="false" hidden="false" ht="12.1" outlineLevel="0" r="44">
      <c r="A44" s="0"/>
      <c r="B44" s="0"/>
      <c r="C44" s="0"/>
      <c r="D44" s="0"/>
      <c r="E44" s="5" t="s">
        <f>=E43*(ABS(E42)-ABS(E41))</f>
      </c>
      <c r="F44" s="0" t="s">
        <v>288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6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77</v>
      </c>
      <c r="B1" s="18" t="s">
        <v>0</v>
      </c>
      <c r="C1" s="18" t="s">
        <v>2</v>
      </c>
      <c r="D1" s="18" t="s">
        <v>289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290</v>
      </c>
      <c r="L1" s="18" t="s">
        <v>291</v>
      </c>
      <c r="M1" s="18" t="s">
        <v>72</v>
      </c>
      <c r="N1" s="18" t="s">
        <v>19</v>
      </c>
      <c r="O1" s="18" t="s">
        <v>292</v>
      </c>
    </row>
    <row collapsed="false" customFormat="false" customHeight="false" hidden="false" ht="12.1" outlineLevel="0" r="2">
      <c r="A2" s="21" t="n">
        <v>44602.942407407</v>
      </c>
      <c r="B2" s="22" t="s">
        <v>293</v>
      </c>
      <c r="C2" s="22" t="s">
        <v>84</v>
      </c>
      <c r="D2" s="22" t="s">
        <v>293</v>
      </c>
      <c r="E2" s="22" t="s">
        <v>293</v>
      </c>
      <c r="F2" s="22" t="s">
        <v>19</v>
      </c>
      <c r="G2" s="23" t="n">
        <v>1</v>
      </c>
      <c r="H2" s="24" t="n">
        <v>1</v>
      </c>
      <c r="I2" s="24" t="n">
        <v>22000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44602.942858796</v>
      </c>
      <c r="B3" s="16" t="s">
        <v>256</v>
      </c>
      <c r="C3" s="16" t="s">
        <v>294</v>
      </c>
      <c r="D3" s="16" t="s">
        <v>252</v>
      </c>
      <c r="E3" s="16" t="s">
        <v>17</v>
      </c>
      <c r="F3" s="16" t="s">
        <v>19</v>
      </c>
      <c r="G3" s="7" t="n">
        <v>1</v>
      </c>
      <c r="H3" s="6" t="n">
        <v>3852.6</v>
      </c>
      <c r="I3" s="6" t="n">
        <v>-3852.6</v>
      </c>
      <c r="J3" s="6" t="n">
        <v>0</v>
      </c>
      <c r="K3" s="6" t="n">
        <v>-11.56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44602.943541667</v>
      </c>
      <c r="B4" s="16" t="s">
        <v>257</v>
      </c>
      <c r="C4" s="16" t="s">
        <v>295</v>
      </c>
      <c r="D4" s="16" t="s">
        <v>252</v>
      </c>
      <c r="E4" s="16" t="s">
        <v>24</v>
      </c>
      <c r="F4" s="16" t="s">
        <v>19</v>
      </c>
      <c r="G4" s="7" t="n">
        <v>16000</v>
      </c>
      <c r="H4" s="6" t="n">
        <v>1.1079</v>
      </c>
      <c r="I4" s="6" t="n">
        <v>-17726.4</v>
      </c>
      <c r="J4" s="6" t="n">
        <v>0</v>
      </c>
      <c r="K4" s="6" t="n">
        <v>-53.18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44607.455844907</v>
      </c>
      <c r="B5" s="16" t="s">
        <v>258</v>
      </c>
      <c r="C5" s="16" t="s">
        <v>296</v>
      </c>
      <c r="D5" s="16" t="s">
        <v>252</v>
      </c>
      <c r="E5" s="16" t="s">
        <v>24</v>
      </c>
      <c r="F5" s="16" t="s">
        <v>19</v>
      </c>
      <c r="G5" s="7" t="n">
        <v>1</v>
      </c>
      <c r="H5" s="6" t="n">
        <v>6.05</v>
      </c>
      <c r="I5" s="6" t="n">
        <v>-6.05</v>
      </c>
      <c r="J5" s="6" t="n">
        <v>0</v>
      </c>
      <c r="K5" s="6" t="n">
        <v>0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1" t="n">
        <v>44607.455844907</v>
      </c>
      <c r="B6" s="22" t="s">
        <v>293</v>
      </c>
      <c r="C6" s="22" t="s">
        <v>84</v>
      </c>
      <c r="D6" s="22" t="s">
        <v>293</v>
      </c>
      <c r="E6" s="22" t="s">
        <v>293</v>
      </c>
      <c r="F6" s="22" t="s">
        <v>19</v>
      </c>
      <c r="G6" s="23" t="n">
        <v>1</v>
      </c>
      <c r="H6" s="24" t="n">
        <v>1</v>
      </c>
      <c r="I6" s="24" t="n">
        <v>6.12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0" t="n">
        <v>44616.649050926</v>
      </c>
      <c r="B7" s="16" t="s">
        <v>257</v>
      </c>
      <c r="C7" s="16" t="s">
        <v>295</v>
      </c>
      <c r="D7" s="16" t="s">
        <v>252</v>
      </c>
      <c r="E7" s="16" t="s">
        <v>24</v>
      </c>
      <c r="F7" s="16" t="s">
        <v>19</v>
      </c>
      <c r="G7" s="7" t="n">
        <v>300</v>
      </c>
      <c r="H7" s="6" t="n">
        <v>1.1116</v>
      </c>
      <c r="I7" s="6" t="n">
        <v>-333.48</v>
      </c>
      <c r="J7" s="6" t="n">
        <v>0</v>
      </c>
      <c r="K7" s="6" t="n">
        <v>0</v>
      </c>
      <c r="L7" s="6" t="n">
        <v>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1" t="n">
        <v>44637.788726852</v>
      </c>
      <c r="B8" s="22" t="s">
        <v>293</v>
      </c>
      <c r="C8" s="22" t="s">
        <v>84</v>
      </c>
      <c r="D8" s="22" t="s">
        <v>293</v>
      </c>
      <c r="E8" s="22" t="s">
        <v>293</v>
      </c>
      <c r="F8" s="22" t="s">
        <v>72</v>
      </c>
      <c r="G8" s="23" t="n">
        <v>1</v>
      </c>
      <c r="H8" s="24" t="n">
        <v>1</v>
      </c>
      <c r="I8" s="24" t="n">
        <v>0.96</v>
      </c>
      <c r="J8" s="24" t="n">
        <v>0</v>
      </c>
      <c r="K8" s="24" t="n">
        <v>0</v>
      </c>
      <c r="L8" s="24" t="n">
        <v>0</v>
      </c>
      <c r="M8" s="6" t="s">
        <f>=I8+J8+K8+L8</f>
      </c>
      <c r="N8" s="24"/>
      <c r="O8" s="22"/>
    </row>
    <row collapsed="false" customFormat="false" customHeight="false" hidden="false" ht="12.1" outlineLevel="0" r="9">
      <c r="A9" s="21" t="n">
        <v>44645.420335648</v>
      </c>
      <c r="B9" s="22" t="s">
        <v>293</v>
      </c>
      <c r="C9" s="22" t="s">
        <v>84</v>
      </c>
      <c r="D9" s="22" t="s">
        <v>293</v>
      </c>
      <c r="E9" s="22" t="s">
        <v>293</v>
      </c>
      <c r="F9" s="22" t="s">
        <v>19</v>
      </c>
      <c r="G9" s="23" t="n">
        <v>1</v>
      </c>
      <c r="H9" s="24" t="n">
        <v>1</v>
      </c>
      <c r="I9" s="24" t="n">
        <v>48.35</v>
      </c>
      <c r="J9" s="24" t="n">
        <v>0</v>
      </c>
      <c r="K9" s="24" t="n">
        <v>0</v>
      </c>
      <c r="L9" s="24" t="n">
        <v>0</v>
      </c>
      <c r="M9" s="24"/>
      <c r="N9" s="6" t="s">
        <f>=I9+J9+K9+L9</f>
      </c>
      <c r="O9" s="22"/>
    </row>
    <row collapsed="false" customFormat="false" customHeight="false" hidden="false" ht="12.1" outlineLevel="0" r="10">
      <c r="A10" s="21" t="n">
        <v>44645.420486111</v>
      </c>
      <c r="B10" s="22" t="s">
        <v>293</v>
      </c>
      <c r="C10" s="22" t="s">
        <v>84</v>
      </c>
      <c r="D10" s="22" t="s">
        <v>293</v>
      </c>
      <c r="E10" s="22" t="s">
        <v>293</v>
      </c>
      <c r="F10" s="22" t="s">
        <v>19</v>
      </c>
      <c r="G10" s="23" t="n">
        <v>1</v>
      </c>
      <c r="H10" s="24" t="n">
        <v>1</v>
      </c>
      <c r="I10" s="24" t="n">
        <v>119.52</v>
      </c>
      <c r="J10" s="24" t="n">
        <v>0</v>
      </c>
      <c r="K10" s="24" t="n">
        <v>0</v>
      </c>
      <c r="L10" s="24" t="n">
        <v>0</v>
      </c>
      <c r="M10" s="24"/>
      <c r="N10" s="6" t="s">
        <f>=I10+J10+K10+L10</f>
      </c>
      <c r="O10" s="22"/>
    </row>
    <row collapsed="false" customFormat="false" customHeight="false" hidden="false" ht="12.1" outlineLevel="0" r="11">
      <c r="A11" s="21" t="n">
        <v>44645.420601852</v>
      </c>
      <c r="B11" s="22" t="s">
        <v>293</v>
      </c>
      <c r="C11" s="22" t="s">
        <v>84</v>
      </c>
      <c r="D11" s="22" t="s">
        <v>293</v>
      </c>
      <c r="E11" s="22" t="s">
        <v>293</v>
      </c>
      <c r="F11" s="22" t="s">
        <v>19</v>
      </c>
      <c r="G11" s="23" t="n">
        <v>1</v>
      </c>
      <c r="H11" s="24" t="n">
        <v>1</v>
      </c>
      <c r="I11" s="24" t="n">
        <v>9.27</v>
      </c>
      <c r="J11" s="24" t="n">
        <v>0</v>
      </c>
      <c r="K11" s="24" t="n">
        <v>0</v>
      </c>
      <c r="L11" s="24" t="n">
        <v>0</v>
      </c>
      <c r="M11" s="24"/>
      <c r="N11" s="6" t="s">
        <f>=I11+J11+K11+L11</f>
      </c>
      <c r="O11" s="22"/>
    </row>
    <row collapsed="false" customFormat="false" customHeight="false" hidden="false" ht="12.1" outlineLevel="0" r="12">
      <c r="A12" s="21" t="n">
        <v>44645.420868056</v>
      </c>
      <c r="B12" s="22" t="s">
        <v>293</v>
      </c>
      <c r="C12" s="22" t="s">
        <v>84</v>
      </c>
      <c r="D12" s="22" t="s">
        <v>293</v>
      </c>
      <c r="E12" s="22" t="s">
        <v>293</v>
      </c>
      <c r="F12" s="22" t="s">
        <v>19</v>
      </c>
      <c r="G12" s="23" t="n">
        <v>1</v>
      </c>
      <c r="H12" s="24" t="n">
        <v>1</v>
      </c>
      <c r="I12" s="24" t="n">
        <v>143.9</v>
      </c>
      <c r="J12" s="24" t="n">
        <v>0</v>
      </c>
      <c r="K12" s="24" t="n">
        <v>0</v>
      </c>
      <c r="L12" s="24" t="n">
        <v>0</v>
      </c>
      <c r="M12" s="24"/>
      <c r="N12" s="6" t="s">
        <f>=I12+J12+K12+L12</f>
      </c>
      <c r="O12" s="22"/>
    </row>
    <row collapsed="false" customFormat="false" customHeight="false" hidden="false" ht="12.1" outlineLevel="0" r="13">
      <c r="A13" s="21" t="n">
        <v>44645.421018519</v>
      </c>
      <c r="B13" s="22" t="s">
        <v>293</v>
      </c>
      <c r="C13" s="22" t="s">
        <v>84</v>
      </c>
      <c r="D13" s="22" t="s">
        <v>293</v>
      </c>
      <c r="E13" s="22" t="s">
        <v>293</v>
      </c>
      <c r="F13" s="22" t="s">
        <v>19</v>
      </c>
      <c r="G13" s="23" t="n">
        <v>1</v>
      </c>
      <c r="H13" s="24" t="n">
        <v>1</v>
      </c>
      <c r="I13" s="24" t="n">
        <v>1022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1" t="n">
        <v>44645.421122685</v>
      </c>
      <c r="B14" s="22" t="s">
        <v>293</v>
      </c>
      <c r="C14" s="22" t="s">
        <v>84</v>
      </c>
      <c r="D14" s="22" t="s">
        <v>293</v>
      </c>
      <c r="E14" s="22" t="s">
        <v>293</v>
      </c>
      <c r="F14" s="22" t="s">
        <v>19</v>
      </c>
      <c r="G14" s="23" t="n">
        <v>1</v>
      </c>
      <c r="H14" s="24" t="n">
        <v>1</v>
      </c>
      <c r="I14" s="24" t="n">
        <v>117.45</v>
      </c>
      <c r="J14" s="24" t="n">
        <v>0</v>
      </c>
      <c r="K14" s="24" t="n">
        <v>0</v>
      </c>
      <c r="L14" s="24" t="n">
        <v>0</v>
      </c>
      <c r="M14" s="24"/>
      <c r="N14" s="6" t="s">
        <f>=I14+J14+K14+L14</f>
      </c>
      <c r="O14" s="22"/>
    </row>
    <row collapsed="false" customFormat="false" customHeight="false" hidden="false" ht="12.1" outlineLevel="0" r="15">
      <c r="A15" s="21" t="n">
        <v>44648.506805556</v>
      </c>
      <c r="B15" s="22" t="s">
        <v>293</v>
      </c>
      <c r="C15" s="22" t="s">
        <v>84</v>
      </c>
      <c r="D15" s="22" t="s">
        <v>293</v>
      </c>
      <c r="E15" s="22" t="s">
        <v>293</v>
      </c>
      <c r="F15" s="22" t="s">
        <v>19</v>
      </c>
      <c r="G15" s="23" t="n">
        <v>1</v>
      </c>
      <c r="H15" s="24" t="n">
        <v>1</v>
      </c>
      <c r="I15" s="24" t="n">
        <v>83.74</v>
      </c>
      <c r="J15" s="24" t="n">
        <v>0</v>
      </c>
      <c r="K15" s="24" t="n">
        <v>0</v>
      </c>
      <c r="L15" s="24" t="n">
        <v>0</v>
      </c>
      <c r="M15" s="24"/>
      <c r="N15" s="6" t="s">
        <f>=I15+J15+K15+L15</f>
      </c>
      <c r="O15" s="22"/>
    </row>
    <row collapsed="false" customFormat="false" customHeight="false" hidden="false" ht="12.1" outlineLevel="0" r="16">
      <c r="A16" s="25" t="n">
        <v>44649.421597222</v>
      </c>
      <c r="B16" s="26" t="s">
        <v>256</v>
      </c>
      <c r="C16" s="26" t="s">
        <v>294</v>
      </c>
      <c r="D16" s="26" t="s">
        <v>254</v>
      </c>
      <c r="E16" s="26" t="s">
        <v>17</v>
      </c>
      <c r="F16" s="26" t="s">
        <v>19</v>
      </c>
      <c r="G16" s="27" t="n">
        <v>-1</v>
      </c>
      <c r="H16" s="28" t="n">
        <v>2028.6</v>
      </c>
      <c r="I16" s="28" t="n">
        <v>2028.6</v>
      </c>
      <c r="J16" s="28" t="n">
        <v>0</v>
      </c>
      <c r="K16" s="28" t="n">
        <v>-6.09</v>
      </c>
      <c r="L16" s="28" t="n">
        <v>0</v>
      </c>
      <c r="M16" s="28"/>
      <c r="N16" s="6" t="s">
        <f>=I16+J16+K16+L16</f>
      </c>
      <c r="O16" s="26"/>
    </row>
    <row collapsed="false" customFormat="false" customHeight="false" hidden="false" ht="12.1" outlineLevel="0" r="17">
      <c r="A17" s="25" t="n">
        <v>44649.422106481</v>
      </c>
      <c r="B17" s="26" t="s">
        <v>257</v>
      </c>
      <c r="C17" s="26" t="s">
        <v>295</v>
      </c>
      <c r="D17" s="26" t="s">
        <v>254</v>
      </c>
      <c r="E17" s="26" t="s">
        <v>24</v>
      </c>
      <c r="F17" s="26" t="s">
        <v>19</v>
      </c>
      <c r="G17" s="27" t="n">
        <v>-16300</v>
      </c>
      <c r="H17" s="28" t="n">
        <v>1.12250061</v>
      </c>
      <c r="I17" s="28" t="n">
        <v>18296.76</v>
      </c>
      <c r="J17" s="28" t="n">
        <v>0</v>
      </c>
      <c r="K17" s="28" t="n">
        <v>-54.88</v>
      </c>
      <c r="L17" s="28" t="n">
        <v>0</v>
      </c>
      <c r="M17" s="28"/>
      <c r="N17" s="6" t="s">
        <f>=I17+J17+K17+L17</f>
      </c>
      <c r="O17" s="26"/>
    </row>
    <row collapsed="false" customFormat="false" customHeight="false" hidden="false" ht="12.1" outlineLevel="0" r="18">
      <c r="A18" s="21" t="n">
        <v>44650.418784722</v>
      </c>
      <c r="B18" s="22" t="s">
        <v>293</v>
      </c>
      <c r="C18" s="22" t="s">
        <v>84</v>
      </c>
      <c r="D18" s="22" t="s">
        <v>293</v>
      </c>
      <c r="E18" s="22" t="s">
        <v>293</v>
      </c>
      <c r="F18" s="22" t="s">
        <v>19</v>
      </c>
      <c r="G18" s="23" t="n">
        <v>1</v>
      </c>
      <c r="H18" s="24" t="n">
        <v>1</v>
      </c>
      <c r="I18" s="24" t="n">
        <v>136</v>
      </c>
      <c r="J18" s="24" t="n">
        <v>0</v>
      </c>
      <c r="K18" s="24" t="n">
        <v>0</v>
      </c>
      <c r="L18" s="24" t="n">
        <v>0</v>
      </c>
      <c r="M18" s="24"/>
      <c r="N18" s="6" t="s">
        <f>=I18+J18+K18+L18</f>
      </c>
      <c r="O18" s="22"/>
    </row>
    <row collapsed="false" customFormat="false" customHeight="false" hidden="false" ht="12.1" outlineLevel="0" r="19">
      <c r="A19" s="29" t="n">
        <v>44650.419166667</v>
      </c>
      <c r="B19" s="30" t="s">
        <v>297</v>
      </c>
      <c r="C19" s="30" t="s">
        <v>85</v>
      </c>
      <c r="D19" s="30" t="s">
        <v>297</v>
      </c>
      <c r="E19" s="30" t="s">
        <v>297</v>
      </c>
      <c r="F19" s="30" t="s">
        <v>19</v>
      </c>
      <c r="G19" s="31" t="n">
        <v>1</v>
      </c>
      <c r="H19" s="32" t="n">
        <v>-1</v>
      </c>
      <c r="I19" s="32" t="n">
        <v>-21967.47</v>
      </c>
      <c r="J19" s="32" t="n">
        <v>0</v>
      </c>
      <c r="K19" s="32" t="n">
        <v>0</v>
      </c>
      <c r="L19" s="32" t="n">
        <v>0</v>
      </c>
      <c r="M19" s="32"/>
      <c r="N19" s="6" t="s">
        <f>=I19+J19+K19+L19</f>
      </c>
      <c r="O19" s="30"/>
    </row>
    <row collapsed="false" customFormat="false" customHeight="false" hidden="false" ht="12.1" outlineLevel="0" r="20">
      <c r="A20" s="29" t="n">
        <v>44677.787951389</v>
      </c>
      <c r="B20" s="30" t="s">
        <v>297</v>
      </c>
      <c r="C20" s="30" t="s">
        <v>85</v>
      </c>
      <c r="D20" s="30" t="s">
        <v>297</v>
      </c>
      <c r="E20" s="30" t="s">
        <v>297</v>
      </c>
      <c r="F20" s="30" t="s">
        <v>72</v>
      </c>
      <c r="G20" s="31" t="n">
        <v>1</v>
      </c>
      <c r="H20" s="32" t="n">
        <v>-1</v>
      </c>
      <c r="I20" s="32" t="n">
        <v>-0.96</v>
      </c>
      <c r="J20" s="32" t="n">
        <v>0</v>
      </c>
      <c r="K20" s="32" t="n">
        <v>0</v>
      </c>
      <c r="L20" s="32" t="n">
        <v>0</v>
      </c>
      <c r="M20" s="6" t="s">
        <f>=I20+J20+K20+L20</f>
      </c>
      <c r="N20" s="32"/>
      <c r="O20" s="30"/>
    </row>
    <row collapsed="false" customFormat="false" customHeight="false" hidden="false" ht="12.1" outlineLevel="0" r="21">
      <c r="A21" s="21" t="n">
        <v>44734.56</v>
      </c>
      <c r="B21" s="22" t="s">
        <v>293</v>
      </c>
      <c r="C21" s="22" t="s">
        <v>84</v>
      </c>
      <c r="D21" s="22" t="s">
        <v>293</v>
      </c>
      <c r="E21" s="22" t="s">
        <v>293</v>
      </c>
      <c r="F21" s="22" t="s">
        <v>19</v>
      </c>
      <c r="G21" s="23" t="n">
        <v>1</v>
      </c>
      <c r="H21" s="24" t="n">
        <v>1</v>
      </c>
      <c r="I21" s="24" t="n">
        <v>11000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0" t="n">
        <v>44734.564490741</v>
      </c>
      <c r="B22" s="16" t="s">
        <v>259</v>
      </c>
      <c r="C22" s="16" t="s">
        <v>298</v>
      </c>
      <c r="D22" s="16" t="s">
        <v>252</v>
      </c>
      <c r="E22" s="16" t="s">
        <v>42</v>
      </c>
      <c r="F22" s="16" t="s">
        <v>19</v>
      </c>
      <c r="G22" s="7" t="n">
        <v>1</v>
      </c>
      <c r="H22" s="6" t="n">
        <v>95.3</v>
      </c>
      <c r="I22" s="6" t="n">
        <v>-953</v>
      </c>
      <c r="J22" s="6" t="n">
        <v>-4.95</v>
      </c>
      <c r="K22" s="6" t="n">
        <v>-2.86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44734.564618056</v>
      </c>
      <c r="B23" s="16" t="s">
        <v>259</v>
      </c>
      <c r="C23" s="16" t="s">
        <v>298</v>
      </c>
      <c r="D23" s="16" t="s">
        <v>252</v>
      </c>
      <c r="E23" s="16" t="s">
        <v>42</v>
      </c>
      <c r="F23" s="16" t="s">
        <v>19</v>
      </c>
      <c r="G23" s="7" t="n">
        <v>1</v>
      </c>
      <c r="H23" s="6" t="n">
        <v>95.3</v>
      </c>
      <c r="I23" s="6" t="n">
        <v>-953</v>
      </c>
      <c r="J23" s="6" t="n">
        <v>-4.95</v>
      </c>
      <c r="K23" s="6" t="n">
        <v>-2.86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44734.564849537</v>
      </c>
      <c r="B24" s="16" t="s">
        <v>260</v>
      </c>
      <c r="C24" s="16" t="s">
        <v>299</v>
      </c>
      <c r="D24" s="16" t="s">
        <v>252</v>
      </c>
      <c r="E24" s="16" t="s">
        <v>42</v>
      </c>
      <c r="F24" s="16" t="s">
        <v>19</v>
      </c>
      <c r="G24" s="7" t="n">
        <v>2</v>
      </c>
      <c r="H24" s="6" t="n">
        <v>94.54</v>
      </c>
      <c r="I24" s="6" t="n">
        <v>-1890.8</v>
      </c>
      <c r="J24" s="6" t="n">
        <v>-10.54</v>
      </c>
      <c r="K24" s="6" t="n">
        <v>-5.67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44734.565185185</v>
      </c>
      <c r="B25" s="16" t="s">
        <v>261</v>
      </c>
      <c r="C25" s="16" t="s">
        <v>300</v>
      </c>
      <c r="D25" s="16" t="s">
        <v>252</v>
      </c>
      <c r="E25" s="16" t="s">
        <v>42</v>
      </c>
      <c r="F25" s="16" t="s">
        <v>19</v>
      </c>
      <c r="G25" s="7" t="n">
        <v>2</v>
      </c>
      <c r="H25" s="6" t="n">
        <v>96.22</v>
      </c>
      <c r="I25" s="6" t="n">
        <v>-1924.4</v>
      </c>
      <c r="J25" s="6" t="n">
        <v>-38.66</v>
      </c>
      <c r="K25" s="6" t="n">
        <v>-5.77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44734.566087963</v>
      </c>
      <c r="B26" s="16" t="s">
        <v>262</v>
      </c>
      <c r="C26" s="16" t="s">
        <v>301</v>
      </c>
      <c r="D26" s="16" t="s">
        <v>252</v>
      </c>
      <c r="E26" s="16" t="s">
        <v>42</v>
      </c>
      <c r="F26" s="16" t="s">
        <v>19</v>
      </c>
      <c r="G26" s="7" t="n">
        <v>2</v>
      </c>
      <c r="H26" s="6" t="n">
        <v>99.77</v>
      </c>
      <c r="I26" s="6" t="n">
        <v>-1995.4</v>
      </c>
      <c r="J26" s="6" t="n">
        <v>-84.32</v>
      </c>
      <c r="K26" s="6" t="n">
        <v>-5.99</v>
      </c>
      <c r="L26" s="6" t="n">
        <v>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0" t="n">
        <v>44734.56630787</v>
      </c>
      <c r="B27" s="16" t="s">
        <v>69</v>
      </c>
      <c r="C27" s="16" t="s">
        <v>302</v>
      </c>
      <c r="D27" s="16" t="s">
        <v>252</v>
      </c>
      <c r="E27" s="16" t="s">
        <v>42</v>
      </c>
      <c r="F27" s="16" t="s">
        <v>19</v>
      </c>
      <c r="G27" s="7" t="n">
        <v>2</v>
      </c>
      <c r="H27" s="6" t="n">
        <v>94.72</v>
      </c>
      <c r="I27" s="6" t="n">
        <v>-1894.4</v>
      </c>
      <c r="J27" s="6" t="n">
        <v>-31.58</v>
      </c>
      <c r="K27" s="6" t="n">
        <v>-5.68</v>
      </c>
      <c r="L27" s="6" t="n">
        <v>0</v>
      </c>
      <c r="M27" s="6"/>
      <c r="N27" s="6" t="s">
        <f>=I27+J27+K27+L27</f>
      </c>
      <c r="O27" s="16"/>
    </row>
    <row collapsed="false" customFormat="false" customHeight="false" hidden="false" ht="12.1" outlineLevel="0" r="28">
      <c r="A28" s="20" t="n">
        <v>44734.567488426</v>
      </c>
      <c r="B28" s="16" t="s">
        <v>263</v>
      </c>
      <c r="C28" s="16" t="s">
        <v>303</v>
      </c>
      <c r="D28" s="16" t="s">
        <v>252</v>
      </c>
      <c r="E28" s="16" t="s">
        <v>42</v>
      </c>
      <c r="F28" s="16" t="s">
        <v>19</v>
      </c>
      <c r="G28" s="7" t="n">
        <v>1</v>
      </c>
      <c r="H28" s="6" t="n">
        <v>97.2</v>
      </c>
      <c r="I28" s="6" t="n">
        <v>-972</v>
      </c>
      <c r="J28" s="6" t="n">
        <v>-3.62</v>
      </c>
      <c r="K28" s="6" t="n">
        <v>-2.92</v>
      </c>
      <c r="L28" s="6" t="n">
        <v>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1" t="n">
        <v>44743.556689815</v>
      </c>
      <c r="B29" s="22" t="s">
        <v>293</v>
      </c>
      <c r="C29" s="22" t="s">
        <v>84</v>
      </c>
      <c r="D29" s="22" t="s">
        <v>293</v>
      </c>
      <c r="E29" s="22" t="s">
        <v>293</v>
      </c>
      <c r="F29" s="22" t="s">
        <v>19</v>
      </c>
      <c r="G29" s="23" t="n">
        <v>1</v>
      </c>
      <c r="H29" s="24" t="n">
        <v>1</v>
      </c>
      <c r="I29" s="24" t="n">
        <v>9000</v>
      </c>
      <c r="J29" s="24" t="n">
        <v>0</v>
      </c>
      <c r="K29" s="24" t="n">
        <v>0</v>
      </c>
      <c r="L29" s="24" t="n">
        <v>0</v>
      </c>
      <c r="M29" s="24"/>
      <c r="N29" s="6" t="s">
        <f>=I29+J29+K29+L29</f>
      </c>
      <c r="O29" s="22"/>
    </row>
    <row collapsed="false" customFormat="false" customHeight="false" hidden="false" ht="12.1" outlineLevel="0" r="30">
      <c r="A30" s="20" t="n">
        <v>44743.561712963</v>
      </c>
      <c r="B30" s="16" t="s">
        <v>264</v>
      </c>
      <c r="C30" s="16" t="s">
        <v>304</v>
      </c>
      <c r="D30" s="16" t="s">
        <v>252</v>
      </c>
      <c r="E30" s="16" t="s">
        <v>42</v>
      </c>
      <c r="F30" s="16" t="s">
        <v>19</v>
      </c>
      <c r="G30" s="7" t="n">
        <v>2</v>
      </c>
      <c r="H30" s="6" t="n">
        <v>83.05</v>
      </c>
      <c r="I30" s="6" t="n">
        <v>-1661</v>
      </c>
      <c r="J30" s="6" t="n">
        <v>-7.98</v>
      </c>
      <c r="K30" s="6" t="n">
        <v>-4.98</v>
      </c>
      <c r="L30" s="6" t="n">
        <v>0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44743.563935185</v>
      </c>
      <c r="B31" s="16" t="s">
        <v>265</v>
      </c>
      <c r="C31" s="16" t="s">
        <v>305</v>
      </c>
      <c r="D31" s="16" t="s">
        <v>252</v>
      </c>
      <c r="E31" s="16" t="s">
        <v>42</v>
      </c>
      <c r="F31" s="16" t="s">
        <v>19</v>
      </c>
      <c r="G31" s="7" t="n">
        <v>3</v>
      </c>
      <c r="H31" s="6" t="n">
        <v>94.14</v>
      </c>
      <c r="I31" s="6" t="n">
        <v>-2824.2</v>
      </c>
      <c r="J31" s="6" t="n">
        <v>-101.91</v>
      </c>
      <c r="K31" s="6" t="n">
        <v>-8.47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0" t="n">
        <v>44743.564259259</v>
      </c>
      <c r="B32" s="16" t="s">
        <v>50</v>
      </c>
      <c r="C32" s="16" t="s">
        <v>306</v>
      </c>
      <c r="D32" s="16" t="s">
        <v>252</v>
      </c>
      <c r="E32" s="16" t="s">
        <v>42</v>
      </c>
      <c r="F32" s="16" t="s">
        <v>19</v>
      </c>
      <c r="G32" s="7" t="n">
        <v>2</v>
      </c>
      <c r="H32" s="6" t="n">
        <v>99.05</v>
      </c>
      <c r="I32" s="6" t="n">
        <v>-1981</v>
      </c>
      <c r="J32" s="6" t="n">
        <v>-96.72</v>
      </c>
      <c r="K32" s="6" t="n">
        <v>-5.94</v>
      </c>
      <c r="L32" s="6" t="n">
        <v>0</v>
      </c>
      <c r="M32" s="6"/>
      <c r="N32" s="6" t="s">
        <f>=I32+J32+K32+L32</f>
      </c>
      <c r="O32" s="16"/>
    </row>
    <row collapsed="false" customFormat="false" customHeight="false" hidden="false" ht="12.1" outlineLevel="0" r="33">
      <c r="A33" s="20" t="n">
        <v>44743.57318287</v>
      </c>
      <c r="B33" s="16" t="s">
        <v>41</v>
      </c>
      <c r="C33" s="16" t="s">
        <v>307</v>
      </c>
      <c r="D33" s="16" t="s">
        <v>252</v>
      </c>
      <c r="E33" s="16" t="s">
        <v>42</v>
      </c>
      <c r="F33" s="16" t="s">
        <v>19</v>
      </c>
      <c r="G33" s="7" t="n">
        <v>2</v>
      </c>
      <c r="H33" s="6" t="n">
        <v>110.15</v>
      </c>
      <c r="I33" s="6" t="n">
        <v>-2203</v>
      </c>
      <c r="J33" s="6" t="n">
        <v>-9.6199999999999</v>
      </c>
      <c r="K33" s="6" t="n">
        <v>-6.61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44743.57431713</v>
      </c>
      <c r="B34" s="16" t="s">
        <v>266</v>
      </c>
      <c r="C34" s="16" t="s">
        <v>308</v>
      </c>
      <c r="D34" s="16" t="s">
        <v>252</v>
      </c>
      <c r="E34" s="16" t="s">
        <v>24</v>
      </c>
      <c r="F34" s="16" t="s">
        <v>19</v>
      </c>
      <c r="G34" s="7" t="n">
        <v>71</v>
      </c>
      <c r="H34" s="6" t="n">
        <v>3.98197183</v>
      </c>
      <c r="I34" s="6" t="n">
        <v>-282.72</v>
      </c>
      <c r="J34" s="6" t="n">
        <v>0</v>
      </c>
      <c r="K34" s="6" t="n">
        <v>0</v>
      </c>
      <c r="L34" s="6" t="n">
        <v>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1" t="n">
        <v>44746.632766204</v>
      </c>
      <c r="B35" s="22" t="s">
        <v>309</v>
      </c>
      <c r="C35" s="22" t="s">
        <v>310</v>
      </c>
      <c r="D35" s="22" t="s">
        <v>309</v>
      </c>
      <c r="E35" s="22" t="s">
        <v>309</v>
      </c>
      <c r="F35" s="22" t="s">
        <v>19</v>
      </c>
      <c r="G35" s="23" t="n">
        <v>1</v>
      </c>
      <c r="H35" s="24" t="n">
        <v>1</v>
      </c>
      <c r="I35" s="24" t="n">
        <v>42.38</v>
      </c>
      <c r="J35" s="24" t="n">
        <v>0</v>
      </c>
      <c r="K35" s="24" t="n">
        <v>0</v>
      </c>
      <c r="L35" s="24" t="n">
        <v>0</v>
      </c>
      <c r="M35" s="24"/>
      <c r="N35" s="6" t="s">
        <f>=I35+J35+K35+L35</f>
      </c>
      <c r="O35" s="22"/>
    </row>
    <row collapsed="false" customFormat="false" customHeight="false" hidden="false" ht="12.1" outlineLevel="0" r="36">
      <c r="A36" s="33" t="n">
        <v>44746.632766204</v>
      </c>
      <c r="B36" s="34" t="s">
        <v>311</v>
      </c>
      <c r="C36" s="34" t="s">
        <v>312</v>
      </c>
      <c r="D36" s="34" t="s">
        <v>311</v>
      </c>
      <c r="E36" s="34" t="s">
        <v>311</v>
      </c>
      <c r="F36" s="34" t="s">
        <v>19</v>
      </c>
      <c r="G36" s="35" t="n">
        <v>1</v>
      </c>
      <c r="H36" s="36" t="n">
        <v>-6</v>
      </c>
      <c r="I36" s="36" t="n">
        <v>-6</v>
      </c>
      <c r="J36" s="36" t="n">
        <v>0</v>
      </c>
      <c r="K36" s="36" t="n">
        <v>0</v>
      </c>
      <c r="L36" s="36" t="n">
        <v>0</v>
      </c>
      <c r="M36" s="36"/>
      <c r="N36" s="6" t="s">
        <f>=I36+J36+K36+L36</f>
      </c>
      <c r="O36" s="34"/>
    </row>
    <row collapsed="false" customFormat="false" customHeight="false" hidden="false" ht="12.1" outlineLevel="0" r="37">
      <c r="A37" s="21" t="n">
        <v>44749.530451389</v>
      </c>
      <c r="B37" s="22" t="s">
        <v>293</v>
      </c>
      <c r="C37" s="22" t="s">
        <v>84</v>
      </c>
      <c r="D37" s="22" t="s">
        <v>293</v>
      </c>
      <c r="E37" s="22" t="s">
        <v>293</v>
      </c>
      <c r="F37" s="22" t="s">
        <v>19</v>
      </c>
      <c r="G37" s="23" t="n">
        <v>1</v>
      </c>
      <c r="H37" s="24" t="n">
        <v>1</v>
      </c>
      <c r="I37" s="24" t="n">
        <v>300</v>
      </c>
      <c r="J37" s="24" t="n">
        <v>0</v>
      </c>
      <c r="K37" s="24" t="n">
        <v>0</v>
      </c>
      <c r="L37" s="24" t="n">
        <v>0</v>
      </c>
      <c r="M37" s="24"/>
      <c r="N37" s="6" t="s">
        <f>=I37+J37+K37+L37</f>
      </c>
      <c r="O37" s="22"/>
    </row>
    <row collapsed="false" customFormat="false" customHeight="false" hidden="false" ht="12.1" outlineLevel="0" r="38">
      <c r="A38" s="20" t="n">
        <v>44749.531203704</v>
      </c>
      <c r="B38" s="16" t="s">
        <v>30</v>
      </c>
      <c r="C38" s="16" t="s">
        <v>313</v>
      </c>
      <c r="D38" s="16" t="s">
        <v>252</v>
      </c>
      <c r="E38" s="16" t="s">
        <v>24</v>
      </c>
      <c r="F38" s="16" t="s">
        <v>19</v>
      </c>
      <c r="G38" s="7" t="n">
        <v>69</v>
      </c>
      <c r="H38" s="6" t="n">
        <v>4.85405797</v>
      </c>
      <c r="I38" s="6" t="n">
        <v>-334.93</v>
      </c>
      <c r="J38" s="6" t="n">
        <v>0</v>
      </c>
      <c r="K38" s="6" t="n">
        <v>0</v>
      </c>
      <c r="L38" s="6" t="n">
        <v>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1" t="n">
        <v>44756.407592593</v>
      </c>
      <c r="B39" s="22" t="s">
        <v>309</v>
      </c>
      <c r="C39" s="22" t="s">
        <v>314</v>
      </c>
      <c r="D39" s="22" t="s">
        <v>309</v>
      </c>
      <c r="E39" s="22" t="s">
        <v>309</v>
      </c>
      <c r="F39" s="22" t="s">
        <v>19</v>
      </c>
      <c r="G39" s="23" t="n">
        <v>1</v>
      </c>
      <c r="H39" s="24" t="n">
        <v>1</v>
      </c>
      <c r="I39" s="24" t="n">
        <v>94.74</v>
      </c>
      <c r="J39" s="24" t="n">
        <v>0</v>
      </c>
      <c r="K39" s="24" t="n">
        <v>0</v>
      </c>
      <c r="L39" s="24" t="n">
        <v>0</v>
      </c>
      <c r="M39" s="24"/>
      <c r="N39" s="6" t="s">
        <f>=I39+J39+K39+L39</f>
      </c>
      <c r="O39" s="22"/>
    </row>
    <row collapsed="false" customFormat="false" customHeight="false" hidden="false" ht="12.1" outlineLevel="0" r="40">
      <c r="A40" s="33" t="n">
        <v>44756.407592593</v>
      </c>
      <c r="B40" s="34" t="s">
        <v>311</v>
      </c>
      <c r="C40" s="34" t="s">
        <v>315</v>
      </c>
      <c r="D40" s="34" t="s">
        <v>311</v>
      </c>
      <c r="E40" s="34" t="s">
        <v>311</v>
      </c>
      <c r="F40" s="34" t="s">
        <v>19</v>
      </c>
      <c r="G40" s="35" t="n">
        <v>1</v>
      </c>
      <c r="H40" s="36" t="n">
        <v>-12</v>
      </c>
      <c r="I40" s="36" t="n">
        <v>-12</v>
      </c>
      <c r="J40" s="36" t="n">
        <v>0</v>
      </c>
      <c r="K40" s="36" t="n">
        <v>0</v>
      </c>
      <c r="L40" s="36" t="n">
        <v>0</v>
      </c>
      <c r="M40" s="36"/>
      <c r="N40" s="6" t="s">
        <f>=I40+J40+K40+L40</f>
      </c>
      <c r="O40" s="34"/>
    </row>
    <row collapsed="false" customFormat="false" customHeight="false" hidden="false" ht="12.1" outlineLevel="0" r="41">
      <c r="A41" s="21" t="n">
        <v>44756.42712963</v>
      </c>
      <c r="B41" s="22" t="s">
        <v>316</v>
      </c>
      <c r="C41" s="22" t="s">
        <v>317</v>
      </c>
      <c r="D41" s="22" t="s">
        <v>316</v>
      </c>
      <c r="E41" s="22" t="s">
        <v>316</v>
      </c>
      <c r="F41" s="22" t="s">
        <v>19</v>
      </c>
      <c r="G41" s="23" t="n">
        <v>1</v>
      </c>
      <c r="H41" s="24" t="n">
        <v>1</v>
      </c>
      <c r="I41" s="24" t="n">
        <v>500</v>
      </c>
      <c r="J41" s="24" t="n">
        <v>0</v>
      </c>
      <c r="K41" s="24" t="n">
        <v>0</v>
      </c>
      <c r="L41" s="24" t="n">
        <v>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0" t="n">
        <v>44760.748460648</v>
      </c>
      <c r="B42" s="16" t="s">
        <v>30</v>
      </c>
      <c r="C42" s="16" t="s">
        <v>313</v>
      </c>
      <c r="D42" s="16" t="s">
        <v>252</v>
      </c>
      <c r="E42" s="16" t="s">
        <v>24</v>
      </c>
      <c r="F42" s="16" t="s">
        <v>19</v>
      </c>
      <c r="G42" s="7" t="n">
        <v>118</v>
      </c>
      <c r="H42" s="6" t="n">
        <v>4.87898305</v>
      </c>
      <c r="I42" s="6" t="n">
        <v>-575.72</v>
      </c>
      <c r="J42" s="6" t="n">
        <v>0</v>
      </c>
      <c r="K42" s="6" t="n">
        <v>0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1" t="n">
        <v>44764.524976852</v>
      </c>
      <c r="B43" s="22" t="s">
        <v>309</v>
      </c>
      <c r="C43" s="22" t="s">
        <v>318</v>
      </c>
      <c r="D43" s="22" t="s">
        <v>309</v>
      </c>
      <c r="E43" s="22" t="s">
        <v>309</v>
      </c>
      <c r="F43" s="22" t="s">
        <v>19</v>
      </c>
      <c r="G43" s="23" t="n">
        <v>1</v>
      </c>
      <c r="H43" s="24" t="n">
        <v>1</v>
      </c>
      <c r="I43" s="24" t="n">
        <v>45.62</v>
      </c>
      <c r="J43" s="24" t="n">
        <v>0</v>
      </c>
      <c r="K43" s="24" t="n">
        <v>0</v>
      </c>
      <c r="L43" s="24" t="n">
        <v>0</v>
      </c>
      <c r="M43" s="24"/>
      <c r="N43" s="6" t="s">
        <f>=I43+J43+K43+L43</f>
      </c>
      <c r="O43" s="22"/>
    </row>
    <row collapsed="false" customFormat="false" customHeight="false" hidden="false" ht="12.1" outlineLevel="0" r="44">
      <c r="A44" s="33" t="n">
        <v>44764.524976852</v>
      </c>
      <c r="B44" s="34" t="s">
        <v>311</v>
      </c>
      <c r="C44" s="34" t="s">
        <v>319</v>
      </c>
      <c r="D44" s="34" t="s">
        <v>311</v>
      </c>
      <c r="E44" s="34" t="s">
        <v>311</v>
      </c>
      <c r="F44" s="34" t="s">
        <v>19</v>
      </c>
      <c r="G44" s="35" t="n">
        <v>1</v>
      </c>
      <c r="H44" s="36" t="n">
        <v>-6</v>
      </c>
      <c r="I44" s="36" t="n">
        <v>-6</v>
      </c>
      <c r="J44" s="36" t="n">
        <v>0</v>
      </c>
      <c r="K44" s="36" t="n">
        <v>0</v>
      </c>
      <c r="L44" s="36" t="n">
        <v>0</v>
      </c>
      <c r="M44" s="36"/>
      <c r="N44" s="6" t="s">
        <f>=I44+J44+K44+L44</f>
      </c>
      <c r="O44" s="34"/>
    </row>
    <row collapsed="false" customFormat="false" customHeight="false" hidden="false" ht="12.1" outlineLevel="0" r="45">
      <c r="A45" s="20" t="n">
        <v>44767.481319444</v>
      </c>
      <c r="B45" s="16" t="s">
        <v>30</v>
      </c>
      <c r="C45" s="16" t="s">
        <v>313</v>
      </c>
      <c r="D45" s="16" t="s">
        <v>252</v>
      </c>
      <c r="E45" s="16" t="s">
        <v>24</v>
      </c>
      <c r="F45" s="16" t="s">
        <v>19</v>
      </c>
      <c r="G45" s="7" t="n">
        <v>11</v>
      </c>
      <c r="H45" s="6" t="n">
        <v>4.93272727</v>
      </c>
      <c r="I45" s="6" t="n">
        <v>-54.26</v>
      </c>
      <c r="J45" s="6" t="n">
        <v>0</v>
      </c>
      <c r="K45" s="6" t="n">
        <v>0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1" t="n">
        <v>44790.525810185</v>
      </c>
      <c r="B46" s="22" t="s">
        <v>309</v>
      </c>
      <c r="C46" s="22" t="s">
        <v>320</v>
      </c>
      <c r="D46" s="22" t="s">
        <v>309</v>
      </c>
      <c r="E46" s="22" t="s">
        <v>309</v>
      </c>
      <c r="F46" s="22" t="s">
        <v>19</v>
      </c>
      <c r="G46" s="23" t="n">
        <v>1</v>
      </c>
      <c r="H46" s="24" t="n">
        <v>1</v>
      </c>
      <c r="I46" s="24" t="n">
        <v>126.66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2"/>
    </row>
    <row collapsed="false" customFormat="false" customHeight="false" hidden="false" ht="12.1" outlineLevel="0" r="47">
      <c r="A47" s="33" t="n">
        <v>44790.525810185</v>
      </c>
      <c r="B47" s="34" t="s">
        <v>311</v>
      </c>
      <c r="C47" s="34" t="s">
        <v>321</v>
      </c>
      <c r="D47" s="34" t="s">
        <v>311</v>
      </c>
      <c r="E47" s="34" t="s">
        <v>311</v>
      </c>
      <c r="F47" s="34" t="s">
        <v>19</v>
      </c>
      <c r="G47" s="35" t="n">
        <v>1</v>
      </c>
      <c r="H47" s="36" t="n">
        <v>-16</v>
      </c>
      <c r="I47" s="36" t="n">
        <v>-16</v>
      </c>
      <c r="J47" s="36" t="n">
        <v>0</v>
      </c>
      <c r="K47" s="36" t="n">
        <v>0</v>
      </c>
      <c r="L47" s="36" t="n">
        <v>0</v>
      </c>
      <c r="M47" s="36"/>
      <c r="N47" s="6" t="s">
        <f>=I47+J47+K47+L47</f>
      </c>
      <c r="O47" s="34"/>
    </row>
    <row collapsed="false" customFormat="false" customHeight="false" hidden="false" ht="12.1" outlineLevel="0" r="48">
      <c r="A48" s="20" t="n">
        <v>44791.436319444</v>
      </c>
      <c r="B48" s="16" t="s">
        <v>30</v>
      </c>
      <c r="C48" s="16" t="s">
        <v>313</v>
      </c>
      <c r="D48" s="16" t="s">
        <v>252</v>
      </c>
      <c r="E48" s="16" t="s">
        <v>24</v>
      </c>
      <c r="F48" s="16" t="s">
        <v>19</v>
      </c>
      <c r="G48" s="7" t="n">
        <v>22</v>
      </c>
      <c r="H48" s="6" t="n">
        <v>4.995</v>
      </c>
      <c r="I48" s="6" t="n">
        <v>-109.89</v>
      </c>
      <c r="J48" s="6" t="n">
        <v>0</v>
      </c>
      <c r="K48" s="6" t="n">
        <v>0</v>
      </c>
      <c r="L48" s="6" t="n">
        <v>0</v>
      </c>
      <c r="M48" s="6"/>
      <c r="N48" s="6" t="s">
        <f>=I48+J48+K48+L48</f>
      </c>
      <c r="O48" s="16"/>
    </row>
    <row collapsed="false" customFormat="false" customHeight="false" hidden="false" ht="12.1" outlineLevel="0" r="49">
      <c r="A49" s="21" t="n">
        <v>44791.6365625</v>
      </c>
      <c r="B49" s="22" t="s">
        <v>293</v>
      </c>
      <c r="C49" s="22" t="s">
        <v>84</v>
      </c>
      <c r="D49" s="22" t="s">
        <v>293</v>
      </c>
      <c r="E49" s="22" t="s">
        <v>293</v>
      </c>
      <c r="F49" s="22" t="s">
        <v>19</v>
      </c>
      <c r="G49" s="23" t="n">
        <v>1</v>
      </c>
      <c r="H49" s="24" t="n">
        <v>1</v>
      </c>
      <c r="I49" s="24" t="n">
        <v>57.19</v>
      </c>
      <c r="J49" s="24" t="n">
        <v>0</v>
      </c>
      <c r="K49" s="24" t="n">
        <v>0</v>
      </c>
      <c r="L49" s="24" t="n">
        <v>0</v>
      </c>
      <c r="M49" s="24"/>
      <c r="N49" s="6" t="s">
        <f>=I49+J49+K49+L49</f>
      </c>
      <c r="O49" s="22"/>
    </row>
    <row collapsed="false" customFormat="false" customHeight="false" hidden="false" ht="12.1" outlineLevel="0" r="50">
      <c r="A50" s="21" t="n">
        <v>44791.636643519</v>
      </c>
      <c r="B50" s="22" t="s">
        <v>293</v>
      </c>
      <c r="C50" s="22" t="s">
        <v>84</v>
      </c>
      <c r="D50" s="22" t="s">
        <v>293</v>
      </c>
      <c r="E50" s="22" t="s">
        <v>293</v>
      </c>
      <c r="F50" s="22" t="s">
        <v>19</v>
      </c>
      <c r="G50" s="23" t="n">
        <v>1</v>
      </c>
      <c r="H50" s="24" t="n">
        <v>1</v>
      </c>
      <c r="I50" s="24" t="n">
        <v>159.8</v>
      </c>
      <c r="J50" s="24" t="n">
        <v>0</v>
      </c>
      <c r="K50" s="24" t="n">
        <v>0</v>
      </c>
      <c r="L50" s="24" t="n">
        <v>0</v>
      </c>
      <c r="M50" s="24"/>
      <c r="N50" s="6" t="s">
        <f>=I50+J50+K50+L50</f>
      </c>
      <c r="O50" s="22"/>
    </row>
    <row collapsed="false" customFormat="false" customHeight="false" hidden="false" ht="12.1" outlineLevel="0" r="51">
      <c r="A51" s="20" t="n">
        <v>44791.636909722</v>
      </c>
      <c r="B51" s="16" t="s">
        <v>30</v>
      </c>
      <c r="C51" s="16" t="s">
        <v>313</v>
      </c>
      <c r="D51" s="16" t="s">
        <v>252</v>
      </c>
      <c r="E51" s="16" t="s">
        <v>24</v>
      </c>
      <c r="F51" s="16" t="s">
        <v>19</v>
      </c>
      <c r="G51" s="7" t="n">
        <v>43</v>
      </c>
      <c r="H51" s="6" t="n">
        <v>4.99395349</v>
      </c>
      <c r="I51" s="6" t="n">
        <v>-214.74</v>
      </c>
      <c r="J51" s="6" t="n">
        <v>0</v>
      </c>
      <c r="K51" s="6" t="n">
        <v>0</v>
      </c>
      <c r="L51" s="6" t="n">
        <v>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1" t="n">
        <v>44792.619363426</v>
      </c>
      <c r="B52" s="22" t="s">
        <v>309</v>
      </c>
      <c r="C52" s="22" t="s">
        <v>322</v>
      </c>
      <c r="D52" s="22" t="s">
        <v>309</v>
      </c>
      <c r="E52" s="22" t="s">
        <v>309</v>
      </c>
      <c r="F52" s="22" t="s">
        <v>19</v>
      </c>
      <c r="G52" s="23" t="n">
        <v>1</v>
      </c>
      <c r="H52" s="24" t="n">
        <v>1</v>
      </c>
      <c r="I52" s="24" t="n">
        <v>135.39</v>
      </c>
      <c r="J52" s="24" t="n">
        <v>0</v>
      </c>
      <c r="K52" s="24" t="n">
        <v>0</v>
      </c>
      <c r="L52" s="24" t="n">
        <v>0</v>
      </c>
      <c r="M52" s="24"/>
      <c r="N52" s="6" t="s">
        <f>=I52+J52+K52+L52</f>
      </c>
      <c r="O52" s="22"/>
    </row>
    <row collapsed="false" customFormat="false" customHeight="false" hidden="false" ht="12.1" outlineLevel="0" r="53">
      <c r="A53" s="33" t="n">
        <v>44792.619363426</v>
      </c>
      <c r="B53" s="34" t="s">
        <v>311</v>
      </c>
      <c r="C53" s="34" t="s">
        <v>323</v>
      </c>
      <c r="D53" s="34" t="s">
        <v>311</v>
      </c>
      <c r="E53" s="34" t="s">
        <v>311</v>
      </c>
      <c r="F53" s="34" t="s">
        <v>19</v>
      </c>
      <c r="G53" s="35" t="n">
        <v>1</v>
      </c>
      <c r="H53" s="36" t="n">
        <v>-18</v>
      </c>
      <c r="I53" s="36" t="n">
        <v>-18</v>
      </c>
      <c r="J53" s="36" t="n">
        <v>0</v>
      </c>
      <c r="K53" s="36" t="n">
        <v>0</v>
      </c>
      <c r="L53" s="36" t="n">
        <v>0</v>
      </c>
      <c r="M53" s="36"/>
      <c r="N53" s="6" t="s">
        <f>=I53+J53+K53+L53</f>
      </c>
      <c r="O53" s="34"/>
    </row>
    <row collapsed="false" customFormat="false" customHeight="false" hidden="false" ht="12.1" outlineLevel="0" r="54">
      <c r="A54" s="20" t="n">
        <v>44799.421863426</v>
      </c>
      <c r="B54" s="16" t="s">
        <v>30</v>
      </c>
      <c r="C54" s="16" t="s">
        <v>313</v>
      </c>
      <c r="D54" s="16" t="s">
        <v>252</v>
      </c>
      <c r="E54" s="16" t="s">
        <v>24</v>
      </c>
      <c r="F54" s="16" t="s">
        <v>19</v>
      </c>
      <c r="G54" s="7" t="n">
        <v>24</v>
      </c>
      <c r="H54" s="6" t="n">
        <v>4.99916667</v>
      </c>
      <c r="I54" s="6" t="n">
        <v>-119.98</v>
      </c>
      <c r="J54" s="6" t="n">
        <v>0</v>
      </c>
      <c r="K54" s="6" t="n">
        <v>0</v>
      </c>
      <c r="L54" s="6" t="n">
        <v>0</v>
      </c>
      <c r="M54" s="6"/>
      <c r="N54" s="6" t="s">
        <f>=I54+J54+K54+L54</f>
      </c>
      <c r="O54" s="16"/>
    </row>
    <row collapsed="false" customFormat="false" customHeight="false" hidden="false" ht="12.1" outlineLevel="0" r="55">
      <c r="A55" s="25" t="n">
        <v>44803.566990741</v>
      </c>
      <c r="B55" s="26" t="s">
        <v>266</v>
      </c>
      <c r="C55" s="26" t="s">
        <v>308</v>
      </c>
      <c r="D55" s="26" t="s">
        <v>254</v>
      </c>
      <c r="E55" s="26" t="s">
        <v>24</v>
      </c>
      <c r="F55" s="26" t="s">
        <v>19</v>
      </c>
      <c r="G55" s="27" t="n">
        <v>-71</v>
      </c>
      <c r="H55" s="28" t="n">
        <v>4.15394366</v>
      </c>
      <c r="I55" s="28" t="n">
        <v>294.93</v>
      </c>
      <c r="J55" s="28" t="n">
        <v>0</v>
      </c>
      <c r="K55" s="28" t="n">
        <v>0</v>
      </c>
      <c r="L55" s="28" t="n">
        <v>0</v>
      </c>
      <c r="M55" s="28"/>
      <c r="N55" s="6" t="s">
        <f>=I55+J55+K55+L55</f>
      </c>
      <c r="O55" s="26"/>
    </row>
    <row collapsed="false" customFormat="false" customHeight="false" hidden="false" ht="12.1" outlineLevel="0" r="56">
      <c r="A56" s="20" t="n">
        <v>44803.567141204</v>
      </c>
      <c r="B56" s="16" t="s">
        <v>30</v>
      </c>
      <c r="C56" s="16" t="s">
        <v>313</v>
      </c>
      <c r="D56" s="16" t="s">
        <v>252</v>
      </c>
      <c r="E56" s="16" t="s">
        <v>24</v>
      </c>
      <c r="F56" s="16" t="s">
        <v>19</v>
      </c>
      <c r="G56" s="7" t="n">
        <v>58</v>
      </c>
      <c r="H56" s="6" t="n">
        <v>5.00396552</v>
      </c>
      <c r="I56" s="6" t="n">
        <v>-290.23</v>
      </c>
      <c r="J56" s="6" t="n">
        <v>0</v>
      </c>
      <c r="K56" s="6" t="n">
        <v>0</v>
      </c>
      <c r="L56" s="6" t="n">
        <v>0</v>
      </c>
      <c r="M56" s="6"/>
      <c r="N56" s="6" t="s">
        <f>=I56+J56+K56+L56</f>
      </c>
      <c r="O56" s="16"/>
    </row>
    <row collapsed="false" customFormat="false" customHeight="false" hidden="false" ht="12.1" outlineLevel="0" r="57">
      <c r="A57" s="20" t="n">
        <v>44803.567314815</v>
      </c>
      <c r="B57" s="16" t="s">
        <v>30</v>
      </c>
      <c r="C57" s="16" t="s">
        <v>313</v>
      </c>
      <c r="D57" s="16" t="s">
        <v>252</v>
      </c>
      <c r="E57" s="16" t="s">
        <v>24</v>
      </c>
      <c r="F57" s="16" t="s">
        <v>19</v>
      </c>
      <c r="G57" s="7" t="n">
        <v>2</v>
      </c>
      <c r="H57" s="6" t="n">
        <v>5.005</v>
      </c>
      <c r="I57" s="6" t="n">
        <v>-10.01</v>
      </c>
      <c r="J57" s="6" t="n">
        <v>0</v>
      </c>
      <c r="K57" s="6" t="n">
        <v>0</v>
      </c>
      <c r="L57" s="6" t="n">
        <v>0</v>
      </c>
      <c r="M57" s="6"/>
      <c r="N57" s="6" t="s">
        <f>=I57+J57+K57+L57</f>
      </c>
      <c r="O57" s="16"/>
    </row>
    <row collapsed="false" customFormat="false" customHeight="false" hidden="false" ht="12.1" outlineLevel="0" r="58">
      <c r="A58" s="21" t="n">
        <v>44804.571851852</v>
      </c>
      <c r="B58" s="22" t="s">
        <v>309</v>
      </c>
      <c r="C58" s="22" t="s">
        <v>324</v>
      </c>
      <c r="D58" s="22" t="s">
        <v>309</v>
      </c>
      <c r="E58" s="22" t="s">
        <v>309</v>
      </c>
      <c r="F58" s="22" t="s">
        <v>19</v>
      </c>
      <c r="G58" s="23" t="n">
        <v>1</v>
      </c>
      <c r="H58" s="24" t="n">
        <v>1</v>
      </c>
      <c r="I58" s="24" t="n">
        <v>39.14</v>
      </c>
      <c r="J58" s="24" t="n">
        <v>0</v>
      </c>
      <c r="K58" s="24" t="n">
        <v>0</v>
      </c>
      <c r="L58" s="24" t="n">
        <v>0</v>
      </c>
      <c r="M58" s="24"/>
      <c r="N58" s="6" t="s">
        <f>=I58+J58+K58+L58</f>
      </c>
      <c r="O58" s="22"/>
    </row>
    <row collapsed="false" customFormat="false" customHeight="false" hidden="false" ht="12.1" outlineLevel="0" r="59">
      <c r="A59" s="33" t="n">
        <v>44804.571851852</v>
      </c>
      <c r="B59" s="34" t="s">
        <v>311</v>
      </c>
      <c r="C59" s="34" t="s">
        <v>325</v>
      </c>
      <c r="D59" s="34" t="s">
        <v>311</v>
      </c>
      <c r="E59" s="34" t="s">
        <v>311</v>
      </c>
      <c r="F59" s="34" t="s">
        <v>19</v>
      </c>
      <c r="G59" s="35" t="n">
        <v>1</v>
      </c>
      <c r="H59" s="36" t="n">
        <v>-5</v>
      </c>
      <c r="I59" s="36" t="n">
        <v>-5</v>
      </c>
      <c r="J59" s="36" t="n">
        <v>0</v>
      </c>
      <c r="K59" s="36" t="n">
        <v>0</v>
      </c>
      <c r="L59" s="36" t="n">
        <v>0</v>
      </c>
      <c r="M59" s="36"/>
      <c r="N59" s="6" t="s">
        <f>=I59+J59+K59+L59</f>
      </c>
      <c r="O59" s="34"/>
    </row>
    <row collapsed="false" customFormat="false" customHeight="false" hidden="false" ht="12.1" outlineLevel="0" r="60">
      <c r="A60" s="21" t="n">
        <v>44805.55255787</v>
      </c>
      <c r="B60" s="22" t="s">
        <v>309</v>
      </c>
      <c r="C60" s="22" t="s">
        <v>326</v>
      </c>
      <c r="D60" s="22" t="s">
        <v>309</v>
      </c>
      <c r="E60" s="22" t="s">
        <v>309</v>
      </c>
      <c r="F60" s="22" t="s">
        <v>19</v>
      </c>
      <c r="G60" s="23" t="n">
        <v>1</v>
      </c>
      <c r="H60" s="24" t="n">
        <v>1</v>
      </c>
      <c r="I60" s="24" t="n">
        <v>43.64</v>
      </c>
      <c r="J60" s="24" t="n">
        <v>0</v>
      </c>
      <c r="K60" s="24" t="n">
        <v>0</v>
      </c>
      <c r="L60" s="24" t="n">
        <v>0</v>
      </c>
      <c r="M60" s="24"/>
      <c r="N60" s="6" t="s">
        <f>=I60+J60+K60+L60</f>
      </c>
      <c r="O60" s="22"/>
    </row>
    <row collapsed="false" customFormat="false" customHeight="false" hidden="false" ht="12.1" outlineLevel="0" r="61">
      <c r="A61" s="33" t="n">
        <v>44805.55255787</v>
      </c>
      <c r="B61" s="34" t="s">
        <v>311</v>
      </c>
      <c r="C61" s="34" t="s">
        <v>327</v>
      </c>
      <c r="D61" s="34" t="s">
        <v>311</v>
      </c>
      <c r="E61" s="34" t="s">
        <v>311</v>
      </c>
      <c r="F61" s="34" t="s">
        <v>19</v>
      </c>
      <c r="G61" s="35" t="n">
        <v>1</v>
      </c>
      <c r="H61" s="36" t="n">
        <v>-6</v>
      </c>
      <c r="I61" s="36" t="n">
        <v>-6</v>
      </c>
      <c r="J61" s="36" t="n">
        <v>0</v>
      </c>
      <c r="K61" s="36" t="n">
        <v>0</v>
      </c>
      <c r="L61" s="36" t="n">
        <v>0</v>
      </c>
      <c r="M61" s="36"/>
      <c r="N61" s="6" t="s">
        <f>=I61+J61+K61+L61</f>
      </c>
      <c r="O61" s="34"/>
    </row>
    <row collapsed="false" customFormat="false" customHeight="false" hidden="false" ht="12.1" outlineLevel="0" r="62">
      <c r="A62" s="21" t="n">
        <v>44820.649456019</v>
      </c>
      <c r="B62" s="22" t="s">
        <v>309</v>
      </c>
      <c r="C62" s="22" t="s">
        <v>328</v>
      </c>
      <c r="D62" s="22" t="s">
        <v>309</v>
      </c>
      <c r="E62" s="22" t="s">
        <v>309</v>
      </c>
      <c r="F62" s="22" t="s">
        <v>19</v>
      </c>
      <c r="G62" s="23" t="n">
        <v>1</v>
      </c>
      <c r="H62" s="24" t="n">
        <v>1</v>
      </c>
      <c r="I62" s="24" t="n">
        <v>40.38</v>
      </c>
      <c r="J62" s="24" t="n">
        <v>0</v>
      </c>
      <c r="K62" s="24" t="n">
        <v>0</v>
      </c>
      <c r="L62" s="24" t="n">
        <v>0</v>
      </c>
      <c r="M62" s="24"/>
      <c r="N62" s="6" t="s">
        <f>=I62+J62+K62+L62</f>
      </c>
      <c r="O62" s="22"/>
    </row>
    <row collapsed="false" customFormat="false" customHeight="false" hidden="false" ht="12.1" outlineLevel="0" r="63">
      <c r="A63" s="33" t="n">
        <v>44820.649456019</v>
      </c>
      <c r="B63" s="34" t="s">
        <v>311</v>
      </c>
      <c r="C63" s="34" t="s">
        <v>329</v>
      </c>
      <c r="D63" s="34" t="s">
        <v>311</v>
      </c>
      <c r="E63" s="34" t="s">
        <v>311</v>
      </c>
      <c r="F63" s="34" t="s">
        <v>19</v>
      </c>
      <c r="G63" s="35" t="n">
        <v>1</v>
      </c>
      <c r="H63" s="36" t="n">
        <v>-5</v>
      </c>
      <c r="I63" s="36" t="n">
        <v>-5</v>
      </c>
      <c r="J63" s="36" t="n">
        <v>0</v>
      </c>
      <c r="K63" s="36" t="n">
        <v>0</v>
      </c>
      <c r="L63" s="36" t="n">
        <v>0</v>
      </c>
      <c r="M63" s="36"/>
      <c r="N63" s="6" t="s">
        <f>=I63+J63+K63+L63</f>
      </c>
      <c r="O63" s="34"/>
    </row>
    <row collapsed="false" customFormat="false" customHeight="false" hidden="false" ht="12.1" outlineLevel="0" r="64">
      <c r="A64" s="20" t="n">
        <v>44823.474027778</v>
      </c>
      <c r="B64" s="16" t="s">
        <v>30</v>
      </c>
      <c r="C64" s="16" t="s">
        <v>313</v>
      </c>
      <c r="D64" s="16" t="s">
        <v>252</v>
      </c>
      <c r="E64" s="16" t="s">
        <v>24</v>
      </c>
      <c r="F64" s="16" t="s">
        <v>19</v>
      </c>
      <c r="G64" s="7" t="n">
        <v>20</v>
      </c>
      <c r="H64" s="6" t="n">
        <v>5.189</v>
      </c>
      <c r="I64" s="6" t="n">
        <v>-103.78</v>
      </c>
      <c r="J64" s="6" t="n">
        <v>0</v>
      </c>
      <c r="K64" s="6" t="n">
        <v>0</v>
      </c>
      <c r="L64" s="6" t="n">
        <v>0</v>
      </c>
      <c r="M64" s="6"/>
      <c r="N64" s="6" t="s">
        <f>=I64+J64+K64+L64</f>
      </c>
      <c r="O64" s="16"/>
    </row>
    <row collapsed="false" customFormat="false" customHeight="false" hidden="false" ht="12.1" outlineLevel="0" r="65">
      <c r="A65" s="21" t="n">
        <v>44834.806203704</v>
      </c>
      <c r="B65" s="22" t="s">
        <v>309</v>
      </c>
      <c r="C65" s="22" t="s">
        <v>310</v>
      </c>
      <c r="D65" s="22" t="s">
        <v>309</v>
      </c>
      <c r="E65" s="22" t="s">
        <v>309</v>
      </c>
      <c r="F65" s="22" t="s">
        <v>19</v>
      </c>
      <c r="G65" s="23" t="n">
        <v>1</v>
      </c>
      <c r="H65" s="24" t="n">
        <v>1</v>
      </c>
      <c r="I65" s="24" t="n">
        <v>42.38</v>
      </c>
      <c r="J65" s="24" t="n">
        <v>0</v>
      </c>
      <c r="K65" s="24" t="n">
        <v>0</v>
      </c>
      <c r="L65" s="24" t="n">
        <v>0</v>
      </c>
      <c r="M65" s="24"/>
      <c r="N65" s="6" t="s">
        <f>=I65+J65+K65+L65</f>
      </c>
      <c r="O65" s="22"/>
    </row>
    <row collapsed="false" customFormat="false" customHeight="false" hidden="false" ht="12.1" outlineLevel="0" r="66">
      <c r="A66" s="33" t="n">
        <v>44834.806203704</v>
      </c>
      <c r="B66" s="34" t="s">
        <v>311</v>
      </c>
      <c r="C66" s="34" t="s">
        <v>312</v>
      </c>
      <c r="D66" s="34" t="s">
        <v>311</v>
      </c>
      <c r="E66" s="34" t="s">
        <v>311</v>
      </c>
      <c r="F66" s="34" t="s">
        <v>19</v>
      </c>
      <c r="G66" s="35" t="n">
        <v>1</v>
      </c>
      <c r="H66" s="36" t="n">
        <v>-6</v>
      </c>
      <c r="I66" s="36" t="n">
        <v>-6</v>
      </c>
      <c r="J66" s="36" t="n">
        <v>0</v>
      </c>
      <c r="K66" s="36" t="n">
        <v>0</v>
      </c>
      <c r="L66" s="36" t="n">
        <v>0</v>
      </c>
      <c r="M66" s="36"/>
      <c r="N66" s="6" t="s">
        <f>=I66+J66+K66+L66</f>
      </c>
      <c r="O66" s="34"/>
    </row>
    <row collapsed="false" customFormat="false" customHeight="false" hidden="false" ht="12.1" outlineLevel="0" r="67">
      <c r="A67" s="21" t="n">
        <v>44834.807523148</v>
      </c>
      <c r="B67" s="22" t="s">
        <v>316</v>
      </c>
      <c r="C67" s="22" t="s">
        <v>330</v>
      </c>
      <c r="D67" s="22" t="s">
        <v>316</v>
      </c>
      <c r="E67" s="22" t="s">
        <v>316</v>
      </c>
      <c r="F67" s="22" t="s">
        <v>19</v>
      </c>
      <c r="G67" s="23" t="n">
        <v>1</v>
      </c>
      <c r="H67" s="24" t="n">
        <v>1</v>
      </c>
      <c r="I67" s="24" t="n">
        <v>400</v>
      </c>
      <c r="J67" s="24" t="n">
        <v>0</v>
      </c>
      <c r="K67" s="24" t="n">
        <v>0</v>
      </c>
      <c r="L67" s="24" t="n">
        <v>0</v>
      </c>
      <c r="M67" s="24"/>
      <c r="N67" s="6" t="s">
        <f>=I67+J67+K67+L67</f>
      </c>
      <c r="O67" s="22"/>
    </row>
    <row collapsed="false" customFormat="false" customHeight="false" hidden="false" ht="12.1" outlineLevel="0" r="68">
      <c r="A68" s="21" t="n">
        <v>44855.618483796</v>
      </c>
      <c r="B68" s="22" t="s">
        <v>309</v>
      </c>
      <c r="C68" s="22" t="s">
        <v>318</v>
      </c>
      <c r="D68" s="22" t="s">
        <v>309</v>
      </c>
      <c r="E68" s="22" t="s">
        <v>309</v>
      </c>
      <c r="F68" s="22" t="s">
        <v>19</v>
      </c>
      <c r="G68" s="23" t="n">
        <v>1</v>
      </c>
      <c r="H68" s="24" t="n">
        <v>1</v>
      </c>
      <c r="I68" s="24" t="n">
        <v>45.62</v>
      </c>
      <c r="J68" s="24" t="n">
        <v>0</v>
      </c>
      <c r="K68" s="24" t="n">
        <v>0</v>
      </c>
      <c r="L68" s="24" t="n">
        <v>0</v>
      </c>
      <c r="M68" s="24"/>
      <c r="N68" s="6" t="s">
        <f>=I68+J68+K68+L68</f>
      </c>
      <c r="O68" s="22"/>
    </row>
    <row collapsed="false" customFormat="false" customHeight="false" hidden="false" ht="12.1" outlineLevel="0" r="69">
      <c r="A69" s="33" t="n">
        <v>44855.618483796</v>
      </c>
      <c r="B69" s="34" t="s">
        <v>311</v>
      </c>
      <c r="C69" s="34" t="s">
        <v>319</v>
      </c>
      <c r="D69" s="34" t="s">
        <v>311</v>
      </c>
      <c r="E69" s="34" t="s">
        <v>311</v>
      </c>
      <c r="F69" s="34" t="s">
        <v>19</v>
      </c>
      <c r="G69" s="35" t="n">
        <v>1</v>
      </c>
      <c r="H69" s="36" t="n">
        <v>-6</v>
      </c>
      <c r="I69" s="36" t="n">
        <v>-6</v>
      </c>
      <c r="J69" s="36" t="n">
        <v>0</v>
      </c>
      <c r="K69" s="36" t="n">
        <v>0</v>
      </c>
      <c r="L69" s="36" t="n">
        <v>0</v>
      </c>
      <c r="M69" s="36"/>
      <c r="N69" s="6" t="s">
        <f>=I69+J69+K69+L69</f>
      </c>
      <c r="O69" s="34"/>
    </row>
    <row collapsed="false" customFormat="false" customHeight="false" hidden="false" ht="12.1" outlineLevel="0" r="70">
      <c r="A70" s="25" t="n">
        <v>44861.795613426</v>
      </c>
      <c r="B70" s="26" t="s">
        <v>30</v>
      </c>
      <c r="C70" s="26" t="s">
        <v>313</v>
      </c>
      <c r="D70" s="26" t="s">
        <v>254</v>
      </c>
      <c r="E70" s="26" t="s">
        <v>24</v>
      </c>
      <c r="F70" s="26" t="s">
        <v>19</v>
      </c>
      <c r="G70" s="27" t="n">
        <v>-367</v>
      </c>
      <c r="H70" s="28" t="n">
        <v>5.05</v>
      </c>
      <c r="I70" s="28" t="n">
        <v>1853.35</v>
      </c>
      <c r="J70" s="28" t="n">
        <v>0</v>
      </c>
      <c r="K70" s="28" t="n">
        <v>0</v>
      </c>
      <c r="L70" s="28" t="n">
        <v>0</v>
      </c>
      <c r="M70" s="28"/>
      <c r="N70" s="6" t="s">
        <f>=I70+J70+K70+L70</f>
      </c>
      <c r="O70" s="26"/>
    </row>
    <row collapsed="false" customFormat="false" customHeight="false" hidden="false" ht="12.1" outlineLevel="0" r="71">
      <c r="A71" s="20" t="n">
        <v>44867.461388889</v>
      </c>
      <c r="B71" s="16" t="s">
        <v>267</v>
      </c>
      <c r="C71" s="16" t="s">
        <v>331</v>
      </c>
      <c r="D71" s="16" t="s">
        <v>252</v>
      </c>
      <c r="E71" s="16" t="s">
        <v>42</v>
      </c>
      <c r="F71" s="16" t="s">
        <v>19</v>
      </c>
      <c r="G71" s="7" t="n">
        <v>1</v>
      </c>
      <c r="H71" s="6" t="n">
        <v>81.15</v>
      </c>
      <c r="I71" s="6" t="n">
        <v>-811.5</v>
      </c>
      <c r="J71" s="6" t="n">
        <v>-26.26</v>
      </c>
      <c r="K71" s="6" t="n">
        <v>-2.43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44867.464178241</v>
      </c>
      <c r="B72" s="16" t="s">
        <v>268</v>
      </c>
      <c r="C72" s="16" t="s">
        <v>332</v>
      </c>
      <c r="D72" s="16" t="s">
        <v>252</v>
      </c>
      <c r="E72" s="16" t="s">
        <v>42</v>
      </c>
      <c r="F72" s="16" t="s">
        <v>19</v>
      </c>
      <c r="G72" s="7" t="n">
        <v>1</v>
      </c>
      <c r="H72" s="6" t="n">
        <v>97.92</v>
      </c>
      <c r="I72" s="6" t="n">
        <v>-979.2</v>
      </c>
      <c r="J72" s="6" t="n">
        <v>-12.24</v>
      </c>
      <c r="K72" s="6" t="n">
        <v>-2.94</v>
      </c>
      <c r="L72" s="6" t="n">
        <v>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1" t="n">
        <v>44895.534328704</v>
      </c>
      <c r="B73" s="22" t="s">
        <v>309</v>
      </c>
      <c r="C73" s="22" t="s">
        <v>324</v>
      </c>
      <c r="D73" s="22" t="s">
        <v>309</v>
      </c>
      <c r="E73" s="22" t="s">
        <v>309</v>
      </c>
      <c r="F73" s="22" t="s">
        <v>19</v>
      </c>
      <c r="G73" s="23" t="n">
        <v>1</v>
      </c>
      <c r="H73" s="24" t="n">
        <v>1</v>
      </c>
      <c r="I73" s="24" t="n">
        <v>39.14</v>
      </c>
      <c r="J73" s="24" t="n">
        <v>0</v>
      </c>
      <c r="K73" s="24" t="n">
        <v>0</v>
      </c>
      <c r="L73" s="24" t="n">
        <v>0</v>
      </c>
      <c r="M73" s="24"/>
      <c r="N73" s="6" t="s">
        <f>=I73+J73+K73+L73</f>
      </c>
      <c r="O73" s="22"/>
    </row>
    <row collapsed="false" customFormat="false" customHeight="false" hidden="false" ht="12.1" outlineLevel="0" r="74">
      <c r="A74" s="33" t="n">
        <v>44895.534328704</v>
      </c>
      <c r="B74" s="34" t="s">
        <v>311</v>
      </c>
      <c r="C74" s="34" t="s">
        <v>325</v>
      </c>
      <c r="D74" s="34" t="s">
        <v>311</v>
      </c>
      <c r="E74" s="34" t="s">
        <v>311</v>
      </c>
      <c r="F74" s="34" t="s">
        <v>19</v>
      </c>
      <c r="G74" s="35" t="n">
        <v>1</v>
      </c>
      <c r="H74" s="36" t="n">
        <v>-5</v>
      </c>
      <c r="I74" s="36" t="n">
        <v>-5</v>
      </c>
      <c r="J74" s="36" t="n">
        <v>0</v>
      </c>
      <c r="K74" s="36" t="n">
        <v>0</v>
      </c>
      <c r="L74" s="36" t="n">
        <v>0</v>
      </c>
      <c r="M74" s="36"/>
      <c r="N74" s="6" t="s">
        <f>=I74+J74+K74+L74</f>
      </c>
      <c r="O74" s="34"/>
    </row>
    <row collapsed="false" customFormat="false" customHeight="false" hidden="false" ht="12.1" outlineLevel="0" r="75">
      <c r="A75" s="33" t="n">
        <v>44896.558668981</v>
      </c>
      <c r="B75" s="34" t="s">
        <v>311</v>
      </c>
      <c r="C75" s="34" t="s">
        <v>327</v>
      </c>
      <c r="D75" s="34" t="s">
        <v>311</v>
      </c>
      <c r="E75" s="34" t="s">
        <v>311</v>
      </c>
      <c r="F75" s="34" t="s">
        <v>19</v>
      </c>
      <c r="G75" s="35" t="n">
        <v>1</v>
      </c>
      <c r="H75" s="36" t="n">
        <v>-6</v>
      </c>
      <c r="I75" s="36" t="n">
        <v>-6</v>
      </c>
      <c r="J75" s="36" t="n">
        <v>0</v>
      </c>
      <c r="K75" s="36" t="n">
        <v>0</v>
      </c>
      <c r="L75" s="36" t="n">
        <v>0</v>
      </c>
      <c r="M75" s="36"/>
      <c r="N75" s="6" t="s">
        <f>=I75+J75+K75+L75</f>
      </c>
      <c r="O75" s="34"/>
    </row>
    <row collapsed="false" customFormat="false" customHeight="false" hidden="false" ht="12.1" outlineLevel="0" r="76">
      <c r="A76" s="21" t="n">
        <v>44896.558668981</v>
      </c>
      <c r="B76" s="22" t="s">
        <v>309</v>
      </c>
      <c r="C76" s="22" t="s">
        <v>326</v>
      </c>
      <c r="D76" s="22" t="s">
        <v>309</v>
      </c>
      <c r="E76" s="22" t="s">
        <v>309</v>
      </c>
      <c r="F76" s="22" t="s">
        <v>19</v>
      </c>
      <c r="G76" s="23" t="n">
        <v>1</v>
      </c>
      <c r="H76" s="24" t="n">
        <v>1</v>
      </c>
      <c r="I76" s="24" t="n">
        <v>43.64</v>
      </c>
      <c r="J76" s="24" t="n">
        <v>0</v>
      </c>
      <c r="K76" s="24" t="n">
        <v>0</v>
      </c>
      <c r="L76" s="24" t="n">
        <v>0</v>
      </c>
      <c r="M76" s="24"/>
      <c r="N76" s="6" t="s">
        <f>=I76+J76+K76+L76</f>
      </c>
      <c r="O76" s="22"/>
    </row>
    <row collapsed="false" customFormat="false" customHeight="false" hidden="false" ht="12.1" outlineLevel="0" r="77">
      <c r="A77" s="21" t="n">
        <v>44902.618703704</v>
      </c>
      <c r="B77" s="22" t="s">
        <v>316</v>
      </c>
      <c r="C77" s="22" t="s">
        <v>333</v>
      </c>
      <c r="D77" s="22" t="s">
        <v>316</v>
      </c>
      <c r="E77" s="22" t="s">
        <v>316</v>
      </c>
      <c r="F77" s="22" t="s">
        <v>19</v>
      </c>
      <c r="G77" s="23" t="n">
        <v>1</v>
      </c>
      <c r="H77" s="24" t="n">
        <v>1</v>
      </c>
      <c r="I77" s="24" t="n">
        <v>250</v>
      </c>
      <c r="J77" s="24" t="n">
        <v>0</v>
      </c>
      <c r="K77" s="24" t="n">
        <v>0</v>
      </c>
      <c r="L77" s="24" t="n">
        <v>0</v>
      </c>
      <c r="M77" s="24"/>
      <c r="N77" s="6" t="s">
        <f>=I77+J77+K77+L77</f>
      </c>
      <c r="O77" s="22"/>
    </row>
    <row collapsed="false" customFormat="false" customHeight="false" hidden="false" ht="12.1" outlineLevel="0" r="78">
      <c r="A78" s="21" t="n">
        <v>44902.627488426</v>
      </c>
      <c r="B78" s="22" t="s">
        <v>309</v>
      </c>
      <c r="C78" s="22" t="s">
        <v>334</v>
      </c>
      <c r="D78" s="22" t="s">
        <v>309</v>
      </c>
      <c r="E78" s="22" t="s">
        <v>309</v>
      </c>
      <c r="F78" s="22" t="s">
        <v>19</v>
      </c>
      <c r="G78" s="23" t="n">
        <v>1</v>
      </c>
      <c r="H78" s="24" t="n">
        <v>1</v>
      </c>
      <c r="I78" s="24" t="n">
        <v>41.14</v>
      </c>
      <c r="J78" s="24" t="n">
        <v>0</v>
      </c>
      <c r="K78" s="24" t="n">
        <v>0</v>
      </c>
      <c r="L78" s="24" t="n">
        <v>0</v>
      </c>
      <c r="M78" s="24"/>
      <c r="N78" s="6" t="s">
        <f>=I78+J78+K78+L78</f>
      </c>
      <c r="O78" s="22"/>
    </row>
    <row collapsed="false" customFormat="false" customHeight="false" hidden="false" ht="12.1" outlineLevel="0" r="79">
      <c r="A79" s="33" t="n">
        <v>44902.627488426</v>
      </c>
      <c r="B79" s="34" t="s">
        <v>311</v>
      </c>
      <c r="C79" s="34" t="s">
        <v>335</v>
      </c>
      <c r="D79" s="34" t="s">
        <v>311</v>
      </c>
      <c r="E79" s="34" t="s">
        <v>311</v>
      </c>
      <c r="F79" s="34" t="s">
        <v>19</v>
      </c>
      <c r="G79" s="35" t="n">
        <v>1</v>
      </c>
      <c r="H79" s="36" t="n">
        <v>-5</v>
      </c>
      <c r="I79" s="36" t="n">
        <v>-5</v>
      </c>
      <c r="J79" s="36" t="n">
        <v>0</v>
      </c>
      <c r="K79" s="36" t="n">
        <v>0</v>
      </c>
      <c r="L79" s="36" t="n">
        <v>0</v>
      </c>
      <c r="M79" s="36"/>
      <c r="N79" s="6" t="s">
        <f>=I79+J79+K79+L79</f>
      </c>
      <c r="O79" s="34"/>
    </row>
    <row collapsed="false" customFormat="false" customHeight="false" hidden="false" ht="12.1" outlineLevel="0" r="80">
      <c r="A80" s="21" t="n">
        <v>44904.367488426</v>
      </c>
      <c r="B80" s="22" t="s">
        <v>309</v>
      </c>
      <c r="C80" s="22" t="s">
        <v>336</v>
      </c>
      <c r="D80" s="22" t="s">
        <v>309</v>
      </c>
      <c r="E80" s="22" t="s">
        <v>309</v>
      </c>
      <c r="F80" s="22" t="s">
        <v>19</v>
      </c>
      <c r="G80" s="23" t="n">
        <v>1</v>
      </c>
      <c r="H80" s="24" t="n">
        <v>1</v>
      </c>
      <c r="I80" s="24" t="n">
        <v>19.9</v>
      </c>
      <c r="J80" s="24" t="n">
        <v>0</v>
      </c>
      <c r="K80" s="24" t="n">
        <v>0</v>
      </c>
      <c r="L80" s="24" t="n">
        <v>0</v>
      </c>
      <c r="M80" s="24"/>
      <c r="N80" s="6" t="s">
        <f>=I80+J80+K80+L80</f>
      </c>
      <c r="O80" s="22"/>
    </row>
    <row collapsed="false" customFormat="false" customHeight="false" hidden="false" ht="12.1" outlineLevel="0" r="81">
      <c r="A81" s="33" t="n">
        <v>44904.367488426</v>
      </c>
      <c r="B81" s="34" t="s">
        <v>311</v>
      </c>
      <c r="C81" s="34" t="s">
        <v>337</v>
      </c>
      <c r="D81" s="34" t="s">
        <v>311</v>
      </c>
      <c r="E81" s="34" t="s">
        <v>311</v>
      </c>
      <c r="F81" s="34" t="s">
        <v>19</v>
      </c>
      <c r="G81" s="35" t="n">
        <v>1</v>
      </c>
      <c r="H81" s="36" t="n">
        <v>-3</v>
      </c>
      <c r="I81" s="36" t="n">
        <v>-3</v>
      </c>
      <c r="J81" s="36" t="n">
        <v>0</v>
      </c>
      <c r="K81" s="36" t="n">
        <v>0</v>
      </c>
      <c r="L81" s="36" t="n">
        <v>0</v>
      </c>
      <c r="M81" s="36"/>
      <c r="N81" s="6" t="s">
        <f>=I81+J81+K81+L81</f>
      </c>
      <c r="O81" s="34"/>
    </row>
    <row collapsed="false" customFormat="false" customHeight="false" hidden="false" ht="12.1" outlineLevel="0" r="82">
      <c r="A82" s="21" t="n">
        <v>44909.4384375</v>
      </c>
      <c r="B82" s="22" t="s">
        <v>309</v>
      </c>
      <c r="C82" s="22" t="s">
        <v>338</v>
      </c>
      <c r="D82" s="22" t="s">
        <v>309</v>
      </c>
      <c r="E82" s="22" t="s">
        <v>309</v>
      </c>
      <c r="F82" s="22" t="s">
        <v>19</v>
      </c>
      <c r="G82" s="23" t="n">
        <v>1</v>
      </c>
      <c r="H82" s="24" t="n">
        <v>1</v>
      </c>
      <c r="I82" s="24" t="n">
        <v>33.66</v>
      </c>
      <c r="J82" s="24" t="n">
        <v>0</v>
      </c>
      <c r="K82" s="24" t="n">
        <v>0</v>
      </c>
      <c r="L82" s="24" t="n">
        <v>0</v>
      </c>
      <c r="M82" s="24"/>
      <c r="N82" s="6" t="s">
        <f>=I82+J82+K82+L82</f>
      </c>
      <c r="O82" s="22"/>
    </row>
    <row collapsed="false" customFormat="false" customHeight="false" hidden="false" ht="12.1" outlineLevel="0" r="83">
      <c r="A83" s="33" t="n">
        <v>44909.4384375</v>
      </c>
      <c r="B83" s="34" t="s">
        <v>311</v>
      </c>
      <c r="C83" s="34" t="s">
        <v>339</v>
      </c>
      <c r="D83" s="34" t="s">
        <v>311</v>
      </c>
      <c r="E83" s="34" t="s">
        <v>311</v>
      </c>
      <c r="F83" s="34" t="s">
        <v>19</v>
      </c>
      <c r="G83" s="35" t="n">
        <v>1</v>
      </c>
      <c r="H83" s="36" t="n">
        <v>-4</v>
      </c>
      <c r="I83" s="36" t="n">
        <v>-4</v>
      </c>
      <c r="J83" s="36" t="n">
        <v>0</v>
      </c>
      <c r="K83" s="36" t="n">
        <v>0</v>
      </c>
      <c r="L83" s="36" t="n">
        <v>0</v>
      </c>
      <c r="M83" s="36"/>
      <c r="N83" s="6" t="s">
        <f>=I83+J83+K83+L83</f>
      </c>
      <c r="O83" s="34"/>
    </row>
    <row collapsed="false" customFormat="false" customHeight="false" hidden="false" ht="12.1" outlineLevel="0" r="84">
      <c r="A84" s="21" t="n">
        <v>44911.467534722</v>
      </c>
      <c r="B84" s="22" t="s">
        <v>309</v>
      </c>
      <c r="C84" s="22" t="s">
        <v>328</v>
      </c>
      <c r="D84" s="22" t="s">
        <v>309</v>
      </c>
      <c r="E84" s="22" t="s">
        <v>309</v>
      </c>
      <c r="F84" s="22" t="s">
        <v>19</v>
      </c>
      <c r="G84" s="23" t="n">
        <v>1</v>
      </c>
      <c r="H84" s="24" t="n">
        <v>1</v>
      </c>
      <c r="I84" s="24" t="n">
        <v>40.38</v>
      </c>
      <c r="J84" s="24" t="n">
        <v>0</v>
      </c>
      <c r="K84" s="24" t="n">
        <v>0</v>
      </c>
      <c r="L84" s="24" t="n">
        <v>0</v>
      </c>
      <c r="M84" s="24"/>
      <c r="N84" s="6" t="s">
        <f>=I84+J84+K84+L84</f>
      </c>
      <c r="O84" s="22"/>
    </row>
    <row collapsed="false" customFormat="false" customHeight="false" hidden="false" ht="12.1" outlineLevel="0" r="85">
      <c r="A85" s="33" t="n">
        <v>44911.467534722</v>
      </c>
      <c r="B85" s="34" t="s">
        <v>311</v>
      </c>
      <c r="C85" s="34" t="s">
        <v>329</v>
      </c>
      <c r="D85" s="34" t="s">
        <v>311</v>
      </c>
      <c r="E85" s="34" t="s">
        <v>311</v>
      </c>
      <c r="F85" s="34" t="s">
        <v>19</v>
      </c>
      <c r="G85" s="35" t="n">
        <v>1</v>
      </c>
      <c r="H85" s="36" t="n">
        <v>-5</v>
      </c>
      <c r="I85" s="36" t="n">
        <v>-5</v>
      </c>
      <c r="J85" s="36" t="n">
        <v>0</v>
      </c>
      <c r="K85" s="36" t="n">
        <v>0</v>
      </c>
      <c r="L85" s="36" t="n">
        <v>0</v>
      </c>
      <c r="M85" s="36"/>
      <c r="N85" s="6" t="s">
        <f>=I85+J85+K85+L85</f>
      </c>
      <c r="O85" s="34"/>
    </row>
    <row collapsed="false" customFormat="false" customHeight="false" hidden="false" ht="12.1" outlineLevel="0" r="86">
      <c r="A86" s="21" t="n">
        <v>44917.617280093</v>
      </c>
      <c r="B86" s="22" t="s">
        <v>309</v>
      </c>
      <c r="C86" s="22" t="s">
        <v>340</v>
      </c>
      <c r="D86" s="22" t="s">
        <v>309</v>
      </c>
      <c r="E86" s="22" t="s">
        <v>309</v>
      </c>
      <c r="F86" s="22" t="s">
        <v>19</v>
      </c>
      <c r="G86" s="23" t="n">
        <v>1</v>
      </c>
      <c r="H86" s="24" t="n">
        <v>1</v>
      </c>
      <c r="I86" s="24" t="n">
        <v>145.9</v>
      </c>
      <c r="J86" s="24" t="n">
        <v>0</v>
      </c>
      <c r="K86" s="24" t="n">
        <v>0</v>
      </c>
      <c r="L86" s="24" t="n">
        <v>0</v>
      </c>
      <c r="M86" s="24"/>
      <c r="N86" s="6" t="s">
        <f>=I86+J86+K86+L86</f>
      </c>
      <c r="O86" s="22"/>
    </row>
    <row collapsed="false" customFormat="false" customHeight="false" hidden="false" ht="12.1" outlineLevel="0" r="87">
      <c r="A87" s="33" t="n">
        <v>44917.617280093</v>
      </c>
      <c r="B87" s="34" t="s">
        <v>311</v>
      </c>
      <c r="C87" s="34" t="s">
        <v>341</v>
      </c>
      <c r="D87" s="34" t="s">
        <v>311</v>
      </c>
      <c r="E87" s="34" t="s">
        <v>311</v>
      </c>
      <c r="F87" s="34" t="s">
        <v>19</v>
      </c>
      <c r="G87" s="35" t="n">
        <v>1</v>
      </c>
      <c r="H87" s="36" t="n">
        <v>-19</v>
      </c>
      <c r="I87" s="36" t="n">
        <v>-19</v>
      </c>
      <c r="J87" s="36" t="n">
        <v>0</v>
      </c>
      <c r="K87" s="36" t="n">
        <v>0</v>
      </c>
      <c r="L87" s="36" t="n">
        <v>0</v>
      </c>
      <c r="M87" s="36"/>
      <c r="N87" s="6" t="s">
        <f>=I87+J87+K87+L87</f>
      </c>
      <c r="O87" s="34"/>
    </row>
    <row collapsed="false" customFormat="false" customHeight="false" hidden="false" ht="12.1" outlineLevel="0" r="88">
      <c r="A88" s="21" t="n">
        <v>44929.90318287</v>
      </c>
      <c r="B88" s="22" t="s">
        <v>293</v>
      </c>
      <c r="C88" s="22" t="s">
        <v>84</v>
      </c>
      <c r="D88" s="22" t="s">
        <v>293</v>
      </c>
      <c r="E88" s="22" t="s">
        <v>293</v>
      </c>
      <c r="F88" s="22" t="s">
        <v>19</v>
      </c>
      <c r="G88" s="23" t="n">
        <v>1</v>
      </c>
      <c r="H88" s="24" t="n">
        <v>1</v>
      </c>
      <c r="I88" s="24" t="n">
        <v>235.55</v>
      </c>
      <c r="J88" s="24" t="n">
        <v>0</v>
      </c>
      <c r="K88" s="24" t="n">
        <v>0</v>
      </c>
      <c r="L88" s="24" t="n">
        <v>0</v>
      </c>
      <c r="M88" s="24"/>
      <c r="N88" s="6" t="s">
        <f>=I88+J88+K88+L88</f>
      </c>
      <c r="O88" s="22"/>
    </row>
    <row collapsed="false" customFormat="false" customHeight="false" hidden="false" ht="12.1" outlineLevel="0" r="89">
      <c r="A89" s="20" t="n">
        <v>44931.581724537</v>
      </c>
      <c r="B89" s="16" t="s">
        <v>54</v>
      </c>
      <c r="C89" s="16" t="s">
        <v>342</v>
      </c>
      <c r="D89" s="16" t="s">
        <v>252</v>
      </c>
      <c r="E89" s="16" t="s">
        <v>42</v>
      </c>
      <c r="F89" s="16" t="s">
        <v>19</v>
      </c>
      <c r="G89" s="7" t="n">
        <v>1</v>
      </c>
      <c r="H89" s="6" t="n">
        <v>100.83</v>
      </c>
      <c r="I89" s="6" t="n">
        <v>-1008.3</v>
      </c>
      <c r="J89" s="6" t="n">
        <v>-19.29</v>
      </c>
      <c r="K89" s="6" t="n">
        <v>-3.02</v>
      </c>
      <c r="L89" s="6" t="n">
        <v>0</v>
      </c>
      <c r="M89" s="6"/>
      <c r="N89" s="6" t="s">
        <f>=I89+J89+K89+L89</f>
      </c>
      <c r="O89" s="16"/>
    </row>
    <row collapsed="false" customFormat="false" customHeight="false" hidden="false" ht="12.1" outlineLevel="0" r="90">
      <c r="A90" s="20" t="n">
        <v>44931.6584375</v>
      </c>
      <c r="B90" s="16" t="s">
        <v>46</v>
      </c>
      <c r="C90" s="16" t="s">
        <v>343</v>
      </c>
      <c r="D90" s="16" t="s">
        <v>252</v>
      </c>
      <c r="E90" s="16" t="s">
        <v>42</v>
      </c>
      <c r="F90" s="16" t="s">
        <v>19</v>
      </c>
      <c r="G90" s="7" t="n">
        <v>1</v>
      </c>
      <c r="H90" s="6" t="n">
        <v>93</v>
      </c>
      <c r="I90" s="6" t="n">
        <v>-930</v>
      </c>
      <c r="J90" s="6" t="n">
        <v>-4.25</v>
      </c>
      <c r="K90" s="6" t="n">
        <v>-2.79</v>
      </c>
      <c r="L90" s="6" t="n">
        <v>0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0" t="n">
        <v>44931.664884259</v>
      </c>
      <c r="B91" s="16" t="s">
        <v>46</v>
      </c>
      <c r="C91" s="16" t="s">
        <v>343</v>
      </c>
      <c r="D91" s="16" t="s">
        <v>252</v>
      </c>
      <c r="E91" s="16" t="s">
        <v>42</v>
      </c>
      <c r="F91" s="16" t="s">
        <v>19</v>
      </c>
      <c r="G91" s="7" t="n">
        <v>1</v>
      </c>
      <c r="H91" s="6" t="n">
        <v>93</v>
      </c>
      <c r="I91" s="6" t="n">
        <v>-930</v>
      </c>
      <c r="J91" s="6" t="n">
        <v>-4.25</v>
      </c>
      <c r="K91" s="6" t="n">
        <v>-2.79</v>
      </c>
      <c r="L91" s="6" t="n">
        <v>0</v>
      </c>
      <c r="M91" s="6"/>
      <c r="N91" s="6" t="s">
        <f>=I91+J91+K91+L91</f>
      </c>
      <c r="O91" s="16"/>
    </row>
    <row collapsed="false" customFormat="false" customHeight="false" hidden="false" ht="12.1" outlineLevel="0" r="92">
      <c r="A92" s="21" t="n">
        <v>44935.637337963</v>
      </c>
      <c r="B92" s="22" t="s">
        <v>309</v>
      </c>
      <c r="C92" s="22" t="s">
        <v>310</v>
      </c>
      <c r="D92" s="22" t="s">
        <v>309</v>
      </c>
      <c r="E92" s="22" t="s">
        <v>309</v>
      </c>
      <c r="F92" s="22" t="s">
        <v>19</v>
      </c>
      <c r="G92" s="23" t="n">
        <v>1</v>
      </c>
      <c r="H92" s="24" t="n">
        <v>1</v>
      </c>
      <c r="I92" s="24" t="n">
        <v>33.9</v>
      </c>
      <c r="J92" s="24" t="n">
        <v>0</v>
      </c>
      <c r="K92" s="24" t="n">
        <v>0</v>
      </c>
      <c r="L92" s="24" t="n">
        <v>0</v>
      </c>
      <c r="M92" s="24"/>
      <c r="N92" s="6" t="s">
        <f>=I92+J92+K92+L92</f>
      </c>
      <c r="O92" s="22"/>
    </row>
    <row collapsed="false" customFormat="false" customHeight="false" hidden="false" ht="12.1" outlineLevel="0" r="93">
      <c r="A93" s="33" t="n">
        <v>44935.637337963</v>
      </c>
      <c r="B93" s="34" t="s">
        <v>311</v>
      </c>
      <c r="C93" s="34" t="s">
        <v>312</v>
      </c>
      <c r="D93" s="34" t="s">
        <v>311</v>
      </c>
      <c r="E93" s="34" t="s">
        <v>311</v>
      </c>
      <c r="F93" s="34" t="s">
        <v>19</v>
      </c>
      <c r="G93" s="35" t="n">
        <v>1</v>
      </c>
      <c r="H93" s="36" t="n">
        <v>-4</v>
      </c>
      <c r="I93" s="36" t="n">
        <v>-4</v>
      </c>
      <c r="J93" s="36" t="n">
        <v>0</v>
      </c>
      <c r="K93" s="36" t="n">
        <v>0</v>
      </c>
      <c r="L93" s="36" t="n">
        <v>0</v>
      </c>
      <c r="M93" s="36"/>
      <c r="N93" s="6" t="s">
        <f>=I93+J93+K93+L93</f>
      </c>
      <c r="O93" s="34"/>
    </row>
    <row collapsed="false" customFormat="false" customHeight="false" hidden="false" ht="12.1" outlineLevel="0" r="94">
      <c r="A94" s="21" t="n">
        <v>44938.684618056</v>
      </c>
      <c r="B94" s="22" t="s">
        <v>309</v>
      </c>
      <c r="C94" s="22" t="s">
        <v>314</v>
      </c>
      <c r="D94" s="22" t="s">
        <v>309</v>
      </c>
      <c r="E94" s="22" t="s">
        <v>309</v>
      </c>
      <c r="F94" s="22" t="s">
        <v>19</v>
      </c>
      <c r="G94" s="23" t="n">
        <v>1</v>
      </c>
      <c r="H94" s="24" t="n">
        <v>1</v>
      </c>
      <c r="I94" s="24" t="n">
        <v>71.06</v>
      </c>
      <c r="J94" s="24" t="n">
        <v>0</v>
      </c>
      <c r="K94" s="24" t="n">
        <v>0</v>
      </c>
      <c r="L94" s="24" t="n">
        <v>0</v>
      </c>
      <c r="M94" s="24"/>
      <c r="N94" s="6" t="s">
        <f>=I94+J94+K94+L94</f>
      </c>
      <c r="O94" s="22"/>
    </row>
    <row collapsed="false" customFormat="false" customHeight="false" hidden="false" ht="12.1" outlineLevel="0" r="95">
      <c r="A95" s="33" t="n">
        <v>44938.684618056</v>
      </c>
      <c r="B95" s="34" t="s">
        <v>311</v>
      </c>
      <c r="C95" s="34" t="s">
        <v>315</v>
      </c>
      <c r="D95" s="34" t="s">
        <v>311</v>
      </c>
      <c r="E95" s="34" t="s">
        <v>311</v>
      </c>
      <c r="F95" s="34" t="s">
        <v>19</v>
      </c>
      <c r="G95" s="35" t="n">
        <v>1</v>
      </c>
      <c r="H95" s="36" t="n">
        <v>-9</v>
      </c>
      <c r="I95" s="36" t="n">
        <v>-9</v>
      </c>
      <c r="J95" s="36" t="n">
        <v>0</v>
      </c>
      <c r="K95" s="36" t="n">
        <v>0</v>
      </c>
      <c r="L95" s="36" t="n">
        <v>0</v>
      </c>
      <c r="M95" s="36"/>
      <c r="N95" s="6" t="s">
        <f>=I95+J95+K95+L95</f>
      </c>
      <c r="O95" s="34"/>
    </row>
    <row collapsed="false" customFormat="false" customHeight="false" hidden="false" ht="12.1" outlineLevel="0" r="96">
      <c r="A96" s="21" t="n">
        <v>44946.706064815</v>
      </c>
      <c r="B96" s="22" t="s">
        <v>309</v>
      </c>
      <c r="C96" s="22" t="s">
        <v>318</v>
      </c>
      <c r="D96" s="22" t="s">
        <v>309</v>
      </c>
      <c r="E96" s="22" t="s">
        <v>309</v>
      </c>
      <c r="F96" s="22" t="s">
        <v>19</v>
      </c>
      <c r="G96" s="23" t="n">
        <v>1</v>
      </c>
      <c r="H96" s="24" t="n">
        <v>1</v>
      </c>
      <c r="I96" s="24" t="n">
        <v>45.62</v>
      </c>
      <c r="J96" s="24" t="n">
        <v>0</v>
      </c>
      <c r="K96" s="24" t="n">
        <v>0</v>
      </c>
      <c r="L96" s="24" t="n">
        <v>0</v>
      </c>
      <c r="M96" s="24"/>
      <c r="N96" s="6" t="s">
        <f>=I96+J96+K96+L96</f>
      </c>
      <c r="O96" s="22"/>
    </row>
    <row collapsed="false" customFormat="false" customHeight="false" hidden="false" ht="12.1" outlineLevel="0" r="97">
      <c r="A97" s="33" t="n">
        <v>44946.706064815</v>
      </c>
      <c r="B97" s="34" t="s">
        <v>311</v>
      </c>
      <c r="C97" s="34" t="s">
        <v>319</v>
      </c>
      <c r="D97" s="34" t="s">
        <v>311</v>
      </c>
      <c r="E97" s="34" t="s">
        <v>311</v>
      </c>
      <c r="F97" s="34" t="s">
        <v>19</v>
      </c>
      <c r="G97" s="35" t="n">
        <v>1</v>
      </c>
      <c r="H97" s="36" t="n">
        <v>-6</v>
      </c>
      <c r="I97" s="36" t="n">
        <v>-6</v>
      </c>
      <c r="J97" s="36" t="n">
        <v>0</v>
      </c>
      <c r="K97" s="36" t="n">
        <v>0</v>
      </c>
      <c r="L97" s="36" t="n">
        <v>0</v>
      </c>
      <c r="M97" s="36"/>
      <c r="N97" s="6" t="s">
        <f>=I97+J97+K97+L97</f>
      </c>
      <c r="O97" s="34"/>
    </row>
    <row collapsed="false" customFormat="false" customHeight="false" hidden="false" ht="12.1" outlineLevel="0" r="98">
      <c r="A98" s="21" t="n">
        <v>44960.647627315</v>
      </c>
      <c r="B98" s="22" t="s">
        <v>309</v>
      </c>
      <c r="C98" s="22" t="s">
        <v>344</v>
      </c>
      <c r="D98" s="22" t="s">
        <v>309</v>
      </c>
      <c r="E98" s="22" t="s">
        <v>309</v>
      </c>
      <c r="F98" s="22" t="s">
        <v>19</v>
      </c>
      <c r="G98" s="23" t="n">
        <v>1</v>
      </c>
      <c r="H98" s="24" t="n">
        <v>1</v>
      </c>
      <c r="I98" s="24" t="n">
        <v>27.42</v>
      </c>
      <c r="J98" s="24" t="n">
        <v>0</v>
      </c>
      <c r="K98" s="24" t="n">
        <v>0</v>
      </c>
      <c r="L98" s="24" t="n">
        <v>0</v>
      </c>
      <c r="M98" s="24"/>
      <c r="N98" s="6" t="s">
        <f>=I98+J98+K98+L98</f>
      </c>
      <c r="O98" s="22"/>
    </row>
    <row collapsed="false" customFormat="false" customHeight="false" hidden="false" ht="12.1" outlineLevel="0" r="99">
      <c r="A99" s="33" t="n">
        <v>44960.647627315</v>
      </c>
      <c r="B99" s="34" t="s">
        <v>311</v>
      </c>
      <c r="C99" s="34" t="s">
        <v>345</v>
      </c>
      <c r="D99" s="34" t="s">
        <v>311</v>
      </c>
      <c r="E99" s="34" t="s">
        <v>311</v>
      </c>
      <c r="F99" s="34" t="s">
        <v>19</v>
      </c>
      <c r="G99" s="35" t="n">
        <v>1</v>
      </c>
      <c r="H99" s="36" t="n">
        <v>-4</v>
      </c>
      <c r="I99" s="36" t="n">
        <v>-4</v>
      </c>
      <c r="J99" s="36" t="n">
        <v>0</v>
      </c>
      <c r="K99" s="36" t="n">
        <v>0</v>
      </c>
      <c r="L99" s="36" t="n">
        <v>0</v>
      </c>
      <c r="M99" s="36"/>
      <c r="N99" s="6" t="s">
        <f>=I99+J99+K99+L99</f>
      </c>
      <c r="O99" s="34"/>
    </row>
    <row collapsed="false" customFormat="false" customHeight="false" hidden="false" ht="12.1" outlineLevel="0" r="100">
      <c r="A100" s="29" t="n">
        <v>44971.615462963</v>
      </c>
      <c r="B100" s="30" t="s">
        <v>297</v>
      </c>
      <c r="C100" s="30" t="s">
        <v>85</v>
      </c>
      <c r="D100" s="30" t="s">
        <v>297</v>
      </c>
      <c r="E100" s="30" t="s">
        <v>297</v>
      </c>
      <c r="F100" s="30" t="s">
        <v>19</v>
      </c>
      <c r="G100" s="31" t="n">
        <v>1</v>
      </c>
      <c r="H100" s="32" t="n">
        <v>-1</v>
      </c>
      <c r="I100" s="32" t="n">
        <v>-115</v>
      </c>
      <c r="J100" s="32" t="n">
        <v>0</v>
      </c>
      <c r="K100" s="32" t="n">
        <v>0</v>
      </c>
      <c r="L100" s="32" t="n">
        <v>0</v>
      </c>
      <c r="M100" s="32"/>
      <c r="N100" s="6" t="s">
        <f>=I100+J100+K100+L100</f>
      </c>
      <c r="O100" s="30"/>
    </row>
    <row collapsed="false" customFormat="false" customHeight="false" hidden="false" ht="12.1" outlineLevel="0" r="101">
      <c r="A101" s="21" t="n">
        <v>44972.411666667</v>
      </c>
      <c r="B101" s="22" t="s">
        <v>309</v>
      </c>
      <c r="C101" s="22" t="s">
        <v>320</v>
      </c>
      <c r="D101" s="22" t="s">
        <v>309</v>
      </c>
      <c r="E101" s="22" t="s">
        <v>309</v>
      </c>
      <c r="F101" s="22" t="s">
        <v>19</v>
      </c>
      <c r="G101" s="23" t="n">
        <v>1</v>
      </c>
      <c r="H101" s="24" t="n">
        <v>1</v>
      </c>
      <c r="I101" s="24" t="n">
        <v>126.66</v>
      </c>
      <c r="J101" s="24" t="n">
        <v>0</v>
      </c>
      <c r="K101" s="24" t="n">
        <v>0</v>
      </c>
      <c r="L101" s="24" t="n">
        <v>0</v>
      </c>
      <c r="M101" s="24"/>
      <c r="N101" s="6" t="s">
        <f>=I101+J101+K101+L101</f>
      </c>
      <c r="O101" s="22"/>
    </row>
    <row collapsed="false" customFormat="false" customHeight="false" hidden="false" ht="12.1" outlineLevel="0" r="102">
      <c r="A102" s="33" t="n">
        <v>44972.411666667</v>
      </c>
      <c r="B102" s="34" t="s">
        <v>311</v>
      </c>
      <c r="C102" s="34" t="s">
        <v>321</v>
      </c>
      <c r="D102" s="34" t="s">
        <v>311</v>
      </c>
      <c r="E102" s="34" t="s">
        <v>311</v>
      </c>
      <c r="F102" s="34" t="s">
        <v>19</v>
      </c>
      <c r="G102" s="35" t="n">
        <v>1</v>
      </c>
      <c r="H102" s="36" t="n">
        <v>-16</v>
      </c>
      <c r="I102" s="36" t="n">
        <v>-16</v>
      </c>
      <c r="J102" s="36" t="n">
        <v>0</v>
      </c>
      <c r="K102" s="36" t="n">
        <v>0</v>
      </c>
      <c r="L102" s="36" t="n">
        <v>0</v>
      </c>
      <c r="M102" s="36"/>
      <c r="N102" s="6" t="s">
        <f>=I102+J102+K102+L102</f>
      </c>
      <c r="O102" s="34"/>
    </row>
    <row collapsed="false" customFormat="false" customHeight="false" hidden="false" ht="12.1" outlineLevel="0" r="103">
      <c r="A103" s="21" t="n">
        <v>44972.597789352</v>
      </c>
      <c r="B103" s="22" t="s">
        <v>293</v>
      </c>
      <c r="C103" s="22" t="s">
        <v>84</v>
      </c>
      <c r="D103" s="22" t="s">
        <v>293</v>
      </c>
      <c r="E103" s="22" t="s">
        <v>293</v>
      </c>
      <c r="F103" s="22" t="s">
        <v>19</v>
      </c>
      <c r="G103" s="23" t="n">
        <v>1</v>
      </c>
      <c r="H103" s="24" t="n">
        <v>1</v>
      </c>
      <c r="I103" s="24" t="n">
        <v>50.49</v>
      </c>
      <c r="J103" s="24" t="n">
        <v>0</v>
      </c>
      <c r="K103" s="24" t="n">
        <v>0</v>
      </c>
      <c r="L103" s="24" t="n">
        <v>0</v>
      </c>
      <c r="M103" s="24"/>
      <c r="N103" s="6" t="s">
        <f>=I103+J103+K103+L103</f>
      </c>
      <c r="O103" s="22"/>
    </row>
    <row collapsed="false" customFormat="false" customHeight="false" hidden="false" ht="12.1" outlineLevel="0" r="104">
      <c r="A104" s="21" t="n">
        <v>44973.966145833</v>
      </c>
      <c r="B104" s="22" t="s">
        <v>293</v>
      </c>
      <c r="C104" s="22" t="s">
        <v>84</v>
      </c>
      <c r="D104" s="22" t="s">
        <v>293</v>
      </c>
      <c r="E104" s="22" t="s">
        <v>293</v>
      </c>
      <c r="F104" s="22" t="s">
        <v>19</v>
      </c>
      <c r="G104" s="23" t="n">
        <v>1</v>
      </c>
      <c r="H104" s="24" t="n">
        <v>1</v>
      </c>
      <c r="I104" s="24" t="n">
        <v>1410</v>
      </c>
      <c r="J104" s="24" t="n">
        <v>0</v>
      </c>
      <c r="K104" s="24" t="n">
        <v>0</v>
      </c>
      <c r="L104" s="24" t="n">
        <v>0</v>
      </c>
      <c r="M104" s="24"/>
      <c r="N104" s="6" t="s">
        <f>=I104+J104+K104+L104</f>
      </c>
      <c r="O104" s="22"/>
    </row>
    <row collapsed="false" customFormat="false" customHeight="false" hidden="false" ht="12.1" outlineLevel="0" r="105">
      <c r="A105" s="21" t="n">
        <v>44974.446030093</v>
      </c>
      <c r="B105" s="22" t="s">
        <v>293</v>
      </c>
      <c r="C105" s="22" t="s">
        <v>84</v>
      </c>
      <c r="D105" s="22" t="s">
        <v>293</v>
      </c>
      <c r="E105" s="22" t="s">
        <v>293</v>
      </c>
      <c r="F105" s="22" t="s">
        <v>19</v>
      </c>
      <c r="G105" s="23" t="n">
        <v>1</v>
      </c>
      <c r="H105" s="24" t="n">
        <v>1</v>
      </c>
      <c r="I105" s="24" t="n">
        <v>95.59</v>
      </c>
      <c r="J105" s="24" t="n">
        <v>0</v>
      </c>
      <c r="K105" s="24" t="n">
        <v>0</v>
      </c>
      <c r="L105" s="24" t="n">
        <v>0</v>
      </c>
      <c r="M105" s="24"/>
      <c r="N105" s="6" t="s">
        <f>=I105+J105+K105+L105</f>
      </c>
      <c r="O105" s="22"/>
    </row>
    <row collapsed="false" customFormat="false" customHeight="false" hidden="false" ht="12.1" outlineLevel="0" r="106">
      <c r="A106" s="20" t="n">
        <v>44974.446041667</v>
      </c>
      <c r="B106" s="16" t="s">
        <v>266</v>
      </c>
      <c r="C106" s="16" t="s">
        <v>308</v>
      </c>
      <c r="D106" s="16" t="s">
        <v>252</v>
      </c>
      <c r="E106" s="16" t="s">
        <v>24</v>
      </c>
      <c r="F106" s="16" t="s">
        <v>19</v>
      </c>
      <c r="G106" s="7" t="n">
        <v>23</v>
      </c>
      <c r="H106" s="6" t="n">
        <v>4.15782609</v>
      </c>
      <c r="I106" s="6" t="n">
        <v>-95.63</v>
      </c>
      <c r="J106" s="6" t="n">
        <v>0</v>
      </c>
      <c r="K106" s="6" t="n">
        <v>0</v>
      </c>
      <c r="L106" s="6" t="n">
        <v>0</v>
      </c>
      <c r="M106" s="6"/>
      <c r="N106" s="6" t="s">
        <f>=I106+J106+K106+L106</f>
      </c>
      <c r="O106" s="16"/>
    </row>
    <row collapsed="false" customFormat="false" customHeight="false" hidden="false" ht="12.1" outlineLevel="0" r="107">
      <c r="A107" s="20" t="n">
        <v>44974.446423611</v>
      </c>
      <c r="B107" s="16" t="s">
        <v>257</v>
      </c>
      <c r="C107" s="16" t="s">
        <v>295</v>
      </c>
      <c r="D107" s="16" t="s">
        <v>252</v>
      </c>
      <c r="E107" s="16" t="s">
        <v>24</v>
      </c>
      <c r="F107" s="16" t="s">
        <v>19</v>
      </c>
      <c r="G107" s="7" t="n">
        <v>1</v>
      </c>
      <c r="H107" s="6" t="n">
        <v>1.22</v>
      </c>
      <c r="I107" s="6" t="n">
        <v>-1.22</v>
      </c>
      <c r="J107" s="6" t="n">
        <v>0</v>
      </c>
      <c r="K107" s="6" t="n">
        <v>-0.01</v>
      </c>
      <c r="L107" s="6" t="n">
        <v>0</v>
      </c>
      <c r="M107" s="6"/>
      <c r="N107" s="6" t="s">
        <f>=I107+J107+K107+L107</f>
      </c>
      <c r="O107" s="16"/>
    </row>
    <row collapsed="false" customFormat="false" customHeight="false" hidden="false" ht="12.1" outlineLevel="0" r="108">
      <c r="A108" s="21" t="n">
        <v>44974.446423611</v>
      </c>
      <c r="B108" s="22" t="s">
        <v>293</v>
      </c>
      <c r="C108" s="22" t="s">
        <v>84</v>
      </c>
      <c r="D108" s="22" t="s">
        <v>293</v>
      </c>
      <c r="E108" s="22" t="s">
        <v>293</v>
      </c>
      <c r="F108" s="22" t="s">
        <v>19</v>
      </c>
      <c r="G108" s="23" t="n">
        <v>1</v>
      </c>
      <c r="H108" s="24" t="n">
        <v>1</v>
      </c>
      <c r="I108" s="24" t="n">
        <v>1.25</v>
      </c>
      <c r="J108" s="24" t="n">
        <v>0</v>
      </c>
      <c r="K108" s="24" t="n">
        <v>0</v>
      </c>
      <c r="L108" s="24" t="n">
        <v>0</v>
      </c>
      <c r="M108" s="24"/>
      <c r="N108" s="6" t="s">
        <f>=I108+J108+K108+L108</f>
      </c>
      <c r="O108" s="22"/>
    </row>
    <row collapsed="false" customFormat="false" customHeight="false" hidden="false" ht="12.1" outlineLevel="0" r="109">
      <c r="A109" s="21" t="n">
        <v>44974.634664352</v>
      </c>
      <c r="B109" s="22" t="s">
        <v>309</v>
      </c>
      <c r="C109" s="22" t="s">
        <v>322</v>
      </c>
      <c r="D109" s="22" t="s">
        <v>309</v>
      </c>
      <c r="E109" s="22" t="s">
        <v>309</v>
      </c>
      <c r="F109" s="22" t="s">
        <v>19</v>
      </c>
      <c r="G109" s="23" t="n">
        <v>1</v>
      </c>
      <c r="H109" s="24" t="n">
        <v>1</v>
      </c>
      <c r="I109" s="24" t="n">
        <v>135.39</v>
      </c>
      <c r="J109" s="24" t="n">
        <v>0</v>
      </c>
      <c r="K109" s="24" t="n">
        <v>0</v>
      </c>
      <c r="L109" s="24" t="n">
        <v>0</v>
      </c>
      <c r="M109" s="24"/>
      <c r="N109" s="6" t="s">
        <f>=I109+J109+K109+L109</f>
      </c>
      <c r="O109" s="22"/>
    </row>
    <row collapsed="false" customFormat="false" customHeight="false" hidden="false" ht="12.1" outlineLevel="0" r="110">
      <c r="A110" s="33" t="n">
        <v>44974.634664352</v>
      </c>
      <c r="B110" s="34" t="s">
        <v>311</v>
      </c>
      <c r="C110" s="34" t="s">
        <v>323</v>
      </c>
      <c r="D110" s="34" t="s">
        <v>311</v>
      </c>
      <c r="E110" s="34" t="s">
        <v>311</v>
      </c>
      <c r="F110" s="34" t="s">
        <v>19</v>
      </c>
      <c r="G110" s="35" t="n">
        <v>1</v>
      </c>
      <c r="H110" s="36" t="n">
        <v>-18</v>
      </c>
      <c r="I110" s="36" t="n">
        <v>-18</v>
      </c>
      <c r="J110" s="36" t="n">
        <v>0</v>
      </c>
      <c r="K110" s="36" t="n">
        <v>0</v>
      </c>
      <c r="L110" s="36" t="n">
        <v>0</v>
      </c>
      <c r="M110" s="36"/>
      <c r="N110" s="6" t="s">
        <f>=I110+J110+K110+L110</f>
      </c>
      <c r="O110" s="34"/>
    </row>
    <row collapsed="false" customFormat="false" customHeight="false" hidden="false" ht="12.1" outlineLevel="0" r="111">
      <c r="A111" s="21" t="n">
        <v>44974.924386574</v>
      </c>
      <c r="B111" s="22" t="s">
        <v>293</v>
      </c>
      <c r="C111" s="22" t="s">
        <v>84</v>
      </c>
      <c r="D111" s="22" t="s">
        <v>293</v>
      </c>
      <c r="E111" s="22" t="s">
        <v>293</v>
      </c>
      <c r="F111" s="22" t="s">
        <v>19</v>
      </c>
      <c r="G111" s="23" t="n">
        <v>1</v>
      </c>
      <c r="H111" s="24" t="n">
        <v>1</v>
      </c>
      <c r="I111" s="24" t="n">
        <v>108.84</v>
      </c>
      <c r="J111" s="24" t="n">
        <v>0</v>
      </c>
      <c r="K111" s="24" t="n">
        <v>0</v>
      </c>
      <c r="L111" s="24" t="n">
        <v>0</v>
      </c>
      <c r="M111" s="24"/>
      <c r="N111" s="6" t="s">
        <f>=I111+J111+K111+L111</f>
      </c>
      <c r="O111" s="22"/>
    </row>
    <row collapsed="false" customFormat="false" customHeight="false" hidden="false" ht="12.1" outlineLevel="0" r="112">
      <c r="A112" s="20" t="n">
        <v>44974.924398148</v>
      </c>
      <c r="B112" s="16" t="s">
        <v>266</v>
      </c>
      <c r="C112" s="16" t="s">
        <v>308</v>
      </c>
      <c r="D112" s="16" t="s">
        <v>252</v>
      </c>
      <c r="E112" s="16" t="s">
        <v>24</v>
      </c>
      <c r="F112" s="16" t="s">
        <v>19</v>
      </c>
      <c r="G112" s="7" t="n">
        <v>26</v>
      </c>
      <c r="H112" s="6" t="n">
        <v>4.18615385</v>
      </c>
      <c r="I112" s="6" t="n">
        <v>-108.84</v>
      </c>
      <c r="J112" s="6" t="n">
        <v>0</v>
      </c>
      <c r="K112" s="6" t="n">
        <v>0</v>
      </c>
      <c r="L112" s="6" t="n">
        <v>0</v>
      </c>
      <c r="M112" s="6"/>
      <c r="N112" s="6" t="s">
        <f>=I112+J112+K112+L112</f>
      </c>
      <c r="O112" s="16"/>
    </row>
    <row collapsed="false" customFormat="false" customHeight="false" hidden="false" ht="12.1" outlineLevel="0" r="113">
      <c r="A113" s="29" t="n">
        <v>44974.92724537</v>
      </c>
      <c r="B113" s="30" t="s">
        <v>297</v>
      </c>
      <c r="C113" s="30" t="s">
        <v>85</v>
      </c>
      <c r="D113" s="30" t="s">
        <v>297</v>
      </c>
      <c r="E113" s="30" t="s">
        <v>297</v>
      </c>
      <c r="F113" s="30" t="s">
        <v>19</v>
      </c>
      <c r="G113" s="31" t="n">
        <v>1</v>
      </c>
      <c r="H113" s="32" t="n">
        <v>-1</v>
      </c>
      <c r="I113" s="32" t="n">
        <v>-1410</v>
      </c>
      <c r="J113" s="32" t="n">
        <v>0</v>
      </c>
      <c r="K113" s="32" t="n">
        <v>0</v>
      </c>
      <c r="L113" s="32" t="n">
        <v>0</v>
      </c>
      <c r="M113" s="32"/>
      <c r="N113" s="6" t="s">
        <f>=I113+J113+K113+L113</f>
      </c>
      <c r="O113" s="30"/>
    </row>
    <row collapsed="false" customFormat="false" customHeight="false" hidden="false" ht="12.1" outlineLevel="0" r="114">
      <c r="A114" s="21" t="n">
        <v>44991.361331019</v>
      </c>
      <c r="B114" s="22" t="s">
        <v>316</v>
      </c>
      <c r="C114" s="22" t="s">
        <v>346</v>
      </c>
      <c r="D114" s="22" t="s">
        <v>316</v>
      </c>
      <c r="E114" s="22" t="s">
        <v>316</v>
      </c>
      <c r="F114" s="22" t="s">
        <v>19</v>
      </c>
      <c r="G114" s="23" t="n">
        <v>1</v>
      </c>
      <c r="H114" s="24" t="n">
        <v>1</v>
      </c>
      <c r="I114" s="24" t="n">
        <v>250</v>
      </c>
      <c r="J114" s="24" t="n">
        <v>0</v>
      </c>
      <c r="K114" s="24" t="n">
        <v>0</v>
      </c>
      <c r="L114" s="24" t="n">
        <v>0</v>
      </c>
      <c r="M114" s="24"/>
      <c r="N114" s="6" t="s">
        <f>=I114+J114+K114+L114</f>
      </c>
      <c r="O114" s="22"/>
    </row>
    <row collapsed="false" customFormat="false" customHeight="false" hidden="false" ht="12.1" outlineLevel="0" r="115">
      <c r="A115" s="21" t="n">
        <v>44991.3634375</v>
      </c>
      <c r="B115" s="22" t="s">
        <v>309</v>
      </c>
      <c r="C115" s="22" t="s">
        <v>324</v>
      </c>
      <c r="D115" s="22" t="s">
        <v>309</v>
      </c>
      <c r="E115" s="22" t="s">
        <v>309</v>
      </c>
      <c r="F115" s="22" t="s">
        <v>19</v>
      </c>
      <c r="G115" s="23" t="n">
        <v>1</v>
      </c>
      <c r="H115" s="24" t="n">
        <v>1</v>
      </c>
      <c r="I115" s="24" t="n">
        <v>39.14</v>
      </c>
      <c r="J115" s="24" t="n">
        <v>0</v>
      </c>
      <c r="K115" s="24" t="n">
        <v>0</v>
      </c>
      <c r="L115" s="24" t="n">
        <v>0</v>
      </c>
      <c r="M115" s="24"/>
      <c r="N115" s="6" t="s">
        <f>=I115+J115+K115+L115</f>
      </c>
      <c r="O115" s="22"/>
    </row>
    <row collapsed="false" customFormat="false" customHeight="false" hidden="false" ht="12.1" outlineLevel="0" r="116">
      <c r="A116" s="33" t="n">
        <v>44991.3634375</v>
      </c>
      <c r="B116" s="34" t="s">
        <v>311</v>
      </c>
      <c r="C116" s="34" t="s">
        <v>325</v>
      </c>
      <c r="D116" s="34" t="s">
        <v>311</v>
      </c>
      <c r="E116" s="34" t="s">
        <v>311</v>
      </c>
      <c r="F116" s="34" t="s">
        <v>19</v>
      </c>
      <c r="G116" s="35" t="n">
        <v>1</v>
      </c>
      <c r="H116" s="36" t="n">
        <v>-5</v>
      </c>
      <c r="I116" s="36" t="n">
        <v>-5</v>
      </c>
      <c r="J116" s="36" t="n">
        <v>0</v>
      </c>
      <c r="K116" s="36" t="n">
        <v>0</v>
      </c>
      <c r="L116" s="36" t="n">
        <v>0</v>
      </c>
      <c r="M116" s="36"/>
      <c r="N116" s="6" t="s">
        <f>=I116+J116+K116+L116</f>
      </c>
      <c r="O116" s="34"/>
    </row>
    <row collapsed="false" customFormat="false" customHeight="false" hidden="false" ht="12.1" outlineLevel="0" r="117">
      <c r="A117" s="21" t="n">
        <v>44991.510694444</v>
      </c>
      <c r="B117" s="22" t="s">
        <v>316</v>
      </c>
      <c r="C117" s="22" t="s">
        <v>347</v>
      </c>
      <c r="D117" s="22" t="s">
        <v>316</v>
      </c>
      <c r="E117" s="22" t="s">
        <v>316</v>
      </c>
      <c r="F117" s="22" t="s">
        <v>19</v>
      </c>
      <c r="G117" s="23" t="n">
        <v>1</v>
      </c>
      <c r="H117" s="24" t="n">
        <v>1</v>
      </c>
      <c r="I117" s="24" t="n">
        <v>250</v>
      </c>
      <c r="J117" s="24" t="n">
        <v>0</v>
      </c>
      <c r="K117" s="24" t="n">
        <v>0</v>
      </c>
      <c r="L117" s="24" t="n">
        <v>0</v>
      </c>
      <c r="M117" s="24"/>
      <c r="N117" s="6" t="s">
        <f>=I117+J117+K117+L117</f>
      </c>
      <c r="O117" s="22"/>
    </row>
    <row collapsed="false" customFormat="false" customHeight="false" hidden="false" ht="12.1" outlineLevel="0" r="118">
      <c r="A118" s="21" t="n">
        <v>44991.511643519</v>
      </c>
      <c r="B118" s="22" t="s">
        <v>309</v>
      </c>
      <c r="C118" s="22" t="s">
        <v>326</v>
      </c>
      <c r="D118" s="22" t="s">
        <v>309</v>
      </c>
      <c r="E118" s="22" t="s">
        <v>309</v>
      </c>
      <c r="F118" s="22" t="s">
        <v>19</v>
      </c>
      <c r="G118" s="23" t="n">
        <v>1</v>
      </c>
      <c r="H118" s="24" t="n">
        <v>1</v>
      </c>
      <c r="I118" s="24" t="n">
        <v>43.64</v>
      </c>
      <c r="J118" s="24" t="n">
        <v>0</v>
      </c>
      <c r="K118" s="24" t="n">
        <v>0</v>
      </c>
      <c r="L118" s="24" t="n">
        <v>0</v>
      </c>
      <c r="M118" s="24"/>
      <c r="N118" s="6" t="s">
        <f>=I118+J118+K118+L118</f>
      </c>
      <c r="O118" s="22"/>
    </row>
    <row collapsed="false" customFormat="false" customHeight="false" hidden="false" ht="12.1" outlineLevel="0" r="119">
      <c r="A119" s="33" t="n">
        <v>44991.511643519</v>
      </c>
      <c r="B119" s="34" t="s">
        <v>311</v>
      </c>
      <c r="C119" s="34" t="s">
        <v>327</v>
      </c>
      <c r="D119" s="34" t="s">
        <v>311</v>
      </c>
      <c r="E119" s="34" t="s">
        <v>311</v>
      </c>
      <c r="F119" s="34" t="s">
        <v>19</v>
      </c>
      <c r="G119" s="35" t="n">
        <v>1</v>
      </c>
      <c r="H119" s="36" t="n">
        <v>-6</v>
      </c>
      <c r="I119" s="36" t="n">
        <v>-6</v>
      </c>
      <c r="J119" s="36" t="n">
        <v>0</v>
      </c>
      <c r="K119" s="36" t="n">
        <v>0</v>
      </c>
      <c r="L119" s="36" t="n">
        <v>0</v>
      </c>
      <c r="M119" s="36"/>
      <c r="N119" s="6" t="s">
        <f>=I119+J119+K119+L119</f>
      </c>
      <c r="O119" s="34"/>
    </row>
    <row collapsed="false" customFormat="false" customHeight="false" hidden="false" ht="12.1" outlineLevel="0" r="120">
      <c r="A120" s="21" t="n">
        <v>44995.429814815</v>
      </c>
      <c r="B120" s="22" t="s">
        <v>293</v>
      </c>
      <c r="C120" s="22" t="s">
        <v>84</v>
      </c>
      <c r="D120" s="22" t="s">
        <v>293</v>
      </c>
      <c r="E120" s="22" t="s">
        <v>293</v>
      </c>
      <c r="F120" s="22" t="s">
        <v>19</v>
      </c>
      <c r="G120" s="23" t="n">
        <v>1</v>
      </c>
      <c r="H120" s="24" t="n">
        <v>1</v>
      </c>
      <c r="I120" s="24" t="n">
        <v>713</v>
      </c>
      <c r="J120" s="24" t="n">
        <v>0</v>
      </c>
      <c r="K120" s="24" t="n">
        <v>0</v>
      </c>
      <c r="L120" s="24" t="n">
        <v>0</v>
      </c>
      <c r="M120" s="24"/>
      <c r="N120" s="6" t="s">
        <f>=I120+J120+K120+L120</f>
      </c>
      <c r="O120" s="22"/>
    </row>
    <row collapsed="false" customFormat="false" customHeight="false" hidden="false" ht="12.1" outlineLevel="0" r="121">
      <c r="A121" s="21" t="n">
        <v>44995.549965278</v>
      </c>
      <c r="B121" s="22" t="s">
        <v>309</v>
      </c>
      <c r="C121" s="22" t="s">
        <v>336</v>
      </c>
      <c r="D121" s="22" t="s">
        <v>309</v>
      </c>
      <c r="E121" s="22" t="s">
        <v>309</v>
      </c>
      <c r="F121" s="22" t="s">
        <v>19</v>
      </c>
      <c r="G121" s="23" t="n">
        <v>1</v>
      </c>
      <c r="H121" s="24" t="n">
        <v>1</v>
      </c>
      <c r="I121" s="24" t="n">
        <v>19.9</v>
      </c>
      <c r="J121" s="24" t="n">
        <v>0</v>
      </c>
      <c r="K121" s="24" t="n">
        <v>0</v>
      </c>
      <c r="L121" s="24" t="n">
        <v>0</v>
      </c>
      <c r="M121" s="24"/>
      <c r="N121" s="6" t="s">
        <f>=I121+J121+K121+L121</f>
      </c>
      <c r="O121" s="22"/>
    </row>
    <row collapsed="false" customFormat="false" customHeight="false" hidden="false" ht="12.1" outlineLevel="0" r="122">
      <c r="A122" s="33" t="n">
        <v>44995.549965278</v>
      </c>
      <c r="B122" s="34" t="s">
        <v>311</v>
      </c>
      <c r="C122" s="34" t="s">
        <v>337</v>
      </c>
      <c r="D122" s="34" t="s">
        <v>311</v>
      </c>
      <c r="E122" s="34" t="s">
        <v>311</v>
      </c>
      <c r="F122" s="34" t="s">
        <v>19</v>
      </c>
      <c r="G122" s="35" t="n">
        <v>1</v>
      </c>
      <c r="H122" s="36" t="n">
        <v>-3</v>
      </c>
      <c r="I122" s="36" t="n">
        <v>-3</v>
      </c>
      <c r="J122" s="36" t="n">
        <v>0</v>
      </c>
      <c r="K122" s="36" t="n">
        <v>0</v>
      </c>
      <c r="L122" s="36" t="n">
        <v>0</v>
      </c>
      <c r="M122" s="36"/>
      <c r="N122" s="6" t="s">
        <f>=I122+J122+K122+L122</f>
      </c>
      <c r="O122" s="34"/>
    </row>
    <row collapsed="false" customFormat="false" customHeight="false" hidden="false" ht="12.1" outlineLevel="0" r="123">
      <c r="A123" s="20" t="n">
        <v>44998.446354167</v>
      </c>
      <c r="B123" s="16" t="s">
        <v>269</v>
      </c>
      <c r="C123" s="16" t="s">
        <v>348</v>
      </c>
      <c r="D123" s="16" t="s">
        <v>252</v>
      </c>
      <c r="E123" s="16" t="s">
        <v>17</v>
      </c>
      <c r="F123" s="16" t="s">
        <v>19</v>
      </c>
      <c r="G123" s="7" t="n">
        <v>1</v>
      </c>
      <c r="H123" s="6" t="n">
        <v>352.19</v>
      </c>
      <c r="I123" s="6" t="n">
        <v>-352.19</v>
      </c>
      <c r="J123" s="6" t="n">
        <v>0</v>
      </c>
      <c r="K123" s="6" t="n">
        <v>-1.06</v>
      </c>
      <c r="L123" s="6" t="n">
        <v>0</v>
      </c>
      <c r="M123" s="6"/>
      <c r="N123" s="6" t="s">
        <f>=I123+J123+K123+L123</f>
      </c>
      <c r="O123" s="16"/>
    </row>
    <row collapsed="false" customFormat="false" customHeight="false" hidden="false" ht="12.1" outlineLevel="0" r="124">
      <c r="A124" s="21" t="n">
        <v>44998.446354167</v>
      </c>
      <c r="B124" s="22" t="s">
        <v>293</v>
      </c>
      <c r="C124" s="22" t="s">
        <v>84</v>
      </c>
      <c r="D124" s="22" t="s">
        <v>293</v>
      </c>
      <c r="E124" s="22" t="s">
        <v>293</v>
      </c>
      <c r="F124" s="22" t="s">
        <v>19</v>
      </c>
      <c r="G124" s="23" t="n">
        <v>1</v>
      </c>
      <c r="H124" s="24" t="n">
        <v>1</v>
      </c>
      <c r="I124" s="24" t="n">
        <v>356.8</v>
      </c>
      <c r="J124" s="24" t="n">
        <v>0</v>
      </c>
      <c r="K124" s="24" t="n">
        <v>0</v>
      </c>
      <c r="L124" s="24" t="n">
        <v>0</v>
      </c>
      <c r="M124" s="24"/>
      <c r="N124" s="6" t="s">
        <f>=I124+J124+K124+L124</f>
      </c>
      <c r="O124" s="22"/>
    </row>
    <row collapsed="false" customFormat="false" customHeight="false" hidden="false" ht="12.1" outlineLevel="0" r="125">
      <c r="A125" s="21" t="n">
        <v>44998.9534375</v>
      </c>
      <c r="B125" s="22" t="s">
        <v>293</v>
      </c>
      <c r="C125" s="22" t="s">
        <v>84</v>
      </c>
      <c r="D125" s="22" t="s">
        <v>293</v>
      </c>
      <c r="E125" s="22" t="s">
        <v>293</v>
      </c>
      <c r="F125" s="22" t="s">
        <v>19</v>
      </c>
      <c r="G125" s="23" t="n">
        <v>1</v>
      </c>
      <c r="H125" s="24" t="n">
        <v>1</v>
      </c>
      <c r="I125" s="24" t="n">
        <v>66.61</v>
      </c>
      <c r="J125" s="24" t="n">
        <v>0</v>
      </c>
      <c r="K125" s="24" t="n">
        <v>0</v>
      </c>
      <c r="L125" s="24" t="n">
        <v>0</v>
      </c>
      <c r="M125" s="24"/>
      <c r="N125" s="6" t="s">
        <f>=I125+J125+K125+L125</f>
      </c>
      <c r="O125" s="22"/>
    </row>
    <row collapsed="false" customFormat="false" customHeight="false" hidden="false" ht="12.1" outlineLevel="0" r="126">
      <c r="A126" s="21" t="n">
        <v>45002.452094907</v>
      </c>
      <c r="B126" s="22" t="s">
        <v>309</v>
      </c>
      <c r="C126" s="22" t="s">
        <v>328</v>
      </c>
      <c r="D126" s="22" t="s">
        <v>309</v>
      </c>
      <c r="E126" s="22" t="s">
        <v>309</v>
      </c>
      <c r="F126" s="22" t="s">
        <v>19</v>
      </c>
      <c r="G126" s="23" t="n">
        <v>1</v>
      </c>
      <c r="H126" s="24" t="n">
        <v>1</v>
      </c>
      <c r="I126" s="24" t="n">
        <v>40.38</v>
      </c>
      <c r="J126" s="24" t="n">
        <v>0</v>
      </c>
      <c r="K126" s="24" t="n">
        <v>0</v>
      </c>
      <c r="L126" s="24" t="n">
        <v>0</v>
      </c>
      <c r="M126" s="24"/>
      <c r="N126" s="6" t="s">
        <f>=I126+J126+K126+L126</f>
      </c>
      <c r="O126" s="22"/>
    </row>
    <row collapsed="false" customFormat="false" customHeight="false" hidden="false" ht="12.1" outlineLevel="0" r="127">
      <c r="A127" s="33" t="n">
        <v>45002.452094907</v>
      </c>
      <c r="B127" s="34" t="s">
        <v>311</v>
      </c>
      <c r="C127" s="34" t="s">
        <v>329</v>
      </c>
      <c r="D127" s="34" t="s">
        <v>311</v>
      </c>
      <c r="E127" s="34" t="s">
        <v>311</v>
      </c>
      <c r="F127" s="34" t="s">
        <v>19</v>
      </c>
      <c r="G127" s="35" t="n">
        <v>1</v>
      </c>
      <c r="H127" s="36" t="n">
        <v>-5</v>
      </c>
      <c r="I127" s="36" t="n">
        <v>-5</v>
      </c>
      <c r="J127" s="36" t="n">
        <v>0</v>
      </c>
      <c r="K127" s="36" t="n">
        <v>0</v>
      </c>
      <c r="L127" s="36" t="n">
        <v>0</v>
      </c>
      <c r="M127" s="36"/>
      <c r="N127" s="6" t="s">
        <f>=I127+J127+K127+L127</f>
      </c>
      <c r="O127" s="34"/>
    </row>
    <row collapsed="false" customFormat="false" customHeight="false" hidden="false" ht="12.1" outlineLevel="0" r="128">
      <c r="A128" s="25" t="n">
        <v>45005.437696759</v>
      </c>
      <c r="B128" s="26" t="s">
        <v>266</v>
      </c>
      <c r="C128" s="26" t="s">
        <v>308</v>
      </c>
      <c r="D128" s="26" t="s">
        <v>254</v>
      </c>
      <c r="E128" s="26" t="s">
        <v>24</v>
      </c>
      <c r="F128" s="26" t="s">
        <v>19</v>
      </c>
      <c r="G128" s="27" t="n">
        <v>-49</v>
      </c>
      <c r="H128" s="28" t="n">
        <v>4.5</v>
      </c>
      <c r="I128" s="28" t="n">
        <v>220.5</v>
      </c>
      <c r="J128" s="28" t="n">
        <v>0</v>
      </c>
      <c r="K128" s="28" t="n">
        <v>0</v>
      </c>
      <c r="L128" s="28" t="n">
        <v>0</v>
      </c>
      <c r="M128" s="28"/>
      <c r="N128" s="6" t="s">
        <f>=I128+J128+K128+L128</f>
      </c>
      <c r="O128" s="26"/>
    </row>
    <row collapsed="false" customFormat="false" customHeight="false" hidden="false" ht="12.1" outlineLevel="0" r="129">
      <c r="A129" s="21" t="n">
        <v>45019.653391204</v>
      </c>
      <c r="B129" s="22" t="s">
        <v>309</v>
      </c>
      <c r="C129" s="22" t="s">
        <v>310</v>
      </c>
      <c r="D129" s="22" t="s">
        <v>309</v>
      </c>
      <c r="E129" s="22" t="s">
        <v>309</v>
      </c>
      <c r="F129" s="22" t="s">
        <v>19</v>
      </c>
      <c r="G129" s="23" t="n">
        <v>1</v>
      </c>
      <c r="H129" s="24" t="n">
        <v>1</v>
      </c>
      <c r="I129" s="24" t="n">
        <v>33.9</v>
      </c>
      <c r="J129" s="24" t="n">
        <v>0</v>
      </c>
      <c r="K129" s="24" t="n">
        <v>0</v>
      </c>
      <c r="L129" s="24" t="n">
        <v>0</v>
      </c>
      <c r="M129" s="24"/>
      <c r="N129" s="6" t="s">
        <f>=I129+J129+K129+L129</f>
      </c>
      <c r="O129" s="22"/>
    </row>
    <row collapsed="false" customFormat="false" customHeight="false" hidden="false" ht="12.1" outlineLevel="0" r="130">
      <c r="A130" s="33" t="n">
        <v>45019.653391204</v>
      </c>
      <c r="B130" s="34" t="s">
        <v>311</v>
      </c>
      <c r="C130" s="34" t="s">
        <v>312</v>
      </c>
      <c r="D130" s="34" t="s">
        <v>311</v>
      </c>
      <c r="E130" s="34" t="s">
        <v>311</v>
      </c>
      <c r="F130" s="34" t="s">
        <v>19</v>
      </c>
      <c r="G130" s="35" t="n">
        <v>1</v>
      </c>
      <c r="H130" s="36" t="n">
        <v>-4</v>
      </c>
      <c r="I130" s="36" t="n">
        <v>-4</v>
      </c>
      <c r="J130" s="36" t="n">
        <v>0</v>
      </c>
      <c r="K130" s="36" t="n">
        <v>0</v>
      </c>
      <c r="L130" s="36" t="n">
        <v>0</v>
      </c>
      <c r="M130" s="36"/>
      <c r="N130" s="6" t="s">
        <f>=I130+J130+K130+L130</f>
      </c>
      <c r="O130" s="34"/>
    </row>
    <row collapsed="false" customFormat="false" customHeight="false" hidden="false" ht="12.1" outlineLevel="0" r="131">
      <c r="A131" s="21" t="n">
        <v>45037.720092593</v>
      </c>
      <c r="B131" s="22" t="s">
        <v>309</v>
      </c>
      <c r="C131" s="22" t="s">
        <v>318</v>
      </c>
      <c r="D131" s="22" t="s">
        <v>309</v>
      </c>
      <c r="E131" s="22" t="s">
        <v>309</v>
      </c>
      <c r="F131" s="22" t="s">
        <v>19</v>
      </c>
      <c r="G131" s="23" t="n">
        <v>1</v>
      </c>
      <c r="H131" s="24" t="n">
        <v>1</v>
      </c>
      <c r="I131" s="24" t="n">
        <v>45.62</v>
      </c>
      <c r="J131" s="24" t="n">
        <v>0</v>
      </c>
      <c r="K131" s="24" t="n">
        <v>0</v>
      </c>
      <c r="L131" s="24" t="n">
        <v>0</v>
      </c>
      <c r="M131" s="24"/>
      <c r="N131" s="6" t="s">
        <f>=I131+J131+K131+L131</f>
      </c>
      <c r="O131" s="22"/>
    </row>
    <row collapsed="false" customFormat="false" customHeight="false" hidden="false" ht="12.1" outlineLevel="0" r="132">
      <c r="A132" s="33" t="n">
        <v>45037.720092593</v>
      </c>
      <c r="B132" s="34" t="s">
        <v>311</v>
      </c>
      <c r="C132" s="34" t="s">
        <v>319</v>
      </c>
      <c r="D132" s="34" t="s">
        <v>311</v>
      </c>
      <c r="E132" s="34" t="s">
        <v>311</v>
      </c>
      <c r="F132" s="34" t="s">
        <v>19</v>
      </c>
      <c r="G132" s="35" t="n">
        <v>1</v>
      </c>
      <c r="H132" s="36" t="n">
        <v>-6</v>
      </c>
      <c r="I132" s="36" t="n">
        <v>-6</v>
      </c>
      <c r="J132" s="36" t="n">
        <v>0</v>
      </c>
      <c r="K132" s="36" t="n">
        <v>0</v>
      </c>
      <c r="L132" s="36" t="n">
        <v>0</v>
      </c>
      <c r="M132" s="36"/>
      <c r="N132" s="6" t="s">
        <f>=I132+J132+K132+L132</f>
      </c>
      <c r="O132" s="34"/>
    </row>
    <row collapsed="false" customFormat="false" customHeight="false" hidden="false" ht="12.1" outlineLevel="0" r="133">
      <c r="A133" s="21" t="n">
        <v>45051.604791667</v>
      </c>
      <c r="B133" s="22" t="s">
        <v>309</v>
      </c>
      <c r="C133" s="22" t="s">
        <v>344</v>
      </c>
      <c r="D133" s="22" t="s">
        <v>309</v>
      </c>
      <c r="E133" s="22" t="s">
        <v>309</v>
      </c>
      <c r="F133" s="22" t="s">
        <v>19</v>
      </c>
      <c r="G133" s="23" t="n">
        <v>1</v>
      </c>
      <c r="H133" s="24" t="n">
        <v>1</v>
      </c>
      <c r="I133" s="24" t="n">
        <v>27.42</v>
      </c>
      <c r="J133" s="24" t="n">
        <v>0</v>
      </c>
      <c r="K133" s="24" t="n">
        <v>0</v>
      </c>
      <c r="L133" s="24" t="n">
        <v>0</v>
      </c>
      <c r="M133" s="24"/>
      <c r="N133" s="6" t="s">
        <f>=I133+J133+K133+L133</f>
      </c>
      <c r="O133" s="22"/>
    </row>
    <row collapsed="false" customFormat="false" customHeight="false" hidden="false" ht="12.1" outlineLevel="0" r="134">
      <c r="A134" s="33" t="n">
        <v>45051.604791667</v>
      </c>
      <c r="B134" s="34" t="s">
        <v>311</v>
      </c>
      <c r="C134" s="34" t="s">
        <v>345</v>
      </c>
      <c r="D134" s="34" t="s">
        <v>311</v>
      </c>
      <c r="E134" s="34" t="s">
        <v>311</v>
      </c>
      <c r="F134" s="34" t="s">
        <v>19</v>
      </c>
      <c r="G134" s="35" t="n">
        <v>1</v>
      </c>
      <c r="H134" s="36" t="n">
        <v>-4</v>
      </c>
      <c r="I134" s="36" t="n">
        <v>-4</v>
      </c>
      <c r="J134" s="36" t="n">
        <v>0</v>
      </c>
      <c r="K134" s="36" t="n">
        <v>0</v>
      </c>
      <c r="L134" s="36" t="n">
        <v>0</v>
      </c>
      <c r="M134" s="36"/>
      <c r="N134" s="6" t="s">
        <f>=I134+J134+K134+L134</f>
      </c>
      <c r="O134" s="34"/>
    </row>
    <row collapsed="false" customFormat="false" customHeight="false" hidden="false" ht="12.1" outlineLevel="0" r="135">
      <c r="A135" s="21" t="n">
        <v>45078.41474537</v>
      </c>
      <c r="B135" s="22" t="s">
        <v>316</v>
      </c>
      <c r="C135" s="22" t="s">
        <v>346</v>
      </c>
      <c r="D135" s="22" t="s">
        <v>316</v>
      </c>
      <c r="E135" s="22" t="s">
        <v>316</v>
      </c>
      <c r="F135" s="22" t="s">
        <v>19</v>
      </c>
      <c r="G135" s="23" t="n">
        <v>1</v>
      </c>
      <c r="H135" s="24" t="n">
        <v>1</v>
      </c>
      <c r="I135" s="24" t="n">
        <v>250</v>
      </c>
      <c r="J135" s="24" t="n">
        <v>0</v>
      </c>
      <c r="K135" s="24" t="n">
        <v>0</v>
      </c>
      <c r="L135" s="24" t="n">
        <v>0</v>
      </c>
      <c r="M135" s="24"/>
      <c r="N135" s="6" t="s">
        <f>=I135+J135+K135+L135</f>
      </c>
      <c r="O135" s="22"/>
    </row>
    <row collapsed="false" customFormat="false" customHeight="false" hidden="false" ht="12.1" outlineLevel="0" r="136">
      <c r="A136" s="21" t="n">
        <v>45078.416585648</v>
      </c>
      <c r="B136" s="22" t="s">
        <v>309</v>
      </c>
      <c r="C136" s="22" t="s">
        <v>324</v>
      </c>
      <c r="D136" s="22" t="s">
        <v>309</v>
      </c>
      <c r="E136" s="22" t="s">
        <v>309</v>
      </c>
      <c r="F136" s="22" t="s">
        <v>19</v>
      </c>
      <c r="G136" s="23" t="n">
        <v>1</v>
      </c>
      <c r="H136" s="24" t="n">
        <v>1</v>
      </c>
      <c r="I136" s="24" t="n">
        <v>34.24</v>
      </c>
      <c r="J136" s="24" t="n">
        <v>0</v>
      </c>
      <c r="K136" s="24" t="n">
        <v>0</v>
      </c>
      <c r="L136" s="24" t="n">
        <v>0</v>
      </c>
      <c r="M136" s="24"/>
      <c r="N136" s="6" t="s">
        <f>=I136+J136+K136+L136</f>
      </c>
      <c r="O136" s="22"/>
    </row>
    <row collapsed="false" customFormat="false" customHeight="false" hidden="false" ht="12.1" outlineLevel="0" r="137">
      <c r="A137" s="33" t="n">
        <v>45078.416585648</v>
      </c>
      <c r="B137" s="34" t="s">
        <v>311</v>
      </c>
      <c r="C137" s="34" t="s">
        <v>325</v>
      </c>
      <c r="D137" s="34" t="s">
        <v>311</v>
      </c>
      <c r="E137" s="34" t="s">
        <v>311</v>
      </c>
      <c r="F137" s="34" t="s">
        <v>19</v>
      </c>
      <c r="G137" s="35" t="n">
        <v>1</v>
      </c>
      <c r="H137" s="36" t="n">
        <v>-4</v>
      </c>
      <c r="I137" s="36" t="n">
        <v>-4</v>
      </c>
      <c r="J137" s="36" t="n">
        <v>0</v>
      </c>
      <c r="K137" s="36" t="n">
        <v>0</v>
      </c>
      <c r="L137" s="36" t="n">
        <v>0</v>
      </c>
      <c r="M137" s="36"/>
      <c r="N137" s="6" t="s">
        <f>=I137+J137+K137+L137</f>
      </c>
      <c r="O137" s="34"/>
    </row>
    <row collapsed="false" customFormat="false" customHeight="false" hidden="false" ht="12.1" outlineLevel="0" r="138">
      <c r="A138" s="21" t="n">
        <v>45079.394108796</v>
      </c>
      <c r="B138" s="22" t="s">
        <v>309</v>
      </c>
      <c r="C138" s="22" t="s">
        <v>326</v>
      </c>
      <c r="D138" s="22" t="s">
        <v>309</v>
      </c>
      <c r="E138" s="22" t="s">
        <v>309</v>
      </c>
      <c r="F138" s="22" t="s">
        <v>19</v>
      </c>
      <c r="G138" s="23" t="n">
        <v>1</v>
      </c>
      <c r="H138" s="24" t="n">
        <v>1</v>
      </c>
      <c r="I138" s="24" t="n">
        <v>38.18</v>
      </c>
      <c r="J138" s="24" t="n">
        <v>0</v>
      </c>
      <c r="K138" s="24" t="n">
        <v>0</v>
      </c>
      <c r="L138" s="24" t="n">
        <v>0</v>
      </c>
      <c r="M138" s="24"/>
      <c r="N138" s="6" t="s">
        <f>=I138+J138+K138+L138</f>
      </c>
      <c r="O138" s="22"/>
    </row>
    <row collapsed="false" customFormat="false" customHeight="false" hidden="false" ht="12.1" outlineLevel="0" r="139">
      <c r="A139" s="33" t="n">
        <v>45079.394108796</v>
      </c>
      <c r="B139" s="34" t="s">
        <v>311</v>
      </c>
      <c r="C139" s="34" t="s">
        <v>327</v>
      </c>
      <c r="D139" s="34" t="s">
        <v>311</v>
      </c>
      <c r="E139" s="34" t="s">
        <v>311</v>
      </c>
      <c r="F139" s="34" t="s">
        <v>19</v>
      </c>
      <c r="G139" s="35" t="n">
        <v>1</v>
      </c>
      <c r="H139" s="36" t="n">
        <v>-5</v>
      </c>
      <c r="I139" s="36" t="n">
        <v>-5</v>
      </c>
      <c r="J139" s="36" t="n">
        <v>0</v>
      </c>
      <c r="K139" s="36" t="n">
        <v>0</v>
      </c>
      <c r="L139" s="36" t="n">
        <v>0</v>
      </c>
      <c r="M139" s="36"/>
      <c r="N139" s="6" t="s">
        <f>=I139+J139+K139+L139</f>
      </c>
      <c r="O139" s="34"/>
    </row>
    <row collapsed="false" customFormat="false" customHeight="false" hidden="false" ht="12.1" outlineLevel="0" r="140">
      <c r="A140" s="21" t="n">
        <v>45079.394780093</v>
      </c>
      <c r="B140" s="22" t="s">
        <v>316</v>
      </c>
      <c r="C140" s="22" t="s">
        <v>347</v>
      </c>
      <c r="D140" s="22" t="s">
        <v>316</v>
      </c>
      <c r="E140" s="22" t="s">
        <v>316</v>
      </c>
      <c r="F140" s="22" t="s">
        <v>19</v>
      </c>
      <c r="G140" s="23" t="n">
        <v>1</v>
      </c>
      <c r="H140" s="24" t="n">
        <v>1</v>
      </c>
      <c r="I140" s="24" t="n">
        <v>250</v>
      </c>
      <c r="J140" s="24" t="n">
        <v>0</v>
      </c>
      <c r="K140" s="24" t="n">
        <v>0</v>
      </c>
      <c r="L140" s="24" t="n">
        <v>0</v>
      </c>
      <c r="M140" s="24"/>
      <c r="N140" s="6" t="s">
        <f>=I140+J140+K140+L140</f>
      </c>
      <c r="O140" s="22"/>
    </row>
    <row collapsed="false" customFormat="false" customHeight="false" hidden="false" ht="12.1" outlineLevel="0" r="141">
      <c r="A141" s="20" t="n">
        <v>45079.547696759</v>
      </c>
      <c r="B141" s="16" t="s">
        <v>270</v>
      </c>
      <c r="C141" s="16" t="s">
        <v>349</v>
      </c>
      <c r="D141" s="16" t="s">
        <v>252</v>
      </c>
      <c r="E141" s="16" t="s">
        <v>42</v>
      </c>
      <c r="F141" s="16" t="s">
        <v>19</v>
      </c>
      <c r="G141" s="7" t="n">
        <v>2</v>
      </c>
      <c r="H141" s="6" t="n">
        <v>105.99</v>
      </c>
      <c r="I141" s="6" t="n">
        <v>-2119.8</v>
      </c>
      <c r="J141" s="6" t="n">
        <v>-54.24</v>
      </c>
      <c r="K141" s="6" t="n">
        <v>-6.36</v>
      </c>
      <c r="L141" s="6" t="n">
        <v>0</v>
      </c>
      <c r="M141" s="6"/>
      <c r="N141" s="6" t="s">
        <f>=I141+J141+K141+L141</f>
      </c>
      <c r="O141" s="16"/>
    </row>
    <row collapsed="false" customFormat="false" customHeight="false" hidden="false" ht="12.1" outlineLevel="0" r="142">
      <c r="A142" s="21" t="n">
        <v>45084.40318287</v>
      </c>
      <c r="B142" s="22" t="s">
        <v>309</v>
      </c>
      <c r="C142" s="22" t="s">
        <v>334</v>
      </c>
      <c r="D142" s="22" t="s">
        <v>309</v>
      </c>
      <c r="E142" s="22" t="s">
        <v>309</v>
      </c>
      <c r="F142" s="22" t="s">
        <v>19</v>
      </c>
      <c r="G142" s="23" t="n">
        <v>1</v>
      </c>
      <c r="H142" s="24" t="n">
        <v>1</v>
      </c>
      <c r="I142" s="24" t="n">
        <v>30.85</v>
      </c>
      <c r="J142" s="24" t="n">
        <v>0</v>
      </c>
      <c r="K142" s="24" t="n">
        <v>0</v>
      </c>
      <c r="L142" s="24" t="n">
        <v>0</v>
      </c>
      <c r="M142" s="24"/>
      <c r="N142" s="6" t="s">
        <f>=I142+J142+K142+L142</f>
      </c>
      <c r="O142" s="22"/>
    </row>
    <row collapsed="false" customFormat="false" customHeight="false" hidden="false" ht="12.1" outlineLevel="0" r="143">
      <c r="A143" s="33" t="n">
        <v>45084.40318287</v>
      </c>
      <c r="B143" s="34" t="s">
        <v>311</v>
      </c>
      <c r="C143" s="34" t="s">
        <v>335</v>
      </c>
      <c r="D143" s="34" t="s">
        <v>311</v>
      </c>
      <c r="E143" s="34" t="s">
        <v>311</v>
      </c>
      <c r="F143" s="34" t="s">
        <v>19</v>
      </c>
      <c r="G143" s="35" t="n">
        <v>1</v>
      </c>
      <c r="H143" s="36" t="n">
        <v>-4</v>
      </c>
      <c r="I143" s="36" t="n">
        <v>-4</v>
      </c>
      <c r="J143" s="36" t="n">
        <v>0</v>
      </c>
      <c r="K143" s="36" t="n">
        <v>0</v>
      </c>
      <c r="L143" s="36" t="n">
        <v>0</v>
      </c>
      <c r="M143" s="36"/>
      <c r="N143" s="6" t="s">
        <f>=I143+J143+K143+L143</f>
      </c>
      <c r="O143" s="34"/>
    </row>
    <row collapsed="false" customFormat="false" customHeight="false" hidden="false" ht="12.1" outlineLevel="0" r="144">
      <c r="A144" s="21" t="n">
        <v>45086.699201389</v>
      </c>
      <c r="B144" s="22" t="s">
        <v>309</v>
      </c>
      <c r="C144" s="22" t="s">
        <v>336</v>
      </c>
      <c r="D144" s="22" t="s">
        <v>309</v>
      </c>
      <c r="E144" s="22" t="s">
        <v>309</v>
      </c>
      <c r="F144" s="22" t="s">
        <v>19</v>
      </c>
      <c r="G144" s="23" t="n">
        <v>1</v>
      </c>
      <c r="H144" s="24" t="n">
        <v>1</v>
      </c>
      <c r="I144" s="24" t="n">
        <v>19.9</v>
      </c>
      <c r="J144" s="24" t="n">
        <v>0</v>
      </c>
      <c r="K144" s="24" t="n">
        <v>0</v>
      </c>
      <c r="L144" s="24" t="n">
        <v>0</v>
      </c>
      <c r="M144" s="24"/>
      <c r="N144" s="6" t="s">
        <f>=I144+J144+K144+L144</f>
      </c>
      <c r="O144" s="22"/>
    </row>
    <row collapsed="false" customFormat="false" customHeight="false" hidden="false" ht="12.1" outlineLevel="0" r="145">
      <c r="A145" s="33" t="n">
        <v>45086.699201389</v>
      </c>
      <c r="B145" s="34" t="s">
        <v>311</v>
      </c>
      <c r="C145" s="34" t="s">
        <v>337</v>
      </c>
      <c r="D145" s="34" t="s">
        <v>311</v>
      </c>
      <c r="E145" s="34" t="s">
        <v>311</v>
      </c>
      <c r="F145" s="34" t="s">
        <v>19</v>
      </c>
      <c r="G145" s="35" t="n">
        <v>1</v>
      </c>
      <c r="H145" s="36" t="n">
        <v>-3</v>
      </c>
      <c r="I145" s="36" t="n">
        <v>-3</v>
      </c>
      <c r="J145" s="36" t="n">
        <v>0</v>
      </c>
      <c r="K145" s="36" t="n">
        <v>0</v>
      </c>
      <c r="L145" s="36" t="n">
        <v>0</v>
      </c>
      <c r="M145" s="36"/>
      <c r="N145" s="6" t="s">
        <f>=I145+J145+K145+L145</f>
      </c>
      <c r="O145" s="34"/>
    </row>
    <row collapsed="false" customFormat="false" customHeight="false" hidden="false" ht="12.1" outlineLevel="0" r="146">
      <c r="A146" s="21" t="n">
        <v>45091.417199074</v>
      </c>
      <c r="B146" s="22" t="s">
        <v>309</v>
      </c>
      <c r="C146" s="22" t="s">
        <v>350</v>
      </c>
      <c r="D146" s="22" t="s">
        <v>309</v>
      </c>
      <c r="E146" s="22" t="s">
        <v>309</v>
      </c>
      <c r="F146" s="22" t="s">
        <v>19</v>
      </c>
      <c r="G146" s="23" t="n">
        <v>1</v>
      </c>
      <c r="H146" s="24" t="n">
        <v>1</v>
      </c>
      <c r="I146" s="24" t="n">
        <v>61.84</v>
      </c>
      <c r="J146" s="24" t="n">
        <v>0</v>
      </c>
      <c r="K146" s="24" t="n">
        <v>0</v>
      </c>
      <c r="L146" s="24" t="n">
        <v>0</v>
      </c>
      <c r="M146" s="24"/>
      <c r="N146" s="6" t="s">
        <f>=I146+J146+K146+L146</f>
      </c>
      <c r="O146" s="22"/>
    </row>
    <row collapsed="false" customFormat="false" customHeight="false" hidden="false" ht="12.1" outlineLevel="0" r="147">
      <c r="A147" s="33" t="n">
        <v>45091.417199074</v>
      </c>
      <c r="B147" s="34" t="s">
        <v>311</v>
      </c>
      <c r="C147" s="34" t="s">
        <v>351</v>
      </c>
      <c r="D147" s="34" t="s">
        <v>311</v>
      </c>
      <c r="E147" s="34" t="s">
        <v>311</v>
      </c>
      <c r="F147" s="34" t="s">
        <v>19</v>
      </c>
      <c r="G147" s="35" t="n">
        <v>1</v>
      </c>
      <c r="H147" s="36" t="n">
        <v>-8</v>
      </c>
      <c r="I147" s="36" t="n">
        <v>-8</v>
      </c>
      <c r="J147" s="36" t="n">
        <v>0</v>
      </c>
      <c r="K147" s="36" t="n">
        <v>0</v>
      </c>
      <c r="L147" s="36" t="n">
        <v>0</v>
      </c>
      <c r="M147" s="36"/>
      <c r="N147" s="6" t="s">
        <f>=I147+J147+K147+L147</f>
      </c>
      <c r="O147" s="34"/>
    </row>
    <row collapsed="false" customFormat="false" customHeight="false" hidden="false" ht="12.1" outlineLevel="0" r="148">
      <c r="A148" s="21" t="n">
        <v>45091.511631944</v>
      </c>
      <c r="B148" s="22" t="s">
        <v>309</v>
      </c>
      <c r="C148" s="22" t="s">
        <v>338</v>
      </c>
      <c r="D148" s="22" t="s">
        <v>309</v>
      </c>
      <c r="E148" s="22" t="s">
        <v>309</v>
      </c>
      <c r="F148" s="22" t="s">
        <v>19</v>
      </c>
      <c r="G148" s="23" t="n">
        <v>1</v>
      </c>
      <c r="H148" s="24" t="n">
        <v>1</v>
      </c>
      <c r="I148" s="24" t="n">
        <v>33.66</v>
      </c>
      <c r="J148" s="24" t="n">
        <v>0</v>
      </c>
      <c r="K148" s="24" t="n">
        <v>0</v>
      </c>
      <c r="L148" s="24" t="n">
        <v>0</v>
      </c>
      <c r="M148" s="24"/>
      <c r="N148" s="6" t="s">
        <f>=I148+J148+K148+L148</f>
      </c>
      <c r="O148" s="22"/>
    </row>
    <row collapsed="false" customFormat="false" customHeight="false" hidden="false" ht="12.1" outlineLevel="0" r="149">
      <c r="A149" s="33" t="n">
        <v>45091.511631944</v>
      </c>
      <c r="B149" s="34" t="s">
        <v>311</v>
      </c>
      <c r="C149" s="34" t="s">
        <v>339</v>
      </c>
      <c r="D149" s="34" t="s">
        <v>311</v>
      </c>
      <c r="E149" s="34" t="s">
        <v>311</v>
      </c>
      <c r="F149" s="34" t="s">
        <v>19</v>
      </c>
      <c r="G149" s="35" t="n">
        <v>1</v>
      </c>
      <c r="H149" s="36" t="n">
        <v>-4</v>
      </c>
      <c r="I149" s="36" t="n">
        <v>-4</v>
      </c>
      <c r="J149" s="36" t="n">
        <v>0</v>
      </c>
      <c r="K149" s="36" t="n">
        <v>0</v>
      </c>
      <c r="L149" s="36" t="n">
        <v>0</v>
      </c>
      <c r="M149" s="36"/>
      <c r="N149" s="6" t="s">
        <f>=I149+J149+K149+L149</f>
      </c>
      <c r="O149" s="34"/>
    </row>
    <row collapsed="false" customFormat="false" customHeight="false" hidden="false" ht="12.1" outlineLevel="0" r="150">
      <c r="A150" s="21" t="n">
        <v>45093.679016204</v>
      </c>
      <c r="B150" s="22" t="s">
        <v>309</v>
      </c>
      <c r="C150" s="22" t="s">
        <v>328</v>
      </c>
      <c r="D150" s="22" t="s">
        <v>309</v>
      </c>
      <c r="E150" s="22" t="s">
        <v>309</v>
      </c>
      <c r="F150" s="22" t="s">
        <v>19</v>
      </c>
      <c r="G150" s="23" t="n">
        <v>1</v>
      </c>
      <c r="H150" s="24" t="n">
        <v>1</v>
      </c>
      <c r="I150" s="24" t="n">
        <v>40.38</v>
      </c>
      <c r="J150" s="24" t="n">
        <v>0</v>
      </c>
      <c r="K150" s="24" t="n">
        <v>0</v>
      </c>
      <c r="L150" s="24" t="n">
        <v>0</v>
      </c>
      <c r="M150" s="24"/>
      <c r="N150" s="6" t="s">
        <f>=I150+J150+K150+L150</f>
      </c>
      <c r="O150" s="22"/>
    </row>
    <row collapsed="false" customFormat="false" customHeight="false" hidden="false" ht="12.1" outlineLevel="0" r="151">
      <c r="A151" s="33" t="n">
        <v>45093.679016204</v>
      </c>
      <c r="B151" s="34" t="s">
        <v>311</v>
      </c>
      <c r="C151" s="34" t="s">
        <v>329</v>
      </c>
      <c r="D151" s="34" t="s">
        <v>311</v>
      </c>
      <c r="E151" s="34" t="s">
        <v>311</v>
      </c>
      <c r="F151" s="34" t="s">
        <v>19</v>
      </c>
      <c r="G151" s="35" t="n">
        <v>1</v>
      </c>
      <c r="H151" s="36" t="n">
        <v>-5</v>
      </c>
      <c r="I151" s="36" t="n">
        <v>-5</v>
      </c>
      <c r="J151" s="36" t="n">
        <v>0</v>
      </c>
      <c r="K151" s="36" t="n">
        <v>0</v>
      </c>
      <c r="L151" s="36" t="n">
        <v>0</v>
      </c>
      <c r="M151" s="36"/>
      <c r="N151" s="6" t="s">
        <f>=I151+J151+K151+L151</f>
      </c>
      <c r="O151" s="34"/>
    </row>
    <row collapsed="false" customFormat="false" customHeight="false" hidden="false" ht="12.1" outlineLevel="0" r="152">
      <c r="A152" s="21" t="n">
        <v>45099.542256944</v>
      </c>
      <c r="B152" s="22" t="s">
        <v>309</v>
      </c>
      <c r="C152" s="22" t="s">
        <v>340</v>
      </c>
      <c r="D152" s="22" t="s">
        <v>309</v>
      </c>
      <c r="E152" s="22" t="s">
        <v>309</v>
      </c>
      <c r="F152" s="22" t="s">
        <v>19</v>
      </c>
      <c r="G152" s="23" t="n">
        <v>1</v>
      </c>
      <c r="H152" s="24" t="n">
        <v>1</v>
      </c>
      <c r="I152" s="24" t="n">
        <v>95.04</v>
      </c>
      <c r="J152" s="24" t="n">
        <v>0</v>
      </c>
      <c r="K152" s="24" t="n">
        <v>0</v>
      </c>
      <c r="L152" s="24" t="n">
        <v>0</v>
      </c>
      <c r="M152" s="24"/>
      <c r="N152" s="6" t="s">
        <f>=I152+J152+K152+L152</f>
      </c>
      <c r="O152" s="22"/>
    </row>
    <row collapsed="false" customFormat="false" customHeight="false" hidden="false" ht="12.1" outlineLevel="0" r="153">
      <c r="A153" s="33" t="n">
        <v>45099.542256944</v>
      </c>
      <c r="B153" s="34" t="s">
        <v>311</v>
      </c>
      <c r="C153" s="34" t="s">
        <v>341</v>
      </c>
      <c r="D153" s="34" t="s">
        <v>311</v>
      </c>
      <c r="E153" s="34" t="s">
        <v>311</v>
      </c>
      <c r="F153" s="34" t="s">
        <v>19</v>
      </c>
      <c r="G153" s="35" t="n">
        <v>1</v>
      </c>
      <c r="H153" s="36" t="n">
        <v>-12</v>
      </c>
      <c r="I153" s="36" t="n">
        <v>-12</v>
      </c>
      <c r="J153" s="36" t="n">
        <v>0</v>
      </c>
      <c r="K153" s="36" t="n">
        <v>0</v>
      </c>
      <c r="L153" s="36" t="n">
        <v>0</v>
      </c>
      <c r="M153" s="36"/>
      <c r="N153" s="6" t="s">
        <f>=I153+J153+K153+L153</f>
      </c>
      <c r="O153" s="34"/>
    </row>
    <row collapsed="false" customFormat="false" customHeight="false" hidden="false" ht="12.1" outlineLevel="0" r="154">
      <c r="A154" s="21" t="n">
        <v>45110.602384259</v>
      </c>
      <c r="B154" s="22" t="s">
        <v>309</v>
      </c>
      <c r="C154" s="22" t="s">
        <v>310</v>
      </c>
      <c r="D154" s="22" t="s">
        <v>309</v>
      </c>
      <c r="E154" s="22" t="s">
        <v>309</v>
      </c>
      <c r="F154" s="22" t="s">
        <v>19</v>
      </c>
      <c r="G154" s="23" t="n">
        <v>1</v>
      </c>
      <c r="H154" s="24" t="n">
        <v>1</v>
      </c>
      <c r="I154" s="24" t="n">
        <v>33.9</v>
      </c>
      <c r="J154" s="24" t="n">
        <v>0</v>
      </c>
      <c r="K154" s="24" t="n">
        <v>0</v>
      </c>
      <c r="L154" s="24" t="n">
        <v>0</v>
      </c>
      <c r="M154" s="24"/>
      <c r="N154" s="6" t="s">
        <f>=I154+J154+K154+L154</f>
      </c>
      <c r="O154" s="22"/>
    </row>
    <row collapsed="false" customFormat="false" customHeight="false" hidden="false" ht="12.1" outlineLevel="0" r="155">
      <c r="A155" s="33" t="n">
        <v>45110.602384259</v>
      </c>
      <c r="B155" s="34" t="s">
        <v>311</v>
      </c>
      <c r="C155" s="34" t="s">
        <v>312</v>
      </c>
      <c r="D155" s="34" t="s">
        <v>311</v>
      </c>
      <c r="E155" s="34" t="s">
        <v>311</v>
      </c>
      <c r="F155" s="34" t="s">
        <v>19</v>
      </c>
      <c r="G155" s="35" t="n">
        <v>1</v>
      </c>
      <c r="H155" s="36" t="n">
        <v>-4</v>
      </c>
      <c r="I155" s="36" t="n">
        <v>-4</v>
      </c>
      <c r="J155" s="36" t="n">
        <v>0</v>
      </c>
      <c r="K155" s="36" t="n">
        <v>0</v>
      </c>
      <c r="L155" s="36" t="n">
        <v>0</v>
      </c>
      <c r="M155" s="36"/>
      <c r="N155" s="6" t="s">
        <f>=I155+J155+K155+L155</f>
      </c>
      <c r="O155" s="34"/>
    </row>
    <row collapsed="false" customFormat="false" customHeight="false" hidden="false" ht="12.1" outlineLevel="0" r="156">
      <c r="A156" s="21" t="n">
        <v>45119.822939815</v>
      </c>
      <c r="B156" s="22" t="s">
        <v>309</v>
      </c>
      <c r="C156" s="22" t="s">
        <v>352</v>
      </c>
      <c r="D156" s="22" t="s">
        <v>309</v>
      </c>
      <c r="E156" s="22" t="s">
        <v>309</v>
      </c>
      <c r="F156" s="22" t="s">
        <v>19</v>
      </c>
      <c r="G156" s="23" t="n">
        <v>1</v>
      </c>
      <c r="H156" s="24" t="n">
        <v>1</v>
      </c>
      <c r="I156" s="24" t="n">
        <v>89.76</v>
      </c>
      <c r="J156" s="24" t="n">
        <v>0</v>
      </c>
      <c r="K156" s="24" t="n">
        <v>0</v>
      </c>
      <c r="L156" s="24" t="n">
        <v>0</v>
      </c>
      <c r="M156" s="24"/>
      <c r="N156" s="6" t="s">
        <f>=I156+J156+K156+L156</f>
      </c>
      <c r="O156" s="22"/>
    </row>
    <row collapsed="false" customFormat="false" customHeight="false" hidden="false" ht="12.1" outlineLevel="0" r="157">
      <c r="A157" s="33" t="n">
        <v>45119.822939815</v>
      </c>
      <c r="B157" s="34" t="s">
        <v>311</v>
      </c>
      <c r="C157" s="34" t="s">
        <v>353</v>
      </c>
      <c r="D157" s="34" t="s">
        <v>311</v>
      </c>
      <c r="E157" s="34" t="s">
        <v>311</v>
      </c>
      <c r="F157" s="34" t="s">
        <v>19</v>
      </c>
      <c r="G157" s="35" t="n">
        <v>1</v>
      </c>
      <c r="H157" s="36" t="n">
        <v>-12</v>
      </c>
      <c r="I157" s="36" t="n">
        <v>-12</v>
      </c>
      <c r="J157" s="36" t="n">
        <v>0</v>
      </c>
      <c r="K157" s="36" t="n">
        <v>0</v>
      </c>
      <c r="L157" s="36" t="n">
        <v>0</v>
      </c>
      <c r="M157" s="36"/>
      <c r="N157" s="6" t="s">
        <f>=I157+J157+K157+L157</f>
      </c>
      <c r="O157" s="34"/>
    </row>
    <row collapsed="false" customFormat="false" customHeight="false" hidden="false" ht="12.1" outlineLevel="0" r="158">
      <c r="A158" s="21" t="n">
        <v>45120.386527778</v>
      </c>
      <c r="B158" s="22" t="s">
        <v>309</v>
      </c>
      <c r="C158" s="22" t="s">
        <v>314</v>
      </c>
      <c r="D158" s="22" t="s">
        <v>309</v>
      </c>
      <c r="E158" s="22" t="s">
        <v>309</v>
      </c>
      <c r="F158" s="22" t="s">
        <v>19</v>
      </c>
      <c r="G158" s="23" t="n">
        <v>1</v>
      </c>
      <c r="H158" s="24" t="n">
        <v>1</v>
      </c>
      <c r="I158" s="24" t="n">
        <v>71.06</v>
      </c>
      <c r="J158" s="24" t="n">
        <v>0</v>
      </c>
      <c r="K158" s="24" t="n">
        <v>0</v>
      </c>
      <c r="L158" s="24" t="n">
        <v>0</v>
      </c>
      <c r="M158" s="24"/>
      <c r="N158" s="6" t="s">
        <f>=I158+J158+K158+L158</f>
      </c>
      <c r="O158" s="22"/>
    </row>
    <row collapsed="false" customFormat="false" customHeight="false" hidden="false" ht="12.1" outlineLevel="0" r="159">
      <c r="A159" s="33" t="n">
        <v>45120.386527778</v>
      </c>
      <c r="B159" s="34" t="s">
        <v>311</v>
      </c>
      <c r="C159" s="34" t="s">
        <v>315</v>
      </c>
      <c r="D159" s="34" t="s">
        <v>311</v>
      </c>
      <c r="E159" s="34" t="s">
        <v>311</v>
      </c>
      <c r="F159" s="34" t="s">
        <v>19</v>
      </c>
      <c r="G159" s="35" t="n">
        <v>1</v>
      </c>
      <c r="H159" s="36" t="n">
        <v>-9</v>
      </c>
      <c r="I159" s="36" t="n">
        <v>-9</v>
      </c>
      <c r="J159" s="36" t="n">
        <v>0</v>
      </c>
      <c r="K159" s="36" t="n">
        <v>0</v>
      </c>
      <c r="L159" s="36" t="n">
        <v>0</v>
      </c>
      <c r="M159" s="36"/>
      <c r="N159" s="6" t="s">
        <f>=I159+J159+K159+L159</f>
      </c>
      <c r="O159" s="34"/>
    </row>
    <row collapsed="false" customFormat="false" customHeight="false" hidden="false" ht="12.1" outlineLevel="0" r="160">
      <c r="A160" s="21" t="n">
        <v>45120.387037037</v>
      </c>
      <c r="B160" s="22" t="s">
        <v>309</v>
      </c>
      <c r="C160" s="22" t="s">
        <v>354</v>
      </c>
      <c r="D160" s="22" t="s">
        <v>309</v>
      </c>
      <c r="E160" s="22" t="s">
        <v>309</v>
      </c>
      <c r="F160" s="22" t="s">
        <v>19</v>
      </c>
      <c r="G160" s="23" t="n">
        <v>1</v>
      </c>
      <c r="H160" s="24" t="n">
        <v>1</v>
      </c>
      <c r="I160" s="24" t="n">
        <v>500</v>
      </c>
      <c r="J160" s="24" t="n">
        <v>0</v>
      </c>
      <c r="K160" s="24" t="n">
        <v>0</v>
      </c>
      <c r="L160" s="24" t="n">
        <v>0</v>
      </c>
      <c r="M160" s="24"/>
      <c r="N160" s="6" t="s">
        <f>=I160+J160+K160+L160</f>
      </c>
      <c r="O160" s="22"/>
    </row>
    <row collapsed="false" customFormat="false" customHeight="false" hidden="false" ht="12.1" outlineLevel="0" r="161">
      <c r="A161" s="25" t="n">
        <v>45121.444328704</v>
      </c>
      <c r="B161" s="26" t="s">
        <v>258</v>
      </c>
      <c r="C161" s="26" t="s">
        <v>296</v>
      </c>
      <c r="D161" s="26" t="s">
        <v>254</v>
      </c>
      <c r="E161" s="26" t="s">
        <v>24</v>
      </c>
      <c r="F161" s="26" t="s">
        <v>19</v>
      </c>
      <c r="G161" s="27" t="n">
        <v>-1</v>
      </c>
      <c r="H161" s="28" t="n">
        <v>7.03</v>
      </c>
      <c r="I161" s="28" t="n">
        <v>7.03</v>
      </c>
      <c r="J161" s="28" t="n">
        <v>0</v>
      </c>
      <c r="K161" s="28" t="n">
        <v>0</v>
      </c>
      <c r="L161" s="28" t="n">
        <v>0</v>
      </c>
      <c r="M161" s="28"/>
      <c r="N161" s="6" t="s">
        <f>=I161+J161+K161+L161</f>
      </c>
      <c r="O161" s="26"/>
    </row>
    <row collapsed="false" customFormat="false" customHeight="false" hidden="false" ht="12.1" outlineLevel="0" r="162">
      <c r="A162" s="21" t="n">
        <v>45128.74869213</v>
      </c>
      <c r="B162" s="22" t="s">
        <v>309</v>
      </c>
      <c r="C162" s="22" t="s">
        <v>318</v>
      </c>
      <c r="D162" s="22" t="s">
        <v>309</v>
      </c>
      <c r="E162" s="22" t="s">
        <v>309</v>
      </c>
      <c r="F162" s="22" t="s">
        <v>19</v>
      </c>
      <c r="G162" s="23" t="n">
        <v>1</v>
      </c>
      <c r="H162" s="24" t="n">
        <v>1</v>
      </c>
      <c r="I162" s="24" t="n">
        <v>45.62</v>
      </c>
      <c r="J162" s="24" t="n">
        <v>0</v>
      </c>
      <c r="K162" s="24" t="n">
        <v>0</v>
      </c>
      <c r="L162" s="24" t="n">
        <v>0</v>
      </c>
      <c r="M162" s="24"/>
      <c r="N162" s="6" t="s">
        <f>=I162+J162+K162+L162</f>
      </c>
      <c r="O162" s="22"/>
    </row>
    <row collapsed="false" customFormat="false" customHeight="false" hidden="false" ht="12.1" outlineLevel="0" r="163">
      <c r="A163" s="33" t="n">
        <v>45128.74869213</v>
      </c>
      <c r="B163" s="34" t="s">
        <v>311</v>
      </c>
      <c r="C163" s="34" t="s">
        <v>319</v>
      </c>
      <c r="D163" s="34" t="s">
        <v>311</v>
      </c>
      <c r="E163" s="34" t="s">
        <v>311</v>
      </c>
      <c r="F163" s="34" t="s">
        <v>19</v>
      </c>
      <c r="G163" s="35" t="n">
        <v>1</v>
      </c>
      <c r="H163" s="36" t="n">
        <v>-6</v>
      </c>
      <c r="I163" s="36" t="n">
        <v>-6</v>
      </c>
      <c r="J163" s="36" t="n">
        <v>0</v>
      </c>
      <c r="K163" s="36" t="n">
        <v>0</v>
      </c>
      <c r="L163" s="36" t="n">
        <v>0</v>
      </c>
      <c r="M163" s="36"/>
      <c r="N163" s="6" t="s">
        <f>=I163+J163+K163+L163</f>
      </c>
      <c r="O163" s="34"/>
    </row>
    <row collapsed="false" customFormat="false" customHeight="false" hidden="false" ht="12.1" outlineLevel="0" r="164">
      <c r="A164" s="20" t="n">
        <v>45132.653113426</v>
      </c>
      <c r="B164" s="16" t="s">
        <v>271</v>
      </c>
      <c r="C164" s="16" t="s">
        <v>355</v>
      </c>
      <c r="D164" s="16" t="s">
        <v>252</v>
      </c>
      <c r="E164" s="16" t="s">
        <v>42</v>
      </c>
      <c r="F164" s="16" t="s">
        <v>19</v>
      </c>
      <c r="G164" s="7" t="n">
        <v>2</v>
      </c>
      <c r="H164" s="6" t="n">
        <v>101.79</v>
      </c>
      <c r="I164" s="6" t="n">
        <v>-2035.8</v>
      </c>
      <c r="J164" s="6" t="n">
        <v>-7.8400000000001</v>
      </c>
      <c r="K164" s="6" t="n">
        <v>-6.11</v>
      </c>
      <c r="L164" s="6" t="n">
        <v>0</v>
      </c>
      <c r="M164" s="6"/>
      <c r="N164" s="6" t="s">
        <f>=I164+J164+K164+L164</f>
      </c>
      <c r="O164" s="16"/>
    </row>
    <row collapsed="false" customFormat="false" customHeight="false" hidden="false" ht="12.1" outlineLevel="0" r="165">
      <c r="A165" s="21" t="n">
        <v>45142.80181713</v>
      </c>
      <c r="B165" s="22" t="s">
        <v>309</v>
      </c>
      <c r="C165" s="22" t="s">
        <v>344</v>
      </c>
      <c r="D165" s="22" t="s">
        <v>309</v>
      </c>
      <c r="E165" s="22" t="s">
        <v>309</v>
      </c>
      <c r="F165" s="22" t="s">
        <v>19</v>
      </c>
      <c r="G165" s="23" t="n">
        <v>1</v>
      </c>
      <c r="H165" s="24" t="n">
        <v>1</v>
      </c>
      <c r="I165" s="24" t="n">
        <v>27.42</v>
      </c>
      <c r="J165" s="24" t="n">
        <v>0</v>
      </c>
      <c r="K165" s="24" t="n">
        <v>0</v>
      </c>
      <c r="L165" s="24" t="n">
        <v>0</v>
      </c>
      <c r="M165" s="24"/>
      <c r="N165" s="6" t="s">
        <f>=I165+J165+K165+L165</f>
      </c>
      <c r="O165" s="22"/>
    </row>
    <row collapsed="false" customFormat="false" customHeight="false" hidden="false" ht="12.1" outlineLevel="0" r="166">
      <c r="A166" s="21" t="n">
        <v>45153.756273148</v>
      </c>
      <c r="B166" s="22" t="s">
        <v>309</v>
      </c>
      <c r="C166" s="22" t="s">
        <v>356</v>
      </c>
      <c r="D166" s="22" t="s">
        <v>309</v>
      </c>
      <c r="E166" s="22" t="s">
        <v>309</v>
      </c>
      <c r="F166" s="22" t="s">
        <v>19</v>
      </c>
      <c r="G166" s="23" t="n">
        <v>1</v>
      </c>
      <c r="H166" s="24" t="n">
        <v>1</v>
      </c>
      <c r="I166" s="24" t="n">
        <v>21.36</v>
      </c>
      <c r="J166" s="24" t="n">
        <v>0</v>
      </c>
      <c r="K166" s="24" t="n">
        <v>0</v>
      </c>
      <c r="L166" s="24" t="n">
        <v>0</v>
      </c>
      <c r="M166" s="24"/>
      <c r="N166" s="6" t="s">
        <f>=I166+J166+K166+L166</f>
      </c>
      <c r="O166" s="22"/>
    </row>
    <row collapsed="false" customFormat="false" customHeight="false" hidden="false" ht="12.1" outlineLevel="0" r="167">
      <c r="A167" s="21" t="n">
        <v>45154.527233796</v>
      </c>
      <c r="B167" s="22" t="s">
        <v>309</v>
      </c>
      <c r="C167" s="22" t="s">
        <v>320</v>
      </c>
      <c r="D167" s="22" t="s">
        <v>309</v>
      </c>
      <c r="E167" s="22" t="s">
        <v>309</v>
      </c>
      <c r="F167" s="22" t="s">
        <v>19</v>
      </c>
      <c r="G167" s="23" t="n">
        <v>1</v>
      </c>
      <c r="H167" s="24" t="n">
        <v>1</v>
      </c>
      <c r="I167" s="24" t="n">
        <v>126.66</v>
      </c>
      <c r="J167" s="24" t="n">
        <v>0</v>
      </c>
      <c r="K167" s="24" t="n">
        <v>0</v>
      </c>
      <c r="L167" s="24" t="n">
        <v>0</v>
      </c>
      <c r="M167" s="24"/>
      <c r="N167" s="6" t="s">
        <f>=I167+J167+K167+L167</f>
      </c>
      <c r="O167" s="22"/>
    </row>
    <row collapsed="false" customFormat="false" customHeight="false" hidden="false" ht="12.1" outlineLevel="0" r="168">
      <c r="A168" s="21" t="n">
        <v>45156.508958333</v>
      </c>
      <c r="B168" s="22" t="s">
        <v>309</v>
      </c>
      <c r="C168" s="22" t="s">
        <v>322</v>
      </c>
      <c r="D168" s="22" t="s">
        <v>309</v>
      </c>
      <c r="E168" s="22" t="s">
        <v>309</v>
      </c>
      <c r="F168" s="22" t="s">
        <v>19</v>
      </c>
      <c r="G168" s="23" t="n">
        <v>1</v>
      </c>
      <c r="H168" s="24" t="n">
        <v>1</v>
      </c>
      <c r="I168" s="24" t="n">
        <v>135.39</v>
      </c>
      <c r="J168" s="24" t="n">
        <v>0</v>
      </c>
      <c r="K168" s="24" t="n">
        <v>0</v>
      </c>
      <c r="L168" s="24" t="n">
        <v>0</v>
      </c>
      <c r="M168" s="24"/>
      <c r="N168" s="6" t="s">
        <f>=I168+J168+K168+L168</f>
      </c>
      <c r="O168" s="22"/>
    </row>
    <row collapsed="false" customFormat="false" customHeight="false" hidden="false" ht="12.1" outlineLevel="0" r="169">
      <c r="A169" s="21" t="n">
        <v>45168.656111111</v>
      </c>
      <c r="B169" s="22" t="s">
        <v>309</v>
      </c>
      <c r="C169" s="22" t="s">
        <v>324</v>
      </c>
      <c r="D169" s="22" t="s">
        <v>309</v>
      </c>
      <c r="E169" s="22" t="s">
        <v>309</v>
      </c>
      <c r="F169" s="22" t="s">
        <v>19</v>
      </c>
      <c r="G169" s="23" t="n">
        <v>1</v>
      </c>
      <c r="H169" s="24" t="n">
        <v>1</v>
      </c>
      <c r="I169" s="24" t="n">
        <v>29.36</v>
      </c>
      <c r="J169" s="24" t="n">
        <v>0</v>
      </c>
      <c r="K169" s="24" t="n">
        <v>0</v>
      </c>
      <c r="L169" s="24" t="n">
        <v>0</v>
      </c>
      <c r="M169" s="24"/>
      <c r="N169" s="6" t="s">
        <f>=I169+J169+K169+L169</f>
      </c>
      <c r="O169" s="22"/>
    </row>
    <row collapsed="false" customFormat="false" customHeight="false" hidden="false" ht="12.1" outlineLevel="0" r="170">
      <c r="A170" s="21" t="n">
        <v>45168.658599537</v>
      </c>
      <c r="B170" s="22" t="s">
        <v>316</v>
      </c>
      <c r="C170" s="22" t="s">
        <v>346</v>
      </c>
      <c r="D170" s="22" t="s">
        <v>316</v>
      </c>
      <c r="E170" s="22" t="s">
        <v>316</v>
      </c>
      <c r="F170" s="22" t="s">
        <v>19</v>
      </c>
      <c r="G170" s="23" t="n">
        <v>1</v>
      </c>
      <c r="H170" s="24" t="n">
        <v>1</v>
      </c>
      <c r="I170" s="24" t="n">
        <v>250</v>
      </c>
      <c r="J170" s="24" t="n">
        <v>0</v>
      </c>
      <c r="K170" s="24" t="n">
        <v>0</v>
      </c>
      <c r="L170" s="24" t="n">
        <v>0</v>
      </c>
      <c r="M170" s="24"/>
      <c r="N170" s="6" t="s">
        <f>=I170+J170+K170+L170</f>
      </c>
      <c r="O170" s="22"/>
    </row>
    <row collapsed="false" customFormat="false" customHeight="false" hidden="false" ht="12.1" outlineLevel="0" r="171">
      <c r="A171" s="21" t="n">
        <v>45169.683078704</v>
      </c>
      <c r="B171" s="22" t="s">
        <v>309</v>
      </c>
      <c r="C171" s="22" t="s">
        <v>326</v>
      </c>
      <c r="D171" s="22" t="s">
        <v>309</v>
      </c>
      <c r="E171" s="22" t="s">
        <v>309</v>
      </c>
      <c r="F171" s="22" t="s">
        <v>19</v>
      </c>
      <c r="G171" s="23" t="n">
        <v>1</v>
      </c>
      <c r="H171" s="24" t="n">
        <v>1</v>
      </c>
      <c r="I171" s="24" t="n">
        <v>32.72</v>
      </c>
      <c r="J171" s="24" t="n">
        <v>0</v>
      </c>
      <c r="K171" s="24" t="n">
        <v>0</v>
      </c>
      <c r="L171" s="24" t="n">
        <v>0</v>
      </c>
      <c r="M171" s="24"/>
      <c r="N171" s="6" t="s">
        <f>=I171+J171+K171+L171</f>
      </c>
      <c r="O171" s="22"/>
    </row>
    <row collapsed="false" customFormat="false" customHeight="false" hidden="false" ht="12.1" outlineLevel="0" r="172">
      <c r="A172" s="21" t="n">
        <v>45169.690810185</v>
      </c>
      <c r="B172" s="22" t="s">
        <v>316</v>
      </c>
      <c r="C172" s="22" t="s">
        <v>347</v>
      </c>
      <c r="D172" s="22" t="s">
        <v>316</v>
      </c>
      <c r="E172" s="22" t="s">
        <v>316</v>
      </c>
      <c r="F172" s="22" t="s">
        <v>19</v>
      </c>
      <c r="G172" s="23" t="n">
        <v>1</v>
      </c>
      <c r="H172" s="24" t="n">
        <v>1</v>
      </c>
      <c r="I172" s="24" t="n">
        <v>250</v>
      </c>
      <c r="J172" s="24" t="n">
        <v>0</v>
      </c>
      <c r="K172" s="24" t="n">
        <v>0</v>
      </c>
      <c r="L172" s="24" t="n">
        <v>0</v>
      </c>
      <c r="M172" s="24"/>
      <c r="N172" s="6" t="s">
        <f>=I172+J172+K172+L172</f>
      </c>
      <c r="O172" s="22"/>
    </row>
    <row collapsed="false" customFormat="false" customHeight="false" hidden="false" ht="12.1" outlineLevel="0" r="173">
      <c r="A173" s="21" t="n">
        <v>45175.670798611</v>
      </c>
      <c r="B173" s="22" t="s">
        <v>293</v>
      </c>
      <c r="C173" s="22" t="s">
        <v>84</v>
      </c>
      <c r="D173" s="22" t="s">
        <v>293</v>
      </c>
      <c r="E173" s="22" t="s">
        <v>293</v>
      </c>
      <c r="F173" s="22" t="s">
        <v>19</v>
      </c>
      <c r="G173" s="23" t="n">
        <v>1</v>
      </c>
      <c r="H173" s="24" t="n">
        <v>1</v>
      </c>
      <c r="I173" s="24" t="n">
        <v>190.46</v>
      </c>
      <c r="J173" s="24" t="n">
        <v>0</v>
      </c>
      <c r="K173" s="24" t="n">
        <v>0</v>
      </c>
      <c r="L173" s="24" t="n">
        <v>0</v>
      </c>
      <c r="M173" s="24"/>
      <c r="N173" s="6" t="s">
        <f>=I173+J173+K173+L173</f>
      </c>
      <c r="O173" s="22"/>
    </row>
    <row collapsed="false" customFormat="false" customHeight="false" hidden="false" ht="12.1" outlineLevel="0" r="174">
      <c r="A174" s="21" t="n">
        <v>45180.464606481</v>
      </c>
      <c r="B174" s="22" t="s">
        <v>309</v>
      </c>
      <c r="C174" s="22" t="s">
        <v>336</v>
      </c>
      <c r="D174" s="22" t="s">
        <v>309</v>
      </c>
      <c r="E174" s="22" t="s">
        <v>309</v>
      </c>
      <c r="F174" s="22" t="s">
        <v>19</v>
      </c>
      <c r="G174" s="23" t="n">
        <v>1</v>
      </c>
      <c r="H174" s="24" t="n">
        <v>1</v>
      </c>
      <c r="I174" s="24" t="n">
        <v>19.9</v>
      </c>
      <c r="J174" s="24" t="n">
        <v>0</v>
      </c>
      <c r="K174" s="24" t="n">
        <v>0</v>
      </c>
      <c r="L174" s="24" t="n">
        <v>0</v>
      </c>
      <c r="M174" s="24"/>
      <c r="N174" s="6" t="s">
        <f>=I174+J174+K174+L174</f>
      </c>
      <c r="O174" s="22"/>
    </row>
    <row collapsed="false" customFormat="false" customHeight="false" hidden="false" ht="12.1" outlineLevel="0" r="175">
      <c r="A175" s="21" t="n">
        <v>45184.614467593</v>
      </c>
      <c r="B175" s="22" t="s">
        <v>309</v>
      </c>
      <c r="C175" s="22" t="s">
        <v>356</v>
      </c>
      <c r="D175" s="22" t="s">
        <v>309</v>
      </c>
      <c r="E175" s="22" t="s">
        <v>309</v>
      </c>
      <c r="F175" s="22" t="s">
        <v>19</v>
      </c>
      <c r="G175" s="23" t="n">
        <v>1</v>
      </c>
      <c r="H175" s="24" t="n">
        <v>1</v>
      </c>
      <c r="I175" s="24" t="n">
        <v>21.36</v>
      </c>
      <c r="J175" s="24" t="n">
        <v>0</v>
      </c>
      <c r="K175" s="24" t="n">
        <v>0</v>
      </c>
      <c r="L175" s="24" t="n">
        <v>0</v>
      </c>
      <c r="M175" s="24"/>
      <c r="N175" s="6" t="s">
        <f>=I175+J175+K175+L175</f>
      </c>
      <c r="O175" s="22"/>
    </row>
    <row collapsed="false" customFormat="false" customHeight="false" hidden="false" ht="12.1" outlineLevel="0" r="176">
      <c r="A176" s="21" t="n">
        <v>45185.610590278</v>
      </c>
      <c r="B176" s="22" t="s">
        <v>309</v>
      </c>
      <c r="C176" s="22" t="s">
        <v>328</v>
      </c>
      <c r="D176" s="22" t="s">
        <v>309</v>
      </c>
      <c r="E176" s="22" t="s">
        <v>309</v>
      </c>
      <c r="F176" s="22" t="s">
        <v>19</v>
      </c>
      <c r="G176" s="23" t="n">
        <v>1</v>
      </c>
      <c r="H176" s="24" t="n">
        <v>1</v>
      </c>
      <c r="I176" s="24" t="n">
        <v>40.38</v>
      </c>
      <c r="J176" s="24" t="n">
        <v>0</v>
      </c>
      <c r="K176" s="24" t="n">
        <v>0</v>
      </c>
      <c r="L176" s="24" t="n">
        <v>0</v>
      </c>
      <c r="M176" s="24"/>
      <c r="N176" s="6" t="s">
        <f>=I176+J176+K176+L176</f>
      </c>
      <c r="O176" s="22"/>
    </row>
    <row collapsed="false" customFormat="false" customHeight="false" hidden="false" ht="12.1" outlineLevel="0" r="177">
      <c r="A177" s="21" t="n">
        <v>45201.40318287</v>
      </c>
      <c r="B177" s="22" t="s">
        <v>309</v>
      </c>
      <c r="C177" s="22" t="s">
        <v>310</v>
      </c>
      <c r="D177" s="22" t="s">
        <v>309</v>
      </c>
      <c r="E177" s="22" t="s">
        <v>309</v>
      </c>
      <c r="F177" s="22" t="s">
        <v>19</v>
      </c>
      <c r="G177" s="23" t="n">
        <v>1</v>
      </c>
      <c r="H177" s="24" t="n">
        <v>1</v>
      </c>
      <c r="I177" s="24" t="n">
        <v>33.9</v>
      </c>
      <c r="J177" s="24" t="n">
        <v>0</v>
      </c>
      <c r="K177" s="24" t="n">
        <v>0</v>
      </c>
      <c r="L177" s="24" t="n">
        <v>0</v>
      </c>
      <c r="M177" s="24"/>
      <c r="N177" s="6" t="s">
        <f>=I177+J177+K177+L177</f>
      </c>
      <c r="O177" s="22"/>
    </row>
    <row collapsed="false" customFormat="false" customHeight="false" hidden="false" ht="12.1" outlineLevel="0" r="178">
      <c r="A178" s="21" t="n">
        <v>45201.506770833</v>
      </c>
      <c r="B178" s="22" t="s">
        <v>316</v>
      </c>
      <c r="C178" s="22" t="s">
        <v>330</v>
      </c>
      <c r="D178" s="22" t="s">
        <v>316</v>
      </c>
      <c r="E178" s="22" t="s">
        <v>316</v>
      </c>
      <c r="F178" s="22" t="s">
        <v>19</v>
      </c>
      <c r="G178" s="23" t="n">
        <v>1</v>
      </c>
      <c r="H178" s="24" t="n">
        <v>1</v>
      </c>
      <c r="I178" s="24" t="n">
        <v>800</v>
      </c>
      <c r="J178" s="24" t="n">
        <v>0</v>
      </c>
      <c r="K178" s="24" t="n">
        <v>0</v>
      </c>
      <c r="L178" s="24" t="n">
        <v>0</v>
      </c>
      <c r="M178" s="24"/>
      <c r="N178" s="6" t="s">
        <f>=I178+J178+K178+L178</f>
      </c>
      <c r="O178" s="22"/>
    </row>
    <row collapsed="false" customFormat="false" customHeight="false" hidden="false" ht="12.1" outlineLevel="0" r="179">
      <c r="A179" s="21" t="n">
        <v>45210.558530093</v>
      </c>
      <c r="B179" s="22" t="s">
        <v>309</v>
      </c>
      <c r="C179" s="22" t="s">
        <v>352</v>
      </c>
      <c r="D179" s="22" t="s">
        <v>309</v>
      </c>
      <c r="E179" s="22" t="s">
        <v>309</v>
      </c>
      <c r="F179" s="22" t="s">
        <v>19</v>
      </c>
      <c r="G179" s="23" t="n">
        <v>1</v>
      </c>
      <c r="H179" s="24" t="n">
        <v>1</v>
      </c>
      <c r="I179" s="24" t="n">
        <v>89.76</v>
      </c>
      <c r="J179" s="24" t="n">
        <v>0</v>
      </c>
      <c r="K179" s="24" t="n">
        <v>0</v>
      </c>
      <c r="L179" s="24" t="n">
        <v>0</v>
      </c>
      <c r="M179" s="24"/>
      <c r="N179" s="6" t="s">
        <f>=I179+J179+K179+L179</f>
      </c>
      <c r="O179" s="22"/>
    </row>
    <row collapsed="false" customFormat="false" customHeight="false" hidden="false" ht="12.1" outlineLevel="0" r="180">
      <c r="A180" s="21" t="n">
        <v>45215.541886574</v>
      </c>
      <c r="B180" s="22" t="s">
        <v>293</v>
      </c>
      <c r="C180" s="22" t="s">
        <v>84</v>
      </c>
      <c r="D180" s="22" t="s">
        <v>293</v>
      </c>
      <c r="E180" s="22" t="s">
        <v>293</v>
      </c>
      <c r="F180" s="22" t="s">
        <v>19</v>
      </c>
      <c r="G180" s="23" t="n">
        <v>1</v>
      </c>
      <c r="H180" s="24" t="n">
        <v>1</v>
      </c>
      <c r="I180" s="24" t="n">
        <v>200</v>
      </c>
      <c r="J180" s="24" t="n">
        <v>0</v>
      </c>
      <c r="K180" s="24" t="n">
        <v>0</v>
      </c>
      <c r="L180" s="24" t="n">
        <v>0</v>
      </c>
      <c r="M180" s="24"/>
      <c r="N180" s="6" t="s">
        <f>=I180+J180+K180+L180</f>
      </c>
      <c r="O180" s="22"/>
    </row>
    <row collapsed="false" customFormat="false" customHeight="false" hidden="false" ht="12.1" outlineLevel="0" r="181">
      <c r="A181" s="21" t="n">
        <v>45215.615798611</v>
      </c>
      <c r="B181" s="22" t="s">
        <v>309</v>
      </c>
      <c r="C181" s="22" t="s">
        <v>356</v>
      </c>
      <c r="D181" s="22" t="s">
        <v>309</v>
      </c>
      <c r="E181" s="22" t="s">
        <v>309</v>
      </c>
      <c r="F181" s="22" t="s">
        <v>19</v>
      </c>
      <c r="G181" s="23" t="n">
        <v>1</v>
      </c>
      <c r="H181" s="24" t="n">
        <v>1</v>
      </c>
      <c r="I181" s="24" t="n">
        <v>21.36</v>
      </c>
      <c r="J181" s="24" t="n">
        <v>0</v>
      </c>
      <c r="K181" s="24" t="n">
        <v>0</v>
      </c>
      <c r="L181" s="24" t="n">
        <v>0</v>
      </c>
      <c r="M181" s="24"/>
      <c r="N181" s="6" t="s">
        <f>=I181+J181+K181+L181</f>
      </c>
      <c r="O181" s="22"/>
    </row>
    <row collapsed="false" customFormat="false" customHeight="false" hidden="false" ht="12.1" outlineLevel="0" r="182">
      <c r="A182" s="20" t="n">
        <v>45215.720451389</v>
      </c>
      <c r="B182" s="16" t="s">
        <v>258</v>
      </c>
      <c r="C182" s="16" t="s">
        <v>296</v>
      </c>
      <c r="D182" s="16" t="s">
        <v>252</v>
      </c>
      <c r="E182" s="16" t="s">
        <v>24</v>
      </c>
      <c r="F182" s="16" t="s">
        <v>19</v>
      </c>
      <c r="G182" s="7" t="n">
        <v>50</v>
      </c>
      <c r="H182" s="6" t="n">
        <v>7.37</v>
      </c>
      <c r="I182" s="6" t="n">
        <v>-368.5</v>
      </c>
      <c r="J182" s="6" t="n">
        <v>0</v>
      </c>
      <c r="K182" s="6" t="n">
        <v>0</v>
      </c>
      <c r="L182" s="6" t="n">
        <v>0</v>
      </c>
      <c r="M182" s="6"/>
      <c r="N182" s="6" t="s">
        <f>=I182+J182+K182+L182</f>
      </c>
      <c r="O182" s="16"/>
    </row>
    <row collapsed="false" customFormat="false" customHeight="false" hidden="false" ht="12.1" outlineLevel="0" r="183">
      <c r="A183" s="21" t="n">
        <v>45215.720451389</v>
      </c>
      <c r="B183" s="22" t="s">
        <v>293</v>
      </c>
      <c r="C183" s="22" t="s">
        <v>84</v>
      </c>
      <c r="D183" s="22" t="s">
        <v>293</v>
      </c>
      <c r="E183" s="22" t="s">
        <v>293</v>
      </c>
      <c r="F183" s="22" t="s">
        <v>19</v>
      </c>
      <c r="G183" s="23" t="n">
        <v>1</v>
      </c>
      <c r="H183" s="24" t="n">
        <v>1</v>
      </c>
      <c r="I183" s="24" t="n">
        <v>370</v>
      </c>
      <c r="J183" s="24" t="n">
        <v>0</v>
      </c>
      <c r="K183" s="24" t="n">
        <v>0</v>
      </c>
      <c r="L183" s="24" t="n">
        <v>0</v>
      </c>
      <c r="M183" s="24"/>
      <c r="N183" s="6" t="s">
        <f>=I183+J183+K183+L183</f>
      </c>
      <c r="O183" s="22"/>
    </row>
    <row collapsed="false" customFormat="false" customHeight="false" hidden="false" ht="12.1" outlineLevel="0" r="184">
      <c r="A184" s="21" t="n">
        <v>45222.48994213</v>
      </c>
      <c r="B184" s="22" t="s">
        <v>309</v>
      </c>
      <c r="C184" s="22" t="s">
        <v>318</v>
      </c>
      <c r="D184" s="22" t="s">
        <v>309</v>
      </c>
      <c r="E184" s="22" t="s">
        <v>309</v>
      </c>
      <c r="F184" s="22" t="s">
        <v>19</v>
      </c>
      <c r="G184" s="23" t="n">
        <v>1</v>
      </c>
      <c r="H184" s="24" t="n">
        <v>1</v>
      </c>
      <c r="I184" s="24" t="n">
        <v>45.62</v>
      </c>
      <c r="J184" s="24" t="n">
        <v>0</v>
      </c>
      <c r="K184" s="24" t="n">
        <v>0</v>
      </c>
      <c r="L184" s="24" t="n">
        <v>0</v>
      </c>
      <c r="M184" s="24"/>
      <c r="N184" s="6" t="s">
        <f>=I184+J184+K184+L184</f>
      </c>
      <c r="O184" s="22"/>
    </row>
    <row collapsed="false" customFormat="false" customHeight="false" hidden="false" ht="12.1" outlineLevel="0" r="185">
      <c r="A185" s="21" t="n">
        <v>45229.9225</v>
      </c>
      <c r="B185" s="22" t="s">
        <v>293</v>
      </c>
      <c r="C185" s="22" t="s">
        <v>84</v>
      </c>
      <c r="D185" s="22" t="s">
        <v>293</v>
      </c>
      <c r="E185" s="22" t="s">
        <v>293</v>
      </c>
      <c r="F185" s="22" t="s">
        <v>19</v>
      </c>
      <c r="G185" s="23" t="n">
        <v>1</v>
      </c>
      <c r="H185" s="24" t="n">
        <v>1</v>
      </c>
      <c r="I185" s="24" t="n">
        <v>13.14</v>
      </c>
      <c r="J185" s="24" t="n">
        <v>0</v>
      </c>
      <c r="K185" s="24" t="n">
        <v>0</v>
      </c>
      <c r="L185" s="24" t="n">
        <v>0</v>
      </c>
      <c r="M185" s="24"/>
      <c r="N185" s="6" t="s">
        <f>=I185+J185+K185+L185</f>
      </c>
      <c r="O185" s="22"/>
    </row>
    <row collapsed="false" customFormat="false" customHeight="false" hidden="false" ht="12.1" outlineLevel="0" r="186">
      <c r="A186" s="20" t="n">
        <v>45229.922511574</v>
      </c>
      <c r="B186" s="16" t="s">
        <v>266</v>
      </c>
      <c r="C186" s="16" t="s">
        <v>308</v>
      </c>
      <c r="D186" s="16" t="s">
        <v>252</v>
      </c>
      <c r="E186" s="16" t="s">
        <v>24</v>
      </c>
      <c r="F186" s="16" t="s">
        <v>19</v>
      </c>
      <c r="G186" s="7" t="n">
        <v>2</v>
      </c>
      <c r="H186" s="6" t="n">
        <v>6.44</v>
      </c>
      <c r="I186" s="6" t="n">
        <v>-12.88</v>
      </c>
      <c r="J186" s="6" t="n">
        <v>0</v>
      </c>
      <c r="K186" s="6" t="n">
        <v>0</v>
      </c>
      <c r="L186" s="6" t="n">
        <v>0</v>
      </c>
      <c r="M186" s="6"/>
      <c r="N186" s="6" t="s">
        <f>=I186+J186+K186+L186</f>
      </c>
      <c r="O186" s="16"/>
    </row>
    <row collapsed="false" customFormat="false" customHeight="false" hidden="false" ht="12.1" outlineLevel="0" r="187">
      <c r="A187" s="21" t="n">
        <v>45237.492048611</v>
      </c>
      <c r="B187" s="22" t="s">
        <v>309</v>
      </c>
      <c r="C187" s="22" t="s">
        <v>344</v>
      </c>
      <c r="D187" s="22" t="s">
        <v>309</v>
      </c>
      <c r="E187" s="22" t="s">
        <v>309</v>
      </c>
      <c r="F187" s="22" t="s">
        <v>19</v>
      </c>
      <c r="G187" s="23" t="n">
        <v>1</v>
      </c>
      <c r="H187" s="24" t="n">
        <v>1</v>
      </c>
      <c r="I187" s="24" t="n">
        <v>27.42</v>
      </c>
      <c r="J187" s="24" t="n">
        <v>0</v>
      </c>
      <c r="K187" s="24" t="n">
        <v>0</v>
      </c>
      <c r="L187" s="24" t="n">
        <v>0</v>
      </c>
      <c r="M187" s="24"/>
      <c r="N187" s="6" t="s">
        <f>=I187+J187+K187+L187</f>
      </c>
      <c r="O187" s="22"/>
    </row>
    <row collapsed="false" customFormat="false" customHeight="false" hidden="false" ht="12.1" outlineLevel="0" r="188">
      <c r="A188" s="21" t="n">
        <v>45244.685196759</v>
      </c>
      <c r="B188" s="22" t="s">
        <v>309</v>
      </c>
      <c r="C188" s="22" t="s">
        <v>356</v>
      </c>
      <c r="D188" s="22" t="s">
        <v>309</v>
      </c>
      <c r="E188" s="22" t="s">
        <v>309</v>
      </c>
      <c r="F188" s="22" t="s">
        <v>19</v>
      </c>
      <c r="G188" s="23" t="n">
        <v>1</v>
      </c>
      <c r="H188" s="24" t="n">
        <v>1</v>
      </c>
      <c r="I188" s="24" t="n">
        <v>21.36</v>
      </c>
      <c r="J188" s="24" t="n">
        <v>0</v>
      </c>
      <c r="K188" s="24" t="n">
        <v>0</v>
      </c>
      <c r="L188" s="24" t="n">
        <v>0</v>
      </c>
      <c r="M188" s="24"/>
      <c r="N188" s="6" t="s">
        <f>=I188+J188+K188+L188</f>
      </c>
      <c r="O188" s="22"/>
    </row>
    <row collapsed="false" customFormat="false" customHeight="false" hidden="false" ht="12.1" outlineLevel="0" r="189">
      <c r="A189" s="21" t="n">
        <v>45259.5203125</v>
      </c>
      <c r="B189" s="22" t="s">
        <v>309</v>
      </c>
      <c r="C189" s="22" t="s">
        <v>324</v>
      </c>
      <c r="D189" s="22" t="s">
        <v>309</v>
      </c>
      <c r="E189" s="22" t="s">
        <v>309</v>
      </c>
      <c r="F189" s="22" t="s">
        <v>19</v>
      </c>
      <c r="G189" s="23" t="n">
        <v>1</v>
      </c>
      <c r="H189" s="24" t="n">
        <v>1</v>
      </c>
      <c r="I189" s="24" t="n">
        <v>24.46</v>
      </c>
      <c r="J189" s="24" t="n">
        <v>0</v>
      </c>
      <c r="K189" s="24" t="n">
        <v>0</v>
      </c>
      <c r="L189" s="24" t="n">
        <v>0</v>
      </c>
      <c r="M189" s="24"/>
      <c r="N189" s="6" t="s">
        <f>=I189+J189+K189+L189</f>
      </c>
      <c r="O189" s="22"/>
    </row>
    <row collapsed="false" customFormat="false" customHeight="false" hidden="false" ht="12.1" outlineLevel="0" r="190">
      <c r="A190" s="21" t="n">
        <v>45259.539050926</v>
      </c>
      <c r="B190" s="22" t="s">
        <v>316</v>
      </c>
      <c r="C190" s="22" t="s">
        <v>346</v>
      </c>
      <c r="D190" s="22" t="s">
        <v>316</v>
      </c>
      <c r="E190" s="22" t="s">
        <v>316</v>
      </c>
      <c r="F190" s="22" t="s">
        <v>19</v>
      </c>
      <c r="G190" s="23" t="n">
        <v>1</v>
      </c>
      <c r="H190" s="24" t="n">
        <v>1</v>
      </c>
      <c r="I190" s="24" t="n">
        <v>250</v>
      </c>
      <c r="J190" s="24" t="n">
        <v>0</v>
      </c>
      <c r="K190" s="24" t="n">
        <v>0</v>
      </c>
      <c r="L190" s="24" t="n">
        <v>0</v>
      </c>
      <c r="M190" s="24"/>
      <c r="N190" s="6" t="s">
        <f>=I190+J190+K190+L190</f>
      </c>
      <c r="O190" s="22"/>
    </row>
    <row collapsed="false" customFormat="false" customHeight="false" hidden="false" ht="12.1" outlineLevel="0" r="191">
      <c r="A191" s="21" t="n">
        <v>45260.762789352</v>
      </c>
      <c r="B191" s="22" t="s">
        <v>309</v>
      </c>
      <c r="C191" s="22" t="s">
        <v>326</v>
      </c>
      <c r="D191" s="22" t="s">
        <v>309</v>
      </c>
      <c r="E191" s="22" t="s">
        <v>309</v>
      </c>
      <c r="F191" s="22" t="s">
        <v>19</v>
      </c>
      <c r="G191" s="23" t="n">
        <v>1</v>
      </c>
      <c r="H191" s="24" t="n">
        <v>1</v>
      </c>
      <c r="I191" s="24" t="n">
        <v>27.26</v>
      </c>
      <c r="J191" s="24" t="n">
        <v>0</v>
      </c>
      <c r="K191" s="24" t="n">
        <v>0</v>
      </c>
      <c r="L191" s="24" t="n">
        <v>0</v>
      </c>
      <c r="M191" s="24"/>
      <c r="N191" s="6" t="s">
        <f>=I191+J191+K191+L191</f>
      </c>
      <c r="O191" s="22"/>
    </row>
    <row collapsed="false" customFormat="false" customHeight="false" hidden="false" ht="12.1" outlineLevel="0" r="192">
      <c r="A192" s="21" t="n">
        <v>45260.763402778</v>
      </c>
      <c r="B192" s="22" t="s">
        <v>316</v>
      </c>
      <c r="C192" s="22" t="s">
        <v>347</v>
      </c>
      <c r="D192" s="22" t="s">
        <v>316</v>
      </c>
      <c r="E192" s="22" t="s">
        <v>316</v>
      </c>
      <c r="F192" s="22" t="s">
        <v>19</v>
      </c>
      <c r="G192" s="23" t="n">
        <v>1</v>
      </c>
      <c r="H192" s="24" t="n">
        <v>1</v>
      </c>
      <c r="I192" s="24" t="n">
        <v>250</v>
      </c>
      <c r="J192" s="24" t="n">
        <v>0</v>
      </c>
      <c r="K192" s="24" t="n">
        <v>0</v>
      </c>
      <c r="L192" s="24" t="n">
        <v>0</v>
      </c>
      <c r="M192" s="24"/>
      <c r="N192" s="6" t="s">
        <f>=I192+J192+K192+L192</f>
      </c>
      <c r="O192" s="22"/>
    </row>
    <row collapsed="false" customFormat="false" customHeight="false" hidden="false" ht="12.1" outlineLevel="0" r="193">
      <c r="A193" s="21" t="n">
        <v>45266.537789352</v>
      </c>
      <c r="B193" s="22" t="s">
        <v>309</v>
      </c>
      <c r="C193" s="22" t="s">
        <v>334</v>
      </c>
      <c r="D193" s="22" t="s">
        <v>309</v>
      </c>
      <c r="E193" s="22" t="s">
        <v>309</v>
      </c>
      <c r="F193" s="22" t="s">
        <v>19</v>
      </c>
      <c r="G193" s="23" t="n">
        <v>1</v>
      </c>
      <c r="H193" s="24" t="n">
        <v>1</v>
      </c>
      <c r="I193" s="24" t="n">
        <v>30.85</v>
      </c>
      <c r="J193" s="24" t="n">
        <v>0</v>
      </c>
      <c r="K193" s="24" t="n">
        <v>0</v>
      </c>
      <c r="L193" s="24" t="n">
        <v>0</v>
      </c>
      <c r="M193" s="24"/>
      <c r="N193" s="6" t="s">
        <f>=I193+J193+K193+L193</f>
      </c>
      <c r="O193" s="22"/>
    </row>
    <row collapsed="false" customFormat="false" customHeight="false" hidden="false" ht="12.1" outlineLevel="0" r="194">
      <c r="A194" s="21" t="n">
        <v>45266.538645833</v>
      </c>
      <c r="B194" s="22" t="s">
        <v>316</v>
      </c>
      <c r="C194" s="22" t="s">
        <v>333</v>
      </c>
      <c r="D194" s="22" t="s">
        <v>316</v>
      </c>
      <c r="E194" s="22" t="s">
        <v>316</v>
      </c>
      <c r="F194" s="22" t="s">
        <v>19</v>
      </c>
      <c r="G194" s="23" t="n">
        <v>1</v>
      </c>
      <c r="H194" s="24" t="n">
        <v>1</v>
      </c>
      <c r="I194" s="24" t="n">
        <v>250</v>
      </c>
      <c r="J194" s="24" t="n">
        <v>0</v>
      </c>
      <c r="K194" s="24" t="n">
        <v>0</v>
      </c>
      <c r="L194" s="24" t="n">
        <v>0</v>
      </c>
      <c r="M194" s="24"/>
      <c r="N194" s="6" t="s">
        <f>=I194+J194+K194+L194</f>
      </c>
      <c r="O194" s="22"/>
    </row>
    <row collapsed="false" customFormat="false" customHeight="false" hidden="false" ht="12.1" outlineLevel="0" r="195">
      <c r="A195" s="21" t="n">
        <v>45271.532337963</v>
      </c>
      <c r="B195" s="22" t="s">
        <v>309</v>
      </c>
      <c r="C195" s="22" t="s">
        <v>336</v>
      </c>
      <c r="D195" s="22" t="s">
        <v>309</v>
      </c>
      <c r="E195" s="22" t="s">
        <v>309</v>
      </c>
      <c r="F195" s="22" t="s">
        <v>19</v>
      </c>
      <c r="G195" s="23" t="n">
        <v>1</v>
      </c>
      <c r="H195" s="24" t="n">
        <v>1</v>
      </c>
      <c r="I195" s="24" t="n">
        <v>34.41</v>
      </c>
      <c r="J195" s="24" t="n">
        <v>0</v>
      </c>
      <c r="K195" s="24" t="n">
        <v>0</v>
      </c>
      <c r="L195" s="24" t="n">
        <v>0</v>
      </c>
      <c r="M195" s="24"/>
      <c r="N195" s="6" t="s">
        <f>=I195+J195+K195+L195</f>
      </c>
      <c r="O195" s="22"/>
    </row>
    <row collapsed="false" customFormat="false" customHeight="false" hidden="false" ht="12.1" outlineLevel="0" r="196">
      <c r="A196" s="21" t="n">
        <v>45272.72462963</v>
      </c>
      <c r="B196" s="22" t="s">
        <v>309</v>
      </c>
      <c r="C196" s="22" t="s">
        <v>350</v>
      </c>
      <c r="D196" s="22" t="s">
        <v>309</v>
      </c>
      <c r="E196" s="22" t="s">
        <v>309</v>
      </c>
      <c r="F196" s="22" t="s">
        <v>19</v>
      </c>
      <c r="G196" s="23" t="n">
        <v>1</v>
      </c>
      <c r="H196" s="24" t="n">
        <v>1</v>
      </c>
      <c r="I196" s="24" t="n">
        <v>61.84</v>
      </c>
      <c r="J196" s="24" t="n">
        <v>0</v>
      </c>
      <c r="K196" s="24" t="n">
        <v>0</v>
      </c>
      <c r="L196" s="24" t="n">
        <v>0</v>
      </c>
      <c r="M196" s="24"/>
      <c r="N196" s="6" t="s">
        <f>=I196+J196+K196+L196</f>
      </c>
      <c r="O196" s="22"/>
    </row>
    <row collapsed="false" customFormat="false" customHeight="false" hidden="false" ht="12.1" outlineLevel="0" r="197">
      <c r="A197" s="21" t="n">
        <v>45273.505914352</v>
      </c>
      <c r="B197" s="22" t="s">
        <v>309</v>
      </c>
      <c r="C197" s="22" t="s">
        <v>338</v>
      </c>
      <c r="D197" s="22" t="s">
        <v>309</v>
      </c>
      <c r="E197" s="22" t="s">
        <v>309</v>
      </c>
      <c r="F197" s="22" t="s">
        <v>19</v>
      </c>
      <c r="G197" s="23" t="n">
        <v>1</v>
      </c>
      <c r="H197" s="24" t="n">
        <v>1</v>
      </c>
      <c r="I197" s="24" t="n">
        <v>33.66</v>
      </c>
      <c r="J197" s="24" t="n">
        <v>0</v>
      </c>
      <c r="K197" s="24" t="n">
        <v>0</v>
      </c>
      <c r="L197" s="24" t="n">
        <v>0</v>
      </c>
      <c r="M197" s="24"/>
      <c r="N197" s="6" t="s">
        <f>=I197+J197+K197+L197</f>
      </c>
      <c r="O197" s="22"/>
    </row>
    <row collapsed="false" customFormat="false" customHeight="false" hidden="false" ht="12.1" outlineLevel="0" r="198">
      <c r="A198" s="21" t="n">
        <v>45273.508622685</v>
      </c>
      <c r="B198" s="22" t="s">
        <v>316</v>
      </c>
      <c r="C198" s="22" t="s">
        <v>357</v>
      </c>
      <c r="D198" s="22" t="s">
        <v>316</v>
      </c>
      <c r="E198" s="22" t="s">
        <v>316</v>
      </c>
      <c r="F198" s="22" t="s">
        <v>19</v>
      </c>
      <c r="G198" s="23" t="n">
        <v>1</v>
      </c>
      <c r="H198" s="24" t="n">
        <v>1</v>
      </c>
      <c r="I198" s="24" t="n">
        <v>1000</v>
      </c>
      <c r="J198" s="24" t="n">
        <v>0</v>
      </c>
      <c r="K198" s="24" t="n">
        <v>0</v>
      </c>
      <c r="L198" s="24" t="n">
        <v>0</v>
      </c>
      <c r="M198" s="24"/>
      <c r="N198" s="6" t="s">
        <f>=I198+J198+K198+L198</f>
      </c>
      <c r="O198" s="22"/>
    </row>
    <row collapsed="false" customFormat="false" customHeight="false" hidden="false" ht="12.1" outlineLevel="0" r="199">
      <c r="A199" s="21" t="n">
        <v>45273.5125</v>
      </c>
      <c r="B199" s="22" t="s">
        <v>309</v>
      </c>
      <c r="C199" s="22" t="s">
        <v>356</v>
      </c>
      <c r="D199" s="22" t="s">
        <v>309</v>
      </c>
      <c r="E199" s="22" t="s">
        <v>309</v>
      </c>
      <c r="F199" s="22" t="s">
        <v>19</v>
      </c>
      <c r="G199" s="23" t="n">
        <v>1</v>
      </c>
      <c r="H199" s="24" t="n">
        <v>1</v>
      </c>
      <c r="I199" s="24" t="n">
        <v>21.36</v>
      </c>
      <c r="J199" s="24" t="n">
        <v>0</v>
      </c>
      <c r="K199" s="24" t="n">
        <v>0</v>
      </c>
      <c r="L199" s="24" t="n">
        <v>0</v>
      </c>
      <c r="M199" s="24"/>
      <c r="N199" s="6" t="s">
        <f>=I199+J199+K199+L199</f>
      </c>
      <c r="O199" s="22"/>
    </row>
    <row collapsed="false" customFormat="false" customHeight="false" hidden="false" ht="12.1" outlineLevel="0" r="200">
      <c r="A200" s="20" t="n">
        <v>45275.507650463</v>
      </c>
      <c r="B200" s="16" t="s">
        <v>266</v>
      </c>
      <c r="C200" s="16" t="s">
        <v>308</v>
      </c>
      <c r="D200" s="16" t="s">
        <v>252</v>
      </c>
      <c r="E200" s="16" t="s">
        <v>24</v>
      </c>
      <c r="F200" s="16" t="s">
        <v>19</v>
      </c>
      <c r="G200" s="7" t="n">
        <v>60</v>
      </c>
      <c r="H200" s="6" t="n">
        <v>5.92</v>
      </c>
      <c r="I200" s="6" t="n">
        <v>-355.2</v>
      </c>
      <c r="J200" s="6" t="n">
        <v>0</v>
      </c>
      <c r="K200" s="6" t="n">
        <v>0</v>
      </c>
      <c r="L200" s="6" t="n">
        <v>0</v>
      </c>
      <c r="M200" s="6"/>
      <c r="N200" s="6" t="s">
        <f>=I200+J200+K200+L200</f>
      </c>
      <c r="O200" s="16"/>
    </row>
    <row collapsed="false" customFormat="false" customHeight="false" hidden="false" ht="12.1" outlineLevel="0" r="201">
      <c r="A201" s="21" t="n">
        <v>45275.507650463</v>
      </c>
      <c r="B201" s="22" t="s">
        <v>293</v>
      </c>
      <c r="C201" s="22" t="s">
        <v>84</v>
      </c>
      <c r="D201" s="22" t="s">
        <v>293</v>
      </c>
      <c r="E201" s="22" t="s">
        <v>293</v>
      </c>
      <c r="F201" s="22" t="s">
        <v>19</v>
      </c>
      <c r="G201" s="23" t="n">
        <v>1</v>
      </c>
      <c r="H201" s="24" t="n">
        <v>1</v>
      </c>
      <c r="I201" s="24" t="n">
        <v>356.87</v>
      </c>
      <c r="J201" s="24" t="n">
        <v>0</v>
      </c>
      <c r="K201" s="24" t="n">
        <v>0</v>
      </c>
      <c r="L201" s="24" t="n">
        <v>0</v>
      </c>
      <c r="M201" s="24"/>
      <c r="N201" s="6" t="s">
        <f>=I201+J201+K201+L201</f>
      </c>
      <c r="O201" s="22"/>
    </row>
    <row collapsed="false" customFormat="false" customHeight="false" hidden="false" ht="12.1" outlineLevel="0" r="202">
      <c r="A202" s="21" t="n">
        <v>45275.521782407</v>
      </c>
      <c r="B202" s="22" t="s">
        <v>309</v>
      </c>
      <c r="C202" s="22" t="s">
        <v>328</v>
      </c>
      <c r="D202" s="22" t="s">
        <v>309</v>
      </c>
      <c r="E202" s="22" t="s">
        <v>309</v>
      </c>
      <c r="F202" s="22" t="s">
        <v>19</v>
      </c>
      <c r="G202" s="23" t="n">
        <v>1</v>
      </c>
      <c r="H202" s="24" t="n">
        <v>1</v>
      </c>
      <c r="I202" s="24" t="n">
        <v>40.38</v>
      </c>
      <c r="J202" s="24" t="n">
        <v>0</v>
      </c>
      <c r="K202" s="24" t="n">
        <v>0</v>
      </c>
      <c r="L202" s="24" t="n">
        <v>0</v>
      </c>
      <c r="M202" s="24"/>
      <c r="N202" s="6" t="s">
        <f>=I202+J202+K202+L202</f>
      </c>
      <c r="O202" s="22"/>
    </row>
    <row collapsed="false" customFormat="false" customHeight="false" hidden="false" ht="12.1" outlineLevel="0" r="203">
      <c r="A203" s="25" t="n">
        <v>45275.585949074</v>
      </c>
      <c r="B203" s="26" t="s">
        <v>266</v>
      </c>
      <c r="C203" s="26" t="s">
        <v>308</v>
      </c>
      <c r="D203" s="26" t="s">
        <v>254</v>
      </c>
      <c r="E203" s="26" t="s">
        <v>24</v>
      </c>
      <c r="F203" s="26" t="s">
        <v>19</v>
      </c>
      <c r="G203" s="27" t="n">
        <v>-62</v>
      </c>
      <c r="H203" s="28" t="n">
        <v>5.95</v>
      </c>
      <c r="I203" s="28" t="n">
        <v>368.9</v>
      </c>
      <c r="J203" s="28" t="n">
        <v>0</v>
      </c>
      <c r="K203" s="28" t="n">
        <v>0</v>
      </c>
      <c r="L203" s="28" t="n">
        <v>0</v>
      </c>
      <c r="M203" s="28"/>
      <c r="N203" s="6" t="s">
        <f>=I203+J203+K203+L203</f>
      </c>
      <c r="O203" s="26"/>
    </row>
    <row collapsed="false" customFormat="false" customHeight="false" hidden="false" ht="12.1" outlineLevel="0" r="204">
      <c r="A204" s="33" t="n">
        <v>45275.587048611</v>
      </c>
      <c r="B204" s="34" t="s">
        <v>311</v>
      </c>
      <c r="C204" s="34" t="s">
        <v>358</v>
      </c>
      <c r="D204" s="34" t="s">
        <v>311</v>
      </c>
      <c r="E204" s="34" t="s">
        <v>311</v>
      </c>
      <c r="F204" s="34" t="s">
        <v>19</v>
      </c>
      <c r="G204" s="35" t="n">
        <v>1</v>
      </c>
      <c r="H204" s="36" t="n">
        <v>-48</v>
      </c>
      <c r="I204" s="36" t="n">
        <v>-48</v>
      </c>
      <c r="J204" s="36" t="n">
        <v>0</v>
      </c>
      <c r="K204" s="36" t="n">
        <v>0</v>
      </c>
      <c r="L204" s="36" t="n">
        <v>0</v>
      </c>
      <c r="M204" s="36"/>
      <c r="N204" s="6" t="s">
        <f>=I204+J204+K204+L204</f>
      </c>
      <c r="O204" s="34"/>
    </row>
    <row collapsed="false" customFormat="false" customHeight="false" hidden="false" ht="12.1" outlineLevel="0" r="205">
      <c r="A205" s="33" t="n">
        <v>45275.587048611</v>
      </c>
      <c r="B205" s="34" t="s">
        <v>311</v>
      </c>
      <c r="C205" s="34" t="s">
        <v>359</v>
      </c>
      <c r="D205" s="34" t="s">
        <v>311</v>
      </c>
      <c r="E205" s="34" t="s">
        <v>311</v>
      </c>
      <c r="F205" s="34" t="s">
        <v>19</v>
      </c>
      <c r="G205" s="35" t="n">
        <v>1</v>
      </c>
      <c r="H205" s="36" t="n">
        <v>-28</v>
      </c>
      <c r="I205" s="36" t="n">
        <v>-28</v>
      </c>
      <c r="J205" s="36" t="n">
        <v>0</v>
      </c>
      <c r="K205" s="36" t="n">
        <v>0</v>
      </c>
      <c r="L205" s="36" t="n">
        <v>0</v>
      </c>
      <c r="M205" s="36"/>
      <c r="N205" s="6" t="s">
        <f>=I205+J205+K205+L205</f>
      </c>
      <c r="O205" s="34"/>
    </row>
    <row collapsed="false" customFormat="false" customHeight="false" hidden="false" ht="12.1" outlineLevel="0" r="206">
      <c r="A206" s="29" t="n">
        <v>45275.587048611</v>
      </c>
      <c r="B206" s="30" t="s">
        <v>297</v>
      </c>
      <c r="C206" s="30" t="s">
        <v>85</v>
      </c>
      <c r="D206" s="30" t="s">
        <v>297</v>
      </c>
      <c r="E206" s="30" t="s">
        <v>297</v>
      </c>
      <c r="F206" s="30" t="s">
        <v>19</v>
      </c>
      <c r="G206" s="31" t="n">
        <v>1</v>
      </c>
      <c r="H206" s="32" t="n">
        <v>-1</v>
      </c>
      <c r="I206" s="32" t="n">
        <v>-1204</v>
      </c>
      <c r="J206" s="32" t="n">
        <v>0</v>
      </c>
      <c r="K206" s="32" t="n">
        <v>0</v>
      </c>
      <c r="L206" s="32" t="n">
        <v>0</v>
      </c>
      <c r="M206" s="32"/>
      <c r="N206" s="6" t="s">
        <f>=I206+J206+K206+L206</f>
      </c>
      <c r="O206" s="30"/>
    </row>
    <row collapsed="false" customFormat="false" customHeight="false" hidden="false" ht="12.1" outlineLevel="0" r="207">
      <c r="A207" s="21" t="n">
        <v>45279.53755787</v>
      </c>
      <c r="B207" s="22" t="s">
        <v>293</v>
      </c>
      <c r="C207" s="22" t="s">
        <v>84</v>
      </c>
      <c r="D207" s="22" t="s">
        <v>293</v>
      </c>
      <c r="E207" s="22" t="s">
        <v>293</v>
      </c>
      <c r="F207" s="22" t="s">
        <v>19</v>
      </c>
      <c r="G207" s="23" t="n">
        <v>1</v>
      </c>
      <c r="H207" s="24" t="n">
        <v>1</v>
      </c>
      <c r="I207" s="24" t="n">
        <v>96.22</v>
      </c>
      <c r="J207" s="24" t="n">
        <v>0</v>
      </c>
      <c r="K207" s="24" t="n">
        <v>0</v>
      </c>
      <c r="L207" s="24" t="n">
        <v>0</v>
      </c>
      <c r="M207" s="24"/>
      <c r="N207" s="6" t="s">
        <f>=I207+J207+K207+L207</f>
      </c>
      <c r="O207" s="22"/>
    </row>
    <row collapsed="false" customFormat="false" customHeight="false" hidden="false" ht="12.1" outlineLevel="0" r="208">
      <c r="A208" s="21" t="n">
        <v>45281.694722222</v>
      </c>
      <c r="B208" s="22" t="s">
        <v>309</v>
      </c>
      <c r="C208" s="22" t="s">
        <v>340</v>
      </c>
      <c r="D208" s="22" t="s">
        <v>309</v>
      </c>
      <c r="E208" s="22" t="s">
        <v>309</v>
      </c>
      <c r="F208" s="22" t="s">
        <v>19</v>
      </c>
      <c r="G208" s="23" t="n">
        <v>1</v>
      </c>
      <c r="H208" s="24" t="n">
        <v>1</v>
      </c>
      <c r="I208" s="24" t="n">
        <v>87.96</v>
      </c>
      <c r="J208" s="24" t="n">
        <v>0</v>
      </c>
      <c r="K208" s="24" t="n">
        <v>0</v>
      </c>
      <c r="L208" s="24" t="n">
        <v>0</v>
      </c>
      <c r="M208" s="24"/>
      <c r="N208" s="6" t="s">
        <f>=I208+J208+K208+L208</f>
      </c>
      <c r="O208" s="22"/>
    </row>
    <row collapsed="false" customFormat="false" customHeight="false" hidden="false" ht="12.1" outlineLevel="0" r="209">
      <c r="A209" s="33" t="n">
        <v>45292.22005787</v>
      </c>
      <c r="B209" s="34" t="s">
        <v>311</v>
      </c>
      <c r="C209" s="34" t="s">
        <v>359</v>
      </c>
      <c r="D209" s="34" t="s">
        <v>311</v>
      </c>
      <c r="E209" s="34" t="s">
        <v>311</v>
      </c>
      <c r="F209" s="34" t="s">
        <v>19</v>
      </c>
      <c r="G209" s="35" t="n">
        <v>1</v>
      </c>
      <c r="H209" s="36" t="n">
        <v>-11</v>
      </c>
      <c r="I209" s="36" t="n">
        <v>-11</v>
      </c>
      <c r="J209" s="36" t="n">
        <v>0</v>
      </c>
      <c r="K209" s="36" t="n">
        <v>0</v>
      </c>
      <c r="L209" s="36" t="n">
        <v>0</v>
      </c>
      <c r="M209" s="36"/>
      <c r="N209" s="6" t="s">
        <f>=I209+J209+K209+L209</f>
      </c>
      <c r="O209" s="34"/>
    </row>
    <row collapsed="false" customFormat="false" customHeight="false" hidden="false" ht="12.1" outlineLevel="0" r="210">
      <c r="A210" s="21" t="n">
        <v>45300.845752315</v>
      </c>
      <c r="B210" s="22" t="s">
        <v>309</v>
      </c>
      <c r="C210" s="22" t="s">
        <v>310</v>
      </c>
      <c r="D210" s="22" t="s">
        <v>309</v>
      </c>
      <c r="E210" s="22" t="s">
        <v>309</v>
      </c>
      <c r="F210" s="22" t="s">
        <v>19</v>
      </c>
      <c r="G210" s="23" t="n">
        <v>1</v>
      </c>
      <c r="H210" s="24" t="n">
        <v>1</v>
      </c>
      <c r="I210" s="24" t="n">
        <v>16.96</v>
      </c>
      <c r="J210" s="24" t="n">
        <v>0</v>
      </c>
      <c r="K210" s="24" t="n">
        <v>0</v>
      </c>
      <c r="L210" s="24" t="n">
        <v>0</v>
      </c>
      <c r="M210" s="24"/>
      <c r="N210" s="6" t="s">
        <f>=I210+J210+K210+L210</f>
      </c>
      <c r="O210" s="22"/>
    </row>
    <row collapsed="false" customFormat="false" customHeight="false" hidden="false" ht="12.1" outlineLevel="0" r="211">
      <c r="A211" s="21" t="n">
        <v>45301.720972222</v>
      </c>
      <c r="B211" s="22" t="s">
        <v>309</v>
      </c>
      <c r="C211" s="22" t="s">
        <v>352</v>
      </c>
      <c r="D211" s="22" t="s">
        <v>309</v>
      </c>
      <c r="E211" s="22" t="s">
        <v>309</v>
      </c>
      <c r="F211" s="22" t="s">
        <v>19</v>
      </c>
      <c r="G211" s="23" t="n">
        <v>1</v>
      </c>
      <c r="H211" s="24" t="n">
        <v>1</v>
      </c>
      <c r="I211" s="24" t="n">
        <v>89.76</v>
      </c>
      <c r="J211" s="24" t="n">
        <v>0</v>
      </c>
      <c r="K211" s="24" t="n">
        <v>0</v>
      </c>
      <c r="L211" s="24" t="n">
        <v>0</v>
      </c>
      <c r="M211" s="24"/>
      <c r="N211" s="6" t="s">
        <f>=I211+J211+K211+L211</f>
      </c>
      <c r="O211" s="22"/>
    </row>
    <row collapsed="false" customFormat="false" customHeight="false" hidden="false" ht="12.1" outlineLevel="0" r="212">
      <c r="A212" s="20" t="n">
        <v>45302.623576389</v>
      </c>
      <c r="B212" s="16" t="s">
        <v>23</v>
      </c>
      <c r="C212" s="16" t="s">
        <v>360</v>
      </c>
      <c r="D212" s="16" t="s">
        <v>252</v>
      </c>
      <c r="E212" s="16" t="s">
        <v>24</v>
      </c>
      <c r="F212" s="16" t="s">
        <v>19</v>
      </c>
      <c r="G212" s="7" t="n">
        <v>150</v>
      </c>
      <c r="H212" s="6" t="n">
        <v>10.4</v>
      </c>
      <c r="I212" s="6" t="n">
        <v>-1560</v>
      </c>
      <c r="J212" s="6" t="n">
        <v>0</v>
      </c>
      <c r="K212" s="6" t="n">
        <v>0</v>
      </c>
      <c r="L212" s="6" t="n">
        <v>0</v>
      </c>
      <c r="M212" s="6"/>
      <c r="N212" s="6" t="s">
        <f>=I212+J212+K212+L212</f>
      </c>
      <c r="O212" s="16"/>
    </row>
    <row collapsed="false" customFormat="false" customHeight="false" hidden="false" ht="12.1" outlineLevel="0" r="213">
      <c r="A213" s="20" t="n">
        <v>45302.625590278</v>
      </c>
      <c r="B213" s="16" t="s">
        <v>33</v>
      </c>
      <c r="C213" s="16" t="s">
        <v>361</v>
      </c>
      <c r="D213" s="16" t="s">
        <v>252</v>
      </c>
      <c r="E213" s="16" t="s">
        <v>24</v>
      </c>
      <c r="F213" s="16" t="s">
        <v>19</v>
      </c>
      <c r="G213" s="7" t="n">
        <v>500</v>
      </c>
      <c r="H213" s="6" t="n">
        <v>7.42</v>
      </c>
      <c r="I213" s="6" t="n">
        <v>-3710</v>
      </c>
      <c r="J213" s="6" t="n">
        <v>0</v>
      </c>
      <c r="K213" s="6" t="n">
        <v>0</v>
      </c>
      <c r="L213" s="6" t="n">
        <v>0</v>
      </c>
      <c r="M213" s="6"/>
      <c r="N213" s="6" t="s">
        <f>=I213+J213+K213+L213</f>
      </c>
      <c r="O213" s="16"/>
    </row>
    <row collapsed="false" customFormat="false" customHeight="false" hidden="false" ht="12.1" outlineLevel="0" r="214">
      <c r="A214" s="20" t="n">
        <v>45302.626550926</v>
      </c>
      <c r="B214" s="16" t="s">
        <v>30</v>
      </c>
      <c r="C214" s="16" t="s">
        <v>313</v>
      </c>
      <c r="D214" s="16" t="s">
        <v>252</v>
      </c>
      <c r="E214" s="16" t="s">
        <v>24</v>
      </c>
      <c r="F214" s="16" t="s">
        <v>19</v>
      </c>
      <c r="G214" s="7" t="n">
        <v>209</v>
      </c>
      <c r="H214" s="6" t="n">
        <v>5.72</v>
      </c>
      <c r="I214" s="6" t="n">
        <v>-1195.48</v>
      </c>
      <c r="J214" s="6" t="n">
        <v>0</v>
      </c>
      <c r="K214" s="6" t="n">
        <v>0</v>
      </c>
      <c r="L214" s="6" t="n">
        <v>0</v>
      </c>
      <c r="M214" s="6"/>
      <c r="N214" s="6" t="s">
        <f>=I214+J214+K214+L214</f>
      </c>
      <c r="O214" s="16"/>
    </row>
    <row collapsed="false" customFormat="false" customHeight="false" hidden="false" ht="12.1" outlineLevel="0" r="215">
      <c r="A215" s="21" t="n">
        <v>45302.694606481</v>
      </c>
      <c r="B215" s="22" t="s">
        <v>309</v>
      </c>
      <c r="C215" s="22" t="s">
        <v>314</v>
      </c>
      <c r="D215" s="22" t="s">
        <v>309</v>
      </c>
      <c r="E215" s="22" t="s">
        <v>309</v>
      </c>
      <c r="F215" s="22" t="s">
        <v>19</v>
      </c>
      <c r="G215" s="23" t="n">
        <v>1</v>
      </c>
      <c r="H215" s="24" t="n">
        <v>1</v>
      </c>
      <c r="I215" s="24" t="n">
        <v>47.36</v>
      </c>
      <c r="J215" s="24" t="n">
        <v>0</v>
      </c>
      <c r="K215" s="24" t="n">
        <v>0</v>
      </c>
      <c r="L215" s="24" t="n">
        <v>0</v>
      </c>
      <c r="M215" s="24"/>
      <c r="N215" s="6" t="s">
        <f>=I215+J215+K215+L215</f>
      </c>
      <c r="O215" s="22"/>
    </row>
    <row collapsed="false" customFormat="false" customHeight="false" hidden="false" ht="12.1" outlineLevel="0" r="216">
      <c r="A216" s="21" t="n">
        <v>45303.550462963</v>
      </c>
      <c r="B216" s="22" t="s">
        <v>309</v>
      </c>
      <c r="C216" s="22" t="s">
        <v>356</v>
      </c>
      <c r="D216" s="22" t="s">
        <v>309</v>
      </c>
      <c r="E216" s="22" t="s">
        <v>309</v>
      </c>
      <c r="F216" s="22" t="s">
        <v>19</v>
      </c>
      <c r="G216" s="23" t="n">
        <v>1</v>
      </c>
      <c r="H216" s="24" t="n">
        <v>1</v>
      </c>
      <c r="I216" s="24" t="n">
        <v>21.36</v>
      </c>
      <c r="J216" s="24" t="n">
        <v>0</v>
      </c>
      <c r="K216" s="24" t="n">
        <v>0</v>
      </c>
      <c r="L216" s="24" t="n">
        <v>0</v>
      </c>
      <c r="M216" s="24"/>
      <c r="N216" s="6" t="s">
        <f>=I216+J216+K216+L216</f>
      </c>
      <c r="O216" s="22"/>
    </row>
    <row collapsed="false" customFormat="false" customHeight="false" hidden="false" ht="12.1" outlineLevel="0" r="217">
      <c r="A217" s="21" t="n">
        <v>45310.474490741</v>
      </c>
      <c r="B217" s="22" t="s">
        <v>309</v>
      </c>
      <c r="C217" s="22" t="s">
        <v>318</v>
      </c>
      <c r="D217" s="22" t="s">
        <v>309</v>
      </c>
      <c r="E217" s="22" t="s">
        <v>309</v>
      </c>
      <c r="F217" s="22" t="s">
        <v>19</v>
      </c>
      <c r="G217" s="23" t="n">
        <v>1</v>
      </c>
      <c r="H217" s="24" t="n">
        <v>1</v>
      </c>
      <c r="I217" s="24" t="n">
        <v>45.62</v>
      </c>
      <c r="J217" s="24" t="n">
        <v>0</v>
      </c>
      <c r="K217" s="24" t="n">
        <v>0</v>
      </c>
      <c r="L217" s="24" t="n">
        <v>0</v>
      </c>
      <c r="M217" s="24"/>
      <c r="N217" s="6" t="s">
        <f>=I217+J217+K217+L217</f>
      </c>
      <c r="O217" s="22"/>
    </row>
    <row collapsed="false" customFormat="false" customHeight="false" hidden="false" ht="12.1" outlineLevel="0" r="218">
      <c r="A218" s="21" t="n">
        <v>45324.472627315</v>
      </c>
      <c r="B218" s="22" t="s">
        <v>309</v>
      </c>
      <c r="C218" s="22" t="s">
        <v>362</v>
      </c>
      <c r="D218" s="22" t="s">
        <v>309</v>
      </c>
      <c r="E218" s="22" t="s">
        <v>309</v>
      </c>
      <c r="F218" s="22" t="s">
        <v>19</v>
      </c>
      <c r="G218" s="23" t="n">
        <v>1</v>
      </c>
      <c r="H218" s="24" t="n">
        <v>1</v>
      </c>
      <c r="I218" s="24" t="n">
        <v>27.42</v>
      </c>
      <c r="J218" s="24" t="n">
        <v>0</v>
      </c>
      <c r="K218" s="24" t="n">
        <v>0</v>
      </c>
      <c r="L218" s="24" t="n">
        <v>0</v>
      </c>
      <c r="M218" s="24"/>
      <c r="N218" s="6" t="s">
        <f>=I218+J218+K218+L218</f>
      </c>
      <c r="O218" s="22"/>
    </row>
    <row collapsed="false" customFormat="false" customHeight="false" hidden="false" ht="12.1" outlineLevel="0" r="219">
      <c r="A219" s="21" t="n">
        <v>45335.537141204</v>
      </c>
      <c r="B219" s="22" t="s">
        <v>309</v>
      </c>
      <c r="C219" s="22" t="s">
        <v>356</v>
      </c>
      <c r="D219" s="22" t="s">
        <v>309</v>
      </c>
      <c r="E219" s="22" t="s">
        <v>309</v>
      </c>
      <c r="F219" s="22" t="s">
        <v>19</v>
      </c>
      <c r="G219" s="23" t="n">
        <v>1</v>
      </c>
      <c r="H219" s="24" t="n">
        <v>1</v>
      </c>
      <c r="I219" s="24" t="n">
        <v>21.36</v>
      </c>
      <c r="J219" s="24" t="n">
        <v>0</v>
      </c>
      <c r="K219" s="24" t="n">
        <v>0</v>
      </c>
      <c r="L219" s="24" t="n">
        <v>0</v>
      </c>
      <c r="M219" s="24"/>
      <c r="N219" s="6" t="s">
        <f>=I219+J219+K219+L219</f>
      </c>
      <c r="O219" s="22"/>
    </row>
    <row collapsed="false" customFormat="false" customHeight="false" hidden="false" ht="12.1" outlineLevel="0" r="220">
      <c r="A220" s="21" t="n">
        <v>45337.456076389</v>
      </c>
      <c r="B220" s="22" t="s">
        <v>309</v>
      </c>
      <c r="C220" s="22" t="s">
        <v>320</v>
      </c>
      <c r="D220" s="22" t="s">
        <v>309</v>
      </c>
      <c r="E220" s="22" t="s">
        <v>309</v>
      </c>
      <c r="F220" s="22" t="s">
        <v>19</v>
      </c>
      <c r="G220" s="23" t="n">
        <v>1</v>
      </c>
      <c r="H220" s="24" t="n">
        <v>1</v>
      </c>
      <c r="I220" s="24" t="n">
        <v>126.66</v>
      </c>
      <c r="J220" s="24" t="n">
        <v>0</v>
      </c>
      <c r="K220" s="24" t="n">
        <v>0</v>
      </c>
      <c r="L220" s="24" t="n">
        <v>0</v>
      </c>
      <c r="M220" s="24"/>
      <c r="N220" s="6" t="s">
        <f>=I220+J220+K220+L220</f>
      </c>
      <c r="O220" s="22"/>
    </row>
    <row collapsed="false" customFormat="false" customHeight="false" hidden="false" ht="12.1" outlineLevel="0" r="221">
      <c r="A221" s="21" t="n">
        <v>45338.569178241</v>
      </c>
      <c r="B221" s="22" t="s">
        <v>309</v>
      </c>
      <c r="C221" s="22" t="s">
        <v>322</v>
      </c>
      <c r="D221" s="22" t="s">
        <v>309</v>
      </c>
      <c r="E221" s="22" t="s">
        <v>309</v>
      </c>
      <c r="F221" s="22" t="s">
        <v>19</v>
      </c>
      <c r="G221" s="23" t="n">
        <v>1</v>
      </c>
      <c r="H221" s="24" t="n">
        <v>1</v>
      </c>
      <c r="I221" s="24" t="n">
        <v>135.39</v>
      </c>
      <c r="J221" s="24" t="n">
        <v>0</v>
      </c>
      <c r="K221" s="24" t="n">
        <v>0</v>
      </c>
      <c r="L221" s="24" t="n">
        <v>0</v>
      </c>
      <c r="M221" s="24"/>
      <c r="N221" s="6" t="s">
        <f>=I221+J221+K221+L221</f>
      </c>
      <c r="O221" s="22"/>
    </row>
    <row collapsed="false" customFormat="false" customHeight="false" hidden="false" ht="12.1" outlineLevel="0" r="222">
      <c r="A222" s="21" t="n">
        <v>45338.574039352</v>
      </c>
      <c r="B222" s="22" t="s">
        <v>316</v>
      </c>
      <c r="C222" s="22" t="s">
        <v>363</v>
      </c>
      <c r="D222" s="22" t="s">
        <v>316</v>
      </c>
      <c r="E222" s="22" t="s">
        <v>316</v>
      </c>
      <c r="F222" s="22" t="s">
        <v>19</v>
      </c>
      <c r="G222" s="23" t="n">
        <v>1</v>
      </c>
      <c r="H222" s="24" t="n">
        <v>1</v>
      </c>
      <c r="I222" s="24" t="n">
        <v>3000</v>
      </c>
      <c r="J222" s="24" t="n">
        <v>0</v>
      </c>
      <c r="K222" s="24" t="n">
        <v>0</v>
      </c>
      <c r="L222" s="24" t="n">
        <v>0</v>
      </c>
      <c r="M222" s="24"/>
      <c r="N222" s="6" t="s">
        <f>=I222+J222+K222+L222</f>
      </c>
      <c r="O222" s="22"/>
    </row>
    <row collapsed="false" customFormat="false" customHeight="false" hidden="false" ht="12.1" outlineLevel="0" r="223">
      <c r="A223" s="20" t="n">
        <v>45342.466238426</v>
      </c>
      <c r="B223" s="16" t="s">
        <v>65</v>
      </c>
      <c r="C223" s="16" t="s">
        <v>364</v>
      </c>
      <c r="D223" s="16" t="s">
        <v>252</v>
      </c>
      <c r="E223" s="16" t="s">
        <v>42</v>
      </c>
      <c r="F223" s="16" t="s">
        <v>19</v>
      </c>
      <c r="G223" s="7" t="n">
        <v>2</v>
      </c>
      <c r="H223" s="6" t="n">
        <v>89.39</v>
      </c>
      <c r="I223" s="6" t="n">
        <v>-1787.8</v>
      </c>
      <c r="J223" s="6" t="n">
        <v>-8.76</v>
      </c>
      <c r="K223" s="6" t="n">
        <v>-5.36</v>
      </c>
      <c r="L223" s="6" t="n">
        <v>0</v>
      </c>
      <c r="M223" s="6"/>
      <c r="N223" s="6" t="s">
        <f>=I223+J223+K223+L223</f>
      </c>
      <c r="O223" s="16"/>
    </row>
    <row collapsed="false" customFormat="false" customHeight="false" hidden="false" ht="12.1" outlineLevel="0" r="224">
      <c r="A224" s="20" t="n">
        <v>45342.466516204</v>
      </c>
      <c r="B224" s="16" t="s">
        <v>57</v>
      </c>
      <c r="C224" s="16" t="s">
        <v>365</v>
      </c>
      <c r="D224" s="16" t="s">
        <v>252</v>
      </c>
      <c r="E224" s="16" t="s">
        <v>42</v>
      </c>
      <c r="F224" s="16" t="s">
        <v>19</v>
      </c>
      <c r="G224" s="7" t="n">
        <v>1</v>
      </c>
      <c r="H224" s="6" t="n">
        <v>92.84</v>
      </c>
      <c r="I224" s="6" t="n">
        <v>-928.4</v>
      </c>
      <c r="J224" s="6" t="n">
        <v>-2.77</v>
      </c>
      <c r="K224" s="6" t="n">
        <v>-2.79</v>
      </c>
      <c r="L224" s="6" t="n">
        <v>0</v>
      </c>
      <c r="M224" s="6"/>
      <c r="N224" s="6" t="s">
        <f>=I224+J224+K224+L224</f>
      </c>
      <c r="O224" s="16"/>
    </row>
    <row collapsed="false" customFormat="false" customHeight="false" hidden="false" ht="12.1" outlineLevel="0" r="225">
      <c r="A225" s="20" t="n">
        <v>45342.466956019</v>
      </c>
      <c r="B225" s="16" t="s">
        <v>61</v>
      </c>
      <c r="C225" s="16" t="s">
        <v>366</v>
      </c>
      <c r="D225" s="16" t="s">
        <v>252</v>
      </c>
      <c r="E225" s="16" t="s">
        <v>42</v>
      </c>
      <c r="F225" s="16" t="s">
        <v>19</v>
      </c>
      <c r="G225" s="7" t="n">
        <v>1</v>
      </c>
      <c r="H225" s="6" t="n">
        <v>92.89</v>
      </c>
      <c r="I225" s="6" t="n">
        <v>-928.9</v>
      </c>
      <c r="J225" s="6" t="n">
        <v>-27.68</v>
      </c>
      <c r="K225" s="6" t="n">
        <v>-2.79</v>
      </c>
      <c r="L225" s="6" t="n">
        <v>0</v>
      </c>
      <c r="M225" s="6"/>
      <c r="N225" s="6" t="s">
        <f>=I225+J225+K225+L225</f>
      </c>
      <c r="O225" s="16"/>
    </row>
    <row collapsed="false" customFormat="false" customHeight="false" hidden="false" ht="12.1" outlineLevel="0" r="226">
      <c r="A226" s="25" t="n">
        <v>45342.467430556</v>
      </c>
      <c r="B226" s="26" t="s">
        <v>258</v>
      </c>
      <c r="C226" s="26" t="s">
        <v>296</v>
      </c>
      <c r="D226" s="26" t="s">
        <v>254</v>
      </c>
      <c r="E226" s="26" t="s">
        <v>24</v>
      </c>
      <c r="F226" s="26" t="s">
        <v>19</v>
      </c>
      <c r="G226" s="27" t="n">
        <v>-30</v>
      </c>
      <c r="H226" s="28" t="n">
        <v>7.52</v>
      </c>
      <c r="I226" s="28" t="n">
        <v>225.6</v>
      </c>
      <c r="J226" s="28" t="n">
        <v>0</v>
      </c>
      <c r="K226" s="28" t="n">
        <v>0</v>
      </c>
      <c r="L226" s="28" t="n">
        <v>0</v>
      </c>
      <c r="M226" s="28"/>
      <c r="N226" s="6" t="s">
        <f>=I226+J226+K226+L226</f>
      </c>
      <c r="O226" s="26"/>
    </row>
    <row collapsed="false" customFormat="false" customHeight="false" hidden="false" ht="12.1" outlineLevel="0" r="227">
      <c r="A227" s="21" t="n">
        <v>45349.521423611</v>
      </c>
      <c r="B227" s="22" t="s">
        <v>309</v>
      </c>
      <c r="C227" s="22" t="s">
        <v>367</v>
      </c>
      <c r="D227" s="22" t="s">
        <v>309</v>
      </c>
      <c r="E227" s="22" t="s">
        <v>309</v>
      </c>
      <c r="F227" s="22" t="s">
        <v>19</v>
      </c>
      <c r="G227" s="23" t="n">
        <v>1</v>
      </c>
      <c r="H227" s="24" t="n">
        <v>1</v>
      </c>
      <c r="I227" s="24" t="n">
        <v>29.29</v>
      </c>
      <c r="J227" s="24" t="n">
        <v>0</v>
      </c>
      <c r="K227" s="24" t="n">
        <v>0</v>
      </c>
      <c r="L227" s="24" t="n">
        <v>0</v>
      </c>
      <c r="M227" s="24"/>
      <c r="N227" s="6" t="s">
        <f>=I227+J227+K227+L227</f>
      </c>
      <c r="O227" s="22"/>
    </row>
    <row collapsed="false" customFormat="false" customHeight="false" hidden="false" ht="12.1" outlineLevel="0" r="228">
      <c r="A228" s="21" t="n">
        <v>45350.736238426</v>
      </c>
      <c r="B228" s="22" t="s">
        <v>316</v>
      </c>
      <c r="C228" s="22" t="s">
        <v>346</v>
      </c>
      <c r="D228" s="22" t="s">
        <v>316</v>
      </c>
      <c r="E228" s="22" t="s">
        <v>316</v>
      </c>
      <c r="F228" s="22" t="s">
        <v>19</v>
      </c>
      <c r="G228" s="23" t="n">
        <v>1</v>
      </c>
      <c r="H228" s="24" t="n">
        <v>1</v>
      </c>
      <c r="I228" s="24" t="n">
        <v>250</v>
      </c>
      <c r="J228" s="24" t="n">
        <v>0</v>
      </c>
      <c r="K228" s="24" t="n">
        <v>0</v>
      </c>
      <c r="L228" s="24" t="n">
        <v>0</v>
      </c>
      <c r="M228" s="24"/>
      <c r="N228" s="6" t="s">
        <f>=I228+J228+K228+L228</f>
      </c>
      <c r="O228" s="22"/>
    </row>
    <row collapsed="false" customFormat="false" customHeight="false" hidden="false" ht="12.1" outlineLevel="0" r="229">
      <c r="A229" s="21" t="n">
        <v>45350.784363426</v>
      </c>
      <c r="B229" s="22" t="s">
        <v>309</v>
      </c>
      <c r="C229" s="22" t="s">
        <v>324</v>
      </c>
      <c r="D229" s="22" t="s">
        <v>309</v>
      </c>
      <c r="E229" s="22" t="s">
        <v>309</v>
      </c>
      <c r="F229" s="22" t="s">
        <v>19</v>
      </c>
      <c r="G229" s="23" t="n">
        <v>1</v>
      </c>
      <c r="H229" s="24" t="n">
        <v>1</v>
      </c>
      <c r="I229" s="24" t="n">
        <v>19.58</v>
      </c>
      <c r="J229" s="24" t="n">
        <v>0</v>
      </c>
      <c r="K229" s="24" t="n">
        <v>0</v>
      </c>
      <c r="L229" s="24" t="n">
        <v>0</v>
      </c>
      <c r="M229" s="24"/>
      <c r="N229" s="6" t="s">
        <f>=I229+J229+K229+L229</f>
      </c>
      <c r="O229" s="22"/>
    </row>
    <row collapsed="false" customFormat="false" customHeight="false" hidden="false" ht="12.1" outlineLevel="0" r="230">
      <c r="A230" s="21" t="n">
        <v>45351.443784722</v>
      </c>
      <c r="B230" s="22" t="s">
        <v>316</v>
      </c>
      <c r="C230" s="22" t="s">
        <v>347</v>
      </c>
      <c r="D230" s="22" t="s">
        <v>316</v>
      </c>
      <c r="E230" s="22" t="s">
        <v>316</v>
      </c>
      <c r="F230" s="22" t="s">
        <v>19</v>
      </c>
      <c r="G230" s="23" t="n">
        <v>1</v>
      </c>
      <c r="H230" s="24" t="n">
        <v>1</v>
      </c>
      <c r="I230" s="24" t="n">
        <v>250</v>
      </c>
      <c r="J230" s="24" t="n">
        <v>0</v>
      </c>
      <c r="K230" s="24" t="n">
        <v>0</v>
      </c>
      <c r="L230" s="24" t="n">
        <v>0</v>
      </c>
      <c r="M230" s="24"/>
      <c r="N230" s="6" t="s">
        <f>=I230+J230+K230+L230</f>
      </c>
      <c r="O230" s="22"/>
    </row>
    <row collapsed="false" customFormat="false" customHeight="false" hidden="false" ht="12.1" outlineLevel="0" r="231">
      <c r="A231" s="20" t="n">
        <v>45351.467523148</v>
      </c>
      <c r="B231" s="16" t="s">
        <v>23</v>
      </c>
      <c r="C231" s="16" t="s">
        <v>360</v>
      </c>
      <c r="D231" s="16" t="s">
        <v>252</v>
      </c>
      <c r="E231" s="16" t="s">
        <v>24</v>
      </c>
      <c r="F231" s="16" t="s">
        <v>19</v>
      </c>
      <c r="G231" s="7" t="n">
        <v>50</v>
      </c>
      <c r="H231" s="6" t="n">
        <v>10.61</v>
      </c>
      <c r="I231" s="6" t="n">
        <v>-530.5</v>
      </c>
      <c r="J231" s="6" t="n">
        <v>0</v>
      </c>
      <c r="K231" s="6" t="n">
        <v>0</v>
      </c>
      <c r="L231" s="6" t="n">
        <v>0</v>
      </c>
      <c r="M231" s="6"/>
      <c r="N231" s="6" t="s">
        <f>=I231+J231+K231+L231</f>
      </c>
      <c r="O231" s="16"/>
    </row>
    <row collapsed="false" customFormat="false" customHeight="false" hidden="false" ht="12.1" outlineLevel="0" r="232">
      <c r="A232" s="21" t="n">
        <v>45351.473333333</v>
      </c>
      <c r="B232" s="22" t="s">
        <v>309</v>
      </c>
      <c r="C232" s="22" t="s">
        <v>326</v>
      </c>
      <c r="D232" s="22" t="s">
        <v>309</v>
      </c>
      <c r="E232" s="22" t="s">
        <v>309</v>
      </c>
      <c r="F232" s="22" t="s">
        <v>19</v>
      </c>
      <c r="G232" s="23" t="n">
        <v>1</v>
      </c>
      <c r="H232" s="24" t="n">
        <v>1</v>
      </c>
      <c r="I232" s="24" t="n">
        <v>21.82</v>
      </c>
      <c r="J232" s="24" t="n">
        <v>0</v>
      </c>
      <c r="K232" s="24" t="n">
        <v>0</v>
      </c>
      <c r="L232" s="24" t="n">
        <v>0</v>
      </c>
      <c r="M232" s="24"/>
      <c r="N232" s="6" t="s">
        <f>=I232+J232+K232+L232</f>
      </c>
      <c r="O232" s="22"/>
    </row>
    <row collapsed="false" customFormat="false" customHeight="false" hidden="false" ht="12.1" outlineLevel="0" r="233">
      <c r="A233" s="21" t="n">
        <v>45355.572326389</v>
      </c>
      <c r="B233" s="22" t="s">
        <v>309</v>
      </c>
      <c r="C233" s="22" t="s">
        <v>368</v>
      </c>
      <c r="D233" s="22" t="s">
        <v>309</v>
      </c>
      <c r="E233" s="22" t="s">
        <v>309</v>
      </c>
      <c r="F233" s="22" t="s">
        <v>19</v>
      </c>
      <c r="G233" s="23" t="n">
        <v>1</v>
      </c>
      <c r="H233" s="24" t="n">
        <v>1</v>
      </c>
      <c r="I233" s="24" t="n">
        <v>12.72</v>
      </c>
      <c r="J233" s="24" t="n">
        <v>0</v>
      </c>
      <c r="K233" s="24" t="n">
        <v>0</v>
      </c>
      <c r="L233" s="24" t="n">
        <v>0</v>
      </c>
      <c r="M233" s="24"/>
      <c r="N233" s="6" t="s">
        <f>=I233+J233+K233+L233</f>
      </c>
      <c r="O233" s="22"/>
    </row>
    <row collapsed="false" customFormat="false" customHeight="false" hidden="false" ht="12.1" outlineLevel="0" r="234">
      <c r="A234" s="21" t="n">
        <v>45362.705752315</v>
      </c>
      <c r="B234" s="22" t="s">
        <v>309</v>
      </c>
      <c r="C234" s="22" t="s">
        <v>336</v>
      </c>
      <c r="D234" s="22" t="s">
        <v>309</v>
      </c>
      <c r="E234" s="22" t="s">
        <v>309</v>
      </c>
      <c r="F234" s="22" t="s">
        <v>19</v>
      </c>
      <c r="G234" s="23" t="n">
        <v>1</v>
      </c>
      <c r="H234" s="24" t="n">
        <v>1</v>
      </c>
      <c r="I234" s="24" t="n">
        <v>34.41</v>
      </c>
      <c r="J234" s="24" t="n">
        <v>0</v>
      </c>
      <c r="K234" s="24" t="n">
        <v>0</v>
      </c>
      <c r="L234" s="24" t="n">
        <v>0</v>
      </c>
      <c r="M234" s="24"/>
      <c r="N234" s="6" t="s">
        <f>=I234+J234+K234+L234</f>
      </c>
      <c r="O234" s="22"/>
    </row>
    <row collapsed="false" customFormat="false" customHeight="false" hidden="false" ht="12.1" outlineLevel="0" r="235">
      <c r="A235" s="21" t="n">
        <v>45363.66681713</v>
      </c>
      <c r="B235" s="22" t="s">
        <v>309</v>
      </c>
      <c r="C235" s="22" t="s">
        <v>356</v>
      </c>
      <c r="D235" s="22" t="s">
        <v>309</v>
      </c>
      <c r="E235" s="22" t="s">
        <v>309</v>
      </c>
      <c r="F235" s="22" t="s">
        <v>19</v>
      </c>
      <c r="G235" s="23" t="n">
        <v>1</v>
      </c>
      <c r="H235" s="24" t="n">
        <v>1</v>
      </c>
      <c r="I235" s="24" t="n">
        <v>21.36</v>
      </c>
      <c r="J235" s="24" t="n">
        <v>0</v>
      </c>
      <c r="K235" s="24" t="n">
        <v>0</v>
      </c>
      <c r="L235" s="24" t="n">
        <v>0</v>
      </c>
      <c r="M235" s="24"/>
      <c r="N235" s="6" t="s">
        <f>=I235+J235+K235+L235</f>
      </c>
      <c r="O235" s="22"/>
    </row>
    <row collapsed="false" customFormat="false" customHeight="false" hidden="false" ht="12.1" outlineLevel="0" r="236">
      <c r="A236" s="21" t="n">
        <v>45369.444270833</v>
      </c>
      <c r="B236" s="22" t="s">
        <v>309</v>
      </c>
      <c r="C236" s="22" t="s">
        <v>328</v>
      </c>
      <c r="D236" s="22" t="s">
        <v>309</v>
      </c>
      <c r="E236" s="22" t="s">
        <v>309</v>
      </c>
      <c r="F236" s="22" t="s">
        <v>19</v>
      </c>
      <c r="G236" s="23" t="n">
        <v>1</v>
      </c>
      <c r="H236" s="24" t="n">
        <v>1</v>
      </c>
      <c r="I236" s="24" t="n">
        <v>40.38</v>
      </c>
      <c r="J236" s="24" t="n">
        <v>0</v>
      </c>
      <c r="K236" s="24" t="n">
        <v>0</v>
      </c>
      <c r="L236" s="24" t="n">
        <v>0</v>
      </c>
      <c r="M236" s="24"/>
      <c r="N236" s="6" t="s">
        <f>=I236+J236+K236+L236</f>
      </c>
      <c r="O236" s="22"/>
    </row>
    <row collapsed="false" customFormat="false" customHeight="false" hidden="false" ht="12.1" outlineLevel="0" r="237">
      <c r="A237" s="20" t="n">
        <v>45371.575300926</v>
      </c>
      <c r="B237" s="16" t="s">
        <v>30</v>
      </c>
      <c r="C237" s="16" t="s">
        <v>313</v>
      </c>
      <c r="D237" s="16" t="s">
        <v>252</v>
      </c>
      <c r="E237" s="16" t="s">
        <v>24</v>
      </c>
      <c r="F237" s="16" t="s">
        <v>19</v>
      </c>
      <c r="G237" s="7" t="n">
        <v>25</v>
      </c>
      <c r="H237" s="6" t="n">
        <v>5.82</v>
      </c>
      <c r="I237" s="6" t="n">
        <v>-145.5</v>
      </c>
      <c r="J237" s="6" t="n">
        <v>0</v>
      </c>
      <c r="K237" s="6" t="n">
        <v>0</v>
      </c>
      <c r="L237" s="6" t="n">
        <v>0</v>
      </c>
      <c r="M237" s="6"/>
      <c r="N237" s="6" t="s">
        <f>=I237+J237+K237+L237</f>
      </c>
      <c r="O237" s="16"/>
    </row>
    <row collapsed="false" customFormat="false" customHeight="false" hidden="false" ht="12.1" outlineLevel="0" r="238">
      <c r="A238" s="21" t="n">
        <v>45380.902858796</v>
      </c>
      <c r="B238" s="22" t="s">
        <v>309</v>
      </c>
      <c r="C238" s="22" t="s">
        <v>369</v>
      </c>
      <c r="D238" s="22" t="s">
        <v>309</v>
      </c>
      <c r="E238" s="22" t="s">
        <v>309</v>
      </c>
      <c r="F238" s="22" t="s">
        <v>19</v>
      </c>
      <c r="G238" s="23" t="n">
        <v>1</v>
      </c>
      <c r="H238" s="24" t="n">
        <v>1</v>
      </c>
      <c r="I238" s="24" t="n">
        <v>9.84</v>
      </c>
      <c r="J238" s="24" t="n">
        <v>0</v>
      </c>
      <c r="K238" s="24" t="n">
        <v>0</v>
      </c>
      <c r="L238" s="24" t="n">
        <v>0</v>
      </c>
      <c r="M238" s="24"/>
      <c r="N238" s="6" t="s">
        <f>=I238+J238+K238+L238</f>
      </c>
      <c r="O238" s="22"/>
    </row>
    <row collapsed="false" customFormat="false" customHeight="false" hidden="false" ht="12.1" outlineLevel="0" r="239">
      <c r="A239" s="33" t="n">
        <v>45380.902858796</v>
      </c>
      <c r="B239" s="34" t="s">
        <v>311</v>
      </c>
      <c r="C239" s="34" t="s">
        <v>370</v>
      </c>
      <c r="D239" s="34" t="s">
        <v>311</v>
      </c>
      <c r="E239" s="34" t="s">
        <v>311</v>
      </c>
      <c r="F239" s="34" t="s">
        <v>19</v>
      </c>
      <c r="G239" s="35" t="n">
        <v>1</v>
      </c>
      <c r="H239" s="36" t="n">
        <v>-1</v>
      </c>
      <c r="I239" s="36" t="n">
        <v>-1</v>
      </c>
      <c r="J239" s="36" t="n">
        <v>0</v>
      </c>
      <c r="K239" s="36" t="n">
        <v>0</v>
      </c>
      <c r="L239" s="36" t="n">
        <v>0</v>
      </c>
      <c r="M239" s="36"/>
      <c r="N239" s="6" t="s">
        <f>=I239+J239+K239+L239</f>
      </c>
      <c r="O239" s="34"/>
    </row>
    <row collapsed="false" customFormat="false" customHeight="false" hidden="false" ht="12.1" outlineLevel="0" r="240">
      <c r="A240" s="21" t="n">
        <v>45383.7021875</v>
      </c>
      <c r="B240" s="22" t="s">
        <v>309</v>
      </c>
      <c r="C240" s="22" t="s">
        <v>310</v>
      </c>
      <c r="D240" s="22" t="s">
        <v>309</v>
      </c>
      <c r="E240" s="22" t="s">
        <v>309</v>
      </c>
      <c r="F240" s="22" t="s">
        <v>19</v>
      </c>
      <c r="G240" s="23" t="n">
        <v>1</v>
      </c>
      <c r="H240" s="24" t="n">
        <v>1</v>
      </c>
      <c r="I240" s="24" t="n">
        <v>16.96</v>
      </c>
      <c r="J240" s="24" t="n">
        <v>0</v>
      </c>
      <c r="K240" s="24" t="n">
        <v>0</v>
      </c>
      <c r="L240" s="24" t="n">
        <v>0</v>
      </c>
      <c r="M240" s="24"/>
      <c r="N240" s="6" t="s">
        <f>=I240+J240+K240+L240</f>
      </c>
      <c r="O240" s="22"/>
    </row>
    <row collapsed="false" customFormat="false" customHeight="false" hidden="false" ht="12.1" outlineLevel="0" r="241">
      <c r="A241" s="21" t="n">
        <v>45384.547465278</v>
      </c>
      <c r="B241" s="22" t="s">
        <v>309</v>
      </c>
      <c r="C241" s="22" t="s">
        <v>368</v>
      </c>
      <c r="D241" s="22" t="s">
        <v>309</v>
      </c>
      <c r="E241" s="22" t="s">
        <v>309</v>
      </c>
      <c r="F241" s="22" t="s">
        <v>19</v>
      </c>
      <c r="G241" s="23" t="n">
        <v>1</v>
      </c>
      <c r="H241" s="24" t="n">
        <v>1</v>
      </c>
      <c r="I241" s="24" t="n">
        <v>13.58</v>
      </c>
      <c r="J241" s="24" t="n">
        <v>0</v>
      </c>
      <c r="K241" s="24" t="n">
        <v>0</v>
      </c>
      <c r="L241" s="24" t="n">
        <v>0</v>
      </c>
      <c r="M241" s="24"/>
      <c r="N241" s="6" t="s">
        <f>=I241+J241+K241+L241</f>
      </c>
      <c r="O241" s="22"/>
    </row>
    <row collapsed="false" customFormat="false" customHeight="false" hidden="false" ht="12.1" outlineLevel="0" r="242">
      <c r="A242" s="20" t="n">
        <v>45385.524490741</v>
      </c>
      <c r="B242" s="16" t="s">
        <v>30</v>
      </c>
      <c r="C242" s="16" t="s">
        <v>313</v>
      </c>
      <c r="D242" s="16" t="s">
        <v>252</v>
      </c>
      <c r="E242" s="16" t="s">
        <v>24</v>
      </c>
      <c r="F242" s="16" t="s">
        <v>19</v>
      </c>
      <c r="G242" s="7" t="n">
        <v>7</v>
      </c>
      <c r="H242" s="6" t="n">
        <v>5.81</v>
      </c>
      <c r="I242" s="6" t="n">
        <v>-40.67</v>
      </c>
      <c r="J242" s="6" t="n">
        <v>0</v>
      </c>
      <c r="K242" s="6" t="n">
        <v>0</v>
      </c>
      <c r="L242" s="6" t="n">
        <v>0</v>
      </c>
      <c r="M242" s="6"/>
      <c r="N242" s="6" t="s">
        <f>=I242+J242+K242+L242</f>
      </c>
      <c r="O242" s="16"/>
    </row>
    <row collapsed="false" customFormat="false" customHeight="false" hidden="false" ht="12.1" outlineLevel="0" r="243">
      <c r="A243" s="21" t="n">
        <v>45392.724421296</v>
      </c>
      <c r="B243" s="22" t="s">
        <v>309</v>
      </c>
      <c r="C243" s="22" t="s">
        <v>352</v>
      </c>
      <c r="D243" s="22" t="s">
        <v>309</v>
      </c>
      <c r="E243" s="22" t="s">
        <v>309</v>
      </c>
      <c r="F243" s="22" t="s">
        <v>19</v>
      </c>
      <c r="G243" s="23" t="n">
        <v>1</v>
      </c>
      <c r="H243" s="24" t="n">
        <v>1</v>
      </c>
      <c r="I243" s="24" t="n">
        <v>89.76</v>
      </c>
      <c r="J243" s="24" t="n">
        <v>0</v>
      </c>
      <c r="K243" s="24" t="n">
        <v>0</v>
      </c>
      <c r="L243" s="24" t="n">
        <v>0</v>
      </c>
      <c r="M243" s="24"/>
      <c r="N243" s="6" t="s">
        <f>=I243+J243+K243+L243</f>
      </c>
      <c r="O243" s="22"/>
    </row>
    <row collapsed="false" customFormat="false" customHeight="false" hidden="false" ht="12.1" outlineLevel="0" r="244">
      <c r="A244" s="20" t="n">
        <v>45393.424907407</v>
      </c>
      <c r="B244" s="16" t="s">
        <v>30</v>
      </c>
      <c r="C244" s="16" t="s">
        <v>313</v>
      </c>
      <c r="D244" s="16" t="s">
        <v>252</v>
      </c>
      <c r="E244" s="16" t="s">
        <v>24</v>
      </c>
      <c r="F244" s="16" t="s">
        <v>19</v>
      </c>
      <c r="G244" s="7" t="n">
        <v>16</v>
      </c>
      <c r="H244" s="6" t="n">
        <v>5.8</v>
      </c>
      <c r="I244" s="6" t="n">
        <v>-92.8</v>
      </c>
      <c r="J244" s="6" t="n">
        <v>0</v>
      </c>
      <c r="K244" s="6" t="n">
        <v>0</v>
      </c>
      <c r="L244" s="6" t="n">
        <v>0</v>
      </c>
      <c r="M244" s="6"/>
      <c r="N244" s="6" t="s">
        <f>=I244+J244+K244+L244</f>
      </c>
      <c r="O244" s="16"/>
    </row>
    <row collapsed="false" customFormat="false" customHeight="false" hidden="false" ht="12.1" outlineLevel="0" r="245">
      <c r="A245" s="21" t="n">
        <v>45394.486736111</v>
      </c>
      <c r="B245" s="22" t="s">
        <v>309</v>
      </c>
      <c r="C245" s="22" t="s">
        <v>356</v>
      </c>
      <c r="D245" s="22" t="s">
        <v>309</v>
      </c>
      <c r="E245" s="22" t="s">
        <v>309</v>
      </c>
      <c r="F245" s="22" t="s">
        <v>19</v>
      </c>
      <c r="G245" s="23" t="n">
        <v>1</v>
      </c>
      <c r="H245" s="24" t="n">
        <v>1</v>
      </c>
      <c r="I245" s="24" t="n">
        <v>21.36</v>
      </c>
      <c r="J245" s="24" t="n">
        <v>0</v>
      </c>
      <c r="K245" s="24" t="n">
        <v>0</v>
      </c>
      <c r="L245" s="24" t="n">
        <v>0</v>
      </c>
      <c r="M245" s="24"/>
      <c r="N245" s="6" t="s">
        <f>=I245+J245+K245+L245</f>
      </c>
      <c r="O245" s="22"/>
    </row>
    <row collapsed="false" customFormat="false" customHeight="false" hidden="false" ht="12.1" outlineLevel="0" r="246">
      <c r="A246" s="21" t="n">
        <v>45401.670104167</v>
      </c>
      <c r="B246" s="22" t="s">
        <v>309</v>
      </c>
      <c r="C246" s="22" t="s">
        <v>318</v>
      </c>
      <c r="D246" s="22" t="s">
        <v>309</v>
      </c>
      <c r="E246" s="22" t="s">
        <v>309</v>
      </c>
      <c r="F246" s="22" t="s">
        <v>19</v>
      </c>
      <c r="G246" s="23" t="n">
        <v>1</v>
      </c>
      <c r="H246" s="24" t="n">
        <v>1</v>
      </c>
      <c r="I246" s="24" t="n">
        <v>45.62</v>
      </c>
      <c r="J246" s="24" t="n">
        <v>0</v>
      </c>
      <c r="K246" s="24" t="n">
        <v>0</v>
      </c>
      <c r="L246" s="24" t="n">
        <v>0</v>
      </c>
      <c r="M246" s="24"/>
      <c r="N246" s="6" t="s">
        <f>=I246+J246+K246+L246</f>
      </c>
      <c r="O246" s="22"/>
    </row>
    <row collapsed="false" customFormat="false" customHeight="false" hidden="false" ht="12.1" outlineLevel="0" r="247">
      <c r="A247" s="20" t="n">
        <v>45401.686030093</v>
      </c>
      <c r="B247" s="16" t="s">
        <v>30</v>
      </c>
      <c r="C247" s="16" t="s">
        <v>313</v>
      </c>
      <c r="D247" s="16" t="s">
        <v>252</v>
      </c>
      <c r="E247" s="16" t="s">
        <v>24</v>
      </c>
      <c r="F247" s="16" t="s">
        <v>19</v>
      </c>
      <c r="G247" s="7" t="n">
        <v>11</v>
      </c>
      <c r="H247" s="6" t="n">
        <v>5.83</v>
      </c>
      <c r="I247" s="6" t="n">
        <v>-64.13</v>
      </c>
      <c r="J247" s="6" t="n">
        <v>0</v>
      </c>
      <c r="K247" s="6" t="n">
        <v>0</v>
      </c>
      <c r="L247" s="6" t="n">
        <v>0</v>
      </c>
      <c r="M247" s="6"/>
      <c r="N247" s="6" t="s">
        <f>=I247+J247+K247+L247</f>
      </c>
      <c r="O247" s="16"/>
    </row>
    <row collapsed="false" customFormat="false" customHeight="false" hidden="false" ht="12.1" outlineLevel="0" r="248">
      <c r="A248" s="21" t="n">
        <v>45415.537719907</v>
      </c>
      <c r="B248" s="22" t="s">
        <v>309</v>
      </c>
      <c r="C248" s="22" t="s">
        <v>344</v>
      </c>
      <c r="D248" s="22" t="s">
        <v>309</v>
      </c>
      <c r="E248" s="22" t="s">
        <v>309</v>
      </c>
      <c r="F248" s="22" t="s">
        <v>19</v>
      </c>
      <c r="G248" s="23" t="n">
        <v>1</v>
      </c>
      <c r="H248" s="24" t="n">
        <v>1</v>
      </c>
      <c r="I248" s="24" t="n">
        <v>45.38</v>
      </c>
      <c r="J248" s="24" t="n">
        <v>0</v>
      </c>
      <c r="K248" s="24" t="n">
        <v>0</v>
      </c>
      <c r="L248" s="24" t="n">
        <v>0</v>
      </c>
      <c r="M248" s="24"/>
      <c r="N248" s="6" t="s">
        <f>=I248+J248+K248+L248</f>
      </c>
      <c r="O248" s="22"/>
    </row>
    <row collapsed="false" customFormat="false" customHeight="false" hidden="false" ht="12.1" outlineLevel="0" r="249">
      <c r="A249" s="21" t="n">
        <v>45415.714849537</v>
      </c>
      <c r="B249" s="22" t="s">
        <v>309</v>
      </c>
      <c r="C249" s="22" t="s">
        <v>368</v>
      </c>
      <c r="D249" s="22" t="s">
        <v>309</v>
      </c>
      <c r="E249" s="22" t="s">
        <v>309</v>
      </c>
      <c r="F249" s="22" t="s">
        <v>19</v>
      </c>
      <c r="G249" s="23" t="n">
        <v>1</v>
      </c>
      <c r="H249" s="24" t="n">
        <v>1</v>
      </c>
      <c r="I249" s="24" t="n">
        <v>13.16</v>
      </c>
      <c r="J249" s="24" t="n">
        <v>0</v>
      </c>
      <c r="K249" s="24" t="n">
        <v>0</v>
      </c>
      <c r="L249" s="24" t="n">
        <v>0</v>
      </c>
      <c r="M249" s="24"/>
      <c r="N249" s="6" t="s">
        <f>=I249+J249+K249+L249</f>
      </c>
      <c r="O249" s="22"/>
    </row>
    <row collapsed="false" customFormat="false" customHeight="false" hidden="false" ht="12.1" outlineLevel="0" r="250">
      <c r="A250" s="21" t="n">
        <v>45426.742418981</v>
      </c>
      <c r="B250" s="22" t="s">
        <v>309</v>
      </c>
      <c r="C250" s="22" t="s">
        <v>356</v>
      </c>
      <c r="D250" s="22" t="s">
        <v>309</v>
      </c>
      <c r="E250" s="22" t="s">
        <v>309</v>
      </c>
      <c r="F250" s="22" t="s">
        <v>19</v>
      </c>
      <c r="G250" s="23" t="n">
        <v>1</v>
      </c>
      <c r="H250" s="24" t="n">
        <v>1</v>
      </c>
      <c r="I250" s="24" t="n">
        <v>21.36</v>
      </c>
      <c r="J250" s="24" t="n">
        <v>0</v>
      </c>
      <c r="K250" s="24" t="n">
        <v>0</v>
      </c>
      <c r="L250" s="24" t="n">
        <v>0</v>
      </c>
      <c r="M250" s="24"/>
      <c r="N250" s="6" t="s">
        <f>=I250+J250+K250+L250</f>
      </c>
      <c r="O250" s="22"/>
    </row>
    <row collapsed="false" customFormat="false" customHeight="false" hidden="false" ht="12.1" outlineLevel="0" r="251">
      <c r="A251" s="20" t="n">
        <v>45428.62162037</v>
      </c>
      <c r="B251" s="16" t="s">
        <v>30</v>
      </c>
      <c r="C251" s="16" t="s">
        <v>313</v>
      </c>
      <c r="D251" s="16" t="s">
        <v>252</v>
      </c>
      <c r="E251" s="16" t="s">
        <v>24</v>
      </c>
      <c r="F251" s="16" t="s">
        <v>19</v>
      </c>
      <c r="G251" s="7" t="n">
        <v>14</v>
      </c>
      <c r="H251" s="6" t="n">
        <v>5.85</v>
      </c>
      <c r="I251" s="6" t="n">
        <v>-81.9</v>
      </c>
      <c r="J251" s="6" t="n">
        <v>0</v>
      </c>
      <c r="K251" s="6" t="n">
        <v>0</v>
      </c>
      <c r="L251" s="6" t="n">
        <v>0</v>
      </c>
      <c r="M251" s="6"/>
      <c r="N251" s="6" t="s">
        <f>=I251+J251+K251+L251</f>
      </c>
      <c r="O251" s="16"/>
    </row>
    <row collapsed="false" customFormat="false" customHeight="false" hidden="false" ht="12.1" outlineLevel="0" r="252">
      <c r="A252" s="21" t="n">
        <v>45440.674456019</v>
      </c>
      <c r="B252" s="22" t="s">
        <v>309</v>
      </c>
      <c r="C252" s="22" t="s">
        <v>367</v>
      </c>
      <c r="D252" s="22" t="s">
        <v>309</v>
      </c>
      <c r="E252" s="22" t="s">
        <v>309</v>
      </c>
      <c r="F252" s="22" t="s">
        <v>19</v>
      </c>
      <c r="G252" s="23" t="n">
        <v>1</v>
      </c>
      <c r="H252" s="24" t="n">
        <v>1</v>
      </c>
      <c r="I252" s="24" t="n">
        <v>29.29</v>
      </c>
      <c r="J252" s="24" t="n">
        <v>0</v>
      </c>
      <c r="K252" s="24" t="n">
        <v>0</v>
      </c>
      <c r="L252" s="24" t="n">
        <v>0</v>
      </c>
      <c r="M252" s="24"/>
      <c r="N252" s="6" t="s">
        <f>=I252+J252+K252+L252</f>
      </c>
      <c r="O252" s="22"/>
    </row>
    <row collapsed="false" customFormat="false" customHeight="false" hidden="false" ht="12.1" outlineLevel="0" r="253">
      <c r="A253" s="20" t="n">
        <v>45441.416805556</v>
      </c>
      <c r="B253" s="16" t="s">
        <v>23</v>
      </c>
      <c r="C253" s="16" t="s">
        <v>360</v>
      </c>
      <c r="D253" s="16" t="s">
        <v>252</v>
      </c>
      <c r="E253" s="16" t="s">
        <v>24</v>
      </c>
      <c r="F253" s="16" t="s">
        <v>19</v>
      </c>
      <c r="G253" s="7" t="n">
        <v>3</v>
      </c>
      <c r="H253" s="6" t="n">
        <v>10.51</v>
      </c>
      <c r="I253" s="6" t="n">
        <v>-31.53</v>
      </c>
      <c r="J253" s="6" t="n">
        <v>0</v>
      </c>
      <c r="K253" s="6" t="n">
        <v>0</v>
      </c>
      <c r="L253" s="6" t="n">
        <v>0</v>
      </c>
      <c r="M253" s="6"/>
      <c r="N253" s="6" t="s">
        <f>=I253+J253+K253+L253</f>
      </c>
      <c r="O253" s="16"/>
    </row>
    <row collapsed="false" customFormat="false" customHeight="false" hidden="false" ht="12.1" outlineLevel="0" r="254">
      <c r="A254" s="21" t="n">
        <v>45441.446203704</v>
      </c>
      <c r="B254" s="22" t="s">
        <v>316</v>
      </c>
      <c r="C254" s="22" t="s">
        <v>346</v>
      </c>
      <c r="D254" s="22" t="s">
        <v>316</v>
      </c>
      <c r="E254" s="22" t="s">
        <v>316</v>
      </c>
      <c r="F254" s="22" t="s">
        <v>19</v>
      </c>
      <c r="G254" s="23" t="n">
        <v>1</v>
      </c>
      <c r="H254" s="24" t="n">
        <v>1</v>
      </c>
      <c r="I254" s="24" t="n">
        <v>250</v>
      </c>
      <c r="J254" s="24" t="n">
        <v>0</v>
      </c>
      <c r="K254" s="24" t="n">
        <v>0</v>
      </c>
      <c r="L254" s="24" t="n">
        <v>0</v>
      </c>
      <c r="M254" s="24"/>
      <c r="N254" s="6" t="s">
        <f>=I254+J254+K254+L254</f>
      </c>
      <c r="O254" s="22"/>
    </row>
    <row collapsed="false" customFormat="false" customHeight="false" hidden="false" ht="12.1" outlineLevel="0" r="255">
      <c r="A255" s="21" t="n">
        <v>45441.447222222</v>
      </c>
      <c r="B255" s="22" t="s">
        <v>309</v>
      </c>
      <c r="C255" s="22" t="s">
        <v>324</v>
      </c>
      <c r="D255" s="22" t="s">
        <v>309</v>
      </c>
      <c r="E255" s="22" t="s">
        <v>309</v>
      </c>
      <c r="F255" s="22" t="s">
        <v>19</v>
      </c>
      <c r="G255" s="23" t="n">
        <v>1</v>
      </c>
      <c r="H255" s="24" t="n">
        <v>1</v>
      </c>
      <c r="I255" s="24" t="n">
        <v>14.68</v>
      </c>
      <c r="J255" s="24" t="n">
        <v>0</v>
      </c>
      <c r="K255" s="24" t="n">
        <v>0</v>
      </c>
      <c r="L255" s="24" t="n">
        <v>0</v>
      </c>
      <c r="M255" s="24"/>
      <c r="N255" s="6" t="s">
        <f>=I255+J255+K255+L255</f>
      </c>
      <c r="O255" s="22"/>
    </row>
    <row collapsed="false" customFormat="false" customHeight="false" hidden="false" ht="12.1" outlineLevel="0" r="256">
      <c r="A256" s="21" t="n">
        <v>45442.397719907</v>
      </c>
      <c r="B256" s="22" t="s">
        <v>309</v>
      </c>
      <c r="C256" s="22" t="s">
        <v>326</v>
      </c>
      <c r="D256" s="22" t="s">
        <v>309</v>
      </c>
      <c r="E256" s="22" t="s">
        <v>309</v>
      </c>
      <c r="F256" s="22" t="s">
        <v>19</v>
      </c>
      <c r="G256" s="23" t="n">
        <v>1</v>
      </c>
      <c r="H256" s="24" t="n">
        <v>1</v>
      </c>
      <c r="I256" s="24" t="n">
        <v>16.36</v>
      </c>
      <c r="J256" s="24" t="n">
        <v>0</v>
      </c>
      <c r="K256" s="24" t="n">
        <v>0</v>
      </c>
      <c r="L256" s="24" t="n">
        <v>0</v>
      </c>
      <c r="M256" s="24"/>
      <c r="N256" s="6" t="s">
        <f>=I256+J256+K256+L256</f>
      </c>
      <c r="O256" s="22"/>
    </row>
    <row collapsed="false" customFormat="false" customHeight="false" hidden="false" ht="12.1" outlineLevel="0" r="257">
      <c r="A257" s="21" t="n">
        <v>45442.398645833</v>
      </c>
      <c r="B257" s="22" t="s">
        <v>316</v>
      </c>
      <c r="C257" s="22" t="s">
        <v>347</v>
      </c>
      <c r="D257" s="22" t="s">
        <v>316</v>
      </c>
      <c r="E257" s="22" t="s">
        <v>316</v>
      </c>
      <c r="F257" s="22" t="s">
        <v>19</v>
      </c>
      <c r="G257" s="23" t="n">
        <v>1</v>
      </c>
      <c r="H257" s="24" t="n">
        <v>1</v>
      </c>
      <c r="I257" s="24" t="n">
        <v>250</v>
      </c>
      <c r="J257" s="24" t="n">
        <v>0</v>
      </c>
      <c r="K257" s="24" t="n">
        <v>0</v>
      </c>
      <c r="L257" s="24" t="n">
        <v>0</v>
      </c>
      <c r="M257" s="24"/>
      <c r="N257" s="6" t="s">
        <f>=I257+J257+K257+L257</f>
      </c>
      <c r="O257" s="22"/>
    </row>
    <row collapsed="false" customFormat="false" customHeight="false" hidden="false" ht="12.1" outlineLevel="0" r="258">
      <c r="A258" s="20" t="n">
        <v>45443.620115741</v>
      </c>
      <c r="B258" s="16" t="s">
        <v>30</v>
      </c>
      <c r="C258" s="16" t="s">
        <v>313</v>
      </c>
      <c r="D258" s="16" t="s">
        <v>252</v>
      </c>
      <c r="E258" s="16" t="s">
        <v>24</v>
      </c>
      <c r="F258" s="16" t="s">
        <v>19</v>
      </c>
      <c r="G258" s="7" t="n">
        <v>91</v>
      </c>
      <c r="H258" s="6" t="n">
        <v>5.77</v>
      </c>
      <c r="I258" s="6" t="n">
        <v>-525.07</v>
      </c>
      <c r="J258" s="6" t="n">
        <v>0</v>
      </c>
      <c r="K258" s="6" t="n">
        <v>0</v>
      </c>
      <c r="L258" s="6" t="n">
        <v>0</v>
      </c>
      <c r="M258" s="6"/>
      <c r="N258" s="6" t="s">
        <f>=I258+J258+K258+L258</f>
      </c>
      <c r="O258" s="16"/>
    </row>
    <row collapsed="false" customFormat="false" customHeight="false" hidden="false" ht="12.1" outlineLevel="0" r="259">
      <c r="A259" s="21" t="n">
        <v>45447.626990741</v>
      </c>
      <c r="B259" s="22" t="s">
        <v>309</v>
      </c>
      <c r="C259" s="22" t="s">
        <v>368</v>
      </c>
      <c r="D259" s="22" t="s">
        <v>309</v>
      </c>
      <c r="E259" s="22" t="s">
        <v>309</v>
      </c>
      <c r="F259" s="22" t="s">
        <v>19</v>
      </c>
      <c r="G259" s="23" t="n">
        <v>1</v>
      </c>
      <c r="H259" s="24" t="n">
        <v>1</v>
      </c>
      <c r="I259" s="24" t="n">
        <v>13.58</v>
      </c>
      <c r="J259" s="24" t="n">
        <v>0</v>
      </c>
      <c r="K259" s="24" t="n">
        <v>0</v>
      </c>
      <c r="L259" s="24" t="n">
        <v>0</v>
      </c>
      <c r="M259" s="24"/>
      <c r="N259" s="6" t="s">
        <f>=I259+J259+K259+L259</f>
      </c>
      <c r="O259" s="22"/>
    </row>
    <row collapsed="false" customFormat="false" customHeight="false" hidden="false" ht="12.1" outlineLevel="0" r="260">
      <c r="A260" s="21" t="n">
        <v>45448.691342593</v>
      </c>
      <c r="B260" s="22" t="s">
        <v>309</v>
      </c>
      <c r="C260" s="22" t="s">
        <v>334</v>
      </c>
      <c r="D260" s="22" t="s">
        <v>309</v>
      </c>
      <c r="E260" s="22" t="s">
        <v>309</v>
      </c>
      <c r="F260" s="22" t="s">
        <v>19</v>
      </c>
      <c r="G260" s="23" t="n">
        <v>1</v>
      </c>
      <c r="H260" s="24" t="n">
        <v>1</v>
      </c>
      <c r="I260" s="24" t="n">
        <v>20.57</v>
      </c>
      <c r="J260" s="24" t="n">
        <v>0</v>
      </c>
      <c r="K260" s="24" t="n">
        <v>0</v>
      </c>
      <c r="L260" s="24" t="n">
        <v>0</v>
      </c>
      <c r="M260" s="24"/>
      <c r="N260" s="6" t="s">
        <f>=I260+J260+K260+L260</f>
      </c>
      <c r="O260" s="22"/>
    </row>
    <row collapsed="false" customFormat="false" customHeight="false" hidden="false" ht="12.1" outlineLevel="0" r="261">
      <c r="A261" s="20" t="n">
        <v>45448.820972222</v>
      </c>
      <c r="B261" s="16" t="s">
        <v>30</v>
      </c>
      <c r="C261" s="16" t="s">
        <v>313</v>
      </c>
      <c r="D261" s="16" t="s">
        <v>252</v>
      </c>
      <c r="E261" s="16" t="s">
        <v>24</v>
      </c>
      <c r="F261" s="16" t="s">
        <v>19</v>
      </c>
      <c r="G261" s="7" t="n">
        <v>6</v>
      </c>
      <c r="H261" s="6" t="n">
        <v>5.79</v>
      </c>
      <c r="I261" s="6" t="n">
        <v>-34.74</v>
      </c>
      <c r="J261" s="6" t="n">
        <v>0</v>
      </c>
      <c r="K261" s="6" t="n">
        <v>0</v>
      </c>
      <c r="L261" s="6" t="n">
        <v>0</v>
      </c>
      <c r="M261" s="6"/>
      <c r="N261" s="6" t="s">
        <f>=I261+J261+K261+L261</f>
      </c>
      <c r="O261" s="16"/>
    </row>
    <row collapsed="false" customFormat="false" customHeight="false" hidden="false" ht="12.1" outlineLevel="0" r="262">
      <c r="A262" s="21" t="n">
        <v>45450.680046296</v>
      </c>
      <c r="B262" s="22" t="s">
        <v>309</v>
      </c>
      <c r="C262" s="22" t="s">
        <v>336</v>
      </c>
      <c r="D262" s="22" t="s">
        <v>309</v>
      </c>
      <c r="E262" s="22" t="s">
        <v>309</v>
      </c>
      <c r="F262" s="22" t="s">
        <v>19</v>
      </c>
      <c r="G262" s="23" t="n">
        <v>1</v>
      </c>
      <c r="H262" s="24" t="n">
        <v>1</v>
      </c>
      <c r="I262" s="24" t="n">
        <v>34.41</v>
      </c>
      <c r="J262" s="24" t="n">
        <v>0</v>
      </c>
      <c r="K262" s="24" t="n">
        <v>0</v>
      </c>
      <c r="L262" s="24" t="n">
        <v>0</v>
      </c>
      <c r="M262" s="24"/>
      <c r="N262" s="6" t="s">
        <f>=I262+J262+K262+L262</f>
      </c>
      <c r="O262" s="22"/>
    </row>
    <row collapsed="false" customFormat="false" customHeight="false" hidden="false" ht="12.1" outlineLevel="0" r="263">
      <c r="A263" s="21" t="n">
        <v>45454.503414352</v>
      </c>
      <c r="B263" s="22" t="s">
        <v>309</v>
      </c>
      <c r="C263" s="22" t="s">
        <v>350</v>
      </c>
      <c r="D263" s="22" t="s">
        <v>309</v>
      </c>
      <c r="E263" s="22" t="s">
        <v>309</v>
      </c>
      <c r="F263" s="22" t="s">
        <v>19</v>
      </c>
      <c r="G263" s="23" t="n">
        <v>1</v>
      </c>
      <c r="H263" s="24" t="n">
        <v>1</v>
      </c>
      <c r="I263" s="24" t="n">
        <v>61.84</v>
      </c>
      <c r="J263" s="24" t="n">
        <v>0</v>
      </c>
      <c r="K263" s="24" t="n">
        <v>0</v>
      </c>
      <c r="L263" s="24" t="n">
        <v>0</v>
      </c>
      <c r="M263" s="24"/>
      <c r="N263" s="6" t="s">
        <f>=I263+J263+K263+L263</f>
      </c>
      <c r="O263" s="22"/>
    </row>
    <row collapsed="false" customFormat="false" customHeight="false" hidden="false" ht="12.1" outlineLevel="0" r="264">
      <c r="A264" s="21" t="n">
        <v>45454.658530093</v>
      </c>
      <c r="B264" s="22" t="s">
        <v>309</v>
      </c>
      <c r="C264" s="22" t="s">
        <v>356</v>
      </c>
      <c r="D264" s="22" t="s">
        <v>309</v>
      </c>
      <c r="E264" s="22" t="s">
        <v>309</v>
      </c>
      <c r="F264" s="22" t="s">
        <v>19</v>
      </c>
      <c r="G264" s="23" t="n">
        <v>1</v>
      </c>
      <c r="H264" s="24" t="n">
        <v>1</v>
      </c>
      <c r="I264" s="24" t="n">
        <v>21.36</v>
      </c>
      <c r="J264" s="24" t="n">
        <v>0</v>
      </c>
      <c r="K264" s="24" t="n">
        <v>0</v>
      </c>
      <c r="L264" s="24" t="n">
        <v>0</v>
      </c>
      <c r="M264" s="24"/>
      <c r="N264" s="6" t="s">
        <f>=I264+J264+K264+L264</f>
      </c>
      <c r="O264" s="22"/>
    </row>
    <row collapsed="false" customFormat="false" customHeight="false" hidden="false" ht="12.1" outlineLevel="0" r="265">
      <c r="A265" s="20" t="n">
        <v>45456.60474537</v>
      </c>
      <c r="B265" s="16" t="s">
        <v>23</v>
      </c>
      <c r="C265" s="16" t="s">
        <v>360</v>
      </c>
      <c r="D265" s="16" t="s">
        <v>252</v>
      </c>
      <c r="E265" s="16" t="s">
        <v>24</v>
      </c>
      <c r="F265" s="16" t="s">
        <v>19</v>
      </c>
      <c r="G265" s="7" t="n">
        <v>11</v>
      </c>
      <c r="H265" s="6" t="n">
        <v>10.29</v>
      </c>
      <c r="I265" s="6" t="n">
        <v>-113.19</v>
      </c>
      <c r="J265" s="6" t="n">
        <v>0</v>
      </c>
      <c r="K265" s="6" t="n">
        <v>0</v>
      </c>
      <c r="L265" s="6" t="n">
        <v>0</v>
      </c>
      <c r="M265" s="6"/>
      <c r="N265" s="6" t="s">
        <f>=I265+J265+K265+L265</f>
      </c>
      <c r="O265" s="16"/>
    </row>
    <row collapsed="false" customFormat="false" customHeight="false" hidden="false" ht="12.1" outlineLevel="0" r="266">
      <c r="A266" s="20" t="n">
        <v>45456.605081019</v>
      </c>
      <c r="B266" s="16" t="s">
        <v>33</v>
      </c>
      <c r="C266" s="16" t="s">
        <v>361</v>
      </c>
      <c r="D266" s="16" t="s">
        <v>252</v>
      </c>
      <c r="E266" s="16" t="s">
        <v>24</v>
      </c>
      <c r="F266" s="16" t="s">
        <v>19</v>
      </c>
      <c r="G266" s="7" t="n">
        <v>1</v>
      </c>
      <c r="H266" s="6" t="n">
        <v>8.31</v>
      </c>
      <c r="I266" s="6" t="n">
        <v>-8.31</v>
      </c>
      <c r="J266" s="6" t="n">
        <v>0</v>
      </c>
      <c r="K266" s="6" t="n">
        <v>0</v>
      </c>
      <c r="L266" s="6" t="n">
        <v>0</v>
      </c>
      <c r="M266" s="6"/>
      <c r="N266" s="6" t="s">
        <f>=I266+J266+K266+L266</f>
      </c>
      <c r="O266" s="16"/>
    </row>
    <row collapsed="false" customFormat="false" customHeight="false" hidden="false" ht="12.1" outlineLevel="0" r="267">
      <c r="A267" s="21" t="n">
        <v>45457.420821759</v>
      </c>
      <c r="B267" s="22" t="s">
        <v>309</v>
      </c>
      <c r="C267" s="22" t="s">
        <v>328</v>
      </c>
      <c r="D267" s="22" t="s">
        <v>309</v>
      </c>
      <c r="E267" s="22" t="s">
        <v>309</v>
      </c>
      <c r="F267" s="22" t="s">
        <v>19</v>
      </c>
      <c r="G267" s="23" t="n">
        <v>1</v>
      </c>
      <c r="H267" s="24" t="n">
        <v>1</v>
      </c>
      <c r="I267" s="24" t="n">
        <v>40.38</v>
      </c>
      <c r="J267" s="24" t="n">
        <v>0</v>
      </c>
      <c r="K267" s="24" t="n">
        <v>0</v>
      </c>
      <c r="L267" s="24" t="n">
        <v>0</v>
      </c>
      <c r="M267" s="24"/>
      <c r="N267" s="6" t="s">
        <f>=I267+J267+K267+L267</f>
      </c>
      <c r="O267" s="22"/>
    </row>
    <row collapsed="false" customFormat="false" customHeight="false" hidden="false" ht="12.1" outlineLevel="0" r="268">
      <c r="A268" s="21" t="n">
        <v>45457.436597222</v>
      </c>
      <c r="B268" s="22" t="s">
        <v>316</v>
      </c>
      <c r="C268" s="22" t="s">
        <v>371</v>
      </c>
      <c r="D268" s="22" t="s">
        <v>316</v>
      </c>
      <c r="E268" s="22" t="s">
        <v>316</v>
      </c>
      <c r="F268" s="22" t="s">
        <v>19</v>
      </c>
      <c r="G268" s="23" t="n">
        <v>1</v>
      </c>
      <c r="H268" s="24" t="n">
        <v>1</v>
      </c>
      <c r="I268" s="24" t="n">
        <v>2000</v>
      </c>
      <c r="J268" s="24" t="n">
        <v>0</v>
      </c>
      <c r="K268" s="24" t="n">
        <v>0</v>
      </c>
      <c r="L268" s="24" t="n">
        <v>0</v>
      </c>
      <c r="M268" s="24"/>
      <c r="N268" s="6" t="s">
        <f>=I268+J268+K268+L268</f>
      </c>
      <c r="O268" s="22"/>
    </row>
    <row collapsed="false" customFormat="false" customHeight="false" hidden="false" ht="12.1" outlineLevel="0" r="269">
      <c r="A269" s="20" t="n">
        <v>45457.743946759</v>
      </c>
      <c r="B269" s="16" t="s">
        <v>23</v>
      </c>
      <c r="C269" s="16" t="s">
        <v>360</v>
      </c>
      <c r="D269" s="16" t="s">
        <v>252</v>
      </c>
      <c r="E269" s="16" t="s">
        <v>24</v>
      </c>
      <c r="F269" s="16" t="s">
        <v>19</v>
      </c>
      <c r="G269" s="7" t="n">
        <v>195</v>
      </c>
      <c r="H269" s="6" t="n">
        <v>10.34</v>
      </c>
      <c r="I269" s="6" t="n">
        <v>-2016.3</v>
      </c>
      <c r="J269" s="6" t="n">
        <v>0</v>
      </c>
      <c r="K269" s="6" t="n">
        <v>0</v>
      </c>
      <c r="L269" s="6" t="n">
        <v>0</v>
      </c>
      <c r="M269" s="6"/>
      <c r="N269" s="6" t="s">
        <f>=I269+J269+K269+L269</f>
      </c>
      <c r="O269" s="16"/>
    </row>
    <row collapsed="false" customFormat="false" customHeight="false" hidden="false" ht="12.1" outlineLevel="0" r="270">
      <c r="A270" s="20" t="n">
        <v>45457.7440625</v>
      </c>
      <c r="B270" s="16" t="s">
        <v>23</v>
      </c>
      <c r="C270" s="16" t="s">
        <v>360</v>
      </c>
      <c r="D270" s="16" t="s">
        <v>252</v>
      </c>
      <c r="E270" s="16" t="s">
        <v>24</v>
      </c>
      <c r="F270" s="16" t="s">
        <v>19</v>
      </c>
      <c r="G270" s="7" t="n">
        <v>2</v>
      </c>
      <c r="H270" s="6" t="n">
        <v>10.34</v>
      </c>
      <c r="I270" s="6" t="n">
        <v>-20.68</v>
      </c>
      <c r="J270" s="6" t="n">
        <v>0</v>
      </c>
      <c r="K270" s="6" t="n">
        <v>0</v>
      </c>
      <c r="L270" s="6" t="n">
        <v>0</v>
      </c>
      <c r="M270" s="6"/>
      <c r="N270" s="6" t="s">
        <f>=I270+J270+K270+L270</f>
      </c>
      <c r="O270" s="16"/>
    </row>
    <row collapsed="false" customFormat="false" customHeight="false" hidden="false" ht="12.1" outlineLevel="0" r="271">
      <c r="A271" s="21" t="n">
        <v>45463.543842593</v>
      </c>
      <c r="B271" s="22" t="s">
        <v>309</v>
      </c>
      <c r="C271" s="22" t="s">
        <v>340</v>
      </c>
      <c r="D271" s="22" t="s">
        <v>309</v>
      </c>
      <c r="E271" s="22" t="s">
        <v>309</v>
      </c>
      <c r="F271" s="22" t="s">
        <v>19</v>
      </c>
      <c r="G271" s="23" t="n">
        <v>1</v>
      </c>
      <c r="H271" s="24" t="n">
        <v>1</v>
      </c>
      <c r="I271" s="24" t="n">
        <v>131.54</v>
      </c>
      <c r="J271" s="24" t="n">
        <v>0</v>
      </c>
      <c r="K271" s="24" t="n">
        <v>0</v>
      </c>
      <c r="L271" s="24" t="n">
        <v>0</v>
      </c>
      <c r="M271" s="24"/>
      <c r="N271" s="6" t="s">
        <f>=I271+J271+K271+L271</f>
      </c>
      <c r="O271" s="22"/>
    </row>
    <row collapsed="false" customFormat="false" customHeight="false" hidden="false" ht="12.1" outlineLevel="0" r="272">
      <c r="A272" s="20" t="n">
        <v>45468.66025463</v>
      </c>
      <c r="B272" s="16" t="s">
        <v>23</v>
      </c>
      <c r="C272" s="16" t="s">
        <v>360</v>
      </c>
      <c r="D272" s="16" t="s">
        <v>252</v>
      </c>
      <c r="E272" s="16" t="s">
        <v>24</v>
      </c>
      <c r="F272" s="16" t="s">
        <v>19</v>
      </c>
      <c r="G272" s="7" t="n">
        <v>13</v>
      </c>
      <c r="H272" s="6" t="n">
        <v>10.18</v>
      </c>
      <c r="I272" s="6" t="n">
        <v>-132.34</v>
      </c>
      <c r="J272" s="6" t="n">
        <v>0</v>
      </c>
      <c r="K272" s="6" t="n">
        <v>0</v>
      </c>
      <c r="L272" s="6" t="n">
        <v>0</v>
      </c>
      <c r="M272" s="6"/>
      <c r="N272" s="6" t="s">
        <f>=I272+J272+K272+L272</f>
      </c>
      <c r="O272" s="16"/>
    </row>
    <row collapsed="false" customFormat="false" customHeight="false" hidden="false" ht="12.1" outlineLevel="0" r="273">
      <c r="A273" s="21" t="n">
        <v>45474.659247685</v>
      </c>
      <c r="B273" s="22" t="s">
        <v>309</v>
      </c>
      <c r="C273" s="22" t="s">
        <v>310</v>
      </c>
      <c r="D273" s="22" t="s">
        <v>309</v>
      </c>
      <c r="E273" s="22" t="s">
        <v>309</v>
      </c>
      <c r="F273" s="22" t="s">
        <v>19</v>
      </c>
      <c r="G273" s="23" t="n">
        <v>1</v>
      </c>
      <c r="H273" s="24" t="n">
        <v>1</v>
      </c>
      <c r="I273" s="24" t="n">
        <v>16.96</v>
      </c>
      <c r="J273" s="24" t="n">
        <v>0</v>
      </c>
      <c r="K273" s="24" t="n">
        <v>0</v>
      </c>
      <c r="L273" s="24" t="n">
        <v>0</v>
      </c>
      <c r="M273" s="24"/>
      <c r="N273" s="6" t="s">
        <f>=I273+J273+K273+L273</f>
      </c>
      <c r="O273" s="22"/>
    </row>
    <row collapsed="false" customFormat="false" customHeight="false" hidden="false" ht="12.1" outlineLevel="0" r="274">
      <c r="A274" s="21" t="n">
        <v>45475.486689815</v>
      </c>
      <c r="B274" s="22" t="s">
        <v>316</v>
      </c>
      <c r="C274" s="22" t="s">
        <v>372</v>
      </c>
      <c r="D274" s="22" t="s">
        <v>316</v>
      </c>
      <c r="E274" s="22" t="s">
        <v>316</v>
      </c>
      <c r="F274" s="22" t="s">
        <v>19</v>
      </c>
      <c r="G274" s="23" t="n">
        <v>1</v>
      </c>
      <c r="H274" s="24" t="n">
        <v>1</v>
      </c>
      <c r="I274" s="24" t="n">
        <v>115.46</v>
      </c>
      <c r="J274" s="24" t="n">
        <v>0</v>
      </c>
      <c r="K274" s="24" t="n">
        <v>0</v>
      </c>
      <c r="L274" s="24" t="n">
        <v>0</v>
      </c>
      <c r="M274" s="24"/>
      <c r="N274" s="6" t="s">
        <f>=I274+J274+K274+L274</f>
      </c>
      <c r="O274" s="22"/>
    </row>
    <row collapsed="false" customFormat="false" customHeight="false" hidden="false" ht="12.1" outlineLevel="0" r="275">
      <c r="A275" s="21" t="n">
        <v>45475.49212963</v>
      </c>
      <c r="B275" s="22" t="s">
        <v>309</v>
      </c>
      <c r="C275" s="22" t="s">
        <v>368</v>
      </c>
      <c r="D275" s="22" t="s">
        <v>309</v>
      </c>
      <c r="E275" s="22" t="s">
        <v>309</v>
      </c>
      <c r="F275" s="22" t="s">
        <v>19</v>
      </c>
      <c r="G275" s="23" t="n">
        <v>1</v>
      </c>
      <c r="H275" s="24" t="n">
        <v>1</v>
      </c>
      <c r="I275" s="24" t="n">
        <v>13.16</v>
      </c>
      <c r="J275" s="24" t="n">
        <v>0</v>
      </c>
      <c r="K275" s="24" t="n">
        <v>0</v>
      </c>
      <c r="L275" s="24" t="n">
        <v>0</v>
      </c>
      <c r="M275" s="24"/>
      <c r="N275" s="6" t="s">
        <f>=I275+J275+K275+L275</f>
      </c>
      <c r="O275" s="22"/>
    </row>
    <row collapsed="false" customFormat="false" customHeight="false" hidden="false" ht="12.1" outlineLevel="0" r="276">
      <c r="A276" s="20" t="n">
        <v>45476.671006944</v>
      </c>
      <c r="B276" s="16" t="s">
        <v>23</v>
      </c>
      <c r="C276" s="16" t="s">
        <v>360</v>
      </c>
      <c r="D276" s="16" t="s">
        <v>252</v>
      </c>
      <c r="E276" s="16" t="s">
        <v>24</v>
      </c>
      <c r="F276" s="16" t="s">
        <v>19</v>
      </c>
      <c r="G276" s="7" t="n">
        <v>14</v>
      </c>
      <c r="H276" s="6" t="n">
        <v>10.22</v>
      </c>
      <c r="I276" s="6" t="n">
        <v>-143.08</v>
      </c>
      <c r="J276" s="6" t="n">
        <v>0</v>
      </c>
      <c r="K276" s="6" t="n">
        <v>0</v>
      </c>
      <c r="L276" s="6" t="n">
        <v>0</v>
      </c>
      <c r="M276" s="6"/>
      <c r="N276" s="6" t="s">
        <f>=I276+J276+K276+L276</f>
      </c>
      <c r="O276" s="16"/>
    </row>
    <row collapsed="false" customFormat="false" customHeight="false" hidden="false" ht="12.1" outlineLevel="0" r="277">
      <c r="A277" s="20" t="n">
        <v>45476.671238426</v>
      </c>
      <c r="B277" s="16" t="s">
        <v>30</v>
      </c>
      <c r="C277" s="16" t="s">
        <v>313</v>
      </c>
      <c r="D277" s="16" t="s">
        <v>252</v>
      </c>
      <c r="E277" s="16" t="s">
        <v>24</v>
      </c>
      <c r="F277" s="16" t="s">
        <v>19</v>
      </c>
      <c r="G277" s="7" t="n">
        <v>1</v>
      </c>
      <c r="H277" s="6" t="n">
        <v>5.82</v>
      </c>
      <c r="I277" s="6" t="n">
        <v>-5.82</v>
      </c>
      <c r="J277" s="6" t="n">
        <v>0</v>
      </c>
      <c r="K277" s="6" t="n">
        <v>0</v>
      </c>
      <c r="L277" s="6" t="n">
        <v>0</v>
      </c>
      <c r="M277" s="6"/>
      <c r="N277" s="6" t="s">
        <f>=I277+J277+K277+L277</f>
      </c>
      <c r="O277" s="16"/>
    </row>
    <row collapsed="false" customFormat="false" customHeight="false" hidden="false" ht="12.1" outlineLevel="0" r="278">
      <c r="A278" s="21" t="n">
        <v>45483.486921296</v>
      </c>
      <c r="B278" s="22" t="s">
        <v>309</v>
      </c>
      <c r="C278" s="22" t="s">
        <v>352</v>
      </c>
      <c r="D278" s="22" t="s">
        <v>309</v>
      </c>
      <c r="E278" s="22" t="s">
        <v>309</v>
      </c>
      <c r="F278" s="22" t="s">
        <v>19</v>
      </c>
      <c r="G278" s="23" t="n">
        <v>1</v>
      </c>
      <c r="H278" s="24" t="n">
        <v>1</v>
      </c>
      <c r="I278" s="24" t="n">
        <v>89.76</v>
      </c>
      <c r="J278" s="24" t="n">
        <v>0</v>
      </c>
      <c r="K278" s="24" t="n">
        <v>0</v>
      </c>
      <c r="L278" s="24" t="n">
        <v>0</v>
      </c>
      <c r="M278" s="24"/>
      <c r="N278" s="6" t="s">
        <f>=I278+J278+K278+L278</f>
      </c>
      <c r="O278" s="22"/>
    </row>
    <row collapsed="false" customFormat="false" customHeight="false" hidden="false" ht="12.1" outlineLevel="0" r="279">
      <c r="A279" s="21" t="n">
        <v>45483.518032407</v>
      </c>
      <c r="B279" s="22" t="s">
        <v>309</v>
      </c>
      <c r="C279" s="22" t="s">
        <v>356</v>
      </c>
      <c r="D279" s="22" t="s">
        <v>309</v>
      </c>
      <c r="E279" s="22" t="s">
        <v>309</v>
      </c>
      <c r="F279" s="22" t="s">
        <v>19</v>
      </c>
      <c r="G279" s="23" t="n">
        <v>1</v>
      </c>
      <c r="H279" s="24" t="n">
        <v>1</v>
      </c>
      <c r="I279" s="24" t="n">
        <v>21.36</v>
      </c>
      <c r="J279" s="24" t="n">
        <v>0</v>
      </c>
      <c r="K279" s="24" t="n">
        <v>0</v>
      </c>
      <c r="L279" s="24" t="n">
        <v>0</v>
      </c>
      <c r="M279" s="24"/>
      <c r="N279" s="6" t="s">
        <f>=I279+J279+K279+L279</f>
      </c>
      <c r="O279" s="22"/>
    </row>
    <row collapsed="false" customFormat="false" customHeight="false" hidden="false" ht="12.1" outlineLevel="0" r="280">
      <c r="A280" s="21" t="n">
        <v>45484.5609375</v>
      </c>
      <c r="B280" s="22" t="s">
        <v>309</v>
      </c>
      <c r="C280" s="22" t="s">
        <v>314</v>
      </c>
      <c r="D280" s="22" t="s">
        <v>309</v>
      </c>
      <c r="E280" s="22" t="s">
        <v>309</v>
      </c>
      <c r="F280" s="22" t="s">
        <v>19</v>
      </c>
      <c r="G280" s="23" t="n">
        <v>1</v>
      </c>
      <c r="H280" s="24" t="n">
        <v>1</v>
      </c>
      <c r="I280" s="24" t="n">
        <v>47.36</v>
      </c>
      <c r="J280" s="24" t="n">
        <v>0</v>
      </c>
      <c r="K280" s="24" t="n">
        <v>0</v>
      </c>
      <c r="L280" s="24" t="n">
        <v>0</v>
      </c>
      <c r="M280" s="24"/>
      <c r="N280" s="6" t="s">
        <f>=I280+J280+K280+L280</f>
      </c>
      <c r="O280" s="22"/>
    </row>
    <row collapsed="false" customFormat="false" customHeight="false" hidden="false" ht="12.1" outlineLevel="0" r="281">
      <c r="A281" s="21" t="n">
        <v>45484.562326389</v>
      </c>
      <c r="B281" s="22" t="s">
        <v>316</v>
      </c>
      <c r="C281" s="22" t="s">
        <v>373</v>
      </c>
      <c r="D281" s="22" t="s">
        <v>316</v>
      </c>
      <c r="E281" s="22" t="s">
        <v>316</v>
      </c>
      <c r="F281" s="22" t="s">
        <v>19</v>
      </c>
      <c r="G281" s="23" t="n">
        <v>1</v>
      </c>
      <c r="H281" s="24" t="n">
        <v>1</v>
      </c>
      <c r="I281" s="24" t="n">
        <v>1000</v>
      </c>
      <c r="J281" s="24" t="n">
        <v>0</v>
      </c>
      <c r="K281" s="24" t="n">
        <v>0</v>
      </c>
      <c r="L281" s="24" t="n">
        <v>0</v>
      </c>
      <c r="M281" s="24"/>
      <c r="N281" s="6" t="s">
        <f>=I281+J281+K281+L281</f>
      </c>
      <c r="O281" s="22"/>
    </row>
    <row collapsed="false" customFormat="false" customHeight="false" hidden="false" ht="12.1" outlineLevel="0" r="282">
      <c r="A282" s="20" t="n">
        <v>45488.607708333</v>
      </c>
      <c r="B282" s="16" t="s">
        <v>30</v>
      </c>
      <c r="C282" s="16" t="s">
        <v>313</v>
      </c>
      <c r="D282" s="16" t="s">
        <v>252</v>
      </c>
      <c r="E282" s="16" t="s">
        <v>24</v>
      </c>
      <c r="F282" s="16" t="s">
        <v>19</v>
      </c>
      <c r="G282" s="7" t="n">
        <v>190</v>
      </c>
      <c r="H282" s="6" t="n">
        <v>5.79</v>
      </c>
      <c r="I282" s="6" t="n">
        <v>-1100.1</v>
      </c>
      <c r="J282" s="6" t="n">
        <v>0</v>
      </c>
      <c r="K282" s="6" t="n">
        <v>0</v>
      </c>
      <c r="L282" s="6" t="n">
        <v>0</v>
      </c>
      <c r="M282" s="6"/>
      <c r="N282" s="6" t="s">
        <f>=I282+J282+K282+L282</f>
      </c>
      <c r="O282" s="16"/>
    </row>
    <row collapsed="false" customFormat="false" customHeight="false" hidden="false" ht="12.1" outlineLevel="0" r="283">
      <c r="A283" s="20" t="n">
        <v>45488.607916667</v>
      </c>
      <c r="B283" s="16" t="s">
        <v>30</v>
      </c>
      <c r="C283" s="16" t="s">
        <v>313</v>
      </c>
      <c r="D283" s="16" t="s">
        <v>252</v>
      </c>
      <c r="E283" s="16" t="s">
        <v>24</v>
      </c>
      <c r="F283" s="16" t="s">
        <v>19</v>
      </c>
      <c r="G283" s="7" t="n">
        <v>10</v>
      </c>
      <c r="H283" s="6" t="n">
        <v>5.79</v>
      </c>
      <c r="I283" s="6" t="n">
        <v>-57.9</v>
      </c>
      <c r="J283" s="6" t="n">
        <v>0</v>
      </c>
      <c r="K283" s="6" t="n">
        <v>0</v>
      </c>
      <c r="L283" s="6" t="n">
        <v>0</v>
      </c>
      <c r="M283" s="6"/>
      <c r="N283" s="6" t="s">
        <f>=I283+J283+K283+L283</f>
      </c>
      <c r="O283" s="16"/>
    </row>
    <row collapsed="false" customFormat="false" customHeight="false" hidden="false" ht="12.1" outlineLevel="0" r="284">
      <c r="A284" s="21" t="n">
        <v>45491.839675926</v>
      </c>
      <c r="B284" s="22" t="s">
        <v>309</v>
      </c>
      <c r="C284" s="22" t="s">
        <v>318</v>
      </c>
      <c r="D284" s="22" t="s">
        <v>309</v>
      </c>
      <c r="E284" s="22" t="s">
        <v>309</v>
      </c>
      <c r="F284" s="22" t="s">
        <v>19</v>
      </c>
      <c r="G284" s="23" t="n">
        <v>1</v>
      </c>
      <c r="H284" s="24" t="n">
        <v>1</v>
      </c>
      <c r="I284" s="24" t="n">
        <v>45.62</v>
      </c>
      <c r="J284" s="24" t="n">
        <v>0</v>
      </c>
      <c r="K284" s="24" t="n">
        <v>0</v>
      </c>
      <c r="L284" s="24" t="n">
        <v>0</v>
      </c>
      <c r="M284" s="24"/>
      <c r="N284" s="6" t="s">
        <f>=I284+J284+K284+L284</f>
      </c>
      <c r="O284" s="22"/>
    </row>
    <row collapsed="false" customFormat="false" customHeight="false" hidden="false" ht="12.1" outlineLevel="0" r="285">
      <c r="A285" s="21" t="n">
        <v>45491.846053241</v>
      </c>
      <c r="B285" s="22" t="s">
        <v>316</v>
      </c>
      <c r="C285" s="22" t="s">
        <v>374</v>
      </c>
      <c r="D285" s="22" t="s">
        <v>316</v>
      </c>
      <c r="E285" s="22" t="s">
        <v>316</v>
      </c>
      <c r="F285" s="22" t="s">
        <v>19</v>
      </c>
      <c r="G285" s="23" t="n">
        <v>1</v>
      </c>
      <c r="H285" s="24" t="n">
        <v>1</v>
      </c>
      <c r="I285" s="24" t="n">
        <v>250</v>
      </c>
      <c r="J285" s="24" t="n">
        <v>0</v>
      </c>
      <c r="K285" s="24" t="n">
        <v>0</v>
      </c>
      <c r="L285" s="24" t="n">
        <v>0</v>
      </c>
      <c r="M285" s="24"/>
      <c r="N285" s="6" t="s">
        <f>=I285+J285+K285+L285</f>
      </c>
      <c r="O285" s="22"/>
    </row>
    <row collapsed="false" customFormat="false" customHeight="false" hidden="false" ht="12.1" outlineLevel="0" r="286">
      <c r="A286" s="20" t="n">
        <v>45492.571342593</v>
      </c>
      <c r="B286" s="16" t="s">
        <v>30</v>
      </c>
      <c r="C286" s="16" t="s">
        <v>313</v>
      </c>
      <c r="D286" s="16" t="s">
        <v>252</v>
      </c>
      <c r="E286" s="16" t="s">
        <v>24</v>
      </c>
      <c r="F286" s="16" t="s">
        <v>19</v>
      </c>
      <c r="G286" s="7" t="n">
        <v>51</v>
      </c>
      <c r="H286" s="6" t="n">
        <v>5.81</v>
      </c>
      <c r="I286" s="6" t="n">
        <v>-296.31</v>
      </c>
      <c r="J286" s="6" t="n">
        <v>0</v>
      </c>
      <c r="K286" s="6" t="n">
        <v>0</v>
      </c>
      <c r="L286" s="6" t="n">
        <v>0</v>
      </c>
      <c r="M286" s="6"/>
      <c r="N286" s="6" t="s">
        <f>=I286+J286+K286+L286</f>
      </c>
      <c r="O286" s="16"/>
    </row>
    <row collapsed="false" customFormat="false" customHeight="false" hidden="false" ht="12.1" outlineLevel="0" r="287">
      <c r="A287" s="21" t="n">
        <v>45506.3921875</v>
      </c>
      <c r="B287" s="22" t="s">
        <v>316</v>
      </c>
      <c r="C287" s="22" t="s">
        <v>372</v>
      </c>
      <c r="D287" s="22" t="s">
        <v>316</v>
      </c>
      <c r="E287" s="22" t="s">
        <v>316</v>
      </c>
      <c r="F287" s="22" t="s">
        <v>19</v>
      </c>
      <c r="G287" s="23" t="n">
        <v>1</v>
      </c>
      <c r="H287" s="24" t="n">
        <v>1</v>
      </c>
      <c r="I287" s="24" t="n">
        <v>101</v>
      </c>
      <c r="J287" s="24" t="n">
        <v>0</v>
      </c>
      <c r="K287" s="24" t="n">
        <v>0</v>
      </c>
      <c r="L287" s="24" t="n">
        <v>0</v>
      </c>
      <c r="M287" s="24"/>
      <c r="N287" s="6" t="s">
        <f>=I287+J287+K287+L287</f>
      </c>
      <c r="O287" s="22"/>
    </row>
    <row collapsed="false" customFormat="false" customHeight="false" hidden="false" ht="12.1" outlineLevel="0" r="288">
      <c r="A288" s="21" t="n">
        <v>45506.394155093</v>
      </c>
      <c r="B288" s="22" t="s">
        <v>309</v>
      </c>
      <c r="C288" s="22" t="s">
        <v>368</v>
      </c>
      <c r="D288" s="22" t="s">
        <v>309</v>
      </c>
      <c r="E288" s="22" t="s">
        <v>309</v>
      </c>
      <c r="F288" s="22" t="s">
        <v>19</v>
      </c>
      <c r="G288" s="23" t="n">
        <v>1</v>
      </c>
      <c r="H288" s="24" t="n">
        <v>1</v>
      </c>
      <c r="I288" s="24" t="n">
        <v>12.8</v>
      </c>
      <c r="J288" s="24" t="n">
        <v>0</v>
      </c>
      <c r="K288" s="24" t="n">
        <v>0</v>
      </c>
      <c r="L288" s="24" t="n">
        <v>0</v>
      </c>
      <c r="M288" s="24"/>
      <c r="N288" s="6" t="s">
        <f>=I288+J288+K288+L288</f>
      </c>
      <c r="O288" s="22"/>
    </row>
    <row collapsed="false" customFormat="false" customHeight="false" hidden="false" ht="12.1" outlineLevel="0" r="289">
      <c r="A289" s="21" t="n">
        <v>45506.430601852</v>
      </c>
      <c r="B289" s="22" t="s">
        <v>309</v>
      </c>
      <c r="C289" s="22" t="s">
        <v>344</v>
      </c>
      <c r="D289" s="22" t="s">
        <v>309</v>
      </c>
      <c r="E289" s="22" t="s">
        <v>309</v>
      </c>
      <c r="F289" s="22" t="s">
        <v>19</v>
      </c>
      <c r="G289" s="23" t="n">
        <v>1</v>
      </c>
      <c r="H289" s="24" t="n">
        <v>1</v>
      </c>
      <c r="I289" s="24" t="n">
        <v>45.38</v>
      </c>
      <c r="J289" s="24" t="n">
        <v>0</v>
      </c>
      <c r="K289" s="24" t="n">
        <v>0</v>
      </c>
      <c r="L289" s="24" t="n">
        <v>0</v>
      </c>
      <c r="M289" s="24"/>
      <c r="N289" s="6" t="s">
        <f>=I289+J289+K289+L289</f>
      </c>
      <c r="O289" s="22"/>
    </row>
    <row collapsed="false" customFormat="false" customHeight="false" hidden="false" ht="12.1" outlineLevel="0" r="290">
      <c r="A290" s="20" t="n">
        <v>45506.93087963</v>
      </c>
      <c r="B290" s="16" t="s">
        <v>30</v>
      </c>
      <c r="C290" s="16" t="s">
        <v>313</v>
      </c>
      <c r="D290" s="16" t="s">
        <v>252</v>
      </c>
      <c r="E290" s="16" t="s">
        <v>24</v>
      </c>
      <c r="F290" s="16" t="s">
        <v>19</v>
      </c>
      <c r="G290" s="7" t="n">
        <v>27</v>
      </c>
      <c r="H290" s="6" t="n">
        <v>5.86</v>
      </c>
      <c r="I290" s="6" t="n">
        <v>-158.22</v>
      </c>
      <c r="J290" s="6" t="n">
        <v>0</v>
      </c>
      <c r="K290" s="6" t="n">
        <v>0</v>
      </c>
      <c r="L290" s="6" t="n">
        <v>0</v>
      </c>
      <c r="M290" s="6"/>
      <c r="N290" s="6" t="s">
        <f>=I290+J290+K290+L290</f>
      </c>
      <c r="O290" s="16"/>
    </row>
    <row collapsed="false" customFormat="false" customHeight="false" hidden="false" ht="12.1" outlineLevel="0" r="291">
      <c r="A291" s="21" t="n">
        <v>45513.605173611</v>
      </c>
      <c r="B291" s="22" t="s">
        <v>309</v>
      </c>
      <c r="C291" s="22" t="s">
        <v>356</v>
      </c>
      <c r="D291" s="22" t="s">
        <v>309</v>
      </c>
      <c r="E291" s="22" t="s">
        <v>309</v>
      </c>
      <c r="F291" s="22" t="s">
        <v>19</v>
      </c>
      <c r="G291" s="23" t="n">
        <v>1</v>
      </c>
      <c r="H291" s="24" t="n">
        <v>1</v>
      </c>
      <c r="I291" s="24" t="n">
        <v>21.36</v>
      </c>
      <c r="J291" s="24" t="n">
        <v>0</v>
      </c>
      <c r="K291" s="24" t="n">
        <v>0</v>
      </c>
      <c r="L291" s="24" t="n">
        <v>0</v>
      </c>
      <c r="M291" s="24"/>
      <c r="N291" s="6" t="s">
        <f>=I291+J291+K291+L291</f>
      </c>
      <c r="O291" s="22"/>
    </row>
    <row collapsed="false" customFormat="false" customHeight="false" hidden="false" ht="12.1" outlineLevel="0" r="292">
      <c r="A292" s="20" t="n">
        <v>45516.643634259</v>
      </c>
      <c r="B292" s="16" t="s">
        <v>30</v>
      </c>
      <c r="C292" s="16" t="s">
        <v>313</v>
      </c>
      <c r="D292" s="16" t="s">
        <v>252</v>
      </c>
      <c r="E292" s="16" t="s">
        <v>24</v>
      </c>
      <c r="F292" s="16" t="s">
        <v>19</v>
      </c>
      <c r="G292" s="7" t="n">
        <v>5</v>
      </c>
      <c r="H292" s="6" t="n">
        <v>5.91</v>
      </c>
      <c r="I292" s="6" t="n">
        <v>-29.55</v>
      </c>
      <c r="J292" s="6" t="n">
        <v>0</v>
      </c>
      <c r="K292" s="6" t="n">
        <v>0</v>
      </c>
      <c r="L292" s="6" t="n">
        <v>0</v>
      </c>
      <c r="M292" s="6"/>
      <c r="N292" s="6" t="s">
        <f>=I292+J292+K292+L292</f>
      </c>
      <c r="O292" s="16"/>
    </row>
    <row collapsed="false" customFormat="false" customHeight="false" hidden="false" ht="12.1" outlineLevel="0" r="293">
      <c r="A293" s="33" t="n">
        <v>45517.092824074</v>
      </c>
      <c r="B293" s="34" t="s">
        <v>375</v>
      </c>
      <c r="C293" s="34" t="s">
        <v>376</v>
      </c>
      <c r="D293" s="34" t="s">
        <v>375</v>
      </c>
      <c r="E293" s="34" t="s">
        <v>375</v>
      </c>
      <c r="F293" s="34" t="s">
        <v>19</v>
      </c>
      <c r="G293" s="35" t="n">
        <v>1</v>
      </c>
      <c r="H293" s="36" t="n">
        <v>-1</v>
      </c>
      <c r="I293" s="36" t="n">
        <v>-40</v>
      </c>
      <c r="J293" s="36" t="n">
        <v>0</v>
      </c>
      <c r="K293" s="36" t="n">
        <v>0</v>
      </c>
      <c r="L293" s="36" t="n">
        <v>0</v>
      </c>
      <c r="M293" s="36"/>
      <c r="N293" s="6" t="s">
        <f>=I293+J293+K293+L293</f>
      </c>
      <c r="O293" s="34"/>
    </row>
    <row collapsed="false" customFormat="false" customHeight="false" hidden="false" ht="12.1" outlineLevel="0" r="294">
      <c r="A294" s="25" t="n">
        <v>45517.642094907</v>
      </c>
      <c r="B294" s="26" t="s">
        <v>258</v>
      </c>
      <c r="C294" s="26" t="s">
        <v>377</v>
      </c>
      <c r="D294" s="26" t="s">
        <v>254</v>
      </c>
      <c r="E294" s="26" t="s">
        <v>24</v>
      </c>
      <c r="F294" s="26" t="s">
        <v>19</v>
      </c>
      <c r="G294" s="27" t="n">
        <v>-7</v>
      </c>
      <c r="H294" s="28" t="n">
        <v>7.67</v>
      </c>
      <c r="I294" s="28" t="n">
        <v>53.69</v>
      </c>
      <c r="J294" s="28" t="n">
        <v>0</v>
      </c>
      <c r="K294" s="28" t="n">
        <v>0</v>
      </c>
      <c r="L294" s="28" t="n">
        <v>0</v>
      </c>
      <c r="M294" s="28"/>
      <c r="N294" s="6" t="s">
        <f>=I294+J294+K294+L294</f>
      </c>
      <c r="O294" s="26"/>
    </row>
    <row collapsed="false" customFormat="false" customHeight="false" hidden="false" ht="12.1" outlineLevel="0" r="295">
      <c r="A295" s="20" t="n">
        <v>45517.893958333</v>
      </c>
      <c r="B295" s="16" t="s">
        <v>30</v>
      </c>
      <c r="C295" s="16" t="s">
        <v>313</v>
      </c>
      <c r="D295" s="16" t="s">
        <v>252</v>
      </c>
      <c r="E295" s="16" t="s">
        <v>24</v>
      </c>
      <c r="F295" s="16" t="s">
        <v>19</v>
      </c>
      <c r="G295" s="7" t="n">
        <v>1</v>
      </c>
      <c r="H295" s="6" t="n">
        <v>5.92</v>
      </c>
      <c r="I295" s="6" t="n">
        <v>-5.92</v>
      </c>
      <c r="J295" s="6" t="n">
        <v>0</v>
      </c>
      <c r="K295" s="6" t="n">
        <v>0</v>
      </c>
      <c r="L295" s="6" t="n">
        <v>0</v>
      </c>
      <c r="M295" s="6"/>
      <c r="N295" s="6" t="s">
        <f>=I295+J295+K295+L295</f>
      </c>
      <c r="O295" s="16"/>
    </row>
    <row collapsed="false" customFormat="false" customHeight="false" hidden="false" ht="12.1" outlineLevel="0" r="296">
      <c r="A296" s="21" t="n">
        <v>45519.389849537</v>
      </c>
      <c r="B296" s="22" t="s">
        <v>309</v>
      </c>
      <c r="C296" s="22" t="s">
        <v>320</v>
      </c>
      <c r="D296" s="22" t="s">
        <v>309</v>
      </c>
      <c r="E296" s="22" t="s">
        <v>309</v>
      </c>
      <c r="F296" s="22" t="s">
        <v>19</v>
      </c>
      <c r="G296" s="23" t="n">
        <v>1</v>
      </c>
      <c r="H296" s="24" t="n">
        <v>1</v>
      </c>
      <c r="I296" s="24" t="n">
        <v>126.66</v>
      </c>
      <c r="J296" s="24" t="n">
        <v>0</v>
      </c>
      <c r="K296" s="24" t="n">
        <v>0</v>
      </c>
      <c r="L296" s="24" t="n">
        <v>0</v>
      </c>
      <c r="M296" s="24"/>
      <c r="N296" s="6" t="s">
        <f>=I296+J296+K296+L296</f>
      </c>
      <c r="O296" s="22"/>
    </row>
    <row collapsed="false" customFormat="false" customHeight="false" hidden="false" ht="12.1" outlineLevel="0" r="297">
      <c r="A297" s="21" t="n">
        <v>45519.438240741</v>
      </c>
      <c r="B297" s="22" t="s">
        <v>309</v>
      </c>
      <c r="C297" s="22" t="s">
        <v>378</v>
      </c>
      <c r="D297" s="22" t="s">
        <v>309</v>
      </c>
      <c r="E297" s="22" t="s">
        <v>309</v>
      </c>
      <c r="F297" s="22" t="s">
        <v>19</v>
      </c>
      <c r="G297" s="23" t="n">
        <v>1</v>
      </c>
      <c r="H297" s="24" t="n">
        <v>1</v>
      </c>
      <c r="I297" s="24" t="n">
        <v>63.08</v>
      </c>
      <c r="J297" s="24" t="n">
        <v>0</v>
      </c>
      <c r="K297" s="24" t="n">
        <v>0</v>
      </c>
      <c r="L297" s="24" t="n">
        <v>0</v>
      </c>
      <c r="M297" s="24"/>
      <c r="N297" s="6" t="s">
        <f>=I297+J297+K297+L297</f>
      </c>
      <c r="O297" s="22"/>
    </row>
    <row collapsed="false" customFormat="false" customHeight="false" hidden="false" ht="12.1" outlineLevel="0" r="298">
      <c r="A298" s="20" t="n">
        <v>45519.652766204</v>
      </c>
      <c r="B298" s="16" t="s">
        <v>23</v>
      </c>
      <c r="C298" s="16" t="s">
        <v>360</v>
      </c>
      <c r="D298" s="16" t="s">
        <v>252</v>
      </c>
      <c r="E298" s="16" t="s">
        <v>24</v>
      </c>
      <c r="F298" s="16" t="s">
        <v>19</v>
      </c>
      <c r="G298" s="7" t="n">
        <v>18</v>
      </c>
      <c r="H298" s="6" t="n">
        <v>10.05</v>
      </c>
      <c r="I298" s="6" t="n">
        <v>-180.9</v>
      </c>
      <c r="J298" s="6" t="n">
        <v>0</v>
      </c>
      <c r="K298" s="6" t="n">
        <v>0</v>
      </c>
      <c r="L298" s="6" t="n">
        <v>0</v>
      </c>
      <c r="M298" s="6"/>
      <c r="N298" s="6" t="s">
        <f>=I298+J298+K298+L298</f>
      </c>
      <c r="O298" s="16"/>
    </row>
    <row collapsed="false" customFormat="false" customHeight="false" hidden="false" ht="12.1" outlineLevel="0" r="299">
      <c r="A299" s="20" t="n">
        <v>45519.652962963</v>
      </c>
      <c r="B299" s="16" t="s">
        <v>30</v>
      </c>
      <c r="C299" s="16" t="s">
        <v>313</v>
      </c>
      <c r="D299" s="16" t="s">
        <v>252</v>
      </c>
      <c r="E299" s="16" t="s">
        <v>24</v>
      </c>
      <c r="F299" s="16" t="s">
        <v>19</v>
      </c>
      <c r="G299" s="7" t="n">
        <v>1</v>
      </c>
      <c r="H299" s="6" t="n">
        <v>5.92</v>
      </c>
      <c r="I299" s="6" t="n">
        <v>-5.92</v>
      </c>
      <c r="J299" s="6" t="n">
        <v>0</v>
      </c>
      <c r="K299" s="6" t="n">
        <v>0</v>
      </c>
      <c r="L299" s="6" t="n">
        <v>0</v>
      </c>
      <c r="M299" s="6"/>
      <c r="N299" s="6" t="s">
        <f>=I299+J299+K299+L299</f>
      </c>
      <c r="O299" s="16"/>
    </row>
    <row collapsed="false" customFormat="false" customHeight="false" hidden="false" ht="12.1" outlineLevel="0" r="300">
      <c r="A300" s="21" t="n">
        <v>45531.53505787</v>
      </c>
      <c r="B300" s="22" t="s">
        <v>309</v>
      </c>
      <c r="C300" s="22" t="s">
        <v>367</v>
      </c>
      <c r="D300" s="22" t="s">
        <v>309</v>
      </c>
      <c r="E300" s="22" t="s">
        <v>309</v>
      </c>
      <c r="F300" s="22" t="s">
        <v>19</v>
      </c>
      <c r="G300" s="23" t="n">
        <v>1</v>
      </c>
      <c r="H300" s="24" t="n">
        <v>1</v>
      </c>
      <c r="I300" s="24" t="n">
        <v>29.29</v>
      </c>
      <c r="J300" s="24" t="n">
        <v>0</v>
      </c>
      <c r="K300" s="24" t="n">
        <v>0</v>
      </c>
      <c r="L300" s="24" t="n">
        <v>0</v>
      </c>
      <c r="M300" s="24"/>
      <c r="N300" s="6" t="s">
        <f>=I300+J300+K300+L300</f>
      </c>
      <c r="O300" s="22"/>
    </row>
    <row collapsed="false" customFormat="false" customHeight="false" hidden="false" ht="12.1" outlineLevel="0" r="301">
      <c r="A301" s="21" t="n">
        <v>45532.452025463</v>
      </c>
      <c r="B301" s="22" t="s">
        <v>316</v>
      </c>
      <c r="C301" s="22" t="s">
        <v>346</v>
      </c>
      <c r="D301" s="22" t="s">
        <v>316</v>
      </c>
      <c r="E301" s="22" t="s">
        <v>316</v>
      </c>
      <c r="F301" s="22" t="s">
        <v>19</v>
      </c>
      <c r="G301" s="23" t="n">
        <v>1</v>
      </c>
      <c r="H301" s="24" t="n">
        <v>1</v>
      </c>
      <c r="I301" s="24" t="n">
        <v>250</v>
      </c>
      <c r="J301" s="24" t="n">
        <v>0</v>
      </c>
      <c r="K301" s="24" t="n">
        <v>0</v>
      </c>
      <c r="L301" s="24" t="n">
        <v>0</v>
      </c>
      <c r="M301" s="24"/>
      <c r="N301" s="6" t="s">
        <f>=I301+J301+K301+L301</f>
      </c>
      <c r="O301" s="22"/>
    </row>
    <row collapsed="false" customFormat="false" customHeight="false" hidden="false" ht="12.1" outlineLevel="0" r="302">
      <c r="A302" s="21" t="n">
        <v>45532.453240741</v>
      </c>
      <c r="B302" s="22" t="s">
        <v>309</v>
      </c>
      <c r="C302" s="22" t="s">
        <v>324</v>
      </c>
      <c r="D302" s="22" t="s">
        <v>309</v>
      </c>
      <c r="E302" s="22" t="s">
        <v>309</v>
      </c>
      <c r="F302" s="22" t="s">
        <v>19</v>
      </c>
      <c r="G302" s="23" t="n">
        <v>1</v>
      </c>
      <c r="H302" s="24" t="n">
        <v>1</v>
      </c>
      <c r="I302" s="24" t="n">
        <v>9.78</v>
      </c>
      <c r="J302" s="24" t="n">
        <v>0</v>
      </c>
      <c r="K302" s="24" t="n">
        <v>0</v>
      </c>
      <c r="L302" s="24" t="n">
        <v>0</v>
      </c>
      <c r="M302" s="24"/>
      <c r="N302" s="6" t="s">
        <f>=I302+J302+K302+L302</f>
      </c>
      <c r="O302" s="22"/>
    </row>
    <row collapsed="false" customFormat="false" customHeight="false" hidden="false" ht="12.1" outlineLevel="0" r="303">
      <c r="A303" s="20" t="n">
        <v>45532.568900463</v>
      </c>
      <c r="B303" s="16" t="s">
        <v>23</v>
      </c>
      <c r="C303" s="16" t="s">
        <v>360</v>
      </c>
      <c r="D303" s="16" t="s">
        <v>252</v>
      </c>
      <c r="E303" s="16" t="s">
        <v>24</v>
      </c>
      <c r="F303" s="16" t="s">
        <v>19</v>
      </c>
      <c r="G303" s="7" t="n">
        <v>29</v>
      </c>
      <c r="H303" s="6" t="n">
        <v>9.9</v>
      </c>
      <c r="I303" s="6" t="n">
        <v>-287.1</v>
      </c>
      <c r="J303" s="6" t="n">
        <v>0</v>
      </c>
      <c r="K303" s="6" t="n">
        <v>0</v>
      </c>
      <c r="L303" s="6" t="n">
        <v>0</v>
      </c>
      <c r="M303" s="6"/>
      <c r="N303" s="6" t="s">
        <f>=I303+J303+K303+L303</f>
      </c>
      <c r="O303" s="16"/>
    </row>
    <row collapsed="false" customFormat="false" customHeight="false" hidden="false" ht="12.1" outlineLevel="0" r="304">
      <c r="A304" s="21" t="n">
        <v>45533.475439815</v>
      </c>
      <c r="B304" s="22" t="s">
        <v>316</v>
      </c>
      <c r="C304" s="22" t="s">
        <v>347</v>
      </c>
      <c r="D304" s="22" t="s">
        <v>316</v>
      </c>
      <c r="E304" s="22" t="s">
        <v>316</v>
      </c>
      <c r="F304" s="22" t="s">
        <v>19</v>
      </c>
      <c r="G304" s="23" t="n">
        <v>1</v>
      </c>
      <c r="H304" s="24" t="n">
        <v>1</v>
      </c>
      <c r="I304" s="24" t="n">
        <v>250</v>
      </c>
      <c r="J304" s="24" t="n">
        <v>0</v>
      </c>
      <c r="K304" s="24" t="n">
        <v>0</v>
      </c>
      <c r="L304" s="24" t="n">
        <v>0</v>
      </c>
      <c r="M304" s="24"/>
      <c r="N304" s="6" t="s">
        <f>=I304+J304+K304+L304</f>
      </c>
      <c r="O304" s="22"/>
    </row>
    <row collapsed="false" customFormat="false" customHeight="false" hidden="false" ht="12.1" outlineLevel="0" r="305">
      <c r="A305" s="21" t="n">
        <v>45533.478530093</v>
      </c>
      <c r="B305" s="22" t="s">
        <v>309</v>
      </c>
      <c r="C305" s="22" t="s">
        <v>326</v>
      </c>
      <c r="D305" s="22" t="s">
        <v>309</v>
      </c>
      <c r="E305" s="22" t="s">
        <v>309</v>
      </c>
      <c r="F305" s="22" t="s">
        <v>19</v>
      </c>
      <c r="G305" s="23" t="n">
        <v>1</v>
      </c>
      <c r="H305" s="24" t="n">
        <v>1</v>
      </c>
      <c r="I305" s="24" t="n">
        <v>10.9</v>
      </c>
      <c r="J305" s="24" t="n">
        <v>0</v>
      </c>
      <c r="K305" s="24" t="n">
        <v>0</v>
      </c>
      <c r="L305" s="24" t="n">
        <v>0</v>
      </c>
      <c r="M305" s="24"/>
      <c r="N305" s="6" t="s">
        <f>=I305+J305+K305+L305</f>
      </c>
      <c r="O305" s="22"/>
    </row>
    <row collapsed="false" customFormat="false" customHeight="false" hidden="false" ht="12.1" outlineLevel="0" r="306">
      <c r="A306" s="20" t="n">
        <v>45533.527986111</v>
      </c>
      <c r="B306" s="16" t="s">
        <v>23</v>
      </c>
      <c r="C306" s="16" t="s">
        <v>360</v>
      </c>
      <c r="D306" s="16" t="s">
        <v>252</v>
      </c>
      <c r="E306" s="16" t="s">
        <v>24</v>
      </c>
      <c r="F306" s="16" t="s">
        <v>19</v>
      </c>
      <c r="G306" s="7" t="n">
        <v>26</v>
      </c>
      <c r="H306" s="6" t="n">
        <v>9.87</v>
      </c>
      <c r="I306" s="6" t="n">
        <v>-256.62</v>
      </c>
      <c r="J306" s="6" t="n">
        <v>0</v>
      </c>
      <c r="K306" s="6" t="n">
        <v>0</v>
      </c>
      <c r="L306" s="6" t="n">
        <v>0</v>
      </c>
      <c r="M306" s="6"/>
      <c r="N306" s="6" t="s">
        <f>=I306+J306+K306+L306</f>
      </c>
      <c r="O306" s="16"/>
    </row>
    <row collapsed="false" customFormat="false" customHeight="false" hidden="false" ht="12.1" outlineLevel="0" r="307">
      <c r="A307" s="21" t="n">
        <v>45538.503194444</v>
      </c>
      <c r="B307" s="22" t="s">
        <v>309</v>
      </c>
      <c r="C307" s="22" t="s">
        <v>368</v>
      </c>
      <c r="D307" s="22" t="s">
        <v>309</v>
      </c>
      <c r="E307" s="22" t="s">
        <v>309</v>
      </c>
      <c r="F307" s="22" t="s">
        <v>19</v>
      </c>
      <c r="G307" s="23" t="n">
        <v>1</v>
      </c>
      <c r="H307" s="24" t="n">
        <v>1</v>
      </c>
      <c r="I307" s="24" t="n">
        <v>12.12</v>
      </c>
      <c r="J307" s="24" t="n">
        <v>0</v>
      </c>
      <c r="K307" s="24" t="n">
        <v>0</v>
      </c>
      <c r="L307" s="24" t="n">
        <v>0</v>
      </c>
      <c r="M307" s="24"/>
      <c r="N307" s="6" t="s">
        <f>=I307+J307+K307+L307</f>
      </c>
      <c r="O307" s="22"/>
    </row>
    <row collapsed="false" customFormat="false" customHeight="false" hidden="false" ht="12.1" outlineLevel="0" r="308">
      <c r="A308" s="21" t="n">
        <v>45538.505960648</v>
      </c>
      <c r="B308" s="22" t="s">
        <v>316</v>
      </c>
      <c r="C308" s="22" t="s">
        <v>372</v>
      </c>
      <c r="D308" s="22" t="s">
        <v>316</v>
      </c>
      <c r="E308" s="22" t="s">
        <v>316</v>
      </c>
      <c r="F308" s="22" t="s">
        <v>19</v>
      </c>
      <c r="G308" s="23" t="n">
        <v>1</v>
      </c>
      <c r="H308" s="24" t="n">
        <v>1</v>
      </c>
      <c r="I308" s="24" t="n">
        <v>110.48</v>
      </c>
      <c r="J308" s="24" t="n">
        <v>0</v>
      </c>
      <c r="K308" s="24" t="n">
        <v>0</v>
      </c>
      <c r="L308" s="24" t="n">
        <v>0</v>
      </c>
      <c r="M308" s="24"/>
      <c r="N308" s="6" t="s">
        <f>=I308+J308+K308+L308</f>
      </c>
      <c r="O308" s="22"/>
    </row>
    <row collapsed="false" customFormat="false" customHeight="false" hidden="false" ht="12.1" outlineLevel="0" r="309">
      <c r="A309" s="20" t="n">
        <v>45539.467696759</v>
      </c>
      <c r="B309" s="16" t="s">
        <v>23</v>
      </c>
      <c r="C309" s="16" t="s">
        <v>360</v>
      </c>
      <c r="D309" s="16" t="s">
        <v>252</v>
      </c>
      <c r="E309" s="16" t="s">
        <v>24</v>
      </c>
      <c r="F309" s="16" t="s">
        <v>19</v>
      </c>
      <c r="G309" s="7" t="n">
        <v>13</v>
      </c>
      <c r="H309" s="6" t="n">
        <v>9.66</v>
      </c>
      <c r="I309" s="6" t="n">
        <v>-125.58</v>
      </c>
      <c r="J309" s="6" t="n">
        <v>0</v>
      </c>
      <c r="K309" s="6" t="n">
        <v>0</v>
      </c>
      <c r="L309" s="6" t="n">
        <v>0</v>
      </c>
      <c r="M309" s="6"/>
      <c r="N309" s="6" t="s">
        <f>=I309+J309+K309+L309</f>
      </c>
      <c r="O309" s="16"/>
    </row>
    <row collapsed="false" customFormat="false" customHeight="false" hidden="false" ht="12.1" outlineLevel="0" r="310">
      <c r="A310" s="21" t="n">
        <v>45541.779548611</v>
      </c>
      <c r="B310" s="22" t="s">
        <v>309</v>
      </c>
      <c r="C310" s="22" t="s">
        <v>336</v>
      </c>
      <c r="D310" s="22" t="s">
        <v>309</v>
      </c>
      <c r="E310" s="22" t="s">
        <v>309</v>
      </c>
      <c r="F310" s="22" t="s">
        <v>19</v>
      </c>
      <c r="G310" s="23" t="n">
        <v>1</v>
      </c>
      <c r="H310" s="24" t="n">
        <v>1</v>
      </c>
      <c r="I310" s="24" t="n">
        <v>34.41</v>
      </c>
      <c r="J310" s="24" t="n">
        <v>0</v>
      </c>
      <c r="K310" s="24" t="n">
        <v>0</v>
      </c>
      <c r="L310" s="24" t="n">
        <v>0</v>
      </c>
      <c r="M310" s="24"/>
      <c r="N310" s="6" t="s">
        <f>=I310+J310+K310+L310</f>
      </c>
      <c r="O310" s="22"/>
    </row>
    <row collapsed="false" customFormat="false" customHeight="false" hidden="false" ht="12.1" outlineLevel="0" r="311">
      <c r="A311" s="20" t="n">
        <v>45544.572534722</v>
      </c>
      <c r="B311" s="16" t="s">
        <v>23</v>
      </c>
      <c r="C311" s="16" t="s">
        <v>360</v>
      </c>
      <c r="D311" s="16" t="s">
        <v>252</v>
      </c>
      <c r="E311" s="16" t="s">
        <v>24</v>
      </c>
      <c r="F311" s="16" t="s">
        <v>19</v>
      </c>
      <c r="G311" s="7" t="n">
        <v>4</v>
      </c>
      <c r="H311" s="6" t="n">
        <v>9.84</v>
      </c>
      <c r="I311" s="6" t="n">
        <v>-39.36</v>
      </c>
      <c r="J311" s="6" t="n">
        <v>0</v>
      </c>
      <c r="K311" s="6" t="n">
        <v>0</v>
      </c>
      <c r="L311" s="6" t="n">
        <v>0</v>
      </c>
      <c r="M311" s="6"/>
      <c r="N311" s="6" t="s">
        <f>=I311+J311+K311+L311</f>
      </c>
      <c r="O311" s="16"/>
    </row>
    <row collapsed="false" customFormat="false" customHeight="false" hidden="false" ht="12.1" outlineLevel="0" r="312">
      <c r="A312" s="21" t="n">
        <v>45545.476979167</v>
      </c>
      <c r="B312" s="22" t="s">
        <v>309</v>
      </c>
      <c r="C312" s="22" t="s">
        <v>356</v>
      </c>
      <c r="D312" s="22" t="s">
        <v>309</v>
      </c>
      <c r="E312" s="22" t="s">
        <v>309</v>
      </c>
      <c r="F312" s="22" t="s">
        <v>19</v>
      </c>
      <c r="G312" s="23" t="n">
        <v>1</v>
      </c>
      <c r="H312" s="24" t="n">
        <v>1</v>
      </c>
      <c r="I312" s="24" t="n">
        <v>21.36</v>
      </c>
      <c r="J312" s="24" t="n">
        <v>0</v>
      </c>
      <c r="K312" s="24" t="n">
        <v>0</v>
      </c>
      <c r="L312" s="24" t="n">
        <v>0</v>
      </c>
      <c r="M312" s="24"/>
      <c r="N312" s="6" t="s">
        <f>=I312+J312+K312+L312</f>
      </c>
      <c r="O312" s="22"/>
    </row>
    <row collapsed="false" customFormat="false" customHeight="false" hidden="false" ht="12.1" outlineLevel="0" r="313">
      <c r="A313" s="20" t="n">
        <v>45551.448553241</v>
      </c>
      <c r="B313" s="16" t="s">
        <v>23</v>
      </c>
      <c r="C313" s="16" t="s">
        <v>360</v>
      </c>
      <c r="D313" s="16" t="s">
        <v>252</v>
      </c>
      <c r="E313" s="16" t="s">
        <v>24</v>
      </c>
      <c r="F313" s="16" t="s">
        <v>19</v>
      </c>
      <c r="G313" s="7" t="n">
        <v>2</v>
      </c>
      <c r="H313" s="6" t="n">
        <v>9.94</v>
      </c>
      <c r="I313" s="6" t="n">
        <v>-19.88</v>
      </c>
      <c r="J313" s="6" t="n">
        <v>0</v>
      </c>
      <c r="K313" s="6" t="n">
        <v>0</v>
      </c>
      <c r="L313" s="6" t="n">
        <v>0</v>
      </c>
      <c r="M313" s="6"/>
      <c r="N313" s="6" t="s">
        <f>=I313+J313+K313+L313</f>
      </c>
      <c r="O313" s="16"/>
    </row>
    <row collapsed="false" customFormat="false" customHeight="false" hidden="false" ht="12.1" outlineLevel="0" r="314">
      <c r="A314" s="21" t="n">
        <v>45565.3890625</v>
      </c>
      <c r="B314" s="22" t="s">
        <v>309</v>
      </c>
      <c r="C314" s="22" t="s">
        <v>310</v>
      </c>
      <c r="D314" s="22" t="s">
        <v>309</v>
      </c>
      <c r="E314" s="22" t="s">
        <v>309</v>
      </c>
      <c r="F314" s="22" t="s">
        <v>19</v>
      </c>
      <c r="G314" s="23" t="n">
        <v>1</v>
      </c>
      <c r="H314" s="24" t="n">
        <v>1</v>
      </c>
      <c r="I314" s="24" t="n">
        <v>16.96</v>
      </c>
      <c r="J314" s="24" t="n">
        <v>0</v>
      </c>
      <c r="K314" s="24" t="n">
        <v>0</v>
      </c>
      <c r="L314" s="24" t="n">
        <v>0</v>
      </c>
      <c r="M314" s="24"/>
      <c r="N314" s="6" t="s">
        <f>=I314+J314+K314+L314</f>
      </c>
      <c r="O314" s="22"/>
    </row>
    <row collapsed="false" customFormat="false" customHeight="false" hidden="false" ht="12.1" outlineLevel="0" r="315">
      <c r="A315" s="21" t="n">
        <v>45565.397002315</v>
      </c>
      <c r="B315" s="22" t="s">
        <v>316</v>
      </c>
      <c r="C315" s="22" t="s">
        <v>379</v>
      </c>
      <c r="D315" s="22" t="s">
        <v>316</v>
      </c>
      <c r="E315" s="22" t="s">
        <v>316</v>
      </c>
      <c r="F315" s="22" t="s">
        <v>19</v>
      </c>
      <c r="G315" s="23" t="n">
        <v>1</v>
      </c>
      <c r="H315" s="24" t="n">
        <v>1</v>
      </c>
      <c r="I315" s="24" t="n">
        <v>800</v>
      </c>
      <c r="J315" s="24" t="n">
        <v>0</v>
      </c>
      <c r="K315" s="24" t="n">
        <v>0</v>
      </c>
      <c r="L315" s="24" t="n">
        <v>0</v>
      </c>
      <c r="M315" s="24"/>
      <c r="N315" s="6" t="s">
        <f>=I315+J315+K315+L315</f>
      </c>
      <c r="O315" s="22"/>
    </row>
    <row collapsed="false" customFormat="false" customHeight="false" hidden="false" ht="12.1" outlineLevel="0" r="316">
      <c r="A316" s="20" t="n">
        <v>45566.745787037</v>
      </c>
      <c r="B316" s="16" t="s">
        <v>30</v>
      </c>
      <c r="C316" s="16" t="s">
        <v>313</v>
      </c>
      <c r="D316" s="16" t="s">
        <v>252</v>
      </c>
      <c r="E316" s="16" t="s">
        <v>24</v>
      </c>
      <c r="F316" s="16" t="s">
        <v>19</v>
      </c>
      <c r="G316" s="7" t="n">
        <v>136</v>
      </c>
      <c r="H316" s="6" t="n">
        <v>5.86</v>
      </c>
      <c r="I316" s="6" t="n">
        <v>-796.96</v>
      </c>
      <c r="J316" s="6" t="n">
        <v>0</v>
      </c>
      <c r="K316" s="6" t="n">
        <v>0</v>
      </c>
      <c r="L316" s="6" t="n">
        <v>0</v>
      </c>
      <c r="M316" s="6"/>
      <c r="N316" s="6" t="s">
        <f>=I316+J316+K316+L316</f>
      </c>
      <c r="O316" s="16"/>
    </row>
    <row collapsed="false" customFormat="false" customHeight="false" hidden="false" ht="12.1" outlineLevel="0" r="317">
      <c r="A317" s="20" t="n">
        <v>45566.746238426</v>
      </c>
      <c r="B317" s="16" t="s">
        <v>30</v>
      </c>
      <c r="C317" s="16" t="s">
        <v>313</v>
      </c>
      <c r="D317" s="16" t="s">
        <v>252</v>
      </c>
      <c r="E317" s="16" t="s">
        <v>24</v>
      </c>
      <c r="F317" s="16" t="s">
        <v>19</v>
      </c>
      <c r="G317" s="7" t="n">
        <v>4</v>
      </c>
      <c r="H317" s="6" t="n">
        <v>5.86</v>
      </c>
      <c r="I317" s="6" t="n">
        <v>-23.44</v>
      </c>
      <c r="J317" s="6" t="n">
        <v>0</v>
      </c>
      <c r="K317" s="6" t="n">
        <v>0</v>
      </c>
      <c r="L317" s="6" t="n">
        <v>0</v>
      </c>
      <c r="M317" s="6"/>
      <c r="N317" s="6" t="s">
        <f>=I317+J317+K317+L317</f>
      </c>
      <c r="O317" s="16"/>
    </row>
    <row collapsed="false" customFormat="false" customHeight="false" hidden="false" ht="12.1" outlineLevel="0" r="318">
      <c r="A318" s="21" t="n">
        <v>45567.397395833</v>
      </c>
      <c r="B318" s="22" t="s">
        <v>309</v>
      </c>
      <c r="C318" s="22" t="s">
        <v>368</v>
      </c>
      <c r="D318" s="22" t="s">
        <v>309</v>
      </c>
      <c r="E318" s="22" t="s">
        <v>309</v>
      </c>
      <c r="F318" s="22" t="s">
        <v>19</v>
      </c>
      <c r="G318" s="23" t="n">
        <v>1</v>
      </c>
      <c r="H318" s="24" t="n">
        <v>1</v>
      </c>
      <c r="I318" s="24" t="n">
        <v>11</v>
      </c>
      <c r="J318" s="24" t="n">
        <v>0</v>
      </c>
      <c r="K318" s="24" t="n">
        <v>0</v>
      </c>
      <c r="L318" s="24" t="n">
        <v>0</v>
      </c>
      <c r="M318" s="24"/>
      <c r="N318" s="6" t="s">
        <f>=I318+J318+K318+L318</f>
      </c>
      <c r="O318" s="22"/>
    </row>
    <row collapsed="false" customFormat="false" customHeight="false" hidden="false" ht="12.1" outlineLevel="0" r="319">
      <c r="A319" s="21" t="n">
        <v>45567.399131944</v>
      </c>
      <c r="B319" s="22" t="s">
        <v>316</v>
      </c>
      <c r="C319" s="22" t="s">
        <v>372</v>
      </c>
      <c r="D319" s="22" t="s">
        <v>316</v>
      </c>
      <c r="E319" s="22" t="s">
        <v>316</v>
      </c>
      <c r="F319" s="22" t="s">
        <v>19</v>
      </c>
      <c r="G319" s="23" t="n">
        <v>1</v>
      </c>
      <c r="H319" s="24" t="n">
        <v>1</v>
      </c>
      <c r="I319" s="24" t="n">
        <v>96.98</v>
      </c>
      <c r="J319" s="24" t="n">
        <v>0</v>
      </c>
      <c r="K319" s="24" t="n">
        <v>0</v>
      </c>
      <c r="L319" s="24" t="n">
        <v>0</v>
      </c>
      <c r="M319" s="24"/>
      <c r="N319" s="6" t="s">
        <f>=I319+J319+K319+L319</f>
      </c>
      <c r="O319" s="22"/>
    </row>
    <row collapsed="false" customFormat="false" customHeight="false" hidden="false" ht="12.1" outlineLevel="0" r="320">
      <c r="A320" s="20" t="n">
        <v>45569.48119213</v>
      </c>
      <c r="B320" s="16" t="s">
        <v>23</v>
      </c>
      <c r="C320" s="16" t="s">
        <v>380</v>
      </c>
      <c r="D320" s="16" t="s">
        <v>252</v>
      </c>
      <c r="E320" s="16" t="s">
        <v>24</v>
      </c>
      <c r="F320" s="16" t="s">
        <v>19</v>
      </c>
      <c r="G320" s="7" t="n">
        <v>9</v>
      </c>
      <c r="H320" s="6" t="n">
        <v>10.37</v>
      </c>
      <c r="I320" s="6" t="n">
        <v>-93.33</v>
      </c>
      <c r="J320" s="6" t="n">
        <v>0</v>
      </c>
      <c r="K320" s="6" t="n">
        <v>0</v>
      </c>
      <c r="L320" s="6" t="n">
        <v>0</v>
      </c>
      <c r="M320" s="6"/>
      <c r="N320" s="6" t="s">
        <f>=I320+J320+K320+L320</f>
      </c>
      <c r="O320" s="16"/>
    </row>
    <row collapsed="false" customFormat="false" customHeight="false" hidden="false" ht="12.1" outlineLevel="0" r="321">
      <c r="A321" s="20" t="n">
        <v>45569.481469907</v>
      </c>
      <c r="B321" s="16" t="s">
        <v>30</v>
      </c>
      <c r="C321" s="16" t="s">
        <v>381</v>
      </c>
      <c r="D321" s="16" t="s">
        <v>252</v>
      </c>
      <c r="E321" s="16" t="s">
        <v>24</v>
      </c>
      <c r="F321" s="16" t="s">
        <v>19</v>
      </c>
      <c r="G321" s="7" t="n">
        <v>2</v>
      </c>
      <c r="H321" s="6" t="n">
        <v>5.87</v>
      </c>
      <c r="I321" s="6" t="n">
        <v>-11.74</v>
      </c>
      <c r="J321" s="6" t="n">
        <v>0</v>
      </c>
      <c r="K321" s="6" t="n">
        <v>0</v>
      </c>
      <c r="L321" s="6" t="n">
        <v>0</v>
      </c>
      <c r="M321" s="6"/>
      <c r="N321" s="6" t="s">
        <f>=I321+J321+K321+L321</f>
      </c>
      <c r="O321" s="16"/>
    </row>
    <row collapsed="false" customFormat="false" customHeight="false" hidden="false" ht="12.1" outlineLevel="0" r="322">
      <c r="A322" s="21" t="n">
        <v>45573.691354167</v>
      </c>
      <c r="B322" s="22" t="s">
        <v>309</v>
      </c>
      <c r="C322" s="22" t="s">
        <v>356</v>
      </c>
      <c r="D322" s="22" t="s">
        <v>309</v>
      </c>
      <c r="E322" s="22" t="s">
        <v>309</v>
      </c>
      <c r="F322" s="22" t="s">
        <v>19</v>
      </c>
      <c r="G322" s="23" t="n">
        <v>1</v>
      </c>
      <c r="H322" s="24" t="n">
        <v>1</v>
      </c>
      <c r="I322" s="24" t="n">
        <v>21.36</v>
      </c>
      <c r="J322" s="24" t="n">
        <v>0</v>
      </c>
      <c r="K322" s="24" t="n">
        <v>0</v>
      </c>
      <c r="L322" s="24" t="n">
        <v>0</v>
      </c>
      <c r="M322" s="24"/>
      <c r="N322" s="6" t="s">
        <f>=I322+J322+K322+L322</f>
      </c>
      <c r="O322" s="22"/>
    </row>
    <row collapsed="false" customFormat="false" customHeight="false" hidden="false" ht="12.1" outlineLevel="0" r="323">
      <c r="A323" s="21" t="n">
        <v>45574.666712963</v>
      </c>
      <c r="B323" s="22" t="s">
        <v>309</v>
      </c>
      <c r="C323" s="22" t="s">
        <v>352</v>
      </c>
      <c r="D323" s="22" t="s">
        <v>309</v>
      </c>
      <c r="E323" s="22" t="s">
        <v>309</v>
      </c>
      <c r="F323" s="22" t="s">
        <v>19</v>
      </c>
      <c r="G323" s="23" t="n">
        <v>1</v>
      </c>
      <c r="H323" s="24" t="n">
        <v>1</v>
      </c>
      <c r="I323" s="24" t="n">
        <v>89.76</v>
      </c>
      <c r="J323" s="24" t="n">
        <v>0</v>
      </c>
      <c r="K323" s="24" t="n">
        <v>0</v>
      </c>
      <c r="L323" s="24" t="n">
        <v>0</v>
      </c>
      <c r="M323" s="24"/>
      <c r="N323" s="6" t="s">
        <f>=I323+J323+K323+L323</f>
      </c>
      <c r="O323" s="22"/>
    </row>
    <row collapsed="false" customFormat="false" customHeight="false" hidden="false" ht="12.1" outlineLevel="0" r="324">
      <c r="A324" s="20" t="n">
        <v>45575.472372685</v>
      </c>
      <c r="B324" s="16" t="s">
        <v>30</v>
      </c>
      <c r="C324" s="16" t="s">
        <v>381</v>
      </c>
      <c r="D324" s="16" t="s">
        <v>252</v>
      </c>
      <c r="E324" s="16" t="s">
        <v>24</v>
      </c>
      <c r="F324" s="16" t="s">
        <v>19</v>
      </c>
      <c r="G324" s="7" t="n">
        <v>18</v>
      </c>
      <c r="H324" s="6" t="n">
        <v>1</v>
      </c>
      <c r="I324" s="6" t="n">
        <v>-0</v>
      </c>
      <c r="J324" s="6" t="n">
        <v>0</v>
      </c>
      <c r="K324" s="6" t="n">
        <v>0</v>
      </c>
      <c r="L324" s="6" t="n">
        <v>0</v>
      </c>
      <c r="M324" s="6"/>
      <c r="N324" s="6" t="s">
        <f>=I324+J324+K324+L324</f>
      </c>
      <c r="O324" s="16"/>
    </row>
    <row collapsed="false" customFormat="false" customHeight="false" hidden="false" ht="12.1" outlineLevel="0" r="325">
      <c r="A325" s="21" t="n">
        <v>45583.723217593</v>
      </c>
      <c r="B325" s="22" t="s">
        <v>309</v>
      </c>
      <c r="C325" s="22" t="s">
        <v>318</v>
      </c>
      <c r="D325" s="22" t="s">
        <v>309</v>
      </c>
      <c r="E325" s="22" t="s">
        <v>309</v>
      </c>
      <c r="F325" s="22" t="s">
        <v>19</v>
      </c>
      <c r="G325" s="23" t="n">
        <v>1</v>
      </c>
      <c r="H325" s="24" t="n">
        <v>1</v>
      </c>
      <c r="I325" s="24" t="n">
        <v>39.92</v>
      </c>
      <c r="J325" s="24" t="n">
        <v>0</v>
      </c>
      <c r="K325" s="24" t="n">
        <v>0</v>
      </c>
      <c r="L325" s="24" t="n">
        <v>0</v>
      </c>
      <c r="M325" s="24"/>
      <c r="N325" s="6" t="s">
        <f>=I325+J325+K325+L325</f>
      </c>
      <c r="O325" s="22"/>
    </row>
    <row collapsed="false" customFormat="false" customHeight="false" hidden="false" ht="12.1" outlineLevel="0" r="326">
      <c r="A326" s="21" t="n">
        <v>45583.724699074</v>
      </c>
      <c r="B326" s="22" t="s">
        <v>316</v>
      </c>
      <c r="C326" s="22" t="s">
        <v>374</v>
      </c>
      <c r="D326" s="22" t="s">
        <v>316</v>
      </c>
      <c r="E326" s="22" t="s">
        <v>316</v>
      </c>
      <c r="F326" s="22" t="s">
        <v>19</v>
      </c>
      <c r="G326" s="23" t="n">
        <v>1</v>
      </c>
      <c r="H326" s="24" t="n">
        <v>1</v>
      </c>
      <c r="I326" s="24" t="n">
        <v>250</v>
      </c>
      <c r="J326" s="24" t="n">
        <v>0</v>
      </c>
      <c r="K326" s="24" t="n">
        <v>0</v>
      </c>
      <c r="L326" s="24" t="n">
        <v>0</v>
      </c>
      <c r="M326" s="24"/>
      <c r="N326" s="6" t="s">
        <f>=I326+J326+K326+L326</f>
      </c>
      <c r="O326" s="22"/>
    </row>
    <row collapsed="false" customFormat="false" customHeight="false" hidden="false" ht="12.1" outlineLevel="0" r="327">
      <c r="A327" s="21" t="n">
        <v>45598.43900463</v>
      </c>
      <c r="B327" s="22" t="s">
        <v>309</v>
      </c>
      <c r="C327" s="22" t="s">
        <v>344</v>
      </c>
      <c r="D327" s="22" t="s">
        <v>309</v>
      </c>
      <c r="E327" s="22" t="s">
        <v>309</v>
      </c>
      <c r="F327" s="22" t="s">
        <v>19</v>
      </c>
      <c r="G327" s="23" t="n">
        <v>1</v>
      </c>
      <c r="H327" s="24" t="n">
        <v>1</v>
      </c>
      <c r="I327" s="24" t="n">
        <v>45.38</v>
      </c>
      <c r="J327" s="24" t="n">
        <v>0</v>
      </c>
      <c r="K327" s="24" t="n">
        <v>0</v>
      </c>
      <c r="L327" s="24" t="n">
        <v>0</v>
      </c>
      <c r="M327" s="24"/>
      <c r="N327" s="6" t="s">
        <f>=I327+J327+K327+L327</f>
      </c>
      <c r="O327" s="22"/>
    </row>
    <row collapsed="false" customFormat="false" customHeight="false" hidden="false" ht="12.1" outlineLevel="0" r="328">
      <c r="A328" s="21" t="n">
        <v>45598.500729167</v>
      </c>
      <c r="B328" s="22" t="s">
        <v>316</v>
      </c>
      <c r="C328" s="22" t="s">
        <v>372</v>
      </c>
      <c r="D328" s="22" t="s">
        <v>316</v>
      </c>
      <c r="E328" s="22" t="s">
        <v>316</v>
      </c>
      <c r="F328" s="22" t="s">
        <v>19</v>
      </c>
      <c r="G328" s="23" t="n">
        <v>1</v>
      </c>
      <c r="H328" s="24" t="n">
        <v>1</v>
      </c>
      <c r="I328" s="24" t="n">
        <v>93.82</v>
      </c>
      <c r="J328" s="24" t="n">
        <v>0</v>
      </c>
      <c r="K328" s="24" t="n">
        <v>0</v>
      </c>
      <c r="L328" s="24" t="n">
        <v>0</v>
      </c>
      <c r="M328" s="24"/>
      <c r="N328" s="6" t="s">
        <f>=I328+J328+K328+L328</f>
      </c>
      <c r="O328" s="22"/>
    </row>
    <row collapsed="false" customFormat="false" customHeight="false" hidden="false" ht="12.1" outlineLevel="0" r="329">
      <c r="A329" s="21" t="n">
        <v>45598.502094907</v>
      </c>
      <c r="B329" s="22" t="s">
        <v>309</v>
      </c>
      <c r="C329" s="22" t="s">
        <v>368</v>
      </c>
      <c r="D329" s="22" t="s">
        <v>309</v>
      </c>
      <c r="E329" s="22" t="s">
        <v>309</v>
      </c>
      <c r="F329" s="22" t="s">
        <v>19</v>
      </c>
      <c r="G329" s="23" t="n">
        <v>1</v>
      </c>
      <c r="H329" s="24" t="n">
        <v>1</v>
      </c>
      <c r="I329" s="24" t="n">
        <v>10.7</v>
      </c>
      <c r="J329" s="24" t="n">
        <v>0</v>
      </c>
      <c r="K329" s="24" t="n">
        <v>0</v>
      </c>
      <c r="L329" s="24" t="n">
        <v>0</v>
      </c>
      <c r="M329" s="24"/>
      <c r="N329" s="6" t="s">
        <f>=I329+J329+K329+L329</f>
      </c>
      <c r="O329" s="22"/>
    </row>
    <row collapsed="false" customFormat="false" customHeight="false" hidden="false" ht="12.1" outlineLevel="0" r="330">
      <c r="A330" s="21" t="n">
        <v>45603.683946759</v>
      </c>
      <c r="B330" s="22" t="s">
        <v>309</v>
      </c>
      <c r="C330" s="22" t="s">
        <v>356</v>
      </c>
      <c r="D330" s="22" t="s">
        <v>309</v>
      </c>
      <c r="E330" s="22" t="s">
        <v>309</v>
      </c>
      <c r="F330" s="22" t="s">
        <v>19</v>
      </c>
      <c r="G330" s="23" t="n">
        <v>1</v>
      </c>
      <c r="H330" s="24" t="n">
        <v>1</v>
      </c>
      <c r="I330" s="24" t="n">
        <v>21.36</v>
      </c>
      <c r="J330" s="24" t="n">
        <v>0</v>
      </c>
      <c r="K330" s="24" t="n">
        <v>0</v>
      </c>
      <c r="L330" s="24" t="n">
        <v>0</v>
      </c>
      <c r="M330" s="24"/>
      <c r="N330" s="6" t="s">
        <f>=I330+J330+K330+L330</f>
      </c>
      <c r="O330" s="22"/>
    </row>
    <row collapsed="false" customFormat="false" customHeight="false" hidden="false" ht="12.1" outlineLevel="0" r="331">
      <c r="A331" s="21" t="n">
        <v>45623.636354167</v>
      </c>
      <c r="B331" s="22" t="s">
        <v>309</v>
      </c>
      <c r="C331" s="22" t="s">
        <v>367</v>
      </c>
      <c r="D331" s="22" t="s">
        <v>309</v>
      </c>
      <c r="E331" s="22" t="s">
        <v>309</v>
      </c>
      <c r="F331" s="22" t="s">
        <v>19</v>
      </c>
      <c r="G331" s="23" t="n">
        <v>1</v>
      </c>
      <c r="H331" s="24" t="n">
        <v>1</v>
      </c>
      <c r="I331" s="24" t="n">
        <v>29.29</v>
      </c>
      <c r="J331" s="24" t="n">
        <v>0</v>
      </c>
      <c r="K331" s="24" t="n">
        <v>0</v>
      </c>
      <c r="L331" s="24" t="n">
        <v>0</v>
      </c>
      <c r="M331" s="24"/>
      <c r="N331" s="6" t="s">
        <f>=I331+J331+K331+L331</f>
      </c>
      <c r="O331" s="22"/>
    </row>
    <row collapsed="false" customFormat="false" customHeight="false" hidden="false" ht="12.1" outlineLevel="0" r="332">
      <c r="A332" s="21" t="n">
        <v>45623.673819444</v>
      </c>
      <c r="B332" s="22" t="s">
        <v>309</v>
      </c>
      <c r="C332" s="22" t="s">
        <v>324</v>
      </c>
      <c r="D332" s="22" t="s">
        <v>309</v>
      </c>
      <c r="E332" s="22" t="s">
        <v>309</v>
      </c>
      <c r="F332" s="22" t="s">
        <v>19</v>
      </c>
      <c r="G332" s="23" t="n">
        <v>1</v>
      </c>
      <c r="H332" s="24" t="n">
        <v>1</v>
      </c>
      <c r="I332" s="24" t="n">
        <v>4.9</v>
      </c>
      <c r="J332" s="24" t="n">
        <v>0</v>
      </c>
      <c r="K332" s="24" t="n">
        <v>0</v>
      </c>
      <c r="L332" s="24" t="n">
        <v>0</v>
      </c>
      <c r="M332" s="24"/>
      <c r="N332" s="6" t="s">
        <f>=I332+J332+K332+L332</f>
      </c>
      <c r="O332" s="22"/>
    </row>
    <row collapsed="false" customFormat="false" customHeight="false" hidden="false" ht="12.1" outlineLevel="0" r="333">
      <c r="A333" s="21" t="n">
        <v>45623.694340278</v>
      </c>
      <c r="B333" s="22" t="s">
        <v>316</v>
      </c>
      <c r="C333" s="22" t="s">
        <v>382</v>
      </c>
      <c r="D333" s="22" t="s">
        <v>316</v>
      </c>
      <c r="E333" s="22" t="s">
        <v>316</v>
      </c>
      <c r="F333" s="22" t="s">
        <v>19</v>
      </c>
      <c r="G333" s="23" t="n">
        <v>1</v>
      </c>
      <c r="H333" s="24" t="n">
        <v>1</v>
      </c>
      <c r="I333" s="24" t="n">
        <v>250</v>
      </c>
      <c r="J333" s="24" t="n">
        <v>0</v>
      </c>
      <c r="K333" s="24" t="n">
        <v>0</v>
      </c>
      <c r="L333" s="24" t="n">
        <v>0</v>
      </c>
      <c r="M333" s="24"/>
      <c r="N333" s="6" t="s">
        <f>=I333+J333+K333+L333</f>
      </c>
      <c r="O333" s="22"/>
    </row>
    <row collapsed="false" customFormat="false" customHeight="false" hidden="false" ht="12.1" outlineLevel="0" r="334">
      <c r="A334" s="21" t="n">
        <v>45624.698414352</v>
      </c>
      <c r="B334" s="22" t="s">
        <v>309</v>
      </c>
      <c r="C334" s="22" t="s">
        <v>326</v>
      </c>
      <c r="D334" s="22" t="s">
        <v>309</v>
      </c>
      <c r="E334" s="22" t="s">
        <v>309</v>
      </c>
      <c r="F334" s="22" t="s">
        <v>19</v>
      </c>
      <c r="G334" s="23" t="n">
        <v>1</v>
      </c>
      <c r="H334" s="24" t="n">
        <v>1</v>
      </c>
      <c r="I334" s="24" t="n">
        <v>5.46</v>
      </c>
      <c r="J334" s="24" t="n">
        <v>0</v>
      </c>
      <c r="K334" s="24" t="n">
        <v>0</v>
      </c>
      <c r="L334" s="24" t="n">
        <v>0</v>
      </c>
      <c r="M334" s="24"/>
      <c r="N334" s="6" t="s">
        <f>=I334+J334+K334+L334</f>
      </c>
      <c r="O334" s="22"/>
    </row>
    <row collapsed="false" customFormat="false" customHeight="false" hidden="false" ht="12.1" outlineLevel="0" r="335">
      <c r="A335" s="21" t="n">
        <v>45624.700358796</v>
      </c>
      <c r="B335" s="22" t="s">
        <v>316</v>
      </c>
      <c r="C335" s="22" t="s">
        <v>383</v>
      </c>
      <c r="D335" s="22" t="s">
        <v>316</v>
      </c>
      <c r="E335" s="22" t="s">
        <v>316</v>
      </c>
      <c r="F335" s="22" t="s">
        <v>19</v>
      </c>
      <c r="G335" s="23" t="n">
        <v>1</v>
      </c>
      <c r="H335" s="24" t="n">
        <v>1</v>
      </c>
      <c r="I335" s="24" t="n">
        <v>250</v>
      </c>
      <c r="J335" s="24" t="n">
        <v>0</v>
      </c>
      <c r="K335" s="24" t="n">
        <v>0</v>
      </c>
      <c r="L335" s="24" t="n">
        <v>0</v>
      </c>
      <c r="M335" s="24"/>
      <c r="N335" s="6" t="s">
        <f>=I335+J335+K335+L335</f>
      </c>
      <c r="O335" s="22"/>
    </row>
    <row collapsed="false" customFormat="false" customHeight="false" hidden="false" ht="12.1" outlineLevel="0" r="336">
      <c r="A336" s="25" t="n">
        <v>45628.76193287</v>
      </c>
      <c r="B336" s="26" t="s">
        <v>33</v>
      </c>
      <c r="C336" s="26" t="s">
        <v>361</v>
      </c>
      <c r="D336" s="26" t="s">
        <v>254</v>
      </c>
      <c r="E336" s="26" t="s">
        <v>24</v>
      </c>
      <c r="F336" s="26" t="s">
        <v>19</v>
      </c>
      <c r="G336" s="27" t="n">
        <v>-501</v>
      </c>
      <c r="H336" s="28" t="n">
        <v>11.38</v>
      </c>
      <c r="I336" s="28" t="n">
        <v>5701.38</v>
      </c>
      <c r="J336" s="28" t="n">
        <v>0</v>
      </c>
      <c r="K336" s="28" t="n">
        <v>0</v>
      </c>
      <c r="L336" s="28" t="n">
        <v>0</v>
      </c>
      <c r="M336" s="28"/>
      <c r="N336" s="6" t="s">
        <f>=I336+J336+K336+L336</f>
      </c>
      <c r="O336" s="26"/>
    </row>
    <row collapsed="false" customFormat="false" customHeight="false" hidden="false" ht="12.1" outlineLevel="0" r="337">
      <c r="A337" s="20" t="n">
        <v>45628.762581019</v>
      </c>
      <c r="B337" s="16" t="s">
        <v>257</v>
      </c>
      <c r="C337" s="16" t="s">
        <v>295</v>
      </c>
      <c r="D337" s="16" t="s">
        <v>252</v>
      </c>
      <c r="E337" s="16" t="s">
        <v>24</v>
      </c>
      <c r="F337" s="16" t="s">
        <v>19</v>
      </c>
      <c r="G337" s="7" t="n">
        <v>4300</v>
      </c>
      <c r="H337" s="6" t="n">
        <v>1.5377</v>
      </c>
      <c r="I337" s="6" t="n">
        <v>-6612.11</v>
      </c>
      <c r="J337" s="6" t="n">
        <v>0</v>
      </c>
      <c r="K337" s="6" t="n">
        <v>-19.84</v>
      </c>
      <c r="L337" s="6" t="n">
        <v>0</v>
      </c>
      <c r="M337" s="6"/>
      <c r="N337" s="6" t="s">
        <f>=I337+J337+K337+L337</f>
      </c>
      <c r="O337" s="16"/>
    </row>
    <row collapsed="false" customFormat="false" customHeight="false" hidden="false" ht="12.1" outlineLevel="0" r="338">
      <c r="A338" s="21" t="n">
        <v>45629.402048611</v>
      </c>
      <c r="B338" s="22" t="s">
        <v>309</v>
      </c>
      <c r="C338" s="22" t="s">
        <v>368</v>
      </c>
      <c r="D338" s="22" t="s">
        <v>309</v>
      </c>
      <c r="E338" s="22" t="s">
        <v>309</v>
      </c>
      <c r="F338" s="22" t="s">
        <v>19</v>
      </c>
      <c r="G338" s="23" t="n">
        <v>1</v>
      </c>
      <c r="H338" s="24" t="n">
        <v>1</v>
      </c>
      <c r="I338" s="24" t="n">
        <v>9.74</v>
      </c>
      <c r="J338" s="24" t="n">
        <v>0</v>
      </c>
      <c r="K338" s="24" t="n">
        <v>0</v>
      </c>
      <c r="L338" s="24" t="n">
        <v>0</v>
      </c>
      <c r="M338" s="24"/>
      <c r="N338" s="6" t="s">
        <f>=I338+J338+K338+L338</f>
      </c>
      <c r="O338" s="22"/>
    </row>
    <row collapsed="false" customFormat="false" customHeight="false" hidden="false" ht="12.1" outlineLevel="0" r="339">
      <c r="A339" s="21" t="n">
        <v>45629.404976852</v>
      </c>
      <c r="B339" s="22" t="s">
        <v>316</v>
      </c>
      <c r="C339" s="22" t="s">
        <v>372</v>
      </c>
      <c r="D339" s="22" t="s">
        <v>316</v>
      </c>
      <c r="E339" s="22" t="s">
        <v>316</v>
      </c>
      <c r="F339" s="22" t="s">
        <v>19</v>
      </c>
      <c r="G339" s="23" t="n">
        <v>1</v>
      </c>
      <c r="H339" s="24" t="n">
        <v>1</v>
      </c>
      <c r="I339" s="24" t="n">
        <v>91.04</v>
      </c>
      <c r="J339" s="24" t="n">
        <v>0</v>
      </c>
      <c r="K339" s="24" t="n">
        <v>0</v>
      </c>
      <c r="L339" s="24" t="n">
        <v>0</v>
      </c>
      <c r="M339" s="24"/>
      <c r="N339" s="6" t="s">
        <f>=I339+J339+K339+L339</f>
      </c>
      <c r="O339" s="22"/>
    </row>
    <row collapsed="false" customFormat="false" customHeight="false" hidden="false" ht="12.1" outlineLevel="0" r="340">
      <c r="A340" s="20" t="n">
        <v>45629.509733796</v>
      </c>
      <c r="B340" s="16" t="s">
        <v>257</v>
      </c>
      <c r="C340" s="16" t="s">
        <v>295</v>
      </c>
      <c r="D340" s="16" t="s">
        <v>252</v>
      </c>
      <c r="E340" s="16" t="s">
        <v>24</v>
      </c>
      <c r="F340" s="16" t="s">
        <v>19</v>
      </c>
      <c r="G340" s="7" t="n">
        <v>110</v>
      </c>
      <c r="H340" s="6" t="n">
        <v>1.53872727</v>
      </c>
      <c r="I340" s="6" t="n">
        <v>-169.26</v>
      </c>
      <c r="J340" s="6" t="n">
        <v>0</v>
      </c>
      <c r="K340" s="6" t="n">
        <v>-0.51</v>
      </c>
      <c r="L340" s="6" t="n">
        <v>0</v>
      </c>
      <c r="M340" s="6"/>
      <c r="N340" s="6" t="s">
        <f>=I340+J340+K340+L340</f>
      </c>
      <c r="O340" s="16"/>
    </row>
    <row collapsed="false" customFormat="false" customHeight="false" hidden="false" ht="12.1" outlineLevel="0" r="341">
      <c r="A341" s="21" t="n">
        <v>45630.564351852</v>
      </c>
      <c r="B341" s="22" t="s">
        <v>309</v>
      </c>
      <c r="C341" s="22" t="s">
        <v>334</v>
      </c>
      <c r="D341" s="22" t="s">
        <v>309</v>
      </c>
      <c r="E341" s="22" t="s">
        <v>309</v>
      </c>
      <c r="F341" s="22" t="s">
        <v>19</v>
      </c>
      <c r="G341" s="23" t="n">
        <v>1</v>
      </c>
      <c r="H341" s="24" t="n">
        <v>1</v>
      </c>
      <c r="I341" s="24" t="n">
        <v>20.57</v>
      </c>
      <c r="J341" s="24" t="n">
        <v>0</v>
      </c>
      <c r="K341" s="24" t="n">
        <v>0</v>
      </c>
      <c r="L341" s="24" t="n">
        <v>0</v>
      </c>
      <c r="M341" s="24"/>
      <c r="N341" s="6" t="s">
        <f>=I341+J341+K341+L341</f>
      </c>
      <c r="O341" s="22"/>
    </row>
    <row collapsed="false" customFormat="false" customHeight="false" hidden="false" ht="12.1" outlineLevel="0" r="342">
      <c r="A342" s="21" t="n">
        <v>45630.565381944</v>
      </c>
      <c r="B342" s="22" t="s">
        <v>316</v>
      </c>
      <c r="C342" s="22" t="s">
        <v>384</v>
      </c>
      <c r="D342" s="22" t="s">
        <v>316</v>
      </c>
      <c r="E342" s="22" t="s">
        <v>316</v>
      </c>
      <c r="F342" s="22" t="s">
        <v>19</v>
      </c>
      <c r="G342" s="23" t="n">
        <v>1</v>
      </c>
      <c r="H342" s="24" t="n">
        <v>1</v>
      </c>
      <c r="I342" s="24" t="n">
        <v>500</v>
      </c>
      <c r="J342" s="24" t="n">
        <v>0</v>
      </c>
      <c r="K342" s="24" t="n">
        <v>0</v>
      </c>
      <c r="L342" s="24" t="n">
        <v>0</v>
      </c>
      <c r="M342" s="24"/>
      <c r="N342" s="6" t="s">
        <f>=I342+J342+K342+L342</f>
      </c>
      <c r="O342" s="22"/>
    </row>
    <row collapsed="false" customFormat="false" customHeight="false" hidden="false" ht="12.1" outlineLevel="0" r="343">
      <c r="A343" s="20" t="n">
        <v>45631.429421296</v>
      </c>
      <c r="B343" s="16" t="s">
        <v>257</v>
      </c>
      <c r="C343" s="16" t="s">
        <v>295</v>
      </c>
      <c r="D343" s="16" t="s">
        <v>252</v>
      </c>
      <c r="E343" s="16" t="s">
        <v>24</v>
      </c>
      <c r="F343" s="16" t="s">
        <v>19</v>
      </c>
      <c r="G343" s="7" t="n">
        <v>330</v>
      </c>
      <c r="H343" s="6" t="n">
        <v>1.54051515</v>
      </c>
      <c r="I343" s="6" t="n">
        <v>-508.37</v>
      </c>
      <c r="J343" s="6" t="n">
        <v>0</v>
      </c>
      <c r="K343" s="6" t="n">
        <v>-1.53</v>
      </c>
      <c r="L343" s="6" t="n">
        <v>0</v>
      </c>
      <c r="M343" s="6"/>
      <c r="N343" s="6" t="s">
        <f>=I343+J343+K343+L343</f>
      </c>
      <c r="O343" s="16"/>
    </row>
    <row collapsed="false" customFormat="false" customHeight="false" hidden="false" ht="12.1" outlineLevel="0" r="344">
      <c r="A344" s="21" t="n">
        <v>45632.711006944</v>
      </c>
      <c r="B344" s="22" t="s">
        <v>309</v>
      </c>
      <c r="C344" s="22" t="s">
        <v>336</v>
      </c>
      <c r="D344" s="22" t="s">
        <v>309</v>
      </c>
      <c r="E344" s="22" t="s">
        <v>309</v>
      </c>
      <c r="F344" s="22" t="s">
        <v>19</v>
      </c>
      <c r="G344" s="23" t="n">
        <v>1</v>
      </c>
      <c r="H344" s="24" t="n">
        <v>1</v>
      </c>
      <c r="I344" s="24" t="n">
        <v>34.41</v>
      </c>
      <c r="J344" s="24" t="n">
        <v>0</v>
      </c>
      <c r="K344" s="24" t="n">
        <v>0</v>
      </c>
      <c r="L344" s="24" t="n">
        <v>0</v>
      </c>
      <c r="M344" s="24"/>
      <c r="N344" s="6" t="s">
        <f>=I344+J344+K344+L344</f>
      </c>
      <c r="O344" s="22"/>
    </row>
    <row collapsed="false" customFormat="false" customHeight="false" hidden="false" ht="12.1" outlineLevel="0" r="345">
      <c r="A345" s="20" t="n">
        <v>45635.498483796</v>
      </c>
      <c r="B345" s="16" t="s">
        <v>257</v>
      </c>
      <c r="C345" s="16" t="s">
        <v>295</v>
      </c>
      <c r="D345" s="16" t="s">
        <v>252</v>
      </c>
      <c r="E345" s="16" t="s">
        <v>24</v>
      </c>
      <c r="F345" s="16" t="s">
        <v>19</v>
      </c>
      <c r="G345" s="7" t="n">
        <v>33</v>
      </c>
      <c r="H345" s="6" t="n">
        <v>1.54393939</v>
      </c>
      <c r="I345" s="6" t="n">
        <v>-50.95</v>
      </c>
      <c r="J345" s="6" t="n">
        <v>0</v>
      </c>
      <c r="K345" s="6" t="n">
        <v>-0.15</v>
      </c>
      <c r="L345" s="6" t="n">
        <v>0</v>
      </c>
      <c r="M345" s="6"/>
      <c r="N345" s="6" t="s">
        <f>=I345+J345+K345+L345</f>
      </c>
      <c r="O345" s="16"/>
    </row>
    <row collapsed="false" customFormat="false" customHeight="false" hidden="false" ht="12.1" outlineLevel="0" r="346">
      <c r="A346" s="21" t="n">
        <v>45635.724363426</v>
      </c>
      <c r="B346" s="22" t="s">
        <v>309</v>
      </c>
      <c r="C346" s="22" t="s">
        <v>356</v>
      </c>
      <c r="D346" s="22" t="s">
        <v>309</v>
      </c>
      <c r="E346" s="22" t="s">
        <v>309</v>
      </c>
      <c r="F346" s="22" t="s">
        <v>19</v>
      </c>
      <c r="G346" s="23" t="n">
        <v>1</v>
      </c>
      <c r="H346" s="24" t="n">
        <v>1</v>
      </c>
      <c r="I346" s="24" t="n">
        <v>21.36</v>
      </c>
      <c r="J346" s="24" t="n">
        <v>0</v>
      </c>
      <c r="K346" s="24" t="n">
        <v>0</v>
      </c>
      <c r="L346" s="24" t="n">
        <v>0</v>
      </c>
      <c r="M346" s="24"/>
      <c r="N346" s="6" t="s">
        <f>=I346+J346+K346+L346</f>
      </c>
      <c r="O346" s="22"/>
    </row>
    <row collapsed="false" customFormat="false" customHeight="false" hidden="false" ht="12.1" outlineLevel="0" r="347">
      <c r="A347" s="21" t="n">
        <v>45636.575810185</v>
      </c>
      <c r="B347" s="22" t="s">
        <v>309</v>
      </c>
      <c r="C347" s="22" t="s">
        <v>350</v>
      </c>
      <c r="D347" s="22" t="s">
        <v>309</v>
      </c>
      <c r="E347" s="22" t="s">
        <v>309</v>
      </c>
      <c r="F347" s="22" t="s">
        <v>19</v>
      </c>
      <c r="G347" s="23" t="n">
        <v>1</v>
      </c>
      <c r="H347" s="24" t="n">
        <v>1</v>
      </c>
      <c r="I347" s="24" t="n">
        <v>163.56</v>
      </c>
      <c r="J347" s="24" t="n">
        <v>0</v>
      </c>
      <c r="K347" s="24" t="n">
        <v>0</v>
      </c>
      <c r="L347" s="24" t="n">
        <v>0</v>
      </c>
      <c r="M347" s="24"/>
      <c r="N347" s="6" t="s">
        <f>=I347+J347+K347+L347</f>
      </c>
      <c r="O347" s="22"/>
    </row>
    <row collapsed="false" customFormat="false" customHeight="false" hidden="false" ht="12.1" outlineLevel="0" r="348">
      <c r="A348" s="20" t="n">
        <v>45636.759837963</v>
      </c>
      <c r="B348" s="16" t="s">
        <v>23</v>
      </c>
      <c r="C348" s="16" t="s">
        <v>380</v>
      </c>
      <c r="D348" s="16" t="s">
        <v>252</v>
      </c>
      <c r="E348" s="16" t="s">
        <v>24</v>
      </c>
      <c r="F348" s="16" t="s">
        <v>19</v>
      </c>
      <c r="G348" s="7" t="n">
        <v>17</v>
      </c>
      <c r="H348" s="6" t="n">
        <v>10.48</v>
      </c>
      <c r="I348" s="6" t="n">
        <v>-178.16</v>
      </c>
      <c r="J348" s="6" t="n">
        <v>0</v>
      </c>
      <c r="K348" s="6" t="n">
        <v>0</v>
      </c>
      <c r="L348" s="6" t="n">
        <v>0</v>
      </c>
      <c r="M348" s="6"/>
      <c r="N348" s="6" t="s">
        <f>=I348+J348+K348+L348</f>
      </c>
      <c r="O348" s="16"/>
    </row>
    <row collapsed="false" customFormat="false" customHeight="false" hidden="false" ht="12.1" outlineLevel="0" r="349">
      <c r="A349" s="21" t="n">
        <v>45645.391805556</v>
      </c>
      <c r="B349" s="22" t="s">
        <v>309</v>
      </c>
      <c r="C349" s="22" t="s">
        <v>340</v>
      </c>
      <c r="D349" s="22" t="s">
        <v>309</v>
      </c>
      <c r="E349" s="22" t="s">
        <v>309</v>
      </c>
      <c r="F349" s="22" t="s">
        <v>19</v>
      </c>
      <c r="G349" s="23" t="n">
        <v>100</v>
      </c>
      <c r="H349" s="24" t="n">
        <v>2278.4</v>
      </c>
      <c r="I349" s="24" t="n">
        <v>172.62</v>
      </c>
      <c r="J349" s="24" t="n">
        <v>0</v>
      </c>
      <c r="K349" s="24" t="n">
        <v>0</v>
      </c>
      <c r="L349" s="24" t="n">
        <v>0</v>
      </c>
      <c r="M349" s="24"/>
      <c r="N349" s="6" t="s">
        <f>=I349+J349+K349+L349</f>
      </c>
      <c r="O349" s="22"/>
    </row>
    <row collapsed="false" customFormat="false" customHeight="false" hidden="false" ht="12.1" outlineLevel="0" r="350">
      <c r="A350" s="20" t="n">
        <v>45645.609444444</v>
      </c>
      <c r="B350" s="16" t="s">
        <v>36</v>
      </c>
      <c r="C350" s="16" t="s">
        <v>385</v>
      </c>
      <c r="D350" s="16" t="s">
        <v>252</v>
      </c>
      <c r="E350" s="16" t="s">
        <v>24</v>
      </c>
      <c r="F350" s="16" t="s">
        <v>19</v>
      </c>
      <c r="G350" s="7" t="n">
        <v>17</v>
      </c>
      <c r="H350" s="6" t="n">
        <v>10.16</v>
      </c>
      <c r="I350" s="6" t="n">
        <v>-172.72</v>
      </c>
      <c r="J350" s="6" t="n">
        <v>0</v>
      </c>
      <c r="K350" s="6" t="n">
        <v>0</v>
      </c>
      <c r="L350" s="6" t="n">
        <v>0</v>
      </c>
      <c r="M350" s="6"/>
      <c r="N350" s="6" t="s">
        <f>=I350+J350+K350+L350</f>
      </c>
      <c r="O350" s="16"/>
    </row>
    <row collapsed="false" customFormat="false" customHeight="false" hidden="false" ht="12.1" outlineLevel="0" r="351">
      <c r="A351" s="21" t="n">
        <v>45652.784675926</v>
      </c>
      <c r="B351" s="22" t="s">
        <v>293</v>
      </c>
      <c r="C351" s="22" t="s">
        <v>84</v>
      </c>
      <c r="D351" s="22" t="s">
        <v>293</v>
      </c>
      <c r="E351" s="22" t="s">
        <v>293</v>
      </c>
      <c r="F351" s="22" t="s">
        <v>19</v>
      </c>
      <c r="G351" s="23" t="n">
        <v>1</v>
      </c>
      <c r="H351" s="24" t="n">
        <v>1</v>
      </c>
      <c r="I351" s="24" t="n">
        <v>763.34</v>
      </c>
      <c r="J351" s="24" t="n">
        <v>0</v>
      </c>
      <c r="K351" s="24" t="n">
        <v>0</v>
      </c>
      <c r="L351" s="24" t="n">
        <v>0</v>
      </c>
      <c r="M351" s="24"/>
      <c r="N351" s="6" t="s">
        <f>=I351+J351+K351+L351</f>
      </c>
      <c r="O351" s="22"/>
    </row>
    <row collapsed="false" customFormat="false" customHeight="false" hidden="false" ht="12.1" outlineLevel="0" r="352">
      <c r="A352" s="25" t="n">
        <v>45665.492025463</v>
      </c>
      <c r="B352" s="26" t="s">
        <v>257</v>
      </c>
      <c r="C352" s="26" t="s">
        <v>295</v>
      </c>
      <c r="D352" s="26" t="s">
        <v>254</v>
      </c>
      <c r="E352" s="26" t="s">
        <v>24</v>
      </c>
      <c r="F352" s="26" t="s">
        <v>19</v>
      </c>
      <c r="G352" s="27" t="n">
        <v>-4774</v>
      </c>
      <c r="H352" s="28" t="n">
        <v>1.56980101</v>
      </c>
      <c r="I352" s="28" t="n">
        <v>7494.23</v>
      </c>
      <c r="J352" s="28" t="n">
        <v>0</v>
      </c>
      <c r="K352" s="28" t="n">
        <v>-22.48</v>
      </c>
      <c r="L352" s="28" t="n">
        <v>0</v>
      </c>
      <c r="M352" s="28"/>
      <c r="N352" s="6" t="s">
        <f>=I352+J352+K352+L352</f>
      </c>
      <c r="O352" s="26"/>
    </row>
    <row collapsed="false" customFormat="false" customHeight="false" hidden="false" ht="12.1" outlineLevel="0" r="353">
      <c r="A353" s="33" t="n">
        <v>45665.492025463</v>
      </c>
      <c r="B353" s="34" t="s">
        <v>311</v>
      </c>
      <c r="C353" s="34" t="s">
        <v>359</v>
      </c>
      <c r="D353" s="34" t="s">
        <v>311</v>
      </c>
      <c r="E353" s="34" t="s">
        <v>311</v>
      </c>
      <c r="F353" s="34" t="s">
        <v>19</v>
      </c>
      <c r="G353" s="35" t="n">
        <v>1</v>
      </c>
      <c r="H353" s="36" t="n">
        <v>-664</v>
      </c>
      <c r="I353" s="36" t="n">
        <v>-664</v>
      </c>
      <c r="J353" s="36" t="n">
        <v>0</v>
      </c>
      <c r="K353" s="36" t="n">
        <v>0</v>
      </c>
      <c r="L353" s="36" t="n">
        <v>0</v>
      </c>
      <c r="M353" s="36"/>
      <c r="N353" s="6" t="s">
        <f>=I353+J353+K353+L353</f>
      </c>
      <c r="O353" s="34"/>
    </row>
    <row collapsed="false" customFormat="false" customHeight="false" hidden="false" ht="12.1" outlineLevel="0" r="354">
      <c r="A354" s="20" t="n">
        <v>45665.695300926</v>
      </c>
      <c r="B354" s="16" t="s">
        <v>23</v>
      </c>
      <c r="C354" s="16" t="s">
        <v>380</v>
      </c>
      <c r="D354" s="16" t="s">
        <v>252</v>
      </c>
      <c r="E354" s="16" t="s">
        <v>24</v>
      </c>
      <c r="F354" s="16" t="s">
        <v>19</v>
      </c>
      <c r="G354" s="7" t="n">
        <v>622</v>
      </c>
      <c r="H354" s="6" t="n">
        <v>11.21</v>
      </c>
      <c r="I354" s="6" t="n">
        <v>-6972.62</v>
      </c>
      <c r="J354" s="6" t="n">
        <v>0</v>
      </c>
      <c r="K354" s="6" t="n">
        <v>0</v>
      </c>
      <c r="L354" s="6" t="n">
        <v>0</v>
      </c>
      <c r="M354" s="6"/>
      <c r="N354" s="6" t="s">
        <f>=I354+J354+K354+L354</f>
      </c>
      <c r="O354" s="16"/>
    </row>
    <row collapsed="false" customFormat="false" customHeight="false" hidden="false" ht="12.1" outlineLevel="0" r="355">
      <c r="A355" s="21" t="n">
        <v>45667.389699074</v>
      </c>
      <c r="B355" s="22" t="s">
        <v>316</v>
      </c>
      <c r="C355" s="22" t="s">
        <v>386</v>
      </c>
      <c r="D355" s="22" t="s">
        <v>316</v>
      </c>
      <c r="E355" s="22" t="s">
        <v>316</v>
      </c>
      <c r="F355" s="22" t="s">
        <v>19</v>
      </c>
      <c r="G355" s="23" t="n">
        <v>1</v>
      </c>
      <c r="H355" s="24" t="n">
        <v>1</v>
      </c>
      <c r="I355" s="24" t="n">
        <v>2000</v>
      </c>
      <c r="J355" s="24" t="n">
        <v>0</v>
      </c>
      <c r="K355" s="24" t="n">
        <v>0</v>
      </c>
      <c r="L355" s="24" t="n">
        <v>0</v>
      </c>
      <c r="M355" s="24"/>
      <c r="N355" s="6" t="s">
        <f>=I355+J355+K355+L355</f>
      </c>
      <c r="O355" s="22"/>
    </row>
    <row collapsed="false" customFormat="false" customHeight="false" hidden="false" ht="12.1" outlineLevel="0" r="356">
      <c r="A356" s="21" t="n">
        <v>45667.390891204</v>
      </c>
      <c r="B356" s="22" t="s">
        <v>309</v>
      </c>
      <c r="C356" s="22" t="s">
        <v>352</v>
      </c>
      <c r="D356" s="22" t="s">
        <v>309</v>
      </c>
      <c r="E356" s="22" t="s">
        <v>309</v>
      </c>
      <c r="F356" s="22" t="s">
        <v>19</v>
      </c>
      <c r="G356" s="23" t="n">
        <v>1</v>
      </c>
      <c r="H356" s="24" t="n">
        <v>1</v>
      </c>
      <c r="I356" s="24" t="n">
        <v>89.76</v>
      </c>
      <c r="J356" s="24" t="n">
        <v>0</v>
      </c>
      <c r="K356" s="24" t="n">
        <v>0</v>
      </c>
      <c r="L356" s="24" t="n">
        <v>0</v>
      </c>
      <c r="M356" s="24"/>
      <c r="N356" s="6" t="s">
        <f>=I356+J356+K356+L356</f>
      </c>
      <c r="O356" s="22"/>
    </row>
    <row collapsed="false" customFormat="false" customHeight="false" hidden="false" ht="12.1" outlineLevel="0" r="357">
      <c r="A357" s="20" t="n">
        <v>45667.42568287</v>
      </c>
      <c r="B357" s="16" t="s">
        <v>23</v>
      </c>
      <c r="C357" s="16" t="s">
        <v>380</v>
      </c>
      <c r="D357" s="16" t="s">
        <v>252</v>
      </c>
      <c r="E357" s="16" t="s">
        <v>24</v>
      </c>
      <c r="F357" s="16" t="s">
        <v>19</v>
      </c>
      <c r="G357" s="7" t="n">
        <v>232</v>
      </c>
      <c r="H357" s="6" t="n">
        <v>11.15</v>
      </c>
      <c r="I357" s="6" t="n">
        <v>-2586.8</v>
      </c>
      <c r="J357" s="6" t="n">
        <v>0</v>
      </c>
      <c r="K357" s="6" t="n">
        <v>0</v>
      </c>
      <c r="L357" s="6" t="n">
        <v>0</v>
      </c>
      <c r="M357" s="6"/>
      <c r="N357" s="6" t="s">
        <f>=I357+J357+K357+L357</f>
      </c>
      <c r="O357" s="16"/>
    </row>
    <row collapsed="false" customFormat="false" customHeight="false" hidden="false" ht="12.1" outlineLevel="0" r="358">
      <c r="A358" s="21" t="n">
        <v>45667.728923611</v>
      </c>
      <c r="B358" s="22" t="s">
        <v>309</v>
      </c>
      <c r="C358" s="22" t="s">
        <v>368</v>
      </c>
      <c r="D358" s="22" t="s">
        <v>309</v>
      </c>
      <c r="E358" s="22" t="s">
        <v>309</v>
      </c>
      <c r="F358" s="22" t="s">
        <v>19</v>
      </c>
      <c r="G358" s="23" t="n">
        <v>1</v>
      </c>
      <c r="H358" s="24" t="n">
        <v>1</v>
      </c>
      <c r="I358" s="24" t="n">
        <v>9.46</v>
      </c>
      <c r="J358" s="24" t="n">
        <v>0</v>
      </c>
      <c r="K358" s="24" t="n">
        <v>0</v>
      </c>
      <c r="L358" s="24" t="n">
        <v>0</v>
      </c>
      <c r="M358" s="24"/>
      <c r="N358" s="6" t="s">
        <f>=I358+J358+K358+L358</f>
      </c>
      <c r="O358" s="22"/>
    </row>
    <row collapsed="false" customFormat="false" customHeight="false" hidden="false" ht="12.1" outlineLevel="0" r="359">
      <c r="A359" s="21" t="n">
        <v>45667.732372685</v>
      </c>
      <c r="B359" s="22" t="s">
        <v>316</v>
      </c>
      <c r="C359" s="22" t="s">
        <v>372</v>
      </c>
      <c r="D359" s="22" t="s">
        <v>316</v>
      </c>
      <c r="E359" s="22" t="s">
        <v>316</v>
      </c>
      <c r="F359" s="22" t="s">
        <v>19</v>
      </c>
      <c r="G359" s="23" t="n">
        <v>1</v>
      </c>
      <c r="H359" s="24" t="n">
        <v>1</v>
      </c>
      <c r="I359" s="24" t="n">
        <v>94.56</v>
      </c>
      <c r="J359" s="24" t="n">
        <v>0</v>
      </c>
      <c r="K359" s="24" t="n">
        <v>0</v>
      </c>
      <c r="L359" s="24" t="n">
        <v>0</v>
      </c>
      <c r="M359" s="24"/>
      <c r="N359" s="6" t="s">
        <f>=I359+J359+K359+L359</f>
      </c>
      <c r="O359" s="22"/>
    </row>
    <row collapsed="false" customFormat="false" customHeight="false" hidden="false" ht="12.1" outlineLevel="0" r="360">
      <c r="A360" s="21" t="n">
        <v>45670.626342593</v>
      </c>
      <c r="B360" s="22" t="s">
        <v>309</v>
      </c>
      <c r="C360" s="22" t="s">
        <v>356</v>
      </c>
      <c r="D360" s="22" t="s">
        <v>309</v>
      </c>
      <c r="E360" s="22" t="s">
        <v>309</v>
      </c>
      <c r="F360" s="22" t="s">
        <v>19</v>
      </c>
      <c r="G360" s="23" t="n">
        <v>1</v>
      </c>
      <c r="H360" s="24" t="n">
        <v>1</v>
      </c>
      <c r="I360" s="24" t="n">
        <v>21.36</v>
      </c>
      <c r="J360" s="24" t="n">
        <v>0</v>
      </c>
      <c r="K360" s="24" t="n">
        <v>0</v>
      </c>
      <c r="L360" s="24" t="n">
        <v>0</v>
      </c>
      <c r="M360" s="24"/>
      <c r="N360" s="6" t="s">
        <f>=I360+J360+K360+L360</f>
      </c>
      <c r="O360" s="22"/>
    </row>
    <row collapsed="false" customFormat="false" customHeight="false" hidden="false" ht="12.1" outlineLevel="0" r="361">
      <c r="A361" s="20" t="n">
        <v>45671.593333333</v>
      </c>
      <c r="B361" s="16" t="s">
        <v>23</v>
      </c>
      <c r="C361" s="16" t="s">
        <v>380</v>
      </c>
      <c r="D361" s="16" t="s">
        <v>252</v>
      </c>
      <c r="E361" s="16" t="s">
        <v>24</v>
      </c>
      <c r="F361" s="16" t="s">
        <v>19</v>
      </c>
      <c r="G361" s="7" t="n">
        <v>20</v>
      </c>
      <c r="H361" s="6" t="n">
        <v>11.34</v>
      </c>
      <c r="I361" s="6" t="n">
        <v>-226.8</v>
      </c>
      <c r="J361" s="6" t="n">
        <v>0</v>
      </c>
      <c r="K361" s="6" t="n">
        <v>0</v>
      </c>
      <c r="L361" s="6" t="n">
        <v>0</v>
      </c>
      <c r="M361" s="6"/>
      <c r="N361" s="6" t="s">
        <f>=I361+J361+K361+L361</f>
      </c>
      <c r="O361" s="16"/>
    </row>
    <row collapsed="false" customFormat="false" customHeight="false" hidden="false" ht="12.1" outlineLevel="0" r="362">
      <c r="A362" s="21" t="n">
        <v>45673.775497685</v>
      </c>
      <c r="B362" s="22" t="s">
        <v>309</v>
      </c>
      <c r="C362" s="22" t="s">
        <v>318</v>
      </c>
      <c r="D362" s="22" t="s">
        <v>309</v>
      </c>
      <c r="E362" s="22" t="s">
        <v>309</v>
      </c>
      <c r="F362" s="22" t="s">
        <v>19</v>
      </c>
      <c r="G362" s="23" t="n">
        <v>1</v>
      </c>
      <c r="H362" s="24" t="n">
        <v>1</v>
      </c>
      <c r="I362" s="24" t="n">
        <v>34.22</v>
      </c>
      <c r="J362" s="24" t="n">
        <v>0</v>
      </c>
      <c r="K362" s="24" t="n">
        <v>0</v>
      </c>
      <c r="L362" s="24" t="n">
        <v>0</v>
      </c>
      <c r="M362" s="24"/>
      <c r="N362" s="6" t="s">
        <f>=I362+J362+K362+L362</f>
      </c>
      <c r="O362" s="22"/>
    </row>
    <row collapsed="false" customFormat="false" customHeight="false" hidden="false" ht="12.1" outlineLevel="0" r="363">
      <c r="A363" s="21" t="n">
        <v>45673.775578704</v>
      </c>
      <c r="B363" s="22" t="s">
        <v>316</v>
      </c>
      <c r="C363" s="22" t="s">
        <v>374</v>
      </c>
      <c r="D363" s="22" t="s">
        <v>316</v>
      </c>
      <c r="E363" s="22" t="s">
        <v>316</v>
      </c>
      <c r="F363" s="22" t="s">
        <v>19</v>
      </c>
      <c r="G363" s="23" t="n">
        <v>1</v>
      </c>
      <c r="H363" s="24" t="n">
        <v>1</v>
      </c>
      <c r="I363" s="24" t="n">
        <v>250</v>
      </c>
      <c r="J363" s="24" t="n">
        <v>0</v>
      </c>
      <c r="K363" s="24" t="n">
        <v>0</v>
      </c>
      <c r="L363" s="24" t="n">
        <v>0</v>
      </c>
      <c r="M363" s="24"/>
      <c r="N363" s="6" t="s">
        <f>=I363+J363+K363+L363</f>
      </c>
      <c r="O363" s="22"/>
    </row>
    <row collapsed="false" customFormat="false" customHeight="false" hidden="false" ht="12.1" outlineLevel="0" r="364">
      <c r="A364" s="20" t="n">
        <v>45673.805104167</v>
      </c>
      <c r="B364" s="16" t="s">
        <v>36</v>
      </c>
      <c r="C364" s="16" t="s">
        <v>385</v>
      </c>
      <c r="D364" s="16" t="s">
        <v>252</v>
      </c>
      <c r="E364" s="16" t="s">
        <v>24</v>
      </c>
      <c r="F364" s="16" t="s">
        <v>19</v>
      </c>
      <c r="G364" s="7" t="n">
        <v>26</v>
      </c>
      <c r="H364" s="6" t="n">
        <v>10.82</v>
      </c>
      <c r="I364" s="6" t="n">
        <v>-281.32</v>
      </c>
      <c r="J364" s="6" t="n">
        <v>0</v>
      </c>
      <c r="K364" s="6" t="n">
        <v>0</v>
      </c>
      <c r="L364" s="6" t="n">
        <v>0</v>
      </c>
      <c r="M364" s="6"/>
      <c r="N364" s="6" t="s">
        <f>=I364+J364+K364+L364</f>
      </c>
      <c r="O364" s="16"/>
    </row>
    <row collapsed="false" customFormat="false" customHeight="false" hidden="false" ht="12.1" outlineLevel="0" r="365">
      <c r="A365" s="21" t="n">
        <v>45687.775752315</v>
      </c>
      <c r="B365" s="22" t="s">
        <v>309</v>
      </c>
      <c r="C365" s="22" t="s">
        <v>344</v>
      </c>
      <c r="D365" s="22" t="s">
        <v>309</v>
      </c>
      <c r="E365" s="22" t="s">
        <v>309</v>
      </c>
      <c r="F365" s="22" t="s">
        <v>19</v>
      </c>
      <c r="G365" s="23" t="n">
        <v>1</v>
      </c>
      <c r="H365" s="24" t="n">
        <v>1</v>
      </c>
      <c r="I365" s="24" t="n">
        <v>52.85</v>
      </c>
      <c r="J365" s="24" t="n">
        <v>0</v>
      </c>
      <c r="K365" s="24" t="n">
        <v>0</v>
      </c>
      <c r="L365" s="24" t="n">
        <v>0</v>
      </c>
      <c r="M365" s="24"/>
      <c r="N365" s="6" t="s">
        <f>=I365+J365+K365+L365</f>
      </c>
      <c r="O365" s="22"/>
    </row>
    <row collapsed="false" customFormat="false" customHeight="false" hidden="false" ht="12.1" outlineLevel="0" r="366">
      <c r="A366" s="20" t="n">
        <v>45691.740902778</v>
      </c>
      <c r="B366" s="16" t="s">
        <v>33</v>
      </c>
      <c r="C366" s="16" t="s">
        <v>361</v>
      </c>
      <c r="D366" s="16" t="s">
        <v>252</v>
      </c>
      <c r="E366" s="16" t="s">
        <v>24</v>
      </c>
      <c r="F366" s="16" t="s">
        <v>19</v>
      </c>
      <c r="G366" s="7" t="n">
        <v>5</v>
      </c>
      <c r="H366" s="6" t="n">
        <v>11.23</v>
      </c>
      <c r="I366" s="6" t="n">
        <v>-56.15</v>
      </c>
      <c r="J366" s="6" t="n">
        <v>0</v>
      </c>
      <c r="K366" s="6" t="n">
        <v>0</v>
      </c>
      <c r="L366" s="6" t="n">
        <v>0</v>
      </c>
      <c r="M366" s="6"/>
      <c r="N366" s="6" t="s">
        <f>=I366+J366+K366+L366</f>
      </c>
      <c r="O366" s="16"/>
    </row>
    <row collapsed="false" customFormat="false" customHeight="false" hidden="false" ht="12.1" outlineLevel="0" r="367">
      <c r="A367" s="21" t="n">
        <v>45692.472407407</v>
      </c>
      <c r="B367" s="22" t="s">
        <v>309</v>
      </c>
      <c r="C367" s="22" t="s">
        <v>368</v>
      </c>
      <c r="D367" s="22" t="s">
        <v>309</v>
      </c>
      <c r="E367" s="22" t="s">
        <v>309</v>
      </c>
      <c r="F367" s="22" t="s">
        <v>19</v>
      </c>
      <c r="G367" s="23" t="n">
        <v>1</v>
      </c>
      <c r="H367" s="24" t="n">
        <v>1</v>
      </c>
      <c r="I367" s="24" t="n">
        <v>8.82</v>
      </c>
      <c r="J367" s="24" t="n">
        <v>0</v>
      </c>
      <c r="K367" s="24" t="n">
        <v>0</v>
      </c>
      <c r="L367" s="24" t="n">
        <v>0</v>
      </c>
      <c r="M367" s="24"/>
      <c r="N367" s="6" t="s">
        <f>=I367+J367+K367+L367</f>
      </c>
      <c r="O367" s="22"/>
    </row>
    <row collapsed="false" customFormat="false" customHeight="false" hidden="false" ht="12.1" outlineLevel="0" r="368">
      <c r="A368" s="21" t="n">
        <v>45692.479363426</v>
      </c>
      <c r="B368" s="22" t="s">
        <v>316</v>
      </c>
      <c r="C368" s="22" t="s">
        <v>372</v>
      </c>
      <c r="D368" s="22" t="s">
        <v>316</v>
      </c>
      <c r="E368" s="22" t="s">
        <v>316</v>
      </c>
      <c r="F368" s="22" t="s">
        <v>19</v>
      </c>
      <c r="G368" s="23" t="n">
        <v>1</v>
      </c>
      <c r="H368" s="24" t="n">
        <v>1</v>
      </c>
      <c r="I368" s="24" t="n">
        <v>85.14</v>
      </c>
      <c r="J368" s="24" t="n">
        <v>0</v>
      </c>
      <c r="K368" s="24" t="n">
        <v>0</v>
      </c>
      <c r="L368" s="24" t="n">
        <v>0</v>
      </c>
      <c r="M368" s="24"/>
      <c r="N368" s="6" t="s">
        <f>=I368+J368+K368+L368</f>
      </c>
      <c r="O368" s="22"/>
    </row>
    <row collapsed="false" customFormat="false" customHeight="false" hidden="false" ht="12.1" outlineLevel="0" r="369">
      <c r="A369" s="21" t="n">
        <v>45693.50880787</v>
      </c>
      <c r="B369" s="22" t="s">
        <v>309</v>
      </c>
      <c r="C369" s="22" t="s">
        <v>356</v>
      </c>
      <c r="D369" s="22" t="s">
        <v>309</v>
      </c>
      <c r="E369" s="22" t="s">
        <v>309</v>
      </c>
      <c r="F369" s="22" t="s">
        <v>19</v>
      </c>
      <c r="G369" s="23" t="n">
        <v>1</v>
      </c>
      <c r="H369" s="24" t="n">
        <v>1</v>
      </c>
      <c r="I369" s="24" t="n">
        <v>21.36</v>
      </c>
      <c r="J369" s="24" t="n">
        <v>0</v>
      </c>
      <c r="K369" s="24" t="n">
        <v>0</v>
      </c>
      <c r="L369" s="24" t="n">
        <v>0</v>
      </c>
      <c r="M369" s="24"/>
      <c r="N369" s="6" t="s">
        <f>=I369+J369+K369+L369</f>
      </c>
      <c r="O369" s="22"/>
    </row>
    <row collapsed="false" customFormat="false" customHeight="false" hidden="false" ht="12.1" outlineLevel="0" r="370">
      <c r="A370" s="20" t="n">
        <v>45693.766435185</v>
      </c>
      <c r="B370" s="16" t="s">
        <v>33</v>
      </c>
      <c r="C370" s="16" t="s">
        <v>361</v>
      </c>
      <c r="D370" s="16" t="s">
        <v>252</v>
      </c>
      <c r="E370" s="16" t="s">
        <v>24</v>
      </c>
      <c r="F370" s="16" t="s">
        <v>19</v>
      </c>
      <c r="G370" s="7" t="n">
        <v>10</v>
      </c>
      <c r="H370" s="6" t="n">
        <v>11.19</v>
      </c>
      <c r="I370" s="6" t="n">
        <v>-111.9</v>
      </c>
      <c r="J370" s="6" t="n">
        <v>0</v>
      </c>
      <c r="K370" s="6" t="n">
        <v>0</v>
      </c>
      <c r="L370" s="6" t="n">
        <v>0</v>
      </c>
      <c r="M370" s="6"/>
      <c r="N370" s="6" t="s">
        <f>=I370+J370+K370+L370</f>
      </c>
      <c r="O370" s="16"/>
    </row>
    <row collapsed="false" customFormat="false" customHeight="false" hidden="false" ht="12.1" outlineLevel="0" r="371">
      <c r="A371" s="20" t="n">
        <v>45693.766574074</v>
      </c>
      <c r="B371" s="16" t="s">
        <v>33</v>
      </c>
      <c r="C371" s="16" t="s">
        <v>361</v>
      </c>
      <c r="D371" s="16" t="s">
        <v>252</v>
      </c>
      <c r="E371" s="16" t="s">
        <v>24</v>
      </c>
      <c r="F371" s="16" t="s">
        <v>19</v>
      </c>
      <c r="G371" s="7" t="n">
        <v>1</v>
      </c>
      <c r="H371" s="6" t="n">
        <v>11.19</v>
      </c>
      <c r="I371" s="6" t="n">
        <v>-11.19</v>
      </c>
      <c r="J371" s="6" t="n">
        <v>0</v>
      </c>
      <c r="K371" s="6" t="n">
        <v>0</v>
      </c>
      <c r="L371" s="6" t="n">
        <v>0</v>
      </c>
      <c r="M371" s="6"/>
      <c r="N371" s="6" t="s">
        <f>=I371+J371+K371+L371</f>
      </c>
      <c r="O371" s="16"/>
    </row>
    <row collapsed="false" customFormat="false" customHeight="false" hidden="false" ht="12.1" outlineLevel="0" r="372">
      <c r="A372" s="21" t="n">
        <v>45699.479050926</v>
      </c>
      <c r="B372" s="22" t="s">
        <v>309</v>
      </c>
      <c r="C372" s="22" t="s">
        <v>369</v>
      </c>
      <c r="D372" s="22" t="s">
        <v>309</v>
      </c>
      <c r="E372" s="22" t="s">
        <v>309</v>
      </c>
      <c r="F372" s="22" t="s">
        <v>19</v>
      </c>
      <c r="G372" s="23" t="n">
        <v>1</v>
      </c>
      <c r="H372" s="24" t="n">
        <v>1</v>
      </c>
      <c r="I372" s="24" t="n">
        <v>35.31</v>
      </c>
      <c r="J372" s="24" t="n">
        <v>0</v>
      </c>
      <c r="K372" s="24" t="n">
        <v>0</v>
      </c>
      <c r="L372" s="24" t="n">
        <v>0</v>
      </c>
      <c r="M372" s="24"/>
      <c r="N372" s="6" t="s">
        <f>=I372+J372+K372+L372</f>
      </c>
      <c r="O372" s="22"/>
    </row>
    <row collapsed="false" customFormat="false" customHeight="false" hidden="false" ht="12.1" outlineLevel="0" r="373">
      <c r="A373" s="33" t="n">
        <v>45699.479050926</v>
      </c>
      <c r="B373" s="34" t="s">
        <v>311</v>
      </c>
      <c r="C373" s="34" t="s">
        <v>370</v>
      </c>
      <c r="D373" s="34" t="s">
        <v>311</v>
      </c>
      <c r="E373" s="34" t="s">
        <v>311</v>
      </c>
      <c r="F373" s="34" t="s">
        <v>19</v>
      </c>
      <c r="G373" s="35" t="n">
        <v>1</v>
      </c>
      <c r="H373" s="36" t="n">
        <v>-5</v>
      </c>
      <c r="I373" s="36" t="n">
        <v>-5</v>
      </c>
      <c r="J373" s="36" t="n">
        <v>0</v>
      </c>
      <c r="K373" s="36" t="n">
        <v>0</v>
      </c>
      <c r="L373" s="36" t="n">
        <v>0</v>
      </c>
      <c r="M373" s="36"/>
      <c r="N373" s="6" t="s">
        <f>=I373+J373+K373+L373</f>
      </c>
      <c r="O373" s="34"/>
    </row>
    <row collapsed="false" customFormat="false" customHeight="false" hidden="false" ht="12.1" outlineLevel="0" r="374">
      <c r="A374" s="21" t="n">
        <v>45699.67193287</v>
      </c>
      <c r="B374" s="22" t="s">
        <v>309</v>
      </c>
      <c r="C374" s="22" t="s">
        <v>320</v>
      </c>
      <c r="D374" s="22" t="s">
        <v>309</v>
      </c>
      <c r="E374" s="22" t="s">
        <v>309</v>
      </c>
      <c r="F374" s="22" t="s">
        <v>19</v>
      </c>
      <c r="G374" s="23" t="n">
        <v>1</v>
      </c>
      <c r="H374" s="24" t="n">
        <v>1</v>
      </c>
      <c r="I374" s="24" t="n">
        <v>126.66</v>
      </c>
      <c r="J374" s="24" t="n">
        <v>0</v>
      </c>
      <c r="K374" s="24" t="n">
        <v>0</v>
      </c>
      <c r="L374" s="24" t="n">
        <v>0</v>
      </c>
      <c r="M374" s="24"/>
      <c r="N374" s="6" t="s">
        <f>=I374+J374+K374+L374</f>
      </c>
      <c r="O374" s="22"/>
    </row>
    <row collapsed="false" customFormat="false" customHeight="false" hidden="false" ht="12.1" outlineLevel="0" r="375">
      <c r="A375" s="21" t="n">
        <v>45699.713449074</v>
      </c>
      <c r="B375" s="22" t="s">
        <v>309</v>
      </c>
      <c r="C375" s="22" t="s">
        <v>378</v>
      </c>
      <c r="D375" s="22" t="s">
        <v>309</v>
      </c>
      <c r="E375" s="22" t="s">
        <v>309</v>
      </c>
      <c r="F375" s="22" t="s">
        <v>19</v>
      </c>
      <c r="G375" s="23" t="n">
        <v>1</v>
      </c>
      <c r="H375" s="24" t="n">
        <v>1</v>
      </c>
      <c r="I375" s="24" t="n">
        <v>63.08</v>
      </c>
      <c r="J375" s="24" t="n">
        <v>0</v>
      </c>
      <c r="K375" s="24" t="n">
        <v>0</v>
      </c>
      <c r="L375" s="24" t="n">
        <v>0</v>
      </c>
      <c r="M375" s="24"/>
      <c r="N375" s="6" t="s">
        <f>=I375+J375+K375+L375</f>
      </c>
      <c r="O375" s="22"/>
    </row>
    <row collapsed="false" customFormat="false" customHeight="false" hidden="false" ht="12.1" outlineLevel="0" r="376">
      <c r="A376" s="20" t="n">
        <v>45700.775983796</v>
      </c>
      <c r="B376" s="16" t="s">
        <v>33</v>
      </c>
      <c r="C376" s="16" t="s">
        <v>361</v>
      </c>
      <c r="D376" s="16" t="s">
        <v>252</v>
      </c>
      <c r="E376" s="16" t="s">
        <v>24</v>
      </c>
      <c r="F376" s="16" t="s">
        <v>19</v>
      </c>
      <c r="G376" s="7" t="n">
        <v>20</v>
      </c>
      <c r="H376" s="6" t="n">
        <v>11.08</v>
      </c>
      <c r="I376" s="6" t="n">
        <v>-221.6</v>
      </c>
      <c r="J376" s="6" t="n">
        <v>0</v>
      </c>
      <c r="K376" s="6" t="n">
        <v>0</v>
      </c>
      <c r="L376" s="6" t="n">
        <v>0</v>
      </c>
      <c r="M376" s="6"/>
      <c r="N376" s="6" t="s">
        <f>=I376+J376+K376+L376</f>
      </c>
      <c r="O376" s="16"/>
    </row>
    <row collapsed="false" customFormat="false" customHeight="false" hidden="false" ht="12.1" outlineLevel="0" r="377">
      <c r="A377" s="21" t="n">
        <v>45713.543055556</v>
      </c>
      <c r="B377" s="22" t="s">
        <v>309</v>
      </c>
      <c r="C377" s="22" t="s">
        <v>367</v>
      </c>
      <c r="D377" s="22" t="s">
        <v>309</v>
      </c>
      <c r="E377" s="22" t="s">
        <v>309</v>
      </c>
      <c r="F377" s="22" t="s">
        <v>19</v>
      </c>
      <c r="G377" s="23" t="n">
        <v>1</v>
      </c>
      <c r="H377" s="24" t="n">
        <v>1</v>
      </c>
      <c r="I377" s="24" t="n">
        <v>29.29</v>
      </c>
      <c r="J377" s="24" t="n">
        <v>0</v>
      </c>
      <c r="K377" s="24" t="n">
        <v>0</v>
      </c>
      <c r="L377" s="24" t="n">
        <v>0</v>
      </c>
      <c r="M377" s="24"/>
      <c r="N377" s="6" t="s">
        <f>=I377+J377+K377+L377</f>
      </c>
      <c r="O377" s="22"/>
    </row>
    <row collapsed="false" customFormat="false" customHeight="false" hidden="false" ht="12.1" outlineLevel="0" r="378">
      <c r="A378" s="21" t="n">
        <v>45720.421805556</v>
      </c>
      <c r="B378" s="22" t="s">
        <v>309</v>
      </c>
      <c r="C378" s="22" t="s">
        <v>368</v>
      </c>
      <c r="D378" s="22" t="s">
        <v>309</v>
      </c>
      <c r="E378" s="22" t="s">
        <v>309</v>
      </c>
      <c r="F378" s="22" t="s">
        <v>19</v>
      </c>
      <c r="G378" s="23" t="n">
        <v>1</v>
      </c>
      <c r="H378" s="24" t="n">
        <v>1</v>
      </c>
      <c r="I378" s="24" t="n">
        <v>7.44</v>
      </c>
      <c r="J378" s="24" t="n">
        <v>0</v>
      </c>
      <c r="K378" s="24" t="n">
        <v>0</v>
      </c>
      <c r="L378" s="24" t="n">
        <v>0</v>
      </c>
      <c r="M378" s="24"/>
      <c r="N378" s="6" t="s">
        <f>=I378+J378+K378+L378</f>
      </c>
      <c r="O378" s="22"/>
    </row>
    <row collapsed="false" customFormat="false" customHeight="false" hidden="false" ht="12.1" outlineLevel="0" r="379">
      <c r="A379" s="21" t="n">
        <v>45720.424398148</v>
      </c>
      <c r="B379" s="22" t="s">
        <v>316</v>
      </c>
      <c r="C379" s="22" t="s">
        <v>372</v>
      </c>
      <c r="D379" s="22" t="s">
        <v>316</v>
      </c>
      <c r="E379" s="22" t="s">
        <v>316</v>
      </c>
      <c r="F379" s="22" t="s">
        <v>19</v>
      </c>
      <c r="G379" s="23" t="n">
        <v>1</v>
      </c>
      <c r="H379" s="24" t="n">
        <v>1</v>
      </c>
      <c r="I379" s="24" t="n">
        <v>78.14</v>
      </c>
      <c r="J379" s="24" t="n">
        <v>0</v>
      </c>
      <c r="K379" s="24" t="n">
        <v>0</v>
      </c>
      <c r="L379" s="24" t="n">
        <v>0</v>
      </c>
      <c r="M379" s="24"/>
      <c r="N379" s="6" t="s">
        <f>=I379+J379+K379+L379</f>
      </c>
      <c r="O379" s="22"/>
    </row>
    <row collapsed="false" customFormat="false" customHeight="false" hidden="false" ht="12.1" outlineLevel="0" r="380">
      <c r="A380" s="20" t="n">
        <v>45720.753275463</v>
      </c>
      <c r="B380" s="16" t="s">
        <v>33</v>
      </c>
      <c r="C380" s="16" t="s">
        <v>361</v>
      </c>
      <c r="D380" s="16" t="s">
        <v>252</v>
      </c>
      <c r="E380" s="16" t="s">
        <v>24</v>
      </c>
      <c r="F380" s="16" t="s">
        <v>19</v>
      </c>
      <c r="G380" s="7" t="n">
        <v>10</v>
      </c>
      <c r="H380" s="6" t="n">
        <v>10.58</v>
      </c>
      <c r="I380" s="6" t="n">
        <v>-105.8</v>
      </c>
      <c r="J380" s="6" t="n">
        <v>0</v>
      </c>
      <c r="K380" s="6" t="n">
        <v>0</v>
      </c>
      <c r="L380" s="6" t="n">
        <v>0</v>
      </c>
      <c r="M380" s="6"/>
      <c r="N380" s="6" t="s">
        <f>=I380+J380+K380+L380</f>
      </c>
      <c r="O380" s="16"/>
    </row>
    <row collapsed="false" customFormat="false" customHeight="false" hidden="false" ht="12.1" outlineLevel="0" r="381">
      <c r="A381" s="21" t="n">
        <v>45723.430115741</v>
      </c>
      <c r="B381" s="22" t="s">
        <v>309</v>
      </c>
      <c r="C381" s="22" t="s">
        <v>356</v>
      </c>
      <c r="D381" s="22" t="s">
        <v>309</v>
      </c>
      <c r="E381" s="22" t="s">
        <v>309</v>
      </c>
      <c r="F381" s="22" t="s">
        <v>19</v>
      </c>
      <c r="G381" s="23" t="n">
        <v>1</v>
      </c>
      <c r="H381" s="24" t="n">
        <v>1</v>
      </c>
      <c r="I381" s="24" t="n">
        <v>21.36</v>
      </c>
      <c r="J381" s="24" t="n">
        <v>0</v>
      </c>
      <c r="K381" s="24" t="n">
        <v>0</v>
      </c>
      <c r="L381" s="24" t="n">
        <v>0</v>
      </c>
      <c r="M381" s="24"/>
      <c r="N381" s="6" t="s">
        <f>=I381+J381+K381+L381</f>
      </c>
      <c r="O381" s="22"/>
    </row>
    <row collapsed="false" customFormat="false" customHeight="false" hidden="false" ht="12.1" outlineLevel="0" r="382">
      <c r="A382" s="21" t="n">
        <v>45723.470636574</v>
      </c>
      <c r="B382" s="22" t="s">
        <v>309</v>
      </c>
      <c r="C382" s="22" t="s">
        <v>336</v>
      </c>
      <c r="D382" s="22" t="s">
        <v>309</v>
      </c>
      <c r="E382" s="22" t="s">
        <v>309</v>
      </c>
      <c r="F382" s="22" t="s">
        <v>19</v>
      </c>
      <c r="G382" s="23" t="n">
        <v>1</v>
      </c>
      <c r="H382" s="24" t="n">
        <v>1</v>
      </c>
      <c r="I382" s="24" t="n">
        <v>34.41</v>
      </c>
      <c r="J382" s="24" t="n">
        <v>0</v>
      </c>
      <c r="K382" s="24" t="n">
        <v>0</v>
      </c>
      <c r="L382" s="24" t="n">
        <v>0</v>
      </c>
      <c r="M382" s="24"/>
      <c r="N382" s="6" t="s">
        <f>=I382+J382+K382+L382</f>
      </c>
      <c r="O382" s="22"/>
    </row>
    <row collapsed="false" customFormat="false" customHeight="false" hidden="false" ht="12.1" outlineLevel="0" r="383">
      <c r="A383" s="21" t="n">
        <v>45723.471701389</v>
      </c>
      <c r="B383" s="22" t="s">
        <v>316</v>
      </c>
      <c r="C383" s="22" t="s">
        <v>387</v>
      </c>
      <c r="D383" s="22" t="s">
        <v>316</v>
      </c>
      <c r="E383" s="22" t="s">
        <v>316</v>
      </c>
      <c r="F383" s="22" t="s">
        <v>19</v>
      </c>
      <c r="G383" s="23" t="n">
        <v>1</v>
      </c>
      <c r="H383" s="24" t="n">
        <v>1</v>
      </c>
      <c r="I383" s="24" t="n">
        <v>1000</v>
      </c>
      <c r="J383" s="24" t="n">
        <v>0</v>
      </c>
      <c r="K383" s="24" t="n">
        <v>0</v>
      </c>
      <c r="L383" s="24" t="n">
        <v>0</v>
      </c>
      <c r="M383" s="24"/>
      <c r="N383" s="6" t="s">
        <f>=I383+J383+K383+L383</f>
      </c>
      <c r="O383" s="22"/>
    </row>
    <row collapsed="false" customFormat="false" customHeight="false" hidden="false" ht="12.1" outlineLevel="0" r="384">
      <c r="A384" s="20" t="n">
        <v>45728.649988426</v>
      </c>
      <c r="B384" s="16" t="s">
        <v>33</v>
      </c>
      <c r="C384" s="16" t="s">
        <v>361</v>
      </c>
      <c r="D384" s="16" t="s">
        <v>252</v>
      </c>
      <c r="E384" s="16" t="s">
        <v>24</v>
      </c>
      <c r="F384" s="16" t="s">
        <v>19</v>
      </c>
      <c r="G384" s="7" t="n">
        <v>101</v>
      </c>
      <c r="H384" s="6" t="n">
        <v>10.39</v>
      </c>
      <c r="I384" s="6" t="n">
        <v>-1049.39</v>
      </c>
      <c r="J384" s="6" t="n">
        <v>0</v>
      </c>
      <c r="K384" s="6" t="n">
        <v>0</v>
      </c>
      <c r="L384" s="6" t="n">
        <v>0</v>
      </c>
      <c r="M384" s="6"/>
      <c r="N384" s="6" t="s">
        <f>=I384+J384+K384+L384</f>
      </c>
      <c r="O384" s="16"/>
    </row>
    <row collapsed="false" customFormat="false" customHeight="false" hidden="false" ht="12.1" outlineLevel="0" r="385">
      <c r="A385" s="21" t="n">
        <v>45749.430347222</v>
      </c>
      <c r="B385" s="22" t="s">
        <v>316</v>
      </c>
      <c r="C385" s="22" t="s">
        <v>372</v>
      </c>
      <c r="D385" s="22" t="s">
        <v>316</v>
      </c>
      <c r="E385" s="22" t="s">
        <v>316</v>
      </c>
      <c r="F385" s="22" t="s">
        <v>19</v>
      </c>
      <c r="G385" s="23" t="n">
        <v>1</v>
      </c>
      <c r="H385" s="24" t="n">
        <v>1</v>
      </c>
      <c r="I385" s="24" t="n">
        <v>73.12</v>
      </c>
      <c r="J385" s="24" t="n">
        <v>0</v>
      </c>
      <c r="K385" s="24" t="n">
        <v>0</v>
      </c>
      <c r="L385" s="24" t="n">
        <v>0</v>
      </c>
      <c r="M385" s="24"/>
      <c r="N385" s="6" t="s">
        <f>=I385+J385+K385+L385</f>
      </c>
      <c r="O385" s="22"/>
    </row>
    <row collapsed="false" customFormat="false" customHeight="false" hidden="false" ht="12.1" outlineLevel="0" r="386">
      <c r="A386" s="21" t="n">
        <v>45749.433969907</v>
      </c>
      <c r="B386" s="22" t="s">
        <v>309</v>
      </c>
      <c r="C386" s="22" t="s">
        <v>368</v>
      </c>
      <c r="D386" s="22" t="s">
        <v>309</v>
      </c>
      <c r="E386" s="22" t="s">
        <v>309</v>
      </c>
      <c r="F386" s="22" t="s">
        <v>19</v>
      </c>
      <c r="G386" s="23" t="n">
        <v>1</v>
      </c>
      <c r="H386" s="24" t="n">
        <v>1</v>
      </c>
      <c r="I386" s="24" t="n">
        <v>7.7</v>
      </c>
      <c r="J386" s="24" t="n">
        <v>0</v>
      </c>
      <c r="K386" s="24" t="n">
        <v>0</v>
      </c>
      <c r="L386" s="24" t="n">
        <v>0</v>
      </c>
      <c r="M386" s="24"/>
      <c r="N386" s="6" t="s">
        <f>=I386+J386+K386+L386</f>
      </c>
      <c r="O386" s="22"/>
    </row>
    <row collapsed="false" customFormat="false" customHeight="false" hidden="false" ht="12.1" outlineLevel="0" r="387">
      <c r="A387" s="21" t="n">
        <v>45749.765451389</v>
      </c>
      <c r="B387" s="22" t="s">
        <v>293</v>
      </c>
      <c r="C387" s="22" t="s">
        <v>84</v>
      </c>
      <c r="D387" s="22" t="s">
        <v>293</v>
      </c>
      <c r="E387" s="22" t="s">
        <v>293</v>
      </c>
      <c r="F387" s="22" t="s">
        <v>19</v>
      </c>
      <c r="G387" s="23" t="n">
        <v>1</v>
      </c>
      <c r="H387" s="24" t="n">
        <v>1</v>
      </c>
      <c r="I387" s="24" t="n">
        <v>61.62</v>
      </c>
      <c r="J387" s="24" t="n">
        <v>0</v>
      </c>
      <c r="K387" s="24" t="n">
        <v>0</v>
      </c>
      <c r="L387" s="24" t="n">
        <v>0</v>
      </c>
      <c r="M387" s="24"/>
      <c r="N387" s="6" t="s">
        <f>=I387+J387+K387+L387</f>
      </c>
      <c r="O387" s="22"/>
    </row>
    <row collapsed="false" customFormat="false" customHeight="false" hidden="false" ht="12.1" outlineLevel="0" r="388">
      <c r="A388" s="20" t="n">
        <v>45749.766111111</v>
      </c>
      <c r="B388" s="16" t="s">
        <v>23</v>
      </c>
      <c r="C388" s="16" t="s">
        <v>380</v>
      </c>
      <c r="D388" s="16" t="s">
        <v>252</v>
      </c>
      <c r="E388" s="16" t="s">
        <v>24</v>
      </c>
      <c r="F388" s="16" t="s">
        <v>19</v>
      </c>
      <c r="G388" s="7" t="n">
        <v>15</v>
      </c>
      <c r="H388" s="6" t="n">
        <v>10.03</v>
      </c>
      <c r="I388" s="6" t="n">
        <v>-150.45</v>
      </c>
      <c r="J388" s="6" t="n">
        <v>0</v>
      </c>
      <c r="K388" s="6" t="n">
        <v>0</v>
      </c>
      <c r="L388" s="6" t="n">
        <v>0</v>
      </c>
      <c r="M388" s="6"/>
      <c r="N388" s="6" t="s">
        <f>=I388+J388+K388+L388</f>
      </c>
      <c r="O388" s="16"/>
    </row>
    <row collapsed="false" customFormat="false" customHeight="false" hidden="false" ht="12.1" outlineLevel="0" r="389">
      <c r="A389" s="21" t="n">
        <v>45765.430428241</v>
      </c>
      <c r="B389" s="22" t="s">
        <v>316</v>
      </c>
      <c r="C389" s="22" t="s">
        <v>374</v>
      </c>
      <c r="D389" s="22" t="s">
        <v>316</v>
      </c>
      <c r="E389" s="22" t="s">
        <v>316</v>
      </c>
      <c r="F389" s="22" t="s">
        <v>19</v>
      </c>
      <c r="G389" s="23" t="n">
        <v>1</v>
      </c>
      <c r="H389" s="24" t="n">
        <v>1</v>
      </c>
      <c r="I389" s="24" t="n">
        <v>250</v>
      </c>
      <c r="J389" s="24" t="n">
        <v>0</v>
      </c>
      <c r="K389" s="24" t="n">
        <v>0</v>
      </c>
      <c r="L389" s="24" t="n">
        <v>0</v>
      </c>
      <c r="M389" s="24"/>
      <c r="N389" s="6" t="s">
        <f>=I389+J389+K389+L389</f>
      </c>
      <c r="O389" s="22"/>
    </row>
    <row collapsed="false" customFormat="false" customHeight="false" hidden="false" ht="12.1" outlineLevel="0" r="390">
      <c r="A390" s="21" t="n">
        <v>45765.430902778</v>
      </c>
      <c r="B390" s="22" t="s">
        <v>309</v>
      </c>
      <c r="C390" s="22" t="s">
        <v>318</v>
      </c>
      <c r="D390" s="22" t="s">
        <v>309</v>
      </c>
      <c r="E390" s="22" t="s">
        <v>309</v>
      </c>
      <c r="F390" s="22" t="s">
        <v>19</v>
      </c>
      <c r="G390" s="23" t="n">
        <v>1</v>
      </c>
      <c r="H390" s="24" t="n">
        <v>1</v>
      </c>
      <c r="I390" s="24" t="n">
        <v>28.52</v>
      </c>
      <c r="J390" s="24" t="n">
        <v>0</v>
      </c>
      <c r="K390" s="24" t="n">
        <v>0</v>
      </c>
      <c r="L390" s="24" t="n">
        <v>0</v>
      </c>
      <c r="M390" s="24"/>
      <c r="N390" s="6" t="s">
        <f>=I390+J390+K390+L390</f>
      </c>
      <c r="O390" s="22"/>
    </row>
    <row collapsed="false" customFormat="false" customHeight="false" hidden="false" ht="12.1" outlineLevel="0" r="391">
      <c r="A391" s="20" t="n">
        <v>45769.569768519</v>
      </c>
      <c r="B391" s="16" t="s">
        <v>23</v>
      </c>
      <c r="C391" s="16" t="s">
        <v>380</v>
      </c>
      <c r="D391" s="16" t="s">
        <v>252</v>
      </c>
      <c r="E391" s="16" t="s">
        <v>24</v>
      </c>
      <c r="F391" s="16" t="s">
        <v>19</v>
      </c>
      <c r="G391" s="7" t="n">
        <v>47</v>
      </c>
      <c r="H391" s="6" t="n">
        <v>9.9</v>
      </c>
      <c r="I391" s="6" t="n">
        <v>-465.3</v>
      </c>
      <c r="J391" s="6" t="n">
        <v>0</v>
      </c>
      <c r="K391" s="6" t="n">
        <v>0</v>
      </c>
      <c r="L391" s="6" t="n">
        <v>0</v>
      </c>
      <c r="M391" s="6"/>
      <c r="N391" s="6" t="s">
        <f>=I391+J391+K391+L391</f>
      </c>
      <c r="O391" s="16"/>
    </row>
    <row collapsed="false" customFormat="false" customHeight="false" hidden="false" ht="12.1" outlineLevel="0" r="392">
      <c r="A392" s="25" t="n">
        <v>45769.570474537</v>
      </c>
      <c r="B392" s="26" t="s">
        <v>258</v>
      </c>
      <c r="C392" s="26" t="s">
        <v>377</v>
      </c>
      <c r="D392" s="26" t="s">
        <v>254</v>
      </c>
      <c r="E392" s="26" t="s">
        <v>24</v>
      </c>
      <c r="F392" s="26" t="s">
        <v>19</v>
      </c>
      <c r="G392" s="27" t="n">
        <v>-13</v>
      </c>
      <c r="H392" s="28" t="n">
        <v>8.83</v>
      </c>
      <c r="I392" s="28" t="n">
        <v>114.79</v>
      </c>
      <c r="J392" s="28" t="n">
        <v>0</v>
      </c>
      <c r="K392" s="28" t="n">
        <v>0</v>
      </c>
      <c r="L392" s="28" t="n">
        <v>0</v>
      </c>
      <c r="M392" s="28"/>
      <c r="N392" s="6" t="s">
        <f>=I392+J392+K392+L392</f>
      </c>
      <c r="O392" s="26"/>
    </row>
    <row collapsed="false" customFormat="false" customHeight="false" hidden="false" ht="12.1" outlineLevel="0" r="393">
      <c r="A393" s="25" t="n">
        <v>45769.570775463</v>
      </c>
      <c r="B393" s="26" t="s">
        <v>36</v>
      </c>
      <c r="C393" s="26" t="s">
        <v>385</v>
      </c>
      <c r="D393" s="26" t="s">
        <v>254</v>
      </c>
      <c r="E393" s="26" t="s">
        <v>24</v>
      </c>
      <c r="F393" s="26" t="s">
        <v>19</v>
      </c>
      <c r="G393" s="27" t="n">
        <v>-7</v>
      </c>
      <c r="H393" s="28" t="n">
        <v>11.7</v>
      </c>
      <c r="I393" s="28" t="n">
        <v>81.9</v>
      </c>
      <c r="J393" s="28" t="n">
        <v>0</v>
      </c>
      <c r="K393" s="28" t="n">
        <v>0</v>
      </c>
      <c r="L393" s="28" t="n">
        <v>0</v>
      </c>
      <c r="M393" s="28"/>
      <c r="N393" s="6" t="s">
        <f>=I393+J393+K393+L393</f>
      </c>
      <c r="O393" s="26"/>
    </row>
    <row collapsed="false" customFormat="false" customHeight="false" hidden="false" ht="12.1" outlineLevel="0" r="394">
      <c r="A394" s="21" t="n">
        <v>45782.795381944</v>
      </c>
      <c r="B394" s="22" t="s">
        <v>309</v>
      </c>
      <c r="C394" s="22" t="s">
        <v>344</v>
      </c>
      <c r="D394" s="22" t="s">
        <v>309</v>
      </c>
      <c r="E394" s="22" t="s">
        <v>309</v>
      </c>
      <c r="F394" s="22" t="s">
        <v>19</v>
      </c>
      <c r="G394" s="23" t="n">
        <v>1</v>
      </c>
      <c r="H394" s="24" t="n">
        <v>1</v>
      </c>
      <c r="I394" s="24" t="n">
        <v>57.84</v>
      </c>
      <c r="J394" s="24" t="n">
        <v>0</v>
      </c>
      <c r="K394" s="24" t="n">
        <v>0</v>
      </c>
      <c r="L394" s="24" t="n">
        <v>0</v>
      </c>
      <c r="M394" s="24"/>
      <c r="N394" s="6" t="s">
        <f>=I394+J394+K394+L394</f>
      </c>
      <c r="O394" s="22"/>
    </row>
    <row collapsed="false" customFormat="false" customHeight="false" hidden="false" ht="12.1" outlineLevel="0" r="395">
      <c r="A395" s="21" t="n">
        <v>45783.424884259</v>
      </c>
      <c r="B395" s="22" t="s">
        <v>309</v>
      </c>
      <c r="C395" s="22" t="s">
        <v>368</v>
      </c>
      <c r="D395" s="22" t="s">
        <v>309</v>
      </c>
      <c r="E395" s="22" t="s">
        <v>309</v>
      </c>
      <c r="F395" s="22" t="s">
        <v>19</v>
      </c>
      <c r="G395" s="23" t="n">
        <v>1</v>
      </c>
      <c r="H395" s="24" t="n">
        <v>1</v>
      </c>
      <c r="I395" s="24" t="n">
        <v>6.98</v>
      </c>
      <c r="J395" s="24" t="n">
        <v>0</v>
      </c>
      <c r="K395" s="24" t="n">
        <v>0</v>
      </c>
      <c r="L395" s="24" t="n">
        <v>0</v>
      </c>
      <c r="M395" s="24"/>
      <c r="N395" s="6" t="s">
        <f>=I395+J395+K395+L395</f>
      </c>
      <c r="O395" s="22"/>
    </row>
    <row collapsed="false" customFormat="false" customHeight="false" hidden="false" ht="12.1" outlineLevel="0" r="396">
      <c r="A396" s="21" t="n">
        <v>45783.426331019</v>
      </c>
      <c r="B396" s="22" t="s">
        <v>316</v>
      </c>
      <c r="C396" s="22" t="s">
        <v>372</v>
      </c>
      <c r="D396" s="22" t="s">
        <v>316</v>
      </c>
      <c r="E396" s="22" t="s">
        <v>316</v>
      </c>
      <c r="F396" s="22" t="s">
        <v>19</v>
      </c>
      <c r="G396" s="23" t="n">
        <v>1</v>
      </c>
      <c r="H396" s="24" t="n">
        <v>1</v>
      </c>
      <c r="I396" s="24" t="n">
        <v>72.52</v>
      </c>
      <c r="J396" s="24" t="n">
        <v>0</v>
      </c>
      <c r="K396" s="24" t="n">
        <v>0</v>
      </c>
      <c r="L396" s="24" t="n">
        <v>0</v>
      </c>
      <c r="M396" s="24"/>
      <c r="N396" s="6" t="s">
        <f>=I396+J396+K396+L396</f>
      </c>
      <c r="O396" s="22"/>
    </row>
    <row collapsed="false" customFormat="false" customHeight="false" hidden="false" ht="12.1" outlineLevel="0" r="397">
      <c r="A397" s="20" t="n">
        <v>45783.465266204</v>
      </c>
      <c r="B397" s="16" t="s">
        <v>23</v>
      </c>
      <c r="C397" s="16" t="s">
        <v>380</v>
      </c>
      <c r="D397" s="16" t="s">
        <v>252</v>
      </c>
      <c r="E397" s="16" t="s">
        <v>24</v>
      </c>
      <c r="F397" s="16" t="s">
        <v>19</v>
      </c>
      <c r="G397" s="7" t="n">
        <v>14</v>
      </c>
      <c r="H397" s="6" t="n">
        <v>9.97</v>
      </c>
      <c r="I397" s="6" t="n">
        <v>-139.58</v>
      </c>
      <c r="J397" s="6" t="n">
        <v>0</v>
      </c>
      <c r="K397" s="6" t="n">
        <v>0</v>
      </c>
      <c r="L397" s="6" t="n">
        <v>0</v>
      </c>
      <c r="M397" s="6"/>
      <c r="N397" s="6" t="s">
        <f>=I397+J397+K397+L397</f>
      </c>
      <c r="O397" s="16"/>
    </row>
    <row collapsed="false" customFormat="false" customHeight="false" hidden="false" ht="12.1" outlineLevel="0" r="398">
      <c r="A398" s="21" t="n">
        <v>45804.573206019</v>
      </c>
      <c r="B398" s="22" t="s">
        <v>309</v>
      </c>
      <c r="C398" s="22" t="s">
        <v>367</v>
      </c>
      <c r="D398" s="22" t="s">
        <v>309</v>
      </c>
      <c r="E398" s="22" t="s">
        <v>309</v>
      </c>
      <c r="F398" s="22" t="s">
        <v>19</v>
      </c>
      <c r="G398" s="23" t="n">
        <v>1</v>
      </c>
      <c r="H398" s="24" t="n">
        <v>1</v>
      </c>
      <c r="I398" s="24" t="n">
        <v>29.29</v>
      </c>
      <c r="J398" s="24" t="n">
        <v>0</v>
      </c>
      <c r="K398" s="24" t="n">
        <v>0</v>
      </c>
      <c r="L398" s="24" t="n">
        <v>0</v>
      </c>
      <c r="M398" s="24"/>
      <c r="N398" s="6" t="s">
        <f>=I398+J398+K398+L398</f>
      </c>
      <c r="O398" s="22"/>
    </row>
    <row collapsed="false" customFormat="false" customHeight="false" hidden="false" ht="12.1" outlineLevel="0" r="399">
      <c r="A399" s="21" t="n">
        <v>45811.546377315</v>
      </c>
      <c r="B399" s="22" t="s">
        <v>309</v>
      </c>
      <c r="C399" s="22" t="s">
        <v>368</v>
      </c>
      <c r="D399" s="22" t="s">
        <v>309</v>
      </c>
      <c r="E399" s="22" t="s">
        <v>309</v>
      </c>
      <c r="F399" s="22" t="s">
        <v>19</v>
      </c>
      <c r="G399" s="23" t="n">
        <v>1</v>
      </c>
      <c r="H399" s="24" t="n">
        <v>1</v>
      </c>
      <c r="I399" s="24" t="n">
        <v>6.72</v>
      </c>
      <c r="J399" s="24" t="n">
        <v>0</v>
      </c>
      <c r="K399" s="24" t="n">
        <v>0</v>
      </c>
      <c r="L399" s="24" t="n">
        <v>0</v>
      </c>
      <c r="M399" s="24"/>
      <c r="N399" s="6" t="s">
        <f>=I399+J399+K399+L399</f>
      </c>
      <c r="O399" s="22"/>
    </row>
    <row collapsed="false" customFormat="false" customHeight="false" hidden="false" ht="12.1" outlineLevel="0" r="400">
      <c r="A400" s="21" t="n">
        <v>45811.547719907</v>
      </c>
      <c r="B400" s="22" t="s">
        <v>316</v>
      </c>
      <c r="C400" s="22" t="s">
        <v>372</v>
      </c>
      <c r="D400" s="22" t="s">
        <v>316</v>
      </c>
      <c r="E400" s="22" t="s">
        <v>316</v>
      </c>
      <c r="F400" s="22" t="s">
        <v>19</v>
      </c>
      <c r="G400" s="23" t="n">
        <v>1</v>
      </c>
      <c r="H400" s="24" t="n">
        <v>1</v>
      </c>
      <c r="I400" s="24" t="n">
        <v>69.92</v>
      </c>
      <c r="J400" s="24" t="n">
        <v>0</v>
      </c>
      <c r="K400" s="24" t="n">
        <v>0</v>
      </c>
      <c r="L400" s="24" t="n">
        <v>0</v>
      </c>
      <c r="M400" s="24"/>
      <c r="N400" s="6" t="s">
        <f>=I400+J400+K400+L400</f>
      </c>
      <c r="O400" s="22"/>
    </row>
    <row collapsed="false" customFormat="false" customHeight="false" hidden="false" ht="12.1" outlineLevel="0" r="401">
      <c r="A401" s="20" t="n">
        <v>45817.609594907</v>
      </c>
      <c r="B401" s="16" t="s">
        <v>23</v>
      </c>
      <c r="C401" s="16" t="s">
        <v>380</v>
      </c>
      <c r="D401" s="16" t="s">
        <v>252</v>
      </c>
      <c r="E401" s="16" t="s">
        <v>24</v>
      </c>
      <c r="F401" s="16" t="s">
        <v>19</v>
      </c>
      <c r="G401" s="7" t="n">
        <v>11</v>
      </c>
      <c r="H401" s="6" t="n">
        <v>9.76</v>
      </c>
      <c r="I401" s="6" t="n">
        <v>-107.36</v>
      </c>
      <c r="J401" s="6" t="n">
        <v>0</v>
      </c>
      <c r="K401" s="6" t="n">
        <v>0</v>
      </c>
      <c r="L401" s="6" t="n">
        <v>0</v>
      </c>
      <c r="M401" s="6"/>
      <c r="N401" s="6" t="s">
        <f>=I401+J401+K401+L401</f>
      </c>
      <c r="O401" s="16"/>
    </row>
    <row collapsed="false" customFormat="false" customHeight="false" hidden="false" ht="12.1" outlineLevel="0" r="402">
      <c r="A402" s="21" t="n">
        <v>45818.556956019</v>
      </c>
      <c r="B402" s="22" t="s">
        <v>309</v>
      </c>
      <c r="C402" s="22" t="s">
        <v>350</v>
      </c>
      <c r="D402" s="22" t="s">
        <v>309</v>
      </c>
      <c r="E402" s="22" t="s">
        <v>309</v>
      </c>
      <c r="F402" s="22" t="s">
        <v>19</v>
      </c>
      <c r="G402" s="23" t="n">
        <v>1</v>
      </c>
      <c r="H402" s="24" t="n">
        <v>1</v>
      </c>
      <c r="I402" s="24" t="n">
        <v>163.56</v>
      </c>
      <c r="J402" s="24" t="n">
        <v>0</v>
      </c>
      <c r="K402" s="24" t="n">
        <v>0</v>
      </c>
      <c r="L402" s="24" t="n">
        <v>0</v>
      </c>
      <c r="M402" s="24"/>
      <c r="N402" s="6" t="s">
        <f>=I402+J402+K402+L402</f>
      </c>
      <c r="O402" s="22"/>
    </row>
    <row collapsed="false" customFormat="false" customHeight="false" hidden="false" ht="12.1" outlineLevel="0" r="403">
      <c r="A403" s="21" t="n">
        <v>45827.496886574</v>
      </c>
      <c r="B403" s="22" t="s">
        <v>309</v>
      </c>
      <c r="C403" s="22" t="s">
        <v>340</v>
      </c>
      <c r="D403" s="22" t="s">
        <v>309</v>
      </c>
      <c r="E403" s="22" t="s">
        <v>309</v>
      </c>
      <c r="F403" s="22" t="s">
        <v>19</v>
      </c>
      <c r="G403" s="23" t="n">
        <v>1</v>
      </c>
      <c r="H403" s="24" t="n">
        <v>1</v>
      </c>
      <c r="I403" s="24" t="n">
        <v>198.66</v>
      </c>
      <c r="J403" s="24" t="n">
        <v>0</v>
      </c>
      <c r="K403" s="24" t="n">
        <v>0</v>
      </c>
      <c r="L403" s="24" t="n">
        <v>0</v>
      </c>
      <c r="M403" s="24"/>
      <c r="N403" s="6" t="s">
        <f>=I403+J403+K403+L403</f>
      </c>
      <c r="O403" s="22"/>
    </row>
    <row collapsed="false" customFormat="false" customHeight="false" hidden="false" ht="12.1" outlineLevel="0" r="404">
      <c r="A404" s="20" t="n">
        <v>45831.610115741</v>
      </c>
      <c r="B404" s="16" t="s">
        <v>23</v>
      </c>
      <c r="C404" s="16" t="s">
        <v>380</v>
      </c>
      <c r="D404" s="16" t="s">
        <v>252</v>
      </c>
      <c r="E404" s="16" t="s">
        <v>24</v>
      </c>
      <c r="F404" s="16" t="s">
        <v>19</v>
      </c>
      <c r="G404" s="7" t="n">
        <v>40</v>
      </c>
      <c r="H404" s="6" t="n">
        <v>9.68</v>
      </c>
      <c r="I404" s="6" t="n">
        <v>-387.2</v>
      </c>
      <c r="J404" s="6" t="n">
        <v>0</v>
      </c>
      <c r="K404" s="6" t="n">
        <v>0</v>
      </c>
      <c r="L404" s="6" t="n">
        <v>0</v>
      </c>
      <c r="M404" s="6"/>
      <c r="N404" s="6" t="s">
        <f>=I404+J404+K404+L404</f>
      </c>
      <c r="O404" s="16"/>
    </row>
    <row collapsed="false" customFormat="false" customHeight="false" hidden="false" ht="12.1" outlineLevel="0" r="405">
      <c r="A405" s="25" t="n">
        <v>45831.610659722</v>
      </c>
      <c r="B405" s="26" t="s">
        <v>30</v>
      </c>
      <c r="C405" s="26" t="s">
        <v>381</v>
      </c>
      <c r="D405" s="26" t="s">
        <v>254</v>
      </c>
      <c r="E405" s="26" t="s">
        <v>24</v>
      </c>
      <c r="F405" s="26" t="s">
        <v>19</v>
      </c>
      <c r="G405" s="27" t="n">
        <v>-2</v>
      </c>
      <c r="H405" s="28" t="n">
        <v>6.83</v>
      </c>
      <c r="I405" s="28" t="n">
        <v>13.66</v>
      </c>
      <c r="J405" s="28" t="n">
        <v>0</v>
      </c>
      <c r="K405" s="28" t="n">
        <v>0</v>
      </c>
      <c r="L405" s="28" t="n">
        <v>0</v>
      </c>
      <c r="M405" s="28"/>
      <c r="N405" s="6" t="s">
        <f>=I405+J405+K405+L405</f>
      </c>
      <c r="O405" s="26"/>
    </row>
    <row collapsed="false" customFormat="false" customHeight="false" hidden="false" ht="12.1" outlineLevel="0" r="406">
      <c r="A406" s="25" t="n">
        <v>45840.339583333</v>
      </c>
      <c r="B406" s="26" t="s">
        <v>269</v>
      </c>
      <c r="C406" s="26" t="s">
        <v>348</v>
      </c>
      <c r="D406" s="26" t="s">
        <v>254</v>
      </c>
      <c r="E406" s="26" t="s">
        <v>17</v>
      </c>
      <c r="F406" s="26" t="s">
        <v>19</v>
      </c>
      <c r="G406" s="27" t="n">
        <v>-1</v>
      </c>
      <c r="H406" s="28" t="n">
        <v>150.81</v>
      </c>
      <c r="I406" s="28" t="n">
        <v>150.81</v>
      </c>
      <c r="J406" s="28" t="n">
        <v>0</v>
      </c>
      <c r="K406" s="28" t="n">
        <v>0</v>
      </c>
      <c r="L406" s="28" t="n">
        <v>0</v>
      </c>
      <c r="M406" s="28"/>
      <c r="N406" s="6" t="s">
        <f>=I406+J406+K406+L406</f>
      </c>
      <c r="O406" s="26"/>
    </row>
    <row collapsed="false" customFormat="false" customHeight="false" hidden="false" ht="12.1" outlineLevel="0" r="407">
      <c r="A407" s="21" t="n">
        <v>45840.420196759</v>
      </c>
      <c r="B407" s="22" t="s">
        <v>309</v>
      </c>
      <c r="C407" s="22" t="s">
        <v>368</v>
      </c>
      <c r="D407" s="22" t="s">
        <v>309</v>
      </c>
      <c r="E407" s="22" t="s">
        <v>309</v>
      </c>
      <c r="F407" s="22" t="s">
        <v>19</v>
      </c>
      <c r="G407" s="23" t="n">
        <v>1</v>
      </c>
      <c r="H407" s="24" t="n">
        <v>1</v>
      </c>
      <c r="I407" s="24" t="n">
        <v>6.04</v>
      </c>
      <c r="J407" s="24" t="n">
        <v>0</v>
      </c>
      <c r="K407" s="24" t="n">
        <v>0</v>
      </c>
      <c r="L407" s="24" t="n">
        <v>0</v>
      </c>
      <c r="M407" s="24"/>
      <c r="N407" s="6" t="s">
        <f>=I407+J407+K407+L407</f>
      </c>
      <c r="O407" s="22"/>
    </row>
    <row collapsed="false" customFormat="false" customHeight="false" hidden="false" ht="12.1" outlineLevel="0" r="408">
      <c r="A408" s="21" t="n">
        <v>45840.421944444</v>
      </c>
      <c r="B408" s="22" t="s">
        <v>316</v>
      </c>
      <c r="C408" s="22" t="s">
        <v>372</v>
      </c>
      <c r="D408" s="22" t="s">
        <v>316</v>
      </c>
      <c r="E408" s="22" t="s">
        <v>316</v>
      </c>
      <c r="F408" s="22" t="s">
        <v>19</v>
      </c>
      <c r="G408" s="23" t="n">
        <v>1</v>
      </c>
      <c r="H408" s="24" t="n">
        <v>1</v>
      </c>
      <c r="I408" s="24" t="n">
        <v>64.9</v>
      </c>
      <c r="J408" s="24" t="n">
        <v>0</v>
      </c>
      <c r="K408" s="24" t="n">
        <v>0</v>
      </c>
      <c r="L408" s="24" t="n">
        <v>0</v>
      </c>
      <c r="M408" s="24"/>
      <c r="N408" s="6" t="s">
        <f>=I408+J408+K408+L408</f>
      </c>
      <c r="O408" s="22"/>
    </row>
    <row collapsed="false" customFormat="false" customHeight="false" hidden="false" ht="12.1" outlineLevel="0" r="409">
      <c r="A409" s="20" t="n">
        <v>45841.558784722</v>
      </c>
      <c r="B409" s="16" t="s">
        <v>16</v>
      </c>
      <c r="C409" s="16" t="s">
        <v>388</v>
      </c>
      <c r="D409" s="16" t="s">
        <v>252</v>
      </c>
      <c r="E409" s="16" t="s">
        <v>17</v>
      </c>
      <c r="F409" s="16" t="s">
        <v>19</v>
      </c>
      <c r="G409" s="7" t="n">
        <v>158</v>
      </c>
      <c r="H409" s="6" t="n">
        <v>0.9545</v>
      </c>
      <c r="I409" s="6" t="n">
        <v>-150.81</v>
      </c>
      <c r="J409" s="6" t="n">
        <v>0</v>
      </c>
      <c r="K409" s="6" t="n">
        <v>0</v>
      </c>
      <c r="L409" s="6" t="n">
        <v>0</v>
      </c>
      <c r="M409" s="6"/>
      <c r="N409" s="6" t="s">
        <f>=I409+J409+K409+L409</f>
      </c>
      <c r="O409" s="16"/>
    </row>
    <row collapsed="false" customFormat="false" customHeight="false" hidden="false" ht="12.1" outlineLevel="0" r="410">
      <c r="A410" s="21" t="n">
        <v>45855.785439815</v>
      </c>
      <c r="B410" s="22" t="s">
        <v>316</v>
      </c>
      <c r="C410" s="22" t="s">
        <v>374</v>
      </c>
      <c r="D410" s="22" t="s">
        <v>316</v>
      </c>
      <c r="E410" s="22" t="s">
        <v>316</v>
      </c>
      <c r="F410" s="22" t="s">
        <v>19</v>
      </c>
      <c r="G410" s="23" t="n">
        <v>1</v>
      </c>
      <c r="H410" s="24" t="n">
        <v>1</v>
      </c>
      <c r="I410" s="24" t="n">
        <v>250</v>
      </c>
      <c r="J410" s="24" t="n">
        <v>0</v>
      </c>
      <c r="K410" s="24" t="n">
        <v>0</v>
      </c>
      <c r="L410" s="24" t="n">
        <v>0</v>
      </c>
      <c r="M410" s="24"/>
      <c r="N410" s="6" t="s">
        <f>=I410+J410+K410+L410</f>
      </c>
      <c r="O410" s="22"/>
    </row>
    <row collapsed="false" customFormat="false" customHeight="false" hidden="false" ht="12.1" outlineLevel="0" r="411">
      <c r="A411" s="21" t="n">
        <v>45855.785740741</v>
      </c>
      <c r="B411" s="22" t="s">
        <v>309</v>
      </c>
      <c r="C411" s="22" t="s">
        <v>318</v>
      </c>
      <c r="D411" s="22" t="s">
        <v>309</v>
      </c>
      <c r="E411" s="22" t="s">
        <v>309</v>
      </c>
      <c r="F411" s="22" t="s">
        <v>19</v>
      </c>
      <c r="G411" s="23" t="n">
        <v>1</v>
      </c>
      <c r="H411" s="24" t="n">
        <v>1</v>
      </c>
      <c r="I411" s="24" t="n">
        <v>22.82</v>
      </c>
      <c r="J411" s="24" t="n">
        <v>0</v>
      </c>
      <c r="K411" s="24" t="n">
        <v>0</v>
      </c>
      <c r="L411" s="24" t="n">
        <v>0</v>
      </c>
      <c r="M411" s="24"/>
      <c r="N411" s="6" t="s">
        <f>=I411+J411+K411+L411</f>
      </c>
      <c r="O411" s="22"/>
    </row>
    <row collapsed="false" customFormat="false" customHeight="false" hidden="false" ht="12.1" outlineLevel="0" r="412">
      <c r="A412" s="20" t="n">
        <v>45856.433912037</v>
      </c>
      <c r="B412" s="16" t="s">
        <v>23</v>
      </c>
      <c r="C412" s="16" t="s">
        <v>380</v>
      </c>
      <c r="D412" s="16" t="s">
        <v>252</v>
      </c>
      <c r="E412" s="16" t="s">
        <v>24</v>
      </c>
      <c r="F412" s="16" t="s">
        <v>19</v>
      </c>
      <c r="G412" s="7" t="n">
        <v>30</v>
      </c>
      <c r="H412" s="6" t="n">
        <v>9.68</v>
      </c>
      <c r="I412" s="6" t="n">
        <v>-290.4</v>
      </c>
      <c r="J412" s="6" t="n">
        <v>0</v>
      </c>
      <c r="K412" s="6" t="n">
        <v>0</v>
      </c>
      <c r="L412" s="6" t="n">
        <v>0</v>
      </c>
      <c r="M412" s="6"/>
      <c r="N412" s="6" t="s">
        <f>=I412+J412+K412+L412</f>
      </c>
      <c r="O412" s="16"/>
    </row>
    <row collapsed="false" customFormat="false" customHeight="false" hidden="false" ht="12.1" outlineLevel="0" r="413">
      <c r="A413" s="21" t="n">
        <v>45870.448958333</v>
      </c>
      <c r="B413" s="22" t="s">
        <v>309</v>
      </c>
      <c r="C413" s="22" t="s">
        <v>344</v>
      </c>
      <c r="D413" s="22" t="s">
        <v>309</v>
      </c>
      <c r="E413" s="22" t="s">
        <v>309</v>
      </c>
      <c r="F413" s="22" t="s">
        <v>19</v>
      </c>
      <c r="G413" s="23" t="n">
        <v>1</v>
      </c>
      <c r="H413" s="24" t="n">
        <v>1</v>
      </c>
      <c r="I413" s="24" t="n">
        <v>57.84</v>
      </c>
      <c r="J413" s="24" t="n">
        <v>0</v>
      </c>
      <c r="K413" s="24" t="n">
        <v>0</v>
      </c>
      <c r="L413" s="24" t="n">
        <v>0</v>
      </c>
      <c r="M413" s="24"/>
      <c r="N413" s="6" t="s">
        <f>=I413+J413+K413+L413</f>
      </c>
      <c r="O413" s="22"/>
    </row>
    <row collapsed="false" customFormat="false" customHeight="false" hidden="false" ht="12.1" outlineLevel="0" r="414">
      <c r="A414" s="21" t="n">
        <v>45873.384918981</v>
      </c>
      <c r="B414" s="22" t="s">
        <v>316</v>
      </c>
      <c r="C414" s="22" t="s">
        <v>372</v>
      </c>
      <c r="D414" s="22" t="s">
        <v>316</v>
      </c>
      <c r="E414" s="22" t="s">
        <v>316</v>
      </c>
      <c r="F414" s="22" t="s">
        <v>19</v>
      </c>
      <c r="G414" s="23" t="n">
        <v>1</v>
      </c>
      <c r="H414" s="24" t="n">
        <v>1</v>
      </c>
      <c r="I414" s="24" t="n">
        <v>65.6</v>
      </c>
      <c r="J414" s="24" t="n">
        <v>0</v>
      </c>
      <c r="K414" s="24" t="n">
        <v>0</v>
      </c>
      <c r="L414" s="24" t="n">
        <v>0</v>
      </c>
      <c r="M414" s="24"/>
      <c r="N414" s="6" t="s">
        <f>=I414+J414+K414+L414</f>
      </c>
      <c r="O414" s="22"/>
    </row>
    <row collapsed="false" customFormat="false" customHeight="false" hidden="false" ht="12.1" outlineLevel="0" r="415">
      <c r="A415" s="21" t="n">
        <v>45873.386574074</v>
      </c>
      <c r="B415" s="22" t="s">
        <v>309</v>
      </c>
      <c r="C415" s="22" t="s">
        <v>368</v>
      </c>
      <c r="D415" s="22" t="s">
        <v>309</v>
      </c>
      <c r="E415" s="22" t="s">
        <v>309</v>
      </c>
      <c r="F415" s="22" t="s">
        <v>19</v>
      </c>
      <c r="G415" s="23" t="n">
        <v>1</v>
      </c>
      <c r="H415" s="24" t="n">
        <v>1</v>
      </c>
      <c r="I415" s="24" t="n">
        <v>5.8</v>
      </c>
      <c r="J415" s="24" t="n">
        <v>0</v>
      </c>
      <c r="K415" s="24" t="n">
        <v>0</v>
      </c>
      <c r="L415" s="24" t="n">
        <v>0</v>
      </c>
      <c r="M415" s="24"/>
      <c r="N415" s="6" t="s">
        <f>=I415+J415+K415+L415</f>
      </c>
      <c r="O415" s="22"/>
    </row>
    <row collapsed="false" customFormat="false" customHeight="false" hidden="false" ht="12.1" outlineLevel="0" r="416">
      <c r="A416" s="20" t="n">
        <v>45873.473171296</v>
      </c>
      <c r="B416" s="16" t="s">
        <v>23</v>
      </c>
      <c r="C416" s="16" t="s">
        <v>380</v>
      </c>
      <c r="D416" s="16" t="s">
        <v>252</v>
      </c>
      <c r="E416" s="16" t="s">
        <v>24</v>
      </c>
      <c r="F416" s="16" t="s">
        <v>19</v>
      </c>
      <c r="G416" s="7" t="n">
        <v>17</v>
      </c>
      <c r="H416" s="6" t="n">
        <v>10.02</v>
      </c>
      <c r="I416" s="6" t="n">
        <v>-170.34</v>
      </c>
      <c r="J416" s="6" t="n">
        <v>0</v>
      </c>
      <c r="K416" s="6" t="n">
        <v>0</v>
      </c>
      <c r="L416" s="6" t="n">
        <v>0</v>
      </c>
      <c r="M416" s="6"/>
      <c r="N416" s="6" t="s">
        <f>=I416+J416+K416+L416</f>
      </c>
      <c r="O416" s="16"/>
    </row>
    <row collapsed="false" customFormat="false" customHeight="false" hidden="false" ht="12.1" outlineLevel="0" r="417">
      <c r="A417" s="21" t="n">
        <v>45882.435601852</v>
      </c>
      <c r="B417" s="22" t="s">
        <v>309</v>
      </c>
      <c r="C417" s="22" t="s">
        <v>320</v>
      </c>
      <c r="D417" s="22" t="s">
        <v>309</v>
      </c>
      <c r="E417" s="22" t="s">
        <v>309</v>
      </c>
      <c r="F417" s="22" t="s">
        <v>19</v>
      </c>
      <c r="G417" s="23" t="n">
        <v>1</v>
      </c>
      <c r="H417" s="24" t="n">
        <v>1</v>
      </c>
      <c r="I417" s="24" t="n">
        <v>259.28</v>
      </c>
      <c r="J417" s="24" t="n">
        <v>0</v>
      </c>
      <c r="K417" s="24" t="n">
        <v>0</v>
      </c>
      <c r="L417" s="24" t="n">
        <v>0</v>
      </c>
      <c r="M417" s="24"/>
      <c r="N417" s="6" t="s">
        <f>=I417+J417+K417+L417</f>
      </c>
      <c r="O417" s="22"/>
    </row>
    <row collapsed="false" customFormat="false" customHeight="false" hidden="false" ht="12.1" outlineLevel="0" r="418">
      <c r="A418" s="21" t="n">
        <v>45882.442268519</v>
      </c>
      <c r="B418" s="22" t="s">
        <v>309</v>
      </c>
      <c r="C418" s="22" t="s">
        <v>378</v>
      </c>
      <c r="D418" s="22" t="s">
        <v>309</v>
      </c>
      <c r="E418" s="22" t="s">
        <v>309</v>
      </c>
      <c r="F418" s="22" t="s">
        <v>19</v>
      </c>
      <c r="G418" s="23" t="n">
        <v>1</v>
      </c>
      <c r="H418" s="24" t="n">
        <v>1</v>
      </c>
      <c r="I418" s="24" t="n">
        <v>63.08</v>
      </c>
      <c r="J418" s="24" t="n">
        <v>0</v>
      </c>
      <c r="K418" s="24" t="n">
        <v>0</v>
      </c>
      <c r="L418" s="24" t="n">
        <v>0</v>
      </c>
      <c r="M418" s="24"/>
      <c r="N418" s="6" t="s">
        <f>=I418+J418+K418+L418</f>
      </c>
      <c r="O418" s="22"/>
    </row>
    <row collapsed="false" customFormat="false" customHeight="false" hidden="false" ht="12.1" outlineLevel="0" r="419">
      <c r="A419" s="20" t="n">
        <v>45888.674537037</v>
      </c>
      <c r="B419" s="16" t="s">
        <v>27</v>
      </c>
      <c r="C419" s="16" t="s">
        <v>389</v>
      </c>
      <c r="D419" s="16" t="s">
        <v>252</v>
      </c>
      <c r="E419" s="16" t="s">
        <v>24</v>
      </c>
      <c r="F419" s="16" t="s">
        <v>19</v>
      </c>
      <c r="G419" s="7" t="n">
        <v>2</v>
      </c>
      <c r="H419" s="6" t="n">
        <v>141.27</v>
      </c>
      <c r="I419" s="6" t="n">
        <v>-282.54</v>
      </c>
      <c r="J419" s="6" t="n">
        <v>0</v>
      </c>
      <c r="K419" s="6" t="n">
        <v>0</v>
      </c>
      <c r="L419" s="6" t="n">
        <v>0</v>
      </c>
      <c r="M419" s="6"/>
      <c r="N419" s="6" t="s">
        <f>=I419+J419+K419+L419</f>
      </c>
      <c r="O419" s="16"/>
    </row>
    <row collapsed="false" customFormat="false" customHeight="false" hidden="false" ht="12.1" outlineLevel="0" r="420">
      <c r="A420" s="20" t="n">
        <v>45888.67537037</v>
      </c>
      <c r="B420" s="16" t="s">
        <v>23</v>
      </c>
      <c r="C420" s="16" t="s">
        <v>380</v>
      </c>
      <c r="D420" s="16" t="s">
        <v>252</v>
      </c>
      <c r="E420" s="16" t="s">
        <v>24</v>
      </c>
      <c r="F420" s="16" t="s">
        <v>19</v>
      </c>
      <c r="G420" s="7" t="n">
        <v>4</v>
      </c>
      <c r="H420" s="6" t="n">
        <v>10.13</v>
      </c>
      <c r="I420" s="6" t="n">
        <v>-40.52</v>
      </c>
      <c r="J420" s="6" t="n">
        <v>0</v>
      </c>
      <c r="K420" s="6" t="n">
        <v>0</v>
      </c>
      <c r="L420" s="6" t="n">
        <v>0</v>
      </c>
      <c r="M420" s="6"/>
      <c r="N420" s="6" t="s">
        <f>=I420+J420+K420+L420</f>
      </c>
      <c r="O420" s="16"/>
    </row>
    <row collapsed="false" customFormat="false" customHeight="false" hidden="false" ht="12.1" outlineLevel="0" r="421">
      <c r="A421" s="21" t="n">
        <v>45895.56005787</v>
      </c>
      <c r="B421" s="22" t="s">
        <v>309</v>
      </c>
      <c r="C421" s="22" t="s">
        <v>367</v>
      </c>
      <c r="D421" s="22" t="s">
        <v>309</v>
      </c>
      <c r="E421" s="22" t="s">
        <v>309</v>
      </c>
      <c r="F421" s="22" t="s">
        <v>19</v>
      </c>
      <c r="G421" s="23" t="n">
        <v>1</v>
      </c>
      <c r="H421" s="24" t="n">
        <v>1</v>
      </c>
      <c r="I421" s="24" t="n">
        <v>29.29</v>
      </c>
      <c r="J421" s="24" t="n">
        <v>0</v>
      </c>
      <c r="K421" s="24" t="n">
        <v>0</v>
      </c>
      <c r="L421" s="24" t="n">
        <v>0</v>
      </c>
      <c r="M421" s="24"/>
      <c r="N421" s="6" t="s">
        <f>=I421+J421+K421+L421</f>
      </c>
      <c r="O421" s="22"/>
    </row>
    <row collapsed="false" customFormat="false" customHeight="false" hidden="false" ht="12.1" outlineLevel="0" r="422">
      <c r="A422" s="21" t="n">
        <v>45902.478773148</v>
      </c>
      <c r="B422" s="22" t="s">
        <v>316</v>
      </c>
      <c r="C422" s="22" t="s">
        <v>372</v>
      </c>
      <c r="D422" s="22" t="s">
        <v>316</v>
      </c>
      <c r="E422" s="22" t="s">
        <v>316</v>
      </c>
      <c r="F422" s="22" t="s">
        <v>19</v>
      </c>
      <c r="G422" s="23" t="n">
        <v>1</v>
      </c>
      <c r="H422" s="24" t="n">
        <v>1</v>
      </c>
      <c r="I422" s="24" t="n">
        <v>63.28</v>
      </c>
      <c r="J422" s="24" t="n">
        <v>0</v>
      </c>
      <c r="K422" s="24" t="n">
        <v>0</v>
      </c>
      <c r="L422" s="24" t="n">
        <v>0</v>
      </c>
      <c r="M422" s="24"/>
      <c r="N422" s="6" t="s">
        <f>=I422+J422+K422+L422</f>
      </c>
      <c r="O422" s="22"/>
    </row>
    <row collapsed="false" customFormat="false" customHeight="false" hidden="false" ht="12.1" outlineLevel="0" r="423">
      <c r="A423" s="21" t="n">
        <v>45902.47943287</v>
      </c>
      <c r="B423" s="22" t="s">
        <v>309</v>
      </c>
      <c r="C423" s="22" t="s">
        <v>368</v>
      </c>
      <c r="D423" s="22" t="s">
        <v>309</v>
      </c>
      <c r="E423" s="22" t="s">
        <v>309</v>
      </c>
      <c r="F423" s="22" t="s">
        <v>19</v>
      </c>
      <c r="G423" s="23" t="n">
        <v>1</v>
      </c>
      <c r="H423" s="24" t="n">
        <v>1</v>
      </c>
      <c r="I423" s="24" t="n">
        <v>5.34</v>
      </c>
      <c r="J423" s="24" t="n">
        <v>0</v>
      </c>
      <c r="K423" s="24" t="n">
        <v>0</v>
      </c>
      <c r="L423" s="24" t="n">
        <v>0</v>
      </c>
      <c r="M423" s="24"/>
      <c r="N423" s="6" t="s">
        <f>=I423+J423+K423+L423</f>
      </c>
      <c r="O423" s="22"/>
    </row>
    <row collapsed="false" customFormat="false" customHeight="false" hidden="false" ht="12.1" outlineLevel="0" r="424">
      <c r="A424" s="20" t="n">
        <v>45908.554305556</v>
      </c>
      <c r="B424" s="16" t="s">
        <v>23</v>
      </c>
      <c r="C424" s="16" t="s">
        <v>380</v>
      </c>
      <c r="D424" s="16" t="s">
        <v>252</v>
      </c>
      <c r="E424" s="16" t="s">
        <v>24</v>
      </c>
      <c r="F424" s="16" t="s">
        <v>19</v>
      </c>
      <c r="G424" s="7" t="n">
        <v>10</v>
      </c>
      <c r="H424" s="6" t="n">
        <v>10.35</v>
      </c>
      <c r="I424" s="6" t="n">
        <v>-103.5</v>
      </c>
      <c r="J424" s="6" t="n">
        <v>0</v>
      </c>
      <c r="K424" s="6" t="n">
        <v>0</v>
      </c>
      <c r="L424" s="6" t="n">
        <v>0</v>
      </c>
      <c r="M424" s="6"/>
      <c r="N424" s="6" t="s">
        <f>=I424+J424+K424+L424</f>
      </c>
      <c r="O424" s="16"/>
    </row>
    <row collapsed="false" customFormat="false" customHeight="false" hidden="false" ht="12.1" outlineLevel="0" r="425">
      <c r="A425" s="21" t="n">
        <v>45923.707210648</v>
      </c>
      <c r="B425" s="22" t="s">
        <v>293</v>
      </c>
      <c r="C425" s="22" t="s">
        <v>84</v>
      </c>
      <c r="D425" s="22" t="s">
        <v>293</v>
      </c>
      <c r="E425" s="22" t="s">
        <v>293</v>
      </c>
      <c r="F425" s="22" t="s">
        <v>19</v>
      </c>
      <c r="G425" s="23" t="n">
        <v>1</v>
      </c>
      <c r="H425" s="24" t="n">
        <v>1</v>
      </c>
      <c r="I425" s="24" t="n">
        <v>140.02</v>
      </c>
      <c r="J425" s="24" t="n">
        <v>0</v>
      </c>
      <c r="K425" s="24" t="n">
        <v>0</v>
      </c>
      <c r="L425" s="24" t="n">
        <v>0</v>
      </c>
      <c r="M425" s="24"/>
      <c r="N425" s="6" t="s">
        <f>=I425+J425+K425+L425</f>
      </c>
      <c r="O425" s="22"/>
    </row>
    <row collapsed="false" customFormat="false" customHeight="false" hidden="false" ht="12.1" outlineLevel="0" r="426">
      <c r="A426" s="20" t="n">
        <v>45923.707719907</v>
      </c>
      <c r="B426" s="16" t="s">
        <v>23</v>
      </c>
      <c r="C426" s="16" t="s">
        <v>380</v>
      </c>
      <c r="D426" s="16" t="s">
        <v>252</v>
      </c>
      <c r="E426" s="16" t="s">
        <v>24</v>
      </c>
      <c r="F426" s="16" t="s">
        <v>19</v>
      </c>
      <c r="G426" s="7" t="n">
        <v>13</v>
      </c>
      <c r="H426" s="6" t="n">
        <v>10.57</v>
      </c>
      <c r="I426" s="6" t="n">
        <v>-137.41</v>
      </c>
      <c r="J426" s="6" t="n">
        <v>0</v>
      </c>
      <c r="K426" s="6" t="n">
        <v>0</v>
      </c>
      <c r="L426" s="6" t="n">
        <v>0</v>
      </c>
      <c r="M426" s="6"/>
      <c r="N426" s="6" t="s">
        <f>=I426+J426+K426+L426</f>
      </c>
      <c r="O426" s="16"/>
    </row>
    <row collapsed="false" customFormat="false" customHeight="false" hidden="false" ht="12.1" outlineLevel="0" r="427">
      <c r="A427" s="21" t="n">
        <v>45932.444386574</v>
      </c>
      <c r="B427" s="22" t="s">
        <v>316</v>
      </c>
      <c r="C427" s="22" t="s">
        <v>372</v>
      </c>
      <c r="D427" s="22" t="s">
        <v>316</v>
      </c>
      <c r="E427" s="22" t="s">
        <v>316</v>
      </c>
      <c r="F427" s="22" t="s">
        <v>19</v>
      </c>
      <c r="G427" s="23" t="n">
        <v>1</v>
      </c>
      <c r="H427" s="24" t="n">
        <v>1</v>
      </c>
      <c r="I427" s="24" t="n">
        <v>57.74</v>
      </c>
      <c r="J427" s="24" t="n">
        <v>0</v>
      </c>
      <c r="K427" s="24" t="n">
        <v>0</v>
      </c>
      <c r="L427" s="24" t="n">
        <v>0</v>
      </c>
      <c r="M427" s="24"/>
      <c r="N427" s="6" t="s">
        <f>=I427+J427+K427+L427</f>
      </c>
      <c r="O427" s="22"/>
    </row>
    <row collapsed="false" customFormat="false" customHeight="false" hidden="false" ht="12.1" outlineLevel="0" r="428">
      <c r="A428" s="21" t="n">
        <v>45932.44474537</v>
      </c>
      <c r="B428" s="22" t="s">
        <v>309</v>
      </c>
      <c r="C428" s="22" t="s">
        <v>368</v>
      </c>
      <c r="D428" s="22" t="s">
        <v>309</v>
      </c>
      <c r="E428" s="22" t="s">
        <v>309</v>
      </c>
      <c r="F428" s="22" t="s">
        <v>19</v>
      </c>
      <c r="G428" s="23" t="n">
        <v>1</v>
      </c>
      <c r="H428" s="24" t="n">
        <v>1</v>
      </c>
      <c r="I428" s="24" t="n">
        <v>4.76</v>
      </c>
      <c r="J428" s="24" t="n">
        <v>0</v>
      </c>
      <c r="K428" s="24" t="n">
        <v>0</v>
      </c>
      <c r="L428" s="24" t="n">
        <v>0</v>
      </c>
      <c r="M428" s="24"/>
      <c r="N428" s="6" t="s">
        <f>=I428+J428+K428+L428</f>
      </c>
      <c r="O428" s="22"/>
    </row>
    <row collapsed="false" customFormat="false" customHeight="false" hidden="false" ht="12.1" outlineLevel="0" r="429">
      <c r="A429" s="21" t="n">
        <v>45947.448645833</v>
      </c>
      <c r="B429" s="22" t="s">
        <v>316</v>
      </c>
      <c r="C429" s="22" t="s">
        <v>374</v>
      </c>
      <c r="D429" s="22" t="s">
        <v>316</v>
      </c>
      <c r="E429" s="22" t="s">
        <v>316</v>
      </c>
      <c r="F429" s="22" t="s">
        <v>19</v>
      </c>
      <c r="G429" s="23" t="n">
        <v>1</v>
      </c>
      <c r="H429" s="24" t="n">
        <v>1</v>
      </c>
      <c r="I429" s="24" t="n">
        <v>250</v>
      </c>
      <c r="J429" s="24" t="n">
        <v>0</v>
      </c>
      <c r="K429" s="24" t="n">
        <v>0</v>
      </c>
      <c r="L429" s="24" t="n">
        <v>0</v>
      </c>
      <c r="M429" s="24"/>
      <c r="N429" s="6" t="s">
        <f>=I429+J429+K429+L429</f>
      </c>
      <c r="O429" s="22"/>
    </row>
    <row collapsed="false" customFormat="false" customHeight="false" hidden="false" ht="12.1" outlineLevel="0" r="430">
      <c r="A430" s="21" t="n">
        <v>45947.452962963</v>
      </c>
      <c r="B430" s="22" t="s">
        <v>309</v>
      </c>
      <c r="C430" s="22" t="s">
        <v>318</v>
      </c>
      <c r="D430" s="22" t="s">
        <v>309</v>
      </c>
      <c r="E430" s="22" t="s">
        <v>309</v>
      </c>
      <c r="F430" s="22" t="s">
        <v>19</v>
      </c>
      <c r="G430" s="23" t="n">
        <v>1</v>
      </c>
      <c r="H430" s="24" t="n">
        <v>1</v>
      </c>
      <c r="I430" s="24" t="n">
        <v>17.1</v>
      </c>
      <c r="J430" s="24" t="n">
        <v>0</v>
      </c>
      <c r="K430" s="24" t="n">
        <v>0</v>
      </c>
      <c r="L430" s="24" t="n">
        <v>0</v>
      </c>
      <c r="M430" s="24"/>
      <c r="N430" s="6" t="s">
        <f>=I430+J430+K430+L430</f>
      </c>
      <c r="O430" s="22"/>
    </row>
    <row collapsed="false" customFormat="false" customHeight="false" hidden="false" ht="12.1" outlineLevel="0" r="431">
      <c r="A431" s="20" t="n">
        <v>45952.755775463</v>
      </c>
      <c r="B431" s="16" t="s">
        <v>23</v>
      </c>
      <c r="C431" s="16" t="s">
        <v>380</v>
      </c>
      <c r="D431" s="16" t="s">
        <v>252</v>
      </c>
      <c r="E431" s="16" t="s">
        <v>24</v>
      </c>
      <c r="F431" s="16" t="s">
        <v>19</v>
      </c>
      <c r="G431" s="7" t="n">
        <v>32</v>
      </c>
      <c r="H431" s="6" t="n">
        <v>10.17</v>
      </c>
      <c r="I431" s="6" t="n">
        <v>-325.44</v>
      </c>
      <c r="J431" s="6" t="n">
        <v>0</v>
      </c>
      <c r="K431" s="6" t="n">
        <v>0</v>
      </c>
      <c r="L431" s="6" t="n">
        <v>0</v>
      </c>
      <c r="M431" s="6"/>
      <c r="N431" s="6" t="s">
        <f>=I431+J431+K431+L431</f>
      </c>
      <c r="O431" s="16"/>
    </row>
    <row collapsed="false" customFormat="false" customHeight="false" hidden="false" ht="12.1" outlineLevel="0" r="432">
      <c r="A432" s="21" t="n">
        <v>45961.4409375</v>
      </c>
      <c r="B432" s="22" t="s">
        <v>309</v>
      </c>
      <c r="C432" s="22" t="s">
        <v>344</v>
      </c>
      <c r="D432" s="22" t="s">
        <v>309</v>
      </c>
      <c r="E432" s="22" t="s">
        <v>309</v>
      </c>
      <c r="F432" s="22" t="s">
        <v>19</v>
      </c>
      <c r="G432" s="23" t="n">
        <v>1</v>
      </c>
      <c r="H432" s="24" t="n">
        <v>1</v>
      </c>
      <c r="I432" s="24" t="n">
        <v>55.35</v>
      </c>
      <c r="J432" s="24" t="n">
        <v>0</v>
      </c>
      <c r="K432" s="24" t="n">
        <v>0</v>
      </c>
      <c r="L432" s="24" t="n">
        <v>0</v>
      </c>
      <c r="M432" s="24"/>
      <c r="N432" s="6" t="s">
        <f>=I432+J432+K432+L432</f>
      </c>
      <c r="O432" s="22"/>
    </row>
    <row collapsed="false" customFormat="false" customHeight="false" hidden="false" ht="12.1" outlineLevel="0" r="433">
      <c r="A433" s="21" t="n">
        <v>45966.370856481</v>
      </c>
      <c r="B433" s="22" t="s">
        <v>316</v>
      </c>
      <c r="C433" s="22" t="s">
        <v>372</v>
      </c>
      <c r="D433" s="22" t="s">
        <v>316</v>
      </c>
      <c r="E433" s="22" t="s">
        <v>316</v>
      </c>
      <c r="F433" s="22" t="s">
        <v>19</v>
      </c>
      <c r="G433" s="23" t="n">
        <v>1</v>
      </c>
      <c r="H433" s="24" t="n">
        <v>1</v>
      </c>
      <c r="I433" s="24" t="n">
        <v>62.62</v>
      </c>
      <c r="J433" s="24" t="n">
        <v>0</v>
      </c>
      <c r="K433" s="24" t="n">
        <v>0</v>
      </c>
      <c r="L433" s="24" t="n">
        <v>0</v>
      </c>
      <c r="M433" s="24"/>
      <c r="N433" s="6" t="s">
        <f>=I433+J433+K433+L433</f>
      </c>
      <c r="O433" s="22"/>
    </row>
    <row collapsed="false" customFormat="false" customHeight="false" hidden="false" ht="12.1" outlineLevel="0" r="434">
      <c r="A434" s="21" t="n">
        <v>45966.374131944</v>
      </c>
      <c r="B434" s="22" t="s">
        <v>309</v>
      </c>
      <c r="C434" s="22" t="s">
        <v>368</v>
      </c>
      <c r="D434" s="22" t="s">
        <v>309</v>
      </c>
      <c r="E434" s="22" t="s">
        <v>309</v>
      </c>
      <c r="F434" s="22" t="s">
        <v>19</v>
      </c>
      <c r="G434" s="23" t="n">
        <v>1</v>
      </c>
      <c r="H434" s="24" t="n">
        <v>1</v>
      </c>
      <c r="I434" s="24" t="n">
        <v>4.52</v>
      </c>
      <c r="J434" s="24" t="n">
        <v>0</v>
      </c>
      <c r="K434" s="24" t="n">
        <v>0</v>
      </c>
      <c r="L434" s="24" t="n">
        <v>0</v>
      </c>
      <c r="M434" s="24"/>
      <c r="N434" s="6" t="s">
        <f>=I434+J434+K434+L434</f>
      </c>
      <c r="O434" s="22"/>
    </row>
    <row collapsed="false" customFormat="false" customHeight="false" hidden="false" ht="12.1" outlineLevel="0" r="435">
      <c r="A435" s="20" t="n">
        <v>45967.631111111</v>
      </c>
      <c r="B435" s="16" t="s">
        <v>23</v>
      </c>
      <c r="C435" s="16" t="s">
        <v>380</v>
      </c>
      <c r="D435" s="16" t="s">
        <v>252</v>
      </c>
      <c r="E435" s="16" t="s">
        <v>24</v>
      </c>
      <c r="F435" s="16" t="s">
        <v>19</v>
      </c>
      <c r="G435" s="7" t="n">
        <v>12</v>
      </c>
      <c r="H435" s="6" t="n">
        <v>10.13</v>
      </c>
      <c r="I435" s="6" t="n">
        <v>-121.56</v>
      </c>
      <c r="J435" s="6" t="n">
        <v>0</v>
      </c>
      <c r="K435" s="6" t="n">
        <v>0</v>
      </c>
      <c r="L435" s="6" t="n">
        <v>0</v>
      </c>
      <c r="M435" s="6"/>
      <c r="N435" s="6" t="s">
        <f>=I435+J435+K435+L435</f>
      </c>
      <c r="O435" s="16"/>
    </row>
    <row collapsed="false" customFormat="false" customHeight="false" hidden="false" ht="12.1" outlineLevel="0" r="436">
      <c r="A436" s="21" t="n">
        <v>45986.547141204</v>
      </c>
      <c r="B436" s="22" t="s">
        <v>309</v>
      </c>
      <c r="C436" s="22" t="s">
        <v>367</v>
      </c>
      <c r="D436" s="22" t="s">
        <v>309</v>
      </c>
      <c r="E436" s="22" t="s">
        <v>309</v>
      </c>
      <c r="F436" s="22" t="s">
        <v>19</v>
      </c>
      <c r="G436" s="23" t="n">
        <v>1</v>
      </c>
      <c r="H436" s="24" t="n">
        <v>1</v>
      </c>
      <c r="I436" s="24" t="n">
        <v>29.29</v>
      </c>
      <c r="J436" s="24" t="n">
        <v>0</v>
      </c>
      <c r="K436" s="24" t="n">
        <v>0</v>
      </c>
      <c r="L436" s="24" t="n">
        <v>0</v>
      </c>
      <c r="M436" s="24"/>
      <c r="N436" s="6" t="s">
        <f>=I436+J436+K436+L436</f>
      </c>
      <c r="O436" s="22"/>
    </row>
    <row collapsed="false" customFormat="false" customHeight="false" hidden="false" ht="12.1" outlineLevel="0" r="437">
      <c r="A437" s="21" t="n">
        <v>45993.493784722</v>
      </c>
      <c r="B437" s="22" t="s">
        <v>309</v>
      </c>
      <c r="C437" s="22" t="s">
        <v>368</v>
      </c>
      <c r="D437" s="22" t="s">
        <v>309</v>
      </c>
      <c r="E437" s="22" t="s">
        <v>309</v>
      </c>
      <c r="F437" s="22" t="s">
        <v>19</v>
      </c>
      <c r="G437" s="23" t="n">
        <v>1</v>
      </c>
      <c r="H437" s="24" t="n">
        <v>1</v>
      </c>
      <c r="I437" s="24" t="n">
        <v>3.96</v>
      </c>
      <c r="J437" s="24" t="n">
        <v>0</v>
      </c>
      <c r="K437" s="24" t="n">
        <v>0</v>
      </c>
      <c r="L437" s="24" t="n">
        <v>0</v>
      </c>
      <c r="M437" s="24"/>
      <c r="N437" s="6" t="s">
        <f>=I437+J437+K437+L437</f>
      </c>
      <c r="O437" s="22"/>
    </row>
    <row collapsed="false" customFormat="false" customHeight="false" hidden="false" ht="12.1" outlineLevel="0" r="438">
      <c r="A438" s="21" t="n">
        <v>45993.494826389</v>
      </c>
      <c r="B438" s="22" t="s">
        <v>316</v>
      </c>
      <c r="C438" s="22" t="s">
        <v>372</v>
      </c>
      <c r="D438" s="22" t="s">
        <v>316</v>
      </c>
      <c r="E438" s="22" t="s">
        <v>316</v>
      </c>
      <c r="F438" s="22" t="s">
        <v>19</v>
      </c>
      <c r="G438" s="23" t="n">
        <v>1</v>
      </c>
      <c r="H438" s="24" t="n">
        <v>1</v>
      </c>
      <c r="I438" s="24" t="n">
        <v>59.96</v>
      </c>
      <c r="J438" s="24" t="n">
        <v>0</v>
      </c>
      <c r="K438" s="24" t="n">
        <v>0</v>
      </c>
      <c r="L438" s="24" t="n">
        <v>0</v>
      </c>
      <c r="M438" s="24"/>
      <c r="N438" s="6" t="s">
        <f>=I438+J438+K438+L438</f>
      </c>
      <c r="O438" s="22"/>
    </row>
    <row collapsed="false" customFormat="false" customHeight="false" hidden="false" ht="12.1" outlineLevel="0" r="439">
      <c r="A439" s="21" t="n">
        <v>45999.767592593</v>
      </c>
      <c r="B439" s="22" t="s">
        <v>293</v>
      </c>
      <c r="C439" s="22" t="s">
        <v>84</v>
      </c>
      <c r="D439" s="22" t="s">
        <v>293</v>
      </c>
      <c r="E439" s="22" t="s">
        <v>293</v>
      </c>
      <c r="F439" s="22" t="s">
        <v>19</v>
      </c>
      <c r="G439" s="23" t="n">
        <v>1</v>
      </c>
      <c r="H439" s="24" t="n">
        <v>1</v>
      </c>
      <c r="I439" s="24" t="n">
        <v>100000</v>
      </c>
      <c r="J439" s="24" t="n">
        <v>0</v>
      </c>
      <c r="K439" s="24" t="n">
        <v>0</v>
      </c>
      <c r="L439" s="24" t="n">
        <v>0</v>
      </c>
      <c r="M439" s="24"/>
      <c r="N439" s="6" t="s">
        <f>=I439+J439+K439+L439</f>
      </c>
      <c r="O439" s="22"/>
    </row>
    <row collapsed="false" customFormat="false" customHeight="false" hidden="false" ht="12.1" outlineLevel="0" r="440">
      <c r="A440" s="20" t="n">
        <v>45999.768032407</v>
      </c>
      <c r="B440" s="16" t="s">
        <v>27</v>
      </c>
      <c r="C440" s="16" t="s">
        <v>389</v>
      </c>
      <c r="D440" s="16" t="s">
        <v>252</v>
      </c>
      <c r="E440" s="16" t="s">
        <v>24</v>
      </c>
      <c r="F440" s="16" t="s">
        <v>19</v>
      </c>
      <c r="G440" s="7" t="n">
        <v>343</v>
      </c>
      <c r="H440" s="6" t="n">
        <v>148.07</v>
      </c>
      <c r="I440" s="6" t="n">
        <v>-50788.01</v>
      </c>
      <c r="J440" s="6" t="n">
        <v>0</v>
      </c>
      <c r="K440" s="6" t="n">
        <v>0</v>
      </c>
      <c r="L440" s="6" t="n">
        <v>0</v>
      </c>
      <c r="M440" s="6"/>
      <c r="N440" s="6" t="s">
        <f>=I440+J440+K440+L440</f>
      </c>
      <c r="O440" s="16"/>
    </row>
    <row collapsed="false" customFormat="false" customHeight="false" hidden="false" ht="12.1" outlineLevel="0" r="441">
      <c r="A441" s="20" t="n">
        <v>45999.768425926</v>
      </c>
      <c r="B441" s="16" t="s">
        <v>23</v>
      </c>
      <c r="C441" s="16" t="s">
        <v>380</v>
      </c>
      <c r="D441" s="16" t="s">
        <v>252</v>
      </c>
      <c r="E441" s="16" t="s">
        <v>24</v>
      </c>
      <c r="F441" s="16" t="s">
        <v>19</v>
      </c>
      <c r="G441" s="7" t="n">
        <v>5025</v>
      </c>
      <c r="H441" s="6" t="n">
        <v>9.72</v>
      </c>
      <c r="I441" s="6" t="n">
        <v>-48843</v>
      </c>
      <c r="J441" s="6" t="n">
        <v>0</v>
      </c>
      <c r="K441" s="6" t="n">
        <v>0</v>
      </c>
      <c r="L441" s="6" t="n">
        <v>0</v>
      </c>
      <c r="M441" s="6"/>
      <c r="N441" s="6" t="s">
        <f>=I441+J441+K441+L441</f>
      </c>
      <c r="O441" s="16"/>
    </row>
    <row collapsed="false" customFormat="false" customHeight="false" hidden="false" ht="12.1" outlineLevel="0" r="442">
      <c r="A442" s="21" t="n">
        <v>46000.755243056</v>
      </c>
      <c r="B442" s="22" t="s">
        <v>309</v>
      </c>
      <c r="C442" s="22" t="s">
        <v>350</v>
      </c>
      <c r="D442" s="22" t="s">
        <v>309</v>
      </c>
      <c r="E442" s="22" t="s">
        <v>309</v>
      </c>
      <c r="F442" s="22" t="s">
        <v>19</v>
      </c>
      <c r="G442" s="23" t="n">
        <v>1</v>
      </c>
      <c r="H442" s="24" t="n">
        <v>1</v>
      </c>
      <c r="I442" s="24" t="n">
        <v>163.56</v>
      </c>
      <c r="J442" s="24" t="n">
        <v>0</v>
      </c>
      <c r="K442" s="24" t="n">
        <v>0</v>
      </c>
      <c r="L442" s="24" t="n">
        <v>0</v>
      </c>
      <c r="M442" s="24"/>
      <c r="N442" s="6" t="s">
        <f>=I442+J442+K442+L442</f>
      </c>
      <c r="O442" s="22"/>
    </row>
    <row collapsed="false" customFormat="false" customHeight="false" hidden="false" ht="12.1" outlineLevel="0" r="443">
      <c r="A443" s="20" t="n">
        <v>46003.516354167</v>
      </c>
      <c r="B443" s="16" t="s">
        <v>23</v>
      </c>
      <c r="C443" s="16" t="s">
        <v>380</v>
      </c>
      <c r="D443" s="16" t="s">
        <v>252</v>
      </c>
      <c r="E443" s="16" t="s">
        <v>24</v>
      </c>
      <c r="F443" s="16" t="s">
        <v>19</v>
      </c>
      <c r="G443" s="7" t="n">
        <v>60</v>
      </c>
      <c r="H443" s="6" t="n">
        <v>10.08</v>
      </c>
      <c r="I443" s="6" t="n">
        <v>-604.8</v>
      </c>
      <c r="J443" s="6" t="n">
        <v>0</v>
      </c>
      <c r="K443" s="6" t="n">
        <v>0</v>
      </c>
      <c r="L443" s="6" t="n">
        <v>0</v>
      </c>
      <c r="M443" s="6"/>
      <c r="N443" s="6" t="s">
        <f>=I443+J443+K443+L443</f>
      </c>
      <c r="O443" s="16"/>
    </row>
    <row collapsed="false" customFormat="false" customHeight="false" hidden="false" ht="12.1" outlineLevel="0" r="444">
      <c r="A444" s="21" t="n">
        <v>46009.453923611</v>
      </c>
      <c r="B444" s="22" t="s">
        <v>309</v>
      </c>
      <c r="C444" s="22" t="s">
        <v>340</v>
      </c>
      <c r="D444" s="22" t="s">
        <v>309</v>
      </c>
      <c r="E444" s="22" t="s">
        <v>309</v>
      </c>
      <c r="F444" s="22" t="s">
        <v>19</v>
      </c>
      <c r="G444" s="23" t="n">
        <v>1</v>
      </c>
      <c r="H444" s="24" t="n">
        <v>1</v>
      </c>
      <c r="I444" s="24" t="n">
        <v>224.48</v>
      </c>
      <c r="J444" s="24" t="n">
        <v>0</v>
      </c>
      <c r="K444" s="24" t="n">
        <v>0</v>
      </c>
      <c r="L444" s="24" t="n">
        <v>0</v>
      </c>
      <c r="M444" s="24"/>
      <c r="N444" s="6" t="s">
        <f>=I444+J444+K444+L444</f>
      </c>
      <c r="O444" s="22"/>
    </row>
    <row collapsed="false" customFormat="false" customHeight="false" hidden="false" ht="12.1" outlineLevel="0" r="445">
      <c r="A445" s="21" t="n">
        <v>46031.454074074</v>
      </c>
      <c r="B445" s="22" t="s">
        <v>293</v>
      </c>
      <c r="C445" s="22" t="s">
        <v>84</v>
      </c>
      <c r="D445" s="22" t="s">
        <v>293</v>
      </c>
      <c r="E445" s="22" t="s">
        <v>293</v>
      </c>
      <c r="F445" s="22" t="s">
        <v>19</v>
      </c>
      <c r="G445" s="23" t="n">
        <v>1</v>
      </c>
      <c r="H445" s="24" t="n">
        <v>1</v>
      </c>
      <c r="I445" s="24" t="n">
        <v>2691.01</v>
      </c>
      <c r="J445" s="24" t="n">
        <v>0</v>
      </c>
      <c r="K445" s="24" t="n">
        <v>0</v>
      </c>
      <c r="L445" s="24" t="n">
        <v>0</v>
      </c>
      <c r="M445" s="24"/>
      <c r="N445" s="6" t="s">
        <f>=I445+J445+K445+L445</f>
      </c>
      <c r="O445" s="22"/>
    </row>
    <row collapsed="false" customFormat="false" customHeight="false" hidden="false" ht="12.1" outlineLevel="0" r="446">
      <c r="A446" s="25" t="n">
        <v>46031.454641204</v>
      </c>
      <c r="B446" s="26" t="s">
        <v>27</v>
      </c>
      <c r="C446" s="26" t="s">
        <v>389</v>
      </c>
      <c r="D446" s="26" t="s">
        <v>254</v>
      </c>
      <c r="E446" s="26" t="s">
        <v>24</v>
      </c>
      <c r="F446" s="26" t="s">
        <v>19</v>
      </c>
      <c r="G446" s="27" t="n">
        <v>-17</v>
      </c>
      <c r="H446" s="28" t="n">
        <v>150.06</v>
      </c>
      <c r="I446" s="28" t="n">
        <v>2551.02</v>
      </c>
      <c r="J446" s="28" t="n">
        <v>0</v>
      </c>
      <c r="K446" s="28" t="n">
        <v>0</v>
      </c>
      <c r="L446" s="28" t="n">
        <v>0</v>
      </c>
      <c r="M446" s="28"/>
      <c r="N446" s="6" t="s">
        <f>=I446+J446+K446+L446</f>
      </c>
      <c r="O446" s="26"/>
    </row>
    <row collapsed="false" customFormat="false" customHeight="false" hidden="false" ht="12.1" outlineLevel="0" r="447">
      <c r="A447" s="33" t="n">
        <v>46031.454641204</v>
      </c>
      <c r="B447" s="34" t="s">
        <v>311</v>
      </c>
      <c r="C447" s="34" t="s">
        <v>359</v>
      </c>
      <c r="D447" s="34" t="s">
        <v>311</v>
      </c>
      <c r="E447" s="34" t="s">
        <v>311</v>
      </c>
      <c r="F447" s="34" t="s">
        <v>19</v>
      </c>
      <c r="G447" s="35" t="n">
        <v>1</v>
      </c>
      <c r="H447" s="36" t="n">
        <v>-241</v>
      </c>
      <c r="I447" s="36" t="n">
        <v>-241</v>
      </c>
      <c r="J447" s="36" t="n">
        <v>0</v>
      </c>
      <c r="K447" s="36" t="n">
        <v>0</v>
      </c>
      <c r="L447" s="36" t="n">
        <v>0</v>
      </c>
      <c r="M447" s="36"/>
      <c r="N447" s="6" t="s">
        <f>=I447+J447+K447+L447</f>
      </c>
      <c r="O447" s="34"/>
    </row>
    <row collapsed="false" customFormat="false" customHeight="false" hidden="false" ht="12.1" outlineLevel="0" r="448">
      <c r="A448" s="21" t="n">
        <v>46034.630266204</v>
      </c>
      <c r="B448" s="22" t="s">
        <v>309</v>
      </c>
      <c r="C448" s="22" t="s">
        <v>368</v>
      </c>
      <c r="D448" s="22" t="s">
        <v>309</v>
      </c>
      <c r="E448" s="22" t="s">
        <v>309</v>
      </c>
      <c r="F448" s="22" t="s">
        <v>19</v>
      </c>
      <c r="G448" s="23" t="n">
        <v>1</v>
      </c>
      <c r="H448" s="24" t="n">
        <v>1</v>
      </c>
      <c r="I448" s="24" t="n">
        <v>3.7</v>
      </c>
      <c r="J448" s="24" t="n">
        <v>0</v>
      </c>
      <c r="K448" s="24" t="n">
        <v>0</v>
      </c>
      <c r="L448" s="24" t="n">
        <v>0</v>
      </c>
      <c r="M448" s="24"/>
      <c r="N448" s="6" t="s">
        <f>=I448+J448+K448+L448</f>
      </c>
      <c r="O448" s="22"/>
    </row>
    <row collapsed="false" customFormat="false" customHeight="false" hidden="false" ht="12.1" outlineLevel="0" r="449">
      <c r="A449" s="21" t="n">
        <v>46034.816354167</v>
      </c>
      <c r="B449" s="22" t="s">
        <v>316</v>
      </c>
      <c r="C449" s="22" t="s">
        <v>372</v>
      </c>
      <c r="D449" s="22" t="s">
        <v>316</v>
      </c>
      <c r="E449" s="22" t="s">
        <v>316</v>
      </c>
      <c r="F449" s="22" t="s">
        <v>19</v>
      </c>
      <c r="G449" s="23" t="n">
        <v>1</v>
      </c>
      <c r="H449" s="24" t="n">
        <v>1</v>
      </c>
      <c r="I449" s="24" t="n">
        <v>57.36</v>
      </c>
      <c r="J449" s="24" t="n">
        <v>0</v>
      </c>
      <c r="K449" s="24" t="n">
        <v>0</v>
      </c>
      <c r="L449" s="24" t="n">
        <v>0</v>
      </c>
      <c r="M449" s="24"/>
      <c r="N449" s="6" t="s">
        <f>=I449+J449+K449+L449</f>
      </c>
      <c r="O449" s="22"/>
    </row>
    <row collapsed="false" customFormat="false" customHeight="false" hidden="false" ht="12.1" outlineLevel="0" r="450">
      <c r="A450" s="21" t="n">
        <v>46034.827986111</v>
      </c>
      <c r="B450" s="22" t="s">
        <v>309</v>
      </c>
      <c r="C450" s="22" t="s">
        <v>356</v>
      </c>
      <c r="D450" s="22" t="s">
        <v>309</v>
      </c>
      <c r="E450" s="22" t="s">
        <v>309</v>
      </c>
      <c r="F450" s="22" t="s">
        <v>19</v>
      </c>
      <c r="G450" s="23" t="n">
        <v>1</v>
      </c>
      <c r="H450" s="24" t="n">
        <v>1</v>
      </c>
      <c r="I450" s="24" t="n">
        <v>1.2</v>
      </c>
      <c r="J450" s="24" t="n">
        <v>0</v>
      </c>
      <c r="K450" s="24" t="n">
        <v>0</v>
      </c>
      <c r="L450" s="24" t="n">
        <v>0</v>
      </c>
      <c r="M450" s="24"/>
      <c r="N450" s="6" t="s">
        <f>=I450+J450+K450+L450</f>
      </c>
      <c r="O450" s="22"/>
    </row>
    <row collapsed="false" customFormat="false" customHeight="false" hidden="false" ht="12.1" outlineLevel="0" r="451">
      <c r="A451" s="20" t="n">
        <v>46035.576539352</v>
      </c>
      <c r="B451" s="16" t="s">
        <v>23</v>
      </c>
      <c r="C451" s="16" t="s">
        <v>380</v>
      </c>
      <c r="D451" s="16" t="s">
        <v>252</v>
      </c>
      <c r="E451" s="16" t="s">
        <v>24</v>
      </c>
      <c r="F451" s="16" t="s">
        <v>19</v>
      </c>
      <c r="G451" s="7" t="n">
        <v>507</v>
      </c>
      <c r="H451" s="6" t="n">
        <v>10.2</v>
      </c>
      <c r="I451" s="6" t="n">
        <v>-5171.4</v>
      </c>
      <c r="J451" s="6" t="n">
        <v>0</v>
      </c>
      <c r="K451" s="6" t="n">
        <v>0</v>
      </c>
      <c r="L451" s="6" t="n">
        <v>0</v>
      </c>
      <c r="M451" s="6"/>
      <c r="N451" s="6" t="s">
        <f>=I451+J451+K451+L451</f>
      </c>
      <c r="O451" s="16"/>
    </row>
    <row collapsed="false" customFormat="false" customHeight="false" hidden="false" ht="12.1" outlineLevel="0" r="452">
      <c r="A452" s="21" t="n">
        <v>46038.513449074</v>
      </c>
      <c r="B452" s="22" t="s">
        <v>309</v>
      </c>
      <c r="C452" s="22" t="s">
        <v>318</v>
      </c>
      <c r="D452" s="22" t="s">
        <v>309</v>
      </c>
      <c r="E452" s="22" t="s">
        <v>309</v>
      </c>
      <c r="F452" s="22" t="s">
        <v>19</v>
      </c>
      <c r="G452" s="23" t="n">
        <v>1</v>
      </c>
      <c r="H452" s="24" t="n">
        <v>1</v>
      </c>
      <c r="I452" s="24" t="n">
        <v>11.4</v>
      </c>
      <c r="J452" s="24" t="n">
        <v>0</v>
      </c>
      <c r="K452" s="24" t="n">
        <v>0</v>
      </c>
      <c r="L452" s="24" t="n">
        <v>0</v>
      </c>
      <c r="M452" s="24"/>
      <c r="N452" s="6" t="s">
        <f>=I452+J452+K452+L452</f>
      </c>
      <c r="O452" s="22"/>
    </row>
    <row collapsed="false" customFormat="false" customHeight="false" hidden="false" ht="12.1" outlineLevel="0" r="453">
      <c r="A453" s="21" t="n">
        <v>46038.514293981</v>
      </c>
      <c r="B453" s="22" t="s">
        <v>316</v>
      </c>
      <c r="C453" s="22" t="s">
        <v>374</v>
      </c>
      <c r="D453" s="22" t="s">
        <v>316</v>
      </c>
      <c r="E453" s="22" t="s">
        <v>316</v>
      </c>
      <c r="F453" s="22" t="s">
        <v>19</v>
      </c>
      <c r="G453" s="23" t="n">
        <v>1</v>
      </c>
      <c r="H453" s="24" t="n">
        <v>1</v>
      </c>
      <c r="I453" s="24" t="n">
        <v>250</v>
      </c>
      <c r="J453" s="24" t="n">
        <v>0</v>
      </c>
      <c r="K453" s="24" t="n">
        <v>0</v>
      </c>
      <c r="L453" s="24" t="n">
        <v>0</v>
      </c>
      <c r="M453" s="24"/>
      <c r="N453" s="6" t="s">
        <f>=I453+J453+K453+L453</f>
      </c>
      <c r="O453" s="22"/>
    </row>
    <row collapsed="false" customFormat="false" customHeight="false" hidden="false" ht="12.1" outlineLevel="0" r="454">
      <c r="A454" s="20" t="n">
        <v>46041.533368056</v>
      </c>
      <c r="B454" s="16" t="s">
        <v>23</v>
      </c>
      <c r="C454" s="16" t="s">
        <v>380</v>
      </c>
      <c r="D454" s="16" t="s">
        <v>252</v>
      </c>
      <c r="E454" s="16" t="s">
        <v>24</v>
      </c>
      <c r="F454" s="16" t="s">
        <v>19</v>
      </c>
      <c r="G454" s="7" t="n">
        <v>40</v>
      </c>
      <c r="H454" s="6" t="n">
        <v>10.08</v>
      </c>
      <c r="I454" s="6" t="n">
        <v>-403.2</v>
      </c>
      <c r="J454" s="6" t="n">
        <v>0</v>
      </c>
      <c r="K454" s="6" t="n">
        <v>0</v>
      </c>
      <c r="L454" s="6" t="n">
        <v>0</v>
      </c>
      <c r="M454" s="6"/>
      <c r="N454" s="6" t="s">
        <f>=I454+J454+K454+L454</f>
      </c>
      <c r="O454" s="16"/>
    </row>
    <row collapsed="false" customFormat="false" customHeight="false" hidden="false" ht="12.1" outlineLevel="0" r="455">
      <c r="A455" s="21" t="n">
        <v>46052.487291667</v>
      </c>
      <c r="B455" s="22" t="s">
        <v>309</v>
      </c>
      <c r="C455" s="22" t="s">
        <v>344</v>
      </c>
      <c r="D455" s="22" t="s">
        <v>309</v>
      </c>
      <c r="E455" s="22" t="s">
        <v>309</v>
      </c>
      <c r="F455" s="22" t="s">
        <v>19</v>
      </c>
      <c r="G455" s="23" t="n">
        <v>1</v>
      </c>
      <c r="H455" s="24" t="n">
        <v>1</v>
      </c>
      <c r="I455" s="24" t="n">
        <v>47.87</v>
      </c>
      <c r="J455" s="24" t="n">
        <v>0</v>
      </c>
      <c r="K455" s="24" t="n">
        <v>0</v>
      </c>
      <c r="L455" s="24" t="n">
        <v>0</v>
      </c>
      <c r="M455" s="24"/>
      <c r="N455" s="6" t="s">
        <f>=I455+J455+K455+L455</f>
      </c>
      <c r="O455" s="22"/>
    </row>
    <row collapsed="false" customFormat="false" customHeight="false" hidden="false" ht="12.1" outlineLevel="0" r="456">
      <c r="A456" s="21" t="n">
        <v>46056.433576389</v>
      </c>
      <c r="B456" s="22" t="s">
        <v>309</v>
      </c>
      <c r="C456" s="22" t="s">
        <v>368</v>
      </c>
      <c r="D456" s="22" t="s">
        <v>309</v>
      </c>
      <c r="E456" s="22" t="s">
        <v>309</v>
      </c>
      <c r="F456" s="22" t="s">
        <v>19</v>
      </c>
      <c r="G456" s="23" t="n">
        <v>1</v>
      </c>
      <c r="H456" s="24" t="n">
        <v>1</v>
      </c>
      <c r="I456" s="24" t="n">
        <v>3.3</v>
      </c>
      <c r="J456" s="24" t="n">
        <v>0</v>
      </c>
      <c r="K456" s="24" t="n">
        <v>0</v>
      </c>
      <c r="L456" s="24" t="n">
        <v>0</v>
      </c>
      <c r="M456" s="24"/>
      <c r="N456" s="6" t="s">
        <f>=I456+J456+K456+L456</f>
      </c>
      <c r="O456" s="22"/>
    </row>
    <row collapsed="false" customFormat="false" customHeight="false" hidden="false" ht="12.1" outlineLevel="0" r="457">
      <c r="A457" s="21" t="n">
        <v>46056.433657407</v>
      </c>
      <c r="B457" s="22" t="s">
        <v>316</v>
      </c>
      <c r="C457" s="22" t="s">
        <v>372</v>
      </c>
      <c r="D457" s="22" t="s">
        <v>316</v>
      </c>
      <c r="E457" s="22" t="s">
        <v>316</v>
      </c>
      <c r="F457" s="22" t="s">
        <v>19</v>
      </c>
      <c r="G457" s="23" t="n">
        <v>1</v>
      </c>
      <c r="H457" s="24" t="n">
        <v>1</v>
      </c>
      <c r="I457" s="24" t="n">
        <v>63.66</v>
      </c>
      <c r="J457" s="24" t="n">
        <v>0</v>
      </c>
      <c r="K457" s="24" t="n">
        <v>0</v>
      </c>
      <c r="L457" s="24" t="n">
        <v>0</v>
      </c>
      <c r="M457" s="24"/>
      <c r="N457" s="6" t="s">
        <f>=I457+J457+K457+L457</f>
      </c>
      <c r="O457" s="22"/>
    </row>
    <row collapsed="false" customFormat="false" customHeight="false" hidden="false" ht="12.1" outlineLevel="0" r="458">
      <c r="A458" s="21" t="n">
        <v>46064.433113426</v>
      </c>
      <c r="B458" s="22" t="s">
        <v>309</v>
      </c>
      <c r="C458" s="22" t="s">
        <v>378</v>
      </c>
      <c r="D458" s="22" t="s">
        <v>309</v>
      </c>
      <c r="E458" s="22" t="s">
        <v>309</v>
      </c>
      <c r="F458" s="22" t="s">
        <v>19</v>
      </c>
      <c r="G458" s="23" t="n">
        <v>1</v>
      </c>
      <c r="H458" s="24" t="n">
        <v>1</v>
      </c>
      <c r="I458" s="24" t="n">
        <v>63.08</v>
      </c>
      <c r="J458" s="24" t="n">
        <v>0</v>
      </c>
      <c r="K458" s="24" t="n">
        <v>0</v>
      </c>
      <c r="L458" s="24" t="n">
        <v>0</v>
      </c>
      <c r="M458" s="24"/>
      <c r="N458" s="6" t="s">
        <f>=I458+J458+K458+L458</f>
      </c>
      <c r="O458" s="22"/>
    </row>
    <row collapsed="false" customFormat="false" customHeight="false" hidden="false" ht="12.1" outlineLevel="0" r="459">
      <c r="A459" s="21" t="n">
        <v>46064.591076389</v>
      </c>
      <c r="B459" s="22" t="s">
        <v>309</v>
      </c>
      <c r="C459" s="22" t="s">
        <v>320</v>
      </c>
      <c r="D459" s="22" t="s">
        <v>309</v>
      </c>
      <c r="E459" s="22" t="s">
        <v>309</v>
      </c>
      <c r="F459" s="22" t="s">
        <v>19</v>
      </c>
      <c r="G459" s="23" t="n">
        <v>1</v>
      </c>
      <c r="H459" s="24" t="n">
        <v>1</v>
      </c>
      <c r="I459" s="24" t="n">
        <v>259.28</v>
      </c>
      <c r="J459" s="24" t="n">
        <v>0</v>
      </c>
      <c r="K459" s="24" t="n">
        <v>0</v>
      </c>
      <c r="L459" s="24" t="n">
        <v>0</v>
      </c>
      <c r="M459" s="24"/>
      <c r="N459" s="6" t="s">
        <f>=I459+J459+K459+L459</f>
      </c>
      <c r="O459" s="22"/>
    </row>
    <row collapsed="false" customFormat="false" customHeight="false" hidden="false" ht="12.1" outlineLevel="0" r="460">
      <c r="A460" s="20" t="n">
        <v>46069.441145833</v>
      </c>
      <c r="B460" s="16" t="s">
        <v>23</v>
      </c>
      <c r="C460" s="16" t="s">
        <v>380</v>
      </c>
      <c r="D460" s="16" t="s">
        <v>252</v>
      </c>
      <c r="E460" s="16" t="s">
        <v>24</v>
      </c>
      <c r="F460" s="16" t="s">
        <v>19</v>
      </c>
      <c r="G460" s="7" t="n">
        <v>40</v>
      </c>
      <c r="H460" s="6" t="n">
        <v>9.9</v>
      </c>
      <c r="I460" s="6" t="n">
        <v>-396</v>
      </c>
      <c r="J460" s="6" t="n">
        <v>0</v>
      </c>
      <c r="K460" s="6" t="n">
        <v>0</v>
      </c>
      <c r="L460" s="6" t="n">
        <v>0</v>
      </c>
      <c r="M460" s="6"/>
      <c r="N460" s="6" t="s">
        <f>=I460+J460+K460+L460</f>
      </c>
      <c r="O460" s="16"/>
    </row>
    <row collapsed="false" customFormat="false" customHeight="false" hidden="false" ht="12.1" outlineLevel="0" r="461">
      <c r="A461" s="21" t="n">
        <v>46078.501689815</v>
      </c>
      <c r="B461" s="22" t="s">
        <v>309</v>
      </c>
      <c r="C461" s="22" t="s">
        <v>367</v>
      </c>
      <c r="D461" s="22" t="s">
        <v>309</v>
      </c>
      <c r="E461" s="22" t="s">
        <v>309</v>
      </c>
      <c r="F461" s="22" t="s">
        <v>19</v>
      </c>
      <c r="G461" s="23" t="n">
        <v>1</v>
      </c>
      <c r="H461" s="24" t="n">
        <v>1</v>
      </c>
      <c r="I461" s="24" t="n">
        <v>29.29</v>
      </c>
      <c r="J461" s="24" t="n">
        <v>0</v>
      </c>
      <c r="K461" s="24" t="n">
        <v>0</v>
      </c>
      <c r="L461" s="24" t="n">
        <v>0</v>
      </c>
      <c r="M461" s="24"/>
      <c r="N461" s="6" t="s">
        <f>=I461+J461+K461+L461</f>
      </c>
      <c r="O461" s="22"/>
    </row>
    <row collapsed="false" customFormat="false" customHeight="false" hidden="false" ht="12.1" outlineLevel="0" r="462">
      <c r="A462" s="21" t="n">
        <v>46084.388541667</v>
      </c>
      <c r="B462" s="22" t="s">
        <v>309</v>
      </c>
      <c r="C462" s="22" t="s">
        <v>368</v>
      </c>
      <c r="D462" s="22" t="s">
        <v>309</v>
      </c>
      <c r="E462" s="22" t="s">
        <v>309</v>
      </c>
      <c r="F462" s="22" t="s">
        <v>19</v>
      </c>
      <c r="G462" s="23" t="n">
        <v>1</v>
      </c>
      <c r="H462" s="24" t="n">
        <v>1</v>
      </c>
      <c r="I462" s="24" t="n">
        <v>2.6</v>
      </c>
      <c r="J462" s="24" t="n">
        <v>0</v>
      </c>
      <c r="K462" s="24" t="n">
        <v>0</v>
      </c>
      <c r="L462" s="24" t="n">
        <v>0</v>
      </c>
      <c r="M462" s="24"/>
      <c r="N462" s="6" t="s">
        <f>=I462+J462+K462+L462</f>
      </c>
      <c r="O462" s="22"/>
    </row>
    <row collapsed="false" customFormat="false" customHeight="false" hidden="false" ht="12.1" outlineLevel="0" r="463">
      <c r="A463" s="21" t="n">
        <v>46084.38912037</v>
      </c>
      <c r="B463" s="22" t="s">
        <v>316</v>
      </c>
      <c r="C463" s="22" t="s">
        <v>372</v>
      </c>
      <c r="D463" s="22" t="s">
        <v>316</v>
      </c>
      <c r="E463" s="22" t="s">
        <v>316</v>
      </c>
      <c r="F463" s="22" t="s">
        <v>19</v>
      </c>
      <c r="G463" s="23" t="n">
        <v>1</v>
      </c>
      <c r="H463" s="24" t="n">
        <v>1</v>
      </c>
      <c r="I463" s="24" t="n">
        <v>53.34</v>
      </c>
      <c r="J463" s="24" t="n">
        <v>0</v>
      </c>
      <c r="K463" s="24" t="n">
        <v>0</v>
      </c>
      <c r="L463" s="24" t="n">
        <v>0</v>
      </c>
      <c r="M463" s="24"/>
      <c r="N463" s="6" t="s">
        <f>=I463+J463+K463+L463</f>
      </c>
      <c r="O463" s="22"/>
    </row>
    <row collapsed="false" customFormat="false" customHeight="false" hidden="false" ht="12.1" outlineLevel="0" r="464">
      <c r="A464" s="20" t="n">
        <v>46084.508356481</v>
      </c>
      <c r="B464" s="16" t="s">
        <v>23</v>
      </c>
      <c r="C464" s="16" t="s">
        <v>380</v>
      </c>
      <c r="D464" s="16" t="s">
        <v>252</v>
      </c>
      <c r="E464" s="16" t="s">
        <v>24</v>
      </c>
      <c r="F464" s="16" t="s">
        <v>19</v>
      </c>
      <c r="G464" s="7" t="n">
        <v>13</v>
      </c>
      <c r="H464" s="6" t="n">
        <v>10</v>
      </c>
      <c r="I464" s="6" t="n">
        <v>-130</v>
      </c>
      <c r="J464" s="6" t="n">
        <v>0</v>
      </c>
      <c r="K464" s="6" t="n">
        <v>0</v>
      </c>
      <c r="L464" s="6" t="n">
        <v>0</v>
      </c>
      <c r="M464" s="6"/>
      <c r="N464" s="6" t="s">
        <f>=I464+J464+K464+L464</f>
      </c>
      <c r="O464" s="16"/>
    </row>
    <row collapsed="false" customFormat="false" customHeight="false" hidden="false" ht="12.1" outlineLevel="0" r="465">
      <c r="A465" s="21" t="n">
        <v>46104.664479167</v>
      </c>
      <c r="B465" s="22" t="s">
        <v>293</v>
      </c>
      <c r="C465" s="22" t="s">
        <v>84</v>
      </c>
      <c r="D465" s="22" t="s">
        <v>293</v>
      </c>
      <c r="E465" s="22" t="s">
        <v>293</v>
      </c>
      <c r="F465" s="22" t="s">
        <v>19</v>
      </c>
      <c r="G465" s="23" t="n">
        <v>1</v>
      </c>
      <c r="H465" s="24" t="n">
        <v>1</v>
      </c>
      <c r="I465" s="24" t="n">
        <v>30000</v>
      </c>
      <c r="J465" s="24" t="n">
        <v>0</v>
      </c>
      <c r="K465" s="24" t="n">
        <v>0</v>
      </c>
      <c r="L465" s="24" t="n">
        <v>0</v>
      </c>
      <c r="M465" s="24"/>
      <c r="N465" s="6" t="s">
        <f>=I465+J465+K465+L465</f>
      </c>
      <c r="O465" s="22"/>
    </row>
    <row collapsed="false" customFormat="false" customHeight="false" hidden="false" ht="12.1" outlineLevel="0" r="466">
      <c r="A466" s="20" t="n">
        <v>46104.665324074</v>
      </c>
      <c r="B466" s="16" t="s">
        <v>23</v>
      </c>
      <c r="C466" s="16" t="s">
        <v>380</v>
      </c>
      <c r="D466" s="16" t="s">
        <v>252</v>
      </c>
      <c r="E466" s="16" t="s">
        <v>24</v>
      </c>
      <c r="F466" s="16" t="s">
        <v>19</v>
      </c>
      <c r="G466" s="7" t="n">
        <v>2388</v>
      </c>
      <c r="H466" s="6" t="n">
        <v>10.438275</v>
      </c>
      <c r="I466" s="6" t="n">
        <v>-24926.6</v>
      </c>
      <c r="J466" s="6" t="n">
        <v>0</v>
      </c>
      <c r="K466" s="6" t="n">
        <v>0</v>
      </c>
      <c r="L466" s="6" t="n">
        <v>0</v>
      </c>
      <c r="M466" s="6"/>
      <c r="N466" s="6" t="s">
        <f>=I466+J466+K466+L466</f>
      </c>
      <c r="O466" s="16"/>
    </row>
    <row collapsed="false" customFormat="false" customHeight="false" hidden="false" ht="12.1" outlineLevel="0" r="467">
      <c r="A467" s="20" t="n">
        <v>46104.666886574</v>
      </c>
      <c r="B467" s="16" t="s">
        <v>23</v>
      </c>
      <c r="C467" s="16" t="s">
        <v>380</v>
      </c>
      <c r="D467" s="16" t="s">
        <v>252</v>
      </c>
      <c r="E467" s="16" t="s">
        <v>24</v>
      </c>
      <c r="F467" s="16" t="s">
        <v>19</v>
      </c>
      <c r="G467" s="7" t="n">
        <v>450</v>
      </c>
      <c r="H467" s="6" t="n">
        <v>10.45</v>
      </c>
      <c r="I467" s="6" t="n">
        <v>-4702.5</v>
      </c>
      <c r="J467" s="6" t="n">
        <v>0</v>
      </c>
      <c r="K467" s="6" t="n">
        <v>0</v>
      </c>
      <c r="L467" s="6" t="n">
        <v>0</v>
      </c>
      <c r="M467" s="6"/>
      <c r="N467" s="6" t="s">
        <f>=I467+J467+K467+L467</f>
      </c>
      <c r="O467" s="16"/>
    </row>
    <row collapsed="false" customFormat="false" customHeight="false" hidden="false" ht="12.1" outlineLevel="0"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 t="s">
        <v>390</v>
      </c>
      <c r="M468" s="5" t="s">
        <f>=SUM(M2:M467)</f>
      </c>
      <c r="N468" s="5" t="s">
        <f>=SUM(N2:N467)</f>
      </c>
      <c r="O468" s="4"/>
    </row>
  </sheetData>
  <autoFilter ref="A1:O46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77</v>
      </c>
      <c r="B1" s="38" t="s">
        <v>391</v>
      </c>
      <c r="C1" s="38" t="s">
        <v>0</v>
      </c>
      <c r="D1" s="38" t="s">
        <v>2</v>
      </c>
      <c r="E1" s="38" t="s">
        <v>392</v>
      </c>
      <c r="F1" s="38" t="s">
        <v>3</v>
      </c>
      <c r="G1" s="38" t="s">
        <v>393</v>
      </c>
      <c r="H1" s="38" t="s">
        <v>394</v>
      </c>
      <c r="I1" s="38" t="s">
        <v>395</v>
      </c>
      <c r="J1" s="38" t="s">
        <v>396</v>
      </c>
      <c r="K1" s="38" t="s">
        <v>397</v>
      </c>
      <c r="L1" s="38" t="s">
        <v>398</v>
      </c>
      <c r="M1" s="38" t="s">
        <v>399</v>
      </c>
      <c r="N1" s="38" t="s">
        <v>400</v>
      </c>
    </row>
    <row collapsed="false" customFormat="false" customHeight="false" hidden="false" ht="12.1" outlineLevel="0" r="2">
      <c r="A2" s="37" t="n">
        <v>45317</v>
      </c>
      <c r="B2" s="16" t="s">
        <v>401</v>
      </c>
      <c r="C2" s="16" t="s">
        <v>269</v>
      </c>
      <c r="D2" s="16" t="s">
        <v>402</v>
      </c>
      <c r="E2" s="7" t="n">
        <v>1</v>
      </c>
      <c r="F2" s="16" t="s">
        <v>19</v>
      </c>
      <c r="G2" s="6" t="n">
        <v>9.84</v>
      </c>
      <c r="H2" s="6" t="n">
        <v>320</v>
      </c>
      <c r="I2" s="6" t="n">
        <v>353.25</v>
      </c>
      <c r="J2" s="6" t="n">
        <v>1</v>
      </c>
      <c r="K2" s="6" t="n">
        <v>9.84</v>
      </c>
      <c r="L2" s="6" t="n">
        <v>8.84</v>
      </c>
      <c r="M2" s="6" t="n">
        <v>2.5</v>
      </c>
      <c r="N2" s="6" t="n">
        <v>2.76</v>
      </c>
    </row>
    <row collapsed="false" customFormat="false" customHeight="false" hidden="false" ht="12.1" outlineLevel="0" r="3">
      <c r="A3" s="37" t="n">
        <v>45639</v>
      </c>
      <c r="B3" s="16" t="s">
        <v>401</v>
      </c>
      <c r="C3" s="16" t="s">
        <v>269</v>
      </c>
      <c r="D3" s="16" t="s">
        <v>402</v>
      </c>
      <c r="E3" s="7" t="n">
        <v>1</v>
      </c>
      <c r="F3" s="16" t="s">
        <v>19</v>
      </c>
      <c r="G3" s="6" t="n">
        <v>35.3137</v>
      </c>
      <c r="H3" s="6" t="n">
        <v>166</v>
      </c>
      <c r="I3" s="6" t="n">
        <v>353.25</v>
      </c>
      <c r="J3" s="6" t="n">
        <v>5</v>
      </c>
      <c r="K3" s="6" t="n">
        <v>35.3137</v>
      </c>
      <c r="L3" s="6" t="n">
        <v>30.31</v>
      </c>
      <c r="M3" s="6" t="n">
        <v>8.58</v>
      </c>
      <c r="N3" s="6" t="n">
        <v>18.26</v>
      </c>
    </row>
    <row collapsed="false" customFormat="false" customHeight="false" hidden="false" ht="12.1" outlineLevel="0" r="4">
      <c r="A4" s="37" t="n">
        <v>45898</v>
      </c>
      <c r="B4" s="16" t="s">
        <v>401</v>
      </c>
      <c r="C4" s="16" t="s">
        <v>27</v>
      </c>
      <c r="D4" s="16" t="s">
        <v>28</v>
      </c>
      <c r="E4" s="7" t="n">
        <v>2</v>
      </c>
      <c r="F4" s="16" t="s">
        <v>19</v>
      </c>
      <c r="G4" s="6" t="n">
        <v>1.43</v>
      </c>
      <c r="H4" s="6" t="n">
        <v>141.8</v>
      </c>
      <c r="I4" s="6" t="n">
        <v>141.27</v>
      </c>
      <c r="J4" s="6" t="n">
        <v>0</v>
      </c>
      <c r="K4" s="6" t="n">
        <v>2.86</v>
      </c>
      <c r="L4" s="6" t="n">
        <v>2.86</v>
      </c>
      <c r="M4" s="6" t="n">
        <v>1.01</v>
      </c>
      <c r="N4" s="6" t="n">
        <v>1.01</v>
      </c>
    </row>
  </sheetData>
  <autoFilter ref="A1:N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77</v>
      </c>
      <c r="B1" s="38" t="s">
        <v>391</v>
      </c>
      <c r="C1" s="38" t="s">
        <v>0</v>
      </c>
      <c r="D1" s="38" t="s">
        <v>2</v>
      </c>
      <c r="E1" s="38" t="s">
        <v>6</v>
      </c>
      <c r="F1" s="38" t="s">
        <v>392</v>
      </c>
      <c r="G1" s="38" t="s">
        <v>403</v>
      </c>
      <c r="H1" s="38" t="s">
        <v>396</v>
      </c>
      <c r="I1" s="38" t="s">
        <v>397</v>
      </c>
      <c r="J1" s="38" t="s">
        <v>398</v>
      </c>
    </row>
    <row collapsed="false" customFormat="false" customHeight="false" hidden="false" ht="12.1" outlineLevel="0" r="2">
      <c r="A2" s="39" t="n">
        <v>44742</v>
      </c>
      <c r="B2" s="16" t="s">
        <v>401</v>
      </c>
      <c r="C2" s="16" t="s">
        <v>261</v>
      </c>
      <c r="D2" s="16" t="s">
        <v>404</v>
      </c>
      <c r="E2" s="6" t="n">
        <v>1000</v>
      </c>
      <c r="F2" s="7" t="n">
        <v>2</v>
      </c>
      <c r="G2" s="6" t="n">
        <v>21.19</v>
      </c>
      <c r="H2" s="6" t="n">
        <v>6</v>
      </c>
      <c r="I2" s="6" t="n">
        <v>42.38</v>
      </c>
      <c r="J2" s="6" t="n">
        <v>36.38</v>
      </c>
    </row>
    <row collapsed="false" customFormat="false" customHeight="false" hidden="false" ht="12.1" outlineLevel="0" r="3">
      <c r="A3" s="39" t="n">
        <v>44754</v>
      </c>
      <c r="B3" s="16" t="s">
        <v>401</v>
      </c>
      <c r="C3" s="16" t="s">
        <v>262</v>
      </c>
      <c r="D3" s="16" t="s">
        <v>405</v>
      </c>
      <c r="E3" s="6" t="n">
        <v>1000</v>
      </c>
      <c r="F3" s="7" t="n">
        <v>2</v>
      </c>
      <c r="G3" s="6" t="n">
        <v>47.37</v>
      </c>
      <c r="H3" s="6" t="n">
        <v>12</v>
      </c>
      <c r="I3" s="6" t="n">
        <v>94.74</v>
      </c>
      <c r="J3" s="6" t="n">
        <v>82.74</v>
      </c>
    </row>
    <row collapsed="false" customFormat="false" customHeight="false" hidden="false" ht="12.1" outlineLevel="0" r="4">
      <c r="A4" s="39" t="n">
        <v>44762</v>
      </c>
      <c r="B4" s="16" t="s">
        <v>401</v>
      </c>
      <c r="C4" s="16" t="s">
        <v>69</v>
      </c>
      <c r="D4" s="16" t="s">
        <v>70</v>
      </c>
      <c r="E4" s="6" t="n">
        <v>1000</v>
      </c>
      <c r="F4" s="7" t="n">
        <v>2</v>
      </c>
      <c r="G4" s="6" t="n">
        <v>22.81</v>
      </c>
      <c r="H4" s="6" t="n">
        <v>6</v>
      </c>
      <c r="I4" s="6" t="n">
        <v>45.62</v>
      </c>
      <c r="J4" s="6" t="n">
        <v>39.62</v>
      </c>
    </row>
    <row collapsed="false" customFormat="false" customHeight="false" hidden="false" ht="12.1" outlineLevel="0" r="5">
      <c r="A5" s="39" t="n">
        <v>44788</v>
      </c>
      <c r="B5" s="16" t="s">
        <v>401</v>
      </c>
      <c r="C5" s="16" t="s">
        <v>50</v>
      </c>
      <c r="D5" s="16" t="s">
        <v>51</v>
      </c>
      <c r="E5" s="6" t="n">
        <v>1000</v>
      </c>
      <c r="F5" s="7" t="n">
        <v>2</v>
      </c>
      <c r="G5" s="6" t="n">
        <v>63.33</v>
      </c>
      <c r="H5" s="6" t="n">
        <v>16</v>
      </c>
      <c r="I5" s="6" t="n">
        <v>126.66</v>
      </c>
      <c r="J5" s="6" t="n">
        <v>110.66</v>
      </c>
    </row>
    <row collapsed="false" customFormat="false" customHeight="false" hidden="false" ht="12.1" outlineLevel="0" r="6">
      <c r="A6" s="39" t="n">
        <v>44790</v>
      </c>
      <c r="B6" s="16" t="s">
        <v>401</v>
      </c>
      <c r="C6" s="16" t="s">
        <v>265</v>
      </c>
      <c r="D6" s="16" t="s">
        <v>406</v>
      </c>
      <c r="E6" s="6" t="n">
        <v>1000</v>
      </c>
      <c r="F6" s="7" t="n">
        <v>3</v>
      </c>
      <c r="G6" s="6" t="n">
        <v>45.13</v>
      </c>
      <c r="H6" s="6" t="n">
        <v>18</v>
      </c>
      <c r="I6" s="6" t="n">
        <v>135.39</v>
      </c>
      <c r="J6" s="6" t="n">
        <v>117.39</v>
      </c>
    </row>
    <row collapsed="false" customFormat="false" customHeight="false" hidden="false" ht="12.1" outlineLevel="0" r="7">
      <c r="A7" s="39" t="n">
        <v>44802</v>
      </c>
      <c r="B7" s="16" t="s">
        <v>401</v>
      </c>
      <c r="C7" s="16" t="s">
        <v>259</v>
      </c>
      <c r="D7" s="16" t="s">
        <v>407</v>
      </c>
      <c r="E7" s="6" t="n">
        <v>1000</v>
      </c>
      <c r="F7" s="7" t="n">
        <v>2</v>
      </c>
      <c r="G7" s="6" t="n">
        <v>19.57</v>
      </c>
      <c r="H7" s="6" t="n">
        <v>5</v>
      </c>
      <c r="I7" s="6" t="n">
        <v>39.14</v>
      </c>
      <c r="J7" s="6" t="n">
        <v>34.14</v>
      </c>
    </row>
    <row collapsed="false" customFormat="false" customHeight="false" hidden="false" ht="12.1" outlineLevel="0" r="8">
      <c r="A8" s="39" t="n">
        <v>44803</v>
      </c>
      <c r="B8" s="16" t="s">
        <v>401</v>
      </c>
      <c r="C8" s="16" t="s">
        <v>260</v>
      </c>
      <c r="D8" s="16" t="s">
        <v>408</v>
      </c>
      <c r="E8" s="6" t="n">
        <v>1000</v>
      </c>
      <c r="F8" s="7" t="n">
        <v>2</v>
      </c>
      <c r="G8" s="6" t="n">
        <v>21.82</v>
      </c>
      <c r="H8" s="6" t="n">
        <v>6</v>
      </c>
      <c r="I8" s="6" t="n">
        <v>43.64</v>
      </c>
      <c r="J8" s="6" t="n">
        <v>37.64</v>
      </c>
    </row>
    <row collapsed="false" customFormat="false" customHeight="false" hidden="false" ht="12.1" outlineLevel="0" r="9">
      <c r="A9" s="39" t="n">
        <v>44818</v>
      </c>
      <c r="B9" s="16" t="s">
        <v>401</v>
      </c>
      <c r="C9" s="16" t="s">
        <v>264</v>
      </c>
      <c r="D9" s="16" t="s">
        <v>409</v>
      </c>
      <c r="E9" s="6" t="n">
        <v>1000</v>
      </c>
      <c r="F9" s="7" t="n">
        <v>2</v>
      </c>
      <c r="G9" s="6" t="n">
        <v>20.19</v>
      </c>
      <c r="H9" s="6" t="n">
        <v>5</v>
      </c>
      <c r="I9" s="6" t="n">
        <v>40.38</v>
      </c>
      <c r="J9" s="6" t="n">
        <v>35.38</v>
      </c>
    </row>
    <row collapsed="false" customFormat="false" customHeight="false" hidden="false" ht="12.1" outlineLevel="0" r="10">
      <c r="A10" s="39" t="n">
        <v>44833</v>
      </c>
      <c r="B10" s="16" t="s">
        <v>401</v>
      </c>
      <c r="C10" s="16" t="s">
        <v>261</v>
      </c>
      <c r="D10" s="16" t="s">
        <v>404</v>
      </c>
      <c r="E10" s="6" t="n">
        <v>1000</v>
      </c>
      <c r="F10" s="7" t="n">
        <v>2</v>
      </c>
      <c r="G10" s="6" t="n">
        <v>21.19</v>
      </c>
      <c r="H10" s="6" t="n">
        <v>6</v>
      </c>
      <c r="I10" s="6" t="n">
        <v>42.38</v>
      </c>
      <c r="J10" s="6" t="n">
        <v>36.38</v>
      </c>
    </row>
    <row collapsed="false" customFormat="false" customHeight="false" hidden="false" ht="12.1" outlineLevel="0" r="11">
      <c r="A11" s="39" t="n">
        <v>44853</v>
      </c>
      <c r="B11" s="16" t="s">
        <v>401</v>
      </c>
      <c r="C11" s="16" t="s">
        <v>69</v>
      </c>
      <c r="D11" s="16" t="s">
        <v>70</v>
      </c>
      <c r="E11" s="6" t="n">
        <v>1000</v>
      </c>
      <c r="F11" s="7" t="n">
        <v>2</v>
      </c>
      <c r="G11" s="6" t="n">
        <v>22.81</v>
      </c>
      <c r="H11" s="6" t="n">
        <v>6</v>
      </c>
      <c r="I11" s="6" t="n">
        <v>45.62</v>
      </c>
      <c r="J11" s="6" t="n">
        <v>39.62</v>
      </c>
    </row>
    <row collapsed="false" customFormat="false" customHeight="false" hidden="false" ht="12.1" outlineLevel="0" r="12">
      <c r="A12" s="39" t="n">
        <v>44893</v>
      </c>
      <c r="B12" s="16" t="s">
        <v>401</v>
      </c>
      <c r="C12" s="16" t="s">
        <v>259</v>
      </c>
      <c r="D12" s="16" t="s">
        <v>407</v>
      </c>
      <c r="E12" s="6" t="n">
        <v>1000</v>
      </c>
      <c r="F12" s="7" t="n">
        <v>2</v>
      </c>
      <c r="G12" s="6" t="n">
        <v>19.57</v>
      </c>
      <c r="H12" s="6" t="n">
        <v>5</v>
      </c>
      <c r="I12" s="6" t="n">
        <v>39.14</v>
      </c>
      <c r="J12" s="6" t="n">
        <v>34.14</v>
      </c>
    </row>
    <row collapsed="false" customFormat="false" customHeight="false" hidden="false" ht="12.1" outlineLevel="0" r="13">
      <c r="A13" s="39" t="n">
        <v>44894</v>
      </c>
      <c r="B13" s="16" t="s">
        <v>401</v>
      </c>
      <c r="C13" s="16" t="s">
        <v>260</v>
      </c>
      <c r="D13" s="16" t="s">
        <v>408</v>
      </c>
      <c r="E13" s="6" t="n">
        <v>1000</v>
      </c>
      <c r="F13" s="7" t="n">
        <v>2</v>
      </c>
      <c r="G13" s="6" t="n">
        <v>21.82</v>
      </c>
      <c r="H13" s="6" t="n">
        <v>6</v>
      </c>
      <c r="I13" s="6" t="n">
        <v>43.64</v>
      </c>
      <c r="J13" s="6" t="n">
        <v>37.64</v>
      </c>
    </row>
    <row collapsed="false" customFormat="false" customHeight="false" hidden="false" ht="12.1" outlineLevel="0" r="14">
      <c r="A14" s="39" t="n">
        <v>44900</v>
      </c>
      <c r="B14" s="16" t="s">
        <v>401</v>
      </c>
      <c r="C14" s="16" t="s">
        <v>263</v>
      </c>
      <c r="D14" s="16" t="s">
        <v>410</v>
      </c>
      <c r="E14" s="6" t="n">
        <v>1000</v>
      </c>
      <c r="F14" s="7" t="n">
        <v>1</v>
      </c>
      <c r="G14" s="6" t="n">
        <v>41.14</v>
      </c>
      <c r="H14" s="6" t="n">
        <v>5</v>
      </c>
      <c r="I14" s="6" t="n">
        <v>41.14</v>
      </c>
      <c r="J14" s="6" t="n">
        <v>36.14</v>
      </c>
    </row>
    <row collapsed="false" customFormat="false" customHeight="false" hidden="false" ht="12.1" outlineLevel="0" r="15">
      <c r="A15" s="39" t="n">
        <v>44902</v>
      </c>
      <c r="B15" s="16" t="s">
        <v>401</v>
      </c>
      <c r="C15" s="16" t="s">
        <v>268</v>
      </c>
      <c r="D15" s="16" t="s">
        <v>411</v>
      </c>
      <c r="E15" s="6" t="n">
        <v>1000</v>
      </c>
      <c r="F15" s="7" t="n">
        <v>1</v>
      </c>
      <c r="G15" s="6" t="n">
        <v>19.9</v>
      </c>
      <c r="H15" s="6" t="n">
        <v>3</v>
      </c>
      <c r="I15" s="6" t="n">
        <v>19.9</v>
      </c>
      <c r="J15" s="6" t="n">
        <v>16.9</v>
      </c>
    </row>
    <row collapsed="false" customFormat="false" customHeight="false" hidden="false" ht="12.1" outlineLevel="0" r="16">
      <c r="A16" s="39" t="n">
        <v>44907</v>
      </c>
      <c r="B16" s="16" t="s">
        <v>401</v>
      </c>
      <c r="C16" s="16" t="s">
        <v>267</v>
      </c>
      <c r="D16" s="16" t="s">
        <v>412</v>
      </c>
      <c r="E16" s="6" t="n">
        <v>1000</v>
      </c>
      <c r="F16" s="7" t="n">
        <v>1</v>
      </c>
      <c r="G16" s="6" t="n">
        <v>33.66</v>
      </c>
      <c r="H16" s="6" t="n">
        <v>4</v>
      </c>
      <c r="I16" s="6" t="n">
        <v>33.66</v>
      </c>
      <c r="J16" s="6" t="n">
        <v>29.66</v>
      </c>
    </row>
    <row collapsed="false" customFormat="false" customHeight="false" hidden="false" ht="12.1" outlineLevel="0" r="17">
      <c r="A17" s="39" t="n">
        <v>44909</v>
      </c>
      <c r="B17" s="16" t="s">
        <v>401</v>
      </c>
      <c r="C17" s="16" t="s">
        <v>264</v>
      </c>
      <c r="D17" s="16" t="s">
        <v>409</v>
      </c>
      <c r="E17" s="6" t="n">
        <v>1000</v>
      </c>
      <c r="F17" s="7" t="n">
        <v>2</v>
      </c>
      <c r="G17" s="6" t="n">
        <v>20.19</v>
      </c>
      <c r="H17" s="6" t="n">
        <v>5</v>
      </c>
      <c r="I17" s="6" t="n">
        <v>40.38</v>
      </c>
      <c r="J17" s="6" t="n">
        <v>35.38</v>
      </c>
    </row>
    <row collapsed="false" customFormat="false" customHeight="false" hidden="false" ht="12.1" outlineLevel="0" r="18">
      <c r="A18" s="39" t="n">
        <v>44915</v>
      </c>
      <c r="B18" s="16" t="s">
        <v>401</v>
      </c>
      <c r="C18" s="16" t="s">
        <v>41</v>
      </c>
      <c r="D18" s="16" t="s">
        <v>43</v>
      </c>
      <c r="E18" s="6" t="n">
        <v>1000</v>
      </c>
      <c r="F18" s="7" t="n">
        <v>2</v>
      </c>
      <c r="G18" s="6" t="n">
        <v>72.95</v>
      </c>
      <c r="H18" s="6" t="n">
        <v>19</v>
      </c>
      <c r="I18" s="6" t="n">
        <v>145.9</v>
      </c>
      <c r="J18" s="6" t="n">
        <v>126.9</v>
      </c>
    </row>
    <row collapsed="false" customFormat="false" customHeight="false" hidden="false" ht="12.1" outlineLevel="0" r="19">
      <c r="A19" s="39" t="n">
        <v>44924</v>
      </c>
      <c r="B19" s="16" t="s">
        <v>401</v>
      </c>
      <c r="C19" s="16" t="s">
        <v>261</v>
      </c>
      <c r="D19" s="16" t="s">
        <v>404</v>
      </c>
      <c r="E19" s="6" t="n">
        <v>800</v>
      </c>
      <c r="F19" s="7" t="n">
        <v>2</v>
      </c>
      <c r="G19" s="6" t="n">
        <v>16.95</v>
      </c>
      <c r="H19" s="6" t="n">
        <v>4</v>
      </c>
      <c r="I19" s="6" t="n">
        <v>33.9</v>
      </c>
      <c r="J19" s="6" t="n">
        <v>29.9</v>
      </c>
    </row>
    <row collapsed="false" customFormat="false" customHeight="false" hidden="false" ht="12.1" outlineLevel="0" r="20">
      <c r="A20" s="39" t="n">
        <v>44936</v>
      </c>
      <c r="B20" s="16" t="s">
        <v>401</v>
      </c>
      <c r="C20" s="16" t="s">
        <v>262</v>
      </c>
      <c r="D20" s="16" t="s">
        <v>405</v>
      </c>
      <c r="E20" s="6" t="n">
        <v>750</v>
      </c>
      <c r="F20" s="7" t="n">
        <v>2</v>
      </c>
      <c r="G20" s="6" t="n">
        <v>35.53</v>
      </c>
      <c r="H20" s="6" t="n">
        <v>9</v>
      </c>
      <c r="I20" s="6" t="n">
        <v>71.06</v>
      </c>
      <c r="J20" s="6" t="n">
        <v>62.06</v>
      </c>
    </row>
    <row collapsed="false" customFormat="false" customHeight="false" hidden="false" ht="12.1" outlineLevel="0" r="21">
      <c r="A21" s="39" t="n">
        <v>44944</v>
      </c>
      <c r="B21" s="16" t="s">
        <v>401</v>
      </c>
      <c r="C21" s="16" t="s">
        <v>69</v>
      </c>
      <c r="D21" s="16" t="s">
        <v>70</v>
      </c>
      <c r="E21" s="6" t="n">
        <v>1000</v>
      </c>
      <c r="F21" s="7" t="n">
        <v>2</v>
      </c>
      <c r="G21" s="6" t="n">
        <v>22.81</v>
      </c>
      <c r="H21" s="6" t="n">
        <v>6</v>
      </c>
      <c r="I21" s="6" t="n">
        <v>45.62</v>
      </c>
      <c r="J21" s="6" t="n">
        <v>39.62</v>
      </c>
    </row>
    <row collapsed="false" customFormat="false" customHeight="false" hidden="false" ht="12.1" outlineLevel="0" r="22">
      <c r="A22" s="39" t="n">
        <v>44958</v>
      </c>
      <c r="B22" s="16" t="s">
        <v>401</v>
      </c>
      <c r="C22" s="16" t="s">
        <v>54</v>
      </c>
      <c r="D22" s="16" t="s">
        <v>55</v>
      </c>
      <c r="E22" s="6" t="n">
        <v>1000</v>
      </c>
      <c r="F22" s="7" t="n">
        <v>1</v>
      </c>
      <c r="G22" s="6" t="n">
        <v>27.42</v>
      </c>
      <c r="H22" s="6" t="n">
        <v>4</v>
      </c>
      <c r="I22" s="6" t="n">
        <v>27.42</v>
      </c>
      <c r="J22" s="6" t="n">
        <v>23.42</v>
      </c>
    </row>
    <row collapsed="false" customFormat="false" customHeight="false" hidden="false" ht="12.1" outlineLevel="0" r="23">
      <c r="A23" s="39" t="n">
        <v>44970</v>
      </c>
      <c r="B23" s="16" t="s">
        <v>401</v>
      </c>
      <c r="C23" s="16" t="s">
        <v>50</v>
      </c>
      <c r="D23" s="16" t="s">
        <v>51</v>
      </c>
      <c r="E23" s="6" t="n">
        <v>1000</v>
      </c>
      <c r="F23" s="7" t="n">
        <v>2</v>
      </c>
      <c r="G23" s="6" t="n">
        <v>63.33</v>
      </c>
      <c r="H23" s="6" t="n">
        <v>16</v>
      </c>
      <c r="I23" s="6" t="n">
        <v>126.66</v>
      </c>
      <c r="J23" s="6" t="n">
        <v>110.66</v>
      </c>
    </row>
    <row collapsed="false" customFormat="false" customHeight="false" hidden="false" ht="12.1" outlineLevel="0" r="24">
      <c r="A24" s="39" t="n">
        <v>44972</v>
      </c>
      <c r="B24" s="16" t="s">
        <v>401</v>
      </c>
      <c r="C24" s="16" t="s">
        <v>265</v>
      </c>
      <c r="D24" s="16" t="s">
        <v>406</v>
      </c>
      <c r="E24" s="6" t="n">
        <v>1000</v>
      </c>
      <c r="F24" s="7" t="n">
        <v>3</v>
      </c>
      <c r="G24" s="6" t="n">
        <v>45.13</v>
      </c>
      <c r="H24" s="6" t="n">
        <v>18</v>
      </c>
      <c r="I24" s="6" t="n">
        <v>135.39</v>
      </c>
      <c r="J24" s="6" t="n">
        <v>117.39</v>
      </c>
    </row>
    <row collapsed="false" customFormat="false" customHeight="false" hidden="false" ht="12.1" outlineLevel="0" r="25">
      <c r="A25" s="39" t="n">
        <v>44984</v>
      </c>
      <c r="B25" s="16" t="s">
        <v>401</v>
      </c>
      <c r="C25" s="16" t="s">
        <v>259</v>
      </c>
      <c r="D25" s="16" t="s">
        <v>407</v>
      </c>
      <c r="E25" s="6" t="n">
        <v>1000</v>
      </c>
      <c r="F25" s="7" t="n">
        <v>2</v>
      </c>
      <c r="G25" s="6" t="n">
        <v>19.57</v>
      </c>
      <c r="H25" s="6" t="n">
        <v>5</v>
      </c>
      <c r="I25" s="6" t="n">
        <v>39.14</v>
      </c>
      <c r="J25" s="6" t="n">
        <v>34.14</v>
      </c>
    </row>
    <row collapsed="false" customFormat="false" customHeight="false" hidden="false" ht="12.1" outlineLevel="0" r="26">
      <c r="A26" s="39" t="n">
        <v>44985</v>
      </c>
      <c r="B26" s="16" t="s">
        <v>401</v>
      </c>
      <c r="C26" s="16" t="s">
        <v>260</v>
      </c>
      <c r="D26" s="16" t="s">
        <v>408</v>
      </c>
      <c r="E26" s="6" t="n">
        <v>1000</v>
      </c>
      <c r="F26" s="7" t="n">
        <v>2</v>
      </c>
      <c r="G26" s="6" t="n">
        <v>21.82</v>
      </c>
      <c r="H26" s="6" t="n">
        <v>6</v>
      </c>
      <c r="I26" s="6" t="n">
        <v>43.64</v>
      </c>
      <c r="J26" s="6" t="n">
        <v>37.64</v>
      </c>
    </row>
    <row collapsed="false" customFormat="false" customHeight="false" hidden="false" ht="12.1" outlineLevel="0" r="27">
      <c r="A27" s="39" t="n">
        <v>44993</v>
      </c>
      <c r="B27" s="16" t="s">
        <v>401</v>
      </c>
      <c r="C27" s="16" t="s">
        <v>268</v>
      </c>
      <c r="D27" s="16" t="s">
        <v>411</v>
      </c>
      <c r="E27" s="6" t="n">
        <v>1000</v>
      </c>
      <c r="F27" s="7" t="n">
        <v>1</v>
      </c>
      <c r="G27" s="6" t="n">
        <v>19.9</v>
      </c>
      <c r="H27" s="6" t="n">
        <v>3</v>
      </c>
      <c r="I27" s="6" t="n">
        <v>19.9</v>
      </c>
      <c r="J27" s="6" t="n">
        <v>16.9</v>
      </c>
    </row>
    <row collapsed="false" customFormat="false" customHeight="false" hidden="false" ht="12.1" outlineLevel="0" r="28">
      <c r="A28" s="39" t="n">
        <v>45000</v>
      </c>
      <c r="B28" s="16" t="s">
        <v>401</v>
      </c>
      <c r="C28" s="16" t="s">
        <v>264</v>
      </c>
      <c r="D28" s="16" t="s">
        <v>409</v>
      </c>
      <c r="E28" s="6" t="n">
        <v>1000</v>
      </c>
      <c r="F28" s="7" t="n">
        <v>2</v>
      </c>
      <c r="G28" s="6" t="n">
        <v>20.19</v>
      </c>
      <c r="H28" s="6" t="n">
        <v>5</v>
      </c>
      <c r="I28" s="6" t="n">
        <v>40.38</v>
      </c>
      <c r="J28" s="6" t="n">
        <v>35.38</v>
      </c>
    </row>
    <row collapsed="false" customFormat="false" customHeight="false" hidden="false" ht="12.1" outlineLevel="0" r="29">
      <c r="A29" s="39" t="n">
        <v>45015</v>
      </c>
      <c r="B29" s="16" t="s">
        <v>401</v>
      </c>
      <c r="C29" s="16" t="s">
        <v>261</v>
      </c>
      <c r="D29" s="16" t="s">
        <v>404</v>
      </c>
      <c r="E29" s="6" t="n">
        <v>800</v>
      </c>
      <c r="F29" s="7" t="n">
        <v>2</v>
      </c>
      <c r="G29" s="6" t="n">
        <v>16.95</v>
      </c>
      <c r="H29" s="6" t="n">
        <v>4</v>
      </c>
      <c r="I29" s="6" t="n">
        <v>33.9</v>
      </c>
      <c r="J29" s="6" t="n">
        <v>29.9</v>
      </c>
    </row>
    <row collapsed="false" customFormat="false" customHeight="false" hidden="false" ht="12.1" outlineLevel="0" r="30">
      <c r="A30" s="39" t="n">
        <v>45035</v>
      </c>
      <c r="B30" s="16" t="s">
        <v>401</v>
      </c>
      <c r="C30" s="16" t="s">
        <v>69</v>
      </c>
      <c r="D30" s="16" t="s">
        <v>70</v>
      </c>
      <c r="E30" s="6" t="n">
        <v>1000</v>
      </c>
      <c r="F30" s="7" t="n">
        <v>2</v>
      </c>
      <c r="G30" s="6" t="n">
        <v>22.81</v>
      </c>
      <c r="H30" s="6" t="n">
        <v>6</v>
      </c>
      <c r="I30" s="6" t="n">
        <v>45.62</v>
      </c>
      <c r="J30" s="6" t="n">
        <v>39.62</v>
      </c>
    </row>
    <row collapsed="false" customFormat="false" customHeight="false" hidden="false" ht="12.1" outlineLevel="0" r="31">
      <c r="A31" s="39" t="n">
        <v>45049</v>
      </c>
      <c r="B31" s="16" t="s">
        <v>401</v>
      </c>
      <c r="C31" s="16" t="s">
        <v>54</v>
      </c>
      <c r="D31" s="16" t="s">
        <v>55</v>
      </c>
      <c r="E31" s="6" t="n">
        <v>1000</v>
      </c>
      <c r="F31" s="7" t="n">
        <v>1</v>
      </c>
      <c r="G31" s="6" t="n">
        <v>27.42</v>
      </c>
      <c r="H31" s="6" t="n">
        <v>4</v>
      </c>
      <c r="I31" s="6" t="n">
        <v>27.42</v>
      </c>
      <c r="J31" s="6" t="n">
        <v>23.42</v>
      </c>
    </row>
    <row collapsed="false" customFormat="false" customHeight="false" hidden="false" ht="12.1" outlineLevel="0" r="32">
      <c r="A32" s="39" t="n">
        <v>45075</v>
      </c>
      <c r="B32" s="16" t="s">
        <v>401</v>
      </c>
      <c r="C32" s="16" t="s">
        <v>259</v>
      </c>
      <c r="D32" s="16" t="s">
        <v>407</v>
      </c>
      <c r="E32" s="6" t="n">
        <v>875</v>
      </c>
      <c r="F32" s="7" t="n">
        <v>2</v>
      </c>
      <c r="G32" s="6" t="n">
        <v>17.12</v>
      </c>
      <c r="H32" s="6" t="n">
        <v>4</v>
      </c>
      <c r="I32" s="6" t="n">
        <v>34.24</v>
      </c>
      <c r="J32" s="6" t="n">
        <v>30.24</v>
      </c>
    </row>
    <row collapsed="false" customFormat="false" customHeight="false" hidden="false" ht="12.1" outlineLevel="0" r="33">
      <c r="A33" s="39" t="n">
        <v>45076</v>
      </c>
      <c r="B33" s="16" t="s">
        <v>401</v>
      </c>
      <c r="C33" s="16" t="s">
        <v>260</v>
      </c>
      <c r="D33" s="16" t="s">
        <v>408</v>
      </c>
      <c r="E33" s="6" t="n">
        <v>875</v>
      </c>
      <c r="F33" s="7" t="n">
        <v>2</v>
      </c>
      <c r="G33" s="6" t="n">
        <v>19.09</v>
      </c>
      <c r="H33" s="6" t="n">
        <v>5</v>
      </c>
      <c r="I33" s="6" t="n">
        <v>38.18</v>
      </c>
      <c r="J33" s="6" t="n">
        <v>33.18</v>
      </c>
    </row>
    <row collapsed="false" customFormat="false" customHeight="false" hidden="false" ht="12.1" outlineLevel="0" r="34">
      <c r="A34" s="39" t="n">
        <v>45082</v>
      </c>
      <c r="B34" s="16" t="s">
        <v>401</v>
      </c>
      <c r="C34" s="16" t="s">
        <v>263</v>
      </c>
      <c r="D34" s="16" t="s">
        <v>410</v>
      </c>
      <c r="E34" s="6" t="n">
        <v>750</v>
      </c>
      <c r="F34" s="7" t="n">
        <v>1</v>
      </c>
      <c r="G34" s="6" t="n">
        <v>30.85</v>
      </c>
      <c r="H34" s="6" t="n">
        <v>4</v>
      </c>
      <c r="I34" s="6" t="n">
        <v>30.85</v>
      </c>
      <c r="J34" s="6" t="n">
        <v>26.85</v>
      </c>
    </row>
    <row collapsed="false" customFormat="false" customHeight="false" hidden="false" ht="12.1" outlineLevel="0" r="35">
      <c r="A35" s="39" t="n">
        <v>45084</v>
      </c>
      <c r="B35" s="16" t="s">
        <v>401</v>
      </c>
      <c r="C35" s="16" t="s">
        <v>268</v>
      </c>
      <c r="D35" s="16" t="s">
        <v>411</v>
      </c>
      <c r="E35" s="6" t="n">
        <v>1000</v>
      </c>
      <c r="F35" s="7" t="n">
        <v>1</v>
      </c>
      <c r="G35" s="6" t="n">
        <v>19.9</v>
      </c>
      <c r="H35" s="6" t="n">
        <v>3</v>
      </c>
      <c r="I35" s="6" t="n">
        <v>19.9</v>
      </c>
      <c r="J35" s="6" t="n">
        <v>16.9</v>
      </c>
    </row>
    <row collapsed="false" customFormat="false" customHeight="false" hidden="false" ht="12.1" outlineLevel="0" r="36">
      <c r="A36" s="39" t="n">
        <v>45088</v>
      </c>
      <c r="B36" s="16" t="s">
        <v>401</v>
      </c>
      <c r="C36" s="16" t="s">
        <v>46</v>
      </c>
      <c r="D36" s="16" t="s">
        <v>47</v>
      </c>
      <c r="E36" s="6" t="n">
        <v>1000</v>
      </c>
      <c r="F36" s="7" t="n">
        <v>2</v>
      </c>
      <c r="G36" s="6" t="n">
        <v>30.92</v>
      </c>
      <c r="H36" s="6" t="n">
        <v>8</v>
      </c>
      <c r="I36" s="6" t="n">
        <v>61.84</v>
      </c>
      <c r="J36" s="6" t="n">
        <v>53.84</v>
      </c>
    </row>
    <row collapsed="false" customFormat="false" customHeight="false" hidden="false" ht="12.1" outlineLevel="0" r="37">
      <c r="A37" s="39" t="n">
        <v>45089</v>
      </c>
      <c r="B37" s="16" t="s">
        <v>401</v>
      </c>
      <c r="C37" s="16" t="s">
        <v>267</v>
      </c>
      <c r="D37" s="16" t="s">
        <v>412</v>
      </c>
      <c r="E37" s="6" t="n">
        <v>1000</v>
      </c>
      <c r="F37" s="7" t="n">
        <v>1</v>
      </c>
      <c r="G37" s="6" t="n">
        <v>33.66</v>
      </c>
      <c r="H37" s="6" t="n">
        <v>4</v>
      </c>
      <c r="I37" s="6" t="n">
        <v>33.66</v>
      </c>
      <c r="J37" s="6" t="n">
        <v>29.66</v>
      </c>
    </row>
    <row collapsed="false" customFormat="false" customHeight="false" hidden="false" ht="12.1" outlineLevel="0" r="38">
      <c r="A38" s="39" t="n">
        <v>45091</v>
      </c>
      <c r="B38" s="16" t="s">
        <v>401</v>
      </c>
      <c r="C38" s="16" t="s">
        <v>264</v>
      </c>
      <c r="D38" s="16" t="s">
        <v>409</v>
      </c>
      <c r="E38" s="6" t="n">
        <v>1000</v>
      </c>
      <c r="F38" s="7" t="n">
        <v>2</v>
      </c>
      <c r="G38" s="6" t="n">
        <v>20.19</v>
      </c>
      <c r="H38" s="6" t="n">
        <v>5</v>
      </c>
      <c r="I38" s="6" t="n">
        <v>40.38</v>
      </c>
      <c r="J38" s="6" t="n">
        <v>35.38</v>
      </c>
    </row>
    <row collapsed="false" customFormat="false" customHeight="false" hidden="false" ht="12.1" outlineLevel="0" r="39">
      <c r="A39" s="39" t="n">
        <v>45097</v>
      </c>
      <c r="B39" s="16" t="s">
        <v>401</v>
      </c>
      <c r="C39" s="16" t="s">
        <v>41</v>
      </c>
      <c r="D39" s="16" t="s">
        <v>43</v>
      </c>
      <c r="E39" s="6" t="n">
        <v>1000</v>
      </c>
      <c r="F39" s="7" t="n">
        <v>2</v>
      </c>
      <c r="G39" s="6" t="n">
        <v>47.52</v>
      </c>
      <c r="H39" s="6" t="n">
        <v>12</v>
      </c>
      <c r="I39" s="6" t="n">
        <v>95.04</v>
      </c>
      <c r="J39" s="6" t="n">
        <v>83.04</v>
      </c>
    </row>
    <row collapsed="false" customFormat="false" customHeight="false" hidden="false" ht="12.1" outlineLevel="0" r="40">
      <c r="A40" s="39" t="n">
        <v>45106</v>
      </c>
      <c r="B40" s="16" t="s">
        <v>401</v>
      </c>
      <c r="C40" s="16" t="s">
        <v>261</v>
      </c>
      <c r="D40" s="16" t="s">
        <v>404</v>
      </c>
      <c r="E40" s="6" t="n">
        <v>800</v>
      </c>
      <c r="F40" s="7" t="n">
        <v>2</v>
      </c>
      <c r="G40" s="6" t="n">
        <v>16.95</v>
      </c>
      <c r="H40" s="6" t="n">
        <v>4</v>
      </c>
      <c r="I40" s="6" t="n">
        <v>33.9</v>
      </c>
      <c r="J40" s="6" t="n">
        <v>29.9</v>
      </c>
    </row>
    <row collapsed="false" customFormat="false" customHeight="false" hidden="false" ht="12.1" outlineLevel="0" r="41">
      <c r="A41" s="39" t="n">
        <v>45117</v>
      </c>
      <c r="B41" s="16" t="s">
        <v>401</v>
      </c>
      <c r="C41" s="16" t="s">
        <v>270</v>
      </c>
      <c r="D41" s="16" t="s">
        <v>413</v>
      </c>
      <c r="E41" s="6" t="n">
        <v>1000</v>
      </c>
      <c r="F41" s="7" t="n">
        <v>2</v>
      </c>
      <c r="G41" s="6" t="n">
        <v>44.88</v>
      </c>
      <c r="H41" s="6" t="n">
        <v>12</v>
      </c>
      <c r="I41" s="6" t="n">
        <v>89.76</v>
      </c>
      <c r="J41" s="6" t="n">
        <v>77.76</v>
      </c>
    </row>
    <row collapsed="false" customFormat="false" customHeight="false" hidden="false" ht="12.1" outlineLevel="0" r="42">
      <c r="A42" s="39" t="n">
        <v>45118</v>
      </c>
      <c r="B42" s="16" t="s">
        <v>401</v>
      </c>
      <c r="C42" s="16" t="s">
        <v>262</v>
      </c>
      <c r="D42" s="16" t="s">
        <v>405</v>
      </c>
      <c r="E42" s="6" t="n">
        <v>750</v>
      </c>
      <c r="F42" s="7" t="n">
        <v>2</v>
      </c>
      <c r="G42" s="6" t="n">
        <v>35.53</v>
      </c>
      <c r="H42" s="6" t="n">
        <v>9</v>
      </c>
      <c r="I42" s="6" t="n">
        <v>71.06</v>
      </c>
      <c r="J42" s="6" t="n">
        <v>62.06</v>
      </c>
    </row>
    <row collapsed="false" customFormat="false" customHeight="false" hidden="false" ht="12.1" outlineLevel="0" r="43">
      <c r="A43" s="39" t="n">
        <v>45126</v>
      </c>
      <c r="B43" s="16" t="s">
        <v>401</v>
      </c>
      <c r="C43" s="16" t="s">
        <v>69</v>
      </c>
      <c r="D43" s="16" t="s">
        <v>70</v>
      </c>
      <c r="E43" s="6" t="n">
        <v>1000</v>
      </c>
      <c r="F43" s="7" t="n">
        <v>2</v>
      </c>
      <c r="G43" s="6" t="n">
        <v>22.81</v>
      </c>
      <c r="H43" s="6" t="n">
        <v>6</v>
      </c>
      <c r="I43" s="6" t="n">
        <v>45.62</v>
      </c>
      <c r="J43" s="6" t="n">
        <v>39.62</v>
      </c>
    </row>
    <row collapsed="false" customFormat="false" customHeight="false" hidden="false" ht="12.1" outlineLevel="0" r="44">
      <c r="A44" s="39" t="n">
        <v>45140</v>
      </c>
      <c r="B44" s="16" t="s">
        <v>401</v>
      </c>
      <c r="C44" s="16" t="s">
        <v>54</v>
      </c>
      <c r="D44" s="16" t="s">
        <v>55</v>
      </c>
      <c r="E44" s="6" t="n">
        <v>1000</v>
      </c>
      <c r="F44" s="7" t="n">
        <v>1</v>
      </c>
      <c r="G44" s="6" t="n">
        <v>27.42</v>
      </c>
      <c r="H44" s="6" t="n">
        <v>4</v>
      </c>
      <c r="I44" s="6" t="n">
        <v>27.42</v>
      </c>
      <c r="J44" s="6" t="n">
        <v>23.42</v>
      </c>
    </row>
    <row collapsed="false" customFormat="false" customHeight="false" hidden="false" ht="12.1" outlineLevel="0" r="45">
      <c r="A45" s="39" t="n">
        <v>45151</v>
      </c>
      <c r="B45" s="16" t="s">
        <v>401</v>
      </c>
      <c r="C45" s="16" t="s">
        <v>271</v>
      </c>
      <c r="D45" s="16" t="s">
        <v>414</v>
      </c>
      <c r="E45" s="6" t="n">
        <v>1000</v>
      </c>
      <c r="F45" s="7" t="n">
        <v>2</v>
      </c>
      <c r="G45" s="6" t="n">
        <v>10.68</v>
      </c>
      <c r="H45" s="6" t="n">
        <v>3</v>
      </c>
      <c r="I45" s="6" t="n">
        <v>21.36</v>
      </c>
      <c r="J45" s="6" t="n">
        <v>18.36</v>
      </c>
    </row>
    <row collapsed="false" customFormat="false" customHeight="false" hidden="false" ht="12.1" outlineLevel="0" r="46">
      <c r="A46" s="39" t="n">
        <v>45152</v>
      </c>
      <c r="B46" s="16" t="s">
        <v>401</v>
      </c>
      <c r="C46" s="16" t="s">
        <v>50</v>
      </c>
      <c r="D46" s="16" t="s">
        <v>51</v>
      </c>
      <c r="E46" s="6" t="n">
        <v>1000</v>
      </c>
      <c r="F46" s="7" t="n">
        <v>2</v>
      </c>
      <c r="G46" s="6" t="n">
        <v>63.33</v>
      </c>
      <c r="H46" s="6" t="n">
        <v>16</v>
      </c>
      <c r="I46" s="6" t="n">
        <v>126.66</v>
      </c>
      <c r="J46" s="6" t="n">
        <v>110.66</v>
      </c>
    </row>
    <row collapsed="false" customFormat="false" customHeight="false" hidden="false" ht="12.1" outlineLevel="0" r="47">
      <c r="A47" s="39" t="n">
        <v>45154</v>
      </c>
      <c r="B47" s="16" t="s">
        <v>401</v>
      </c>
      <c r="C47" s="16" t="s">
        <v>265</v>
      </c>
      <c r="D47" s="16" t="s">
        <v>406</v>
      </c>
      <c r="E47" s="6" t="n">
        <v>1000</v>
      </c>
      <c r="F47" s="7" t="n">
        <v>3</v>
      </c>
      <c r="G47" s="6" t="n">
        <v>45.13</v>
      </c>
      <c r="H47" s="6" t="n">
        <v>18</v>
      </c>
      <c r="I47" s="6" t="n">
        <v>135.39</v>
      </c>
      <c r="J47" s="6" t="n">
        <v>117.39</v>
      </c>
    </row>
    <row collapsed="false" customFormat="false" customHeight="false" hidden="false" ht="12.1" outlineLevel="0" r="48">
      <c r="A48" s="39" t="n">
        <v>45166</v>
      </c>
      <c r="B48" s="16" t="s">
        <v>401</v>
      </c>
      <c r="C48" s="16" t="s">
        <v>259</v>
      </c>
      <c r="D48" s="16" t="s">
        <v>407</v>
      </c>
      <c r="E48" s="6" t="n">
        <v>750</v>
      </c>
      <c r="F48" s="7" t="n">
        <v>2</v>
      </c>
      <c r="G48" s="6" t="n">
        <v>14.68</v>
      </c>
      <c r="H48" s="6" t="n">
        <v>4</v>
      </c>
      <c r="I48" s="6" t="n">
        <v>29.36</v>
      </c>
      <c r="J48" s="6" t="n">
        <v>25.36</v>
      </c>
    </row>
    <row collapsed="false" customFormat="false" customHeight="false" hidden="false" ht="12.1" outlineLevel="0" r="49">
      <c r="A49" s="39" t="n">
        <v>45167</v>
      </c>
      <c r="B49" s="16" t="s">
        <v>401</v>
      </c>
      <c r="C49" s="16" t="s">
        <v>260</v>
      </c>
      <c r="D49" s="16" t="s">
        <v>408</v>
      </c>
      <c r="E49" s="6" t="n">
        <v>750</v>
      </c>
      <c r="F49" s="7" t="n">
        <v>2</v>
      </c>
      <c r="G49" s="6" t="n">
        <v>16.36</v>
      </c>
      <c r="H49" s="6" t="n">
        <v>4</v>
      </c>
      <c r="I49" s="6" t="n">
        <v>32.72</v>
      </c>
      <c r="J49" s="6" t="n">
        <v>28.72</v>
      </c>
    </row>
    <row collapsed="false" customFormat="false" customHeight="false" hidden="false" ht="12.1" outlineLevel="0" r="50">
      <c r="A50" s="39" t="n">
        <v>45175</v>
      </c>
      <c r="B50" s="16" t="s">
        <v>401</v>
      </c>
      <c r="C50" s="16" t="s">
        <v>268</v>
      </c>
      <c r="D50" s="16" t="s">
        <v>411</v>
      </c>
      <c r="E50" s="6" t="n">
        <v>1000</v>
      </c>
      <c r="F50" s="7" t="n">
        <v>1</v>
      </c>
      <c r="G50" s="6" t="n">
        <v>19.9</v>
      </c>
      <c r="H50" s="6" t="n">
        <v>3</v>
      </c>
      <c r="I50" s="6" t="n">
        <v>19.9</v>
      </c>
      <c r="J50" s="6" t="n">
        <v>16.9</v>
      </c>
    </row>
    <row collapsed="false" customFormat="false" customHeight="false" hidden="false" ht="12.1" outlineLevel="0" r="51">
      <c r="A51" s="39" t="n">
        <v>45181</v>
      </c>
      <c r="B51" s="16" t="s">
        <v>401</v>
      </c>
      <c r="C51" s="16" t="s">
        <v>271</v>
      </c>
      <c r="D51" s="16" t="s">
        <v>414</v>
      </c>
      <c r="E51" s="6" t="n">
        <v>1000</v>
      </c>
      <c r="F51" s="7" t="n">
        <v>2</v>
      </c>
      <c r="G51" s="6" t="n">
        <v>10.68</v>
      </c>
      <c r="H51" s="6" t="n">
        <v>3</v>
      </c>
      <c r="I51" s="6" t="n">
        <v>21.36</v>
      </c>
      <c r="J51" s="6" t="n">
        <v>18.36</v>
      </c>
    </row>
    <row collapsed="false" customFormat="false" customHeight="false" hidden="false" ht="12.1" outlineLevel="0" r="52">
      <c r="A52" s="39" t="n">
        <v>45182</v>
      </c>
      <c r="B52" s="16" t="s">
        <v>401</v>
      </c>
      <c r="C52" s="16" t="s">
        <v>264</v>
      </c>
      <c r="D52" s="16" t="s">
        <v>409</v>
      </c>
      <c r="E52" s="6" t="n">
        <v>1000</v>
      </c>
      <c r="F52" s="7" t="n">
        <v>2</v>
      </c>
      <c r="G52" s="6" t="n">
        <v>20.19</v>
      </c>
      <c r="H52" s="6" t="n">
        <v>5</v>
      </c>
      <c r="I52" s="6" t="n">
        <v>40.38</v>
      </c>
      <c r="J52" s="6" t="n">
        <v>35.38</v>
      </c>
    </row>
    <row collapsed="false" customFormat="false" customHeight="false" hidden="false" ht="12.1" outlineLevel="0" r="53">
      <c r="A53" s="39" t="n">
        <v>45197</v>
      </c>
      <c r="B53" s="16" t="s">
        <v>401</v>
      </c>
      <c r="C53" s="16" t="s">
        <v>261</v>
      </c>
      <c r="D53" s="16" t="s">
        <v>404</v>
      </c>
      <c r="E53" s="6" t="n">
        <v>800</v>
      </c>
      <c r="F53" s="7" t="n">
        <v>2</v>
      </c>
      <c r="G53" s="6" t="n">
        <v>16.95</v>
      </c>
      <c r="H53" s="6" t="n">
        <v>4</v>
      </c>
      <c r="I53" s="6" t="n">
        <v>33.9</v>
      </c>
      <c r="J53" s="6" t="n">
        <v>29.9</v>
      </c>
    </row>
    <row collapsed="false" customFormat="false" customHeight="false" hidden="false" ht="12.1" outlineLevel="0" r="54">
      <c r="A54" s="39" t="n">
        <v>45208</v>
      </c>
      <c r="B54" s="16" t="s">
        <v>401</v>
      </c>
      <c r="C54" s="16" t="s">
        <v>270</v>
      </c>
      <c r="D54" s="16" t="s">
        <v>413</v>
      </c>
      <c r="E54" s="6" t="n">
        <v>1000</v>
      </c>
      <c r="F54" s="7" t="n">
        <v>2</v>
      </c>
      <c r="G54" s="6" t="n">
        <v>44.88</v>
      </c>
      <c r="H54" s="6" t="n">
        <v>12</v>
      </c>
      <c r="I54" s="6" t="n">
        <v>89.76</v>
      </c>
      <c r="J54" s="6" t="n">
        <v>77.76</v>
      </c>
    </row>
    <row collapsed="false" customFormat="false" customHeight="false" hidden="false" ht="12.1" outlineLevel="0" r="55">
      <c r="A55" s="39" t="n">
        <v>45211</v>
      </c>
      <c r="B55" s="16" t="s">
        <v>401</v>
      </c>
      <c r="C55" s="16" t="s">
        <v>271</v>
      </c>
      <c r="D55" s="16" t="s">
        <v>414</v>
      </c>
      <c r="E55" s="6" t="n">
        <v>1000</v>
      </c>
      <c r="F55" s="7" t="n">
        <v>2</v>
      </c>
      <c r="G55" s="6" t="n">
        <v>10.68</v>
      </c>
      <c r="H55" s="6" t="n">
        <v>3</v>
      </c>
      <c r="I55" s="6" t="n">
        <v>21.36</v>
      </c>
      <c r="J55" s="6" t="n">
        <v>18.36</v>
      </c>
    </row>
    <row collapsed="false" customFormat="false" customHeight="false" hidden="false" ht="12.1" outlineLevel="0" r="56">
      <c r="A56" s="39" t="n">
        <v>45217</v>
      </c>
      <c r="B56" s="16" t="s">
        <v>401</v>
      </c>
      <c r="C56" s="16" t="s">
        <v>69</v>
      </c>
      <c r="D56" s="16" t="s">
        <v>70</v>
      </c>
      <c r="E56" s="6" t="n">
        <v>1000</v>
      </c>
      <c r="F56" s="7" t="n">
        <v>2</v>
      </c>
      <c r="G56" s="6" t="n">
        <v>22.81</v>
      </c>
      <c r="H56" s="6" t="n">
        <v>6</v>
      </c>
      <c r="I56" s="6" t="n">
        <v>45.62</v>
      </c>
      <c r="J56" s="6" t="n">
        <v>39.62</v>
      </c>
    </row>
    <row collapsed="false" customFormat="false" customHeight="false" hidden="false" ht="12.1" outlineLevel="0" r="57">
      <c r="A57" s="39" t="n">
        <v>45231</v>
      </c>
      <c r="B57" s="16" t="s">
        <v>401</v>
      </c>
      <c r="C57" s="16" t="s">
        <v>54</v>
      </c>
      <c r="D57" s="16" t="s">
        <v>55</v>
      </c>
      <c r="E57" s="6" t="n">
        <v>1000</v>
      </c>
      <c r="F57" s="7" t="n">
        <v>1</v>
      </c>
      <c r="G57" s="6" t="n">
        <v>27.42</v>
      </c>
      <c r="H57" s="6" t="n">
        <v>4</v>
      </c>
      <c r="I57" s="6" t="n">
        <v>27.42</v>
      </c>
      <c r="J57" s="6" t="n">
        <v>23.42</v>
      </c>
    </row>
    <row collapsed="false" customFormat="false" customHeight="false" hidden="false" ht="12.1" outlineLevel="0" r="58">
      <c r="A58" s="39" t="n">
        <v>45241</v>
      </c>
      <c r="B58" s="16" t="s">
        <v>401</v>
      </c>
      <c r="C58" s="16" t="s">
        <v>271</v>
      </c>
      <c r="D58" s="16" t="s">
        <v>414</v>
      </c>
      <c r="E58" s="6" t="n">
        <v>1000</v>
      </c>
      <c r="F58" s="7" t="n">
        <v>2</v>
      </c>
      <c r="G58" s="6" t="n">
        <v>10.68</v>
      </c>
      <c r="H58" s="6" t="n">
        <v>3</v>
      </c>
      <c r="I58" s="6" t="n">
        <v>21.36</v>
      </c>
      <c r="J58" s="6" t="n">
        <v>18.36</v>
      </c>
    </row>
    <row collapsed="false" customFormat="false" customHeight="false" hidden="false" ht="12.1" outlineLevel="0" r="59">
      <c r="A59" s="39" t="n">
        <v>45257</v>
      </c>
      <c r="B59" s="16" t="s">
        <v>401</v>
      </c>
      <c r="C59" s="16" t="s">
        <v>259</v>
      </c>
      <c r="D59" s="16" t="s">
        <v>407</v>
      </c>
      <c r="E59" s="6" t="n">
        <v>625</v>
      </c>
      <c r="F59" s="7" t="n">
        <v>2</v>
      </c>
      <c r="G59" s="6" t="n">
        <v>12.23</v>
      </c>
      <c r="H59" s="6" t="n">
        <v>3</v>
      </c>
      <c r="I59" s="6" t="n">
        <v>24.46</v>
      </c>
      <c r="J59" s="6" t="n">
        <v>21.46</v>
      </c>
    </row>
    <row collapsed="false" customFormat="false" customHeight="false" hidden="false" ht="12.1" outlineLevel="0" r="60">
      <c r="A60" s="39" t="n">
        <v>45258</v>
      </c>
      <c r="B60" s="16" t="s">
        <v>401</v>
      </c>
      <c r="C60" s="16" t="s">
        <v>260</v>
      </c>
      <c r="D60" s="16" t="s">
        <v>408</v>
      </c>
      <c r="E60" s="6" t="n">
        <v>625</v>
      </c>
      <c r="F60" s="7" t="n">
        <v>2</v>
      </c>
      <c r="G60" s="6" t="n">
        <v>13.63</v>
      </c>
      <c r="H60" s="6" t="n">
        <v>4</v>
      </c>
      <c r="I60" s="6" t="n">
        <v>27.26</v>
      </c>
      <c r="J60" s="6" t="n">
        <v>23.26</v>
      </c>
    </row>
    <row collapsed="false" customFormat="false" customHeight="false" hidden="false" ht="12.1" outlineLevel="0" r="61">
      <c r="A61" s="39" t="n">
        <v>45264</v>
      </c>
      <c r="B61" s="16" t="s">
        <v>401</v>
      </c>
      <c r="C61" s="16" t="s">
        <v>263</v>
      </c>
      <c r="D61" s="16" t="s">
        <v>410</v>
      </c>
      <c r="E61" s="6" t="n">
        <v>750</v>
      </c>
      <c r="F61" s="7" t="n">
        <v>1</v>
      </c>
      <c r="G61" s="6" t="n">
        <v>30.85</v>
      </c>
      <c r="H61" s="6" t="n">
        <v>4</v>
      </c>
      <c r="I61" s="6" t="n">
        <v>30.85</v>
      </c>
      <c r="J61" s="6" t="n">
        <v>26.85</v>
      </c>
    </row>
    <row collapsed="false" customFormat="false" customHeight="false" hidden="false" ht="12.1" outlineLevel="0" r="62">
      <c r="A62" s="39" t="n">
        <v>45266</v>
      </c>
      <c r="B62" s="16" t="s">
        <v>401</v>
      </c>
      <c r="C62" s="16" t="s">
        <v>268</v>
      </c>
      <c r="D62" s="16" t="s">
        <v>411</v>
      </c>
      <c r="E62" s="6" t="n">
        <v>1000</v>
      </c>
      <c r="F62" s="7" t="n">
        <v>1</v>
      </c>
      <c r="G62" s="6" t="n">
        <v>34.41</v>
      </c>
      <c r="H62" s="6" t="n">
        <v>4</v>
      </c>
      <c r="I62" s="6" t="n">
        <v>34.41</v>
      </c>
      <c r="J62" s="6" t="n">
        <v>30.41</v>
      </c>
    </row>
    <row collapsed="false" customFormat="false" customHeight="false" hidden="false" ht="12.1" outlineLevel="0" r="63">
      <c r="A63" s="39" t="n">
        <v>45270</v>
      </c>
      <c r="B63" s="16" t="s">
        <v>401</v>
      </c>
      <c r="C63" s="16" t="s">
        <v>46</v>
      </c>
      <c r="D63" s="16" t="s">
        <v>47</v>
      </c>
      <c r="E63" s="6" t="n">
        <v>1000</v>
      </c>
      <c r="F63" s="7" t="n">
        <v>2</v>
      </c>
      <c r="G63" s="6" t="n">
        <v>30.92</v>
      </c>
      <c r="H63" s="6" t="n">
        <v>8</v>
      </c>
      <c r="I63" s="6" t="n">
        <v>61.84</v>
      </c>
      <c r="J63" s="6" t="n">
        <v>53.84</v>
      </c>
    </row>
    <row collapsed="false" customFormat="false" customHeight="false" hidden="false" ht="12.1" outlineLevel="0" r="64">
      <c r="A64" s="39" t="n">
        <v>45271</v>
      </c>
      <c r="B64" s="16" t="s">
        <v>401</v>
      </c>
      <c r="C64" s="16" t="s">
        <v>271</v>
      </c>
      <c r="D64" s="16" t="s">
        <v>414</v>
      </c>
      <c r="E64" s="6" t="n">
        <v>1000</v>
      </c>
      <c r="F64" s="7" t="n">
        <v>2</v>
      </c>
      <c r="G64" s="6" t="n">
        <v>10.68</v>
      </c>
      <c r="H64" s="6" t="n">
        <v>3</v>
      </c>
      <c r="I64" s="6" t="n">
        <v>21.36</v>
      </c>
      <c r="J64" s="6" t="n">
        <v>18.36</v>
      </c>
    </row>
    <row collapsed="false" customFormat="false" customHeight="false" hidden="false" ht="12.1" outlineLevel="0" r="65">
      <c r="A65" s="39" t="n">
        <v>45271</v>
      </c>
      <c r="B65" s="16" t="s">
        <v>401</v>
      </c>
      <c r="C65" s="16" t="s">
        <v>267</v>
      </c>
      <c r="D65" s="16" t="s">
        <v>412</v>
      </c>
      <c r="E65" s="6" t="n">
        <v>1000</v>
      </c>
      <c r="F65" s="7" t="n">
        <v>1</v>
      </c>
      <c r="G65" s="6" t="n">
        <v>33.66</v>
      </c>
      <c r="H65" s="6" t="n">
        <v>4</v>
      </c>
      <c r="I65" s="6" t="n">
        <v>33.66</v>
      </c>
      <c r="J65" s="6" t="n">
        <v>29.66</v>
      </c>
    </row>
    <row collapsed="false" customFormat="false" customHeight="false" hidden="false" ht="12.1" outlineLevel="0" r="66">
      <c r="A66" s="39" t="n">
        <v>45273</v>
      </c>
      <c r="B66" s="16" t="s">
        <v>401</v>
      </c>
      <c r="C66" s="16" t="s">
        <v>264</v>
      </c>
      <c r="D66" s="16" t="s">
        <v>409</v>
      </c>
      <c r="E66" s="6" t="n">
        <v>1000</v>
      </c>
      <c r="F66" s="7" t="n">
        <v>2</v>
      </c>
      <c r="G66" s="6" t="n">
        <v>20.19</v>
      </c>
      <c r="H66" s="6" t="n">
        <v>5</v>
      </c>
      <c r="I66" s="6" t="n">
        <v>40.38</v>
      </c>
      <c r="J66" s="6" t="n">
        <v>35.38</v>
      </c>
    </row>
    <row collapsed="false" customFormat="false" customHeight="false" hidden="false" ht="12.1" outlineLevel="0" r="67">
      <c r="A67" s="39" t="n">
        <v>45279</v>
      </c>
      <c r="B67" s="16" t="s">
        <v>401</v>
      </c>
      <c r="C67" s="16" t="s">
        <v>41</v>
      </c>
      <c r="D67" s="16" t="s">
        <v>43</v>
      </c>
      <c r="E67" s="6" t="n">
        <v>1000</v>
      </c>
      <c r="F67" s="7" t="n">
        <v>2</v>
      </c>
      <c r="G67" s="6" t="n">
        <v>43.98</v>
      </c>
      <c r="H67" s="6" t="n">
        <v>11</v>
      </c>
      <c r="I67" s="6" t="n">
        <v>87.96</v>
      </c>
      <c r="J67" s="6" t="n">
        <v>76.96</v>
      </c>
    </row>
    <row collapsed="false" customFormat="false" customHeight="false" hidden="false" ht="12.1" outlineLevel="0" r="68">
      <c r="A68" s="39" t="n">
        <v>45288</v>
      </c>
      <c r="B68" s="16" t="s">
        <v>401</v>
      </c>
      <c r="C68" s="16" t="s">
        <v>261</v>
      </c>
      <c r="D68" s="16" t="s">
        <v>404</v>
      </c>
      <c r="E68" s="6" t="n">
        <v>400</v>
      </c>
      <c r="F68" s="7" t="n">
        <v>2</v>
      </c>
      <c r="G68" s="6" t="n">
        <v>8.48</v>
      </c>
      <c r="H68" s="6" t="n">
        <v>2</v>
      </c>
      <c r="I68" s="6" t="n">
        <v>16.96</v>
      </c>
      <c r="J68" s="6" t="n">
        <v>14.96</v>
      </c>
    </row>
    <row collapsed="false" customFormat="false" customHeight="false" hidden="false" ht="12.1" outlineLevel="0" r="69">
      <c r="A69" s="39" t="n">
        <v>45299</v>
      </c>
      <c r="B69" s="16" t="s">
        <v>401</v>
      </c>
      <c r="C69" s="16" t="s">
        <v>270</v>
      </c>
      <c r="D69" s="16" t="s">
        <v>413</v>
      </c>
      <c r="E69" s="6" t="n">
        <v>1000</v>
      </c>
      <c r="F69" s="7" t="n">
        <v>2</v>
      </c>
      <c r="G69" s="6" t="n">
        <v>44.88</v>
      </c>
      <c r="H69" s="6" t="n">
        <v>12</v>
      </c>
      <c r="I69" s="6" t="n">
        <v>89.76</v>
      </c>
      <c r="J69" s="6" t="n">
        <v>77.76</v>
      </c>
    </row>
    <row collapsed="false" customFormat="false" customHeight="false" hidden="false" ht="12.1" outlineLevel="0" r="70">
      <c r="A70" s="39" t="n">
        <v>45300</v>
      </c>
      <c r="B70" s="16" t="s">
        <v>401</v>
      </c>
      <c r="C70" s="16" t="s">
        <v>262</v>
      </c>
      <c r="D70" s="16" t="s">
        <v>405</v>
      </c>
      <c r="E70" s="6" t="n">
        <v>500</v>
      </c>
      <c r="F70" s="7" t="n">
        <v>2</v>
      </c>
      <c r="G70" s="6" t="n">
        <v>23.68</v>
      </c>
      <c r="H70" s="6" t="n">
        <v>6</v>
      </c>
      <c r="I70" s="6" t="n">
        <v>47.36</v>
      </c>
      <c r="J70" s="6" t="n">
        <v>41.36</v>
      </c>
    </row>
    <row collapsed="false" customFormat="false" customHeight="false" hidden="false" ht="12.1" outlineLevel="0" r="71">
      <c r="A71" s="39" t="n">
        <v>45301</v>
      </c>
      <c r="B71" s="16" t="s">
        <v>401</v>
      </c>
      <c r="C71" s="16" t="s">
        <v>271</v>
      </c>
      <c r="D71" s="16" t="s">
        <v>414</v>
      </c>
      <c r="E71" s="6" t="n">
        <v>1000</v>
      </c>
      <c r="F71" s="7" t="n">
        <v>2</v>
      </c>
      <c r="G71" s="6" t="n">
        <v>10.68</v>
      </c>
      <c r="H71" s="6" t="n">
        <v>3</v>
      </c>
      <c r="I71" s="6" t="n">
        <v>21.36</v>
      </c>
      <c r="J71" s="6" t="n">
        <v>18.36</v>
      </c>
    </row>
    <row collapsed="false" customFormat="false" customHeight="false" hidden="false" ht="12.1" outlineLevel="0" r="72">
      <c r="A72" s="39" t="n">
        <v>45308</v>
      </c>
      <c r="B72" s="16" t="s">
        <v>401</v>
      </c>
      <c r="C72" s="16" t="s">
        <v>69</v>
      </c>
      <c r="D72" s="16" t="s">
        <v>70</v>
      </c>
      <c r="E72" s="6" t="n">
        <v>1000</v>
      </c>
      <c r="F72" s="7" t="n">
        <v>2</v>
      </c>
      <c r="G72" s="6" t="n">
        <v>22.81</v>
      </c>
      <c r="H72" s="6" t="n">
        <v>6</v>
      </c>
      <c r="I72" s="6" t="n">
        <v>45.62</v>
      </c>
      <c r="J72" s="6" t="n">
        <v>39.62</v>
      </c>
    </row>
    <row collapsed="false" customFormat="false" customHeight="false" hidden="false" ht="12.1" outlineLevel="0" r="73">
      <c r="A73" s="39" t="n">
        <v>45322</v>
      </c>
      <c r="B73" s="16" t="s">
        <v>401</v>
      </c>
      <c r="C73" s="16" t="s">
        <v>54</v>
      </c>
      <c r="D73" s="16" t="s">
        <v>55</v>
      </c>
      <c r="E73" s="6" t="n">
        <v>1000</v>
      </c>
      <c r="F73" s="7" t="n">
        <v>1</v>
      </c>
      <c r="G73" s="6" t="n">
        <v>27.42</v>
      </c>
      <c r="H73" s="6" t="n">
        <v>4</v>
      </c>
      <c r="I73" s="6" t="n">
        <v>27.42</v>
      </c>
      <c r="J73" s="6" t="n">
        <v>23.42</v>
      </c>
    </row>
    <row collapsed="false" customFormat="false" customHeight="false" hidden="false" ht="12.1" outlineLevel="0" r="74">
      <c r="A74" s="39" t="n">
        <v>45331</v>
      </c>
      <c r="B74" s="16" t="s">
        <v>401</v>
      </c>
      <c r="C74" s="16" t="s">
        <v>271</v>
      </c>
      <c r="D74" s="16" t="s">
        <v>414</v>
      </c>
      <c r="E74" s="6" t="n">
        <v>1000</v>
      </c>
      <c r="F74" s="7" t="n">
        <v>2</v>
      </c>
      <c r="G74" s="6" t="n">
        <v>10.68</v>
      </c>
      <c r="H74" s="6" t="n">
        <v>3</v>
      </c>
      <c r="I74" s="6" t="n">
        <v>21.36</v>
      </c>
      <c r="J74" s="6" t="n">
        <v>18.36</v>
      </c>
    </row>
    <row collapsed="false" customFormat="false" customHeight="false" hidden="false" ht="12.1" outlineLevel="0" r="75">
      <c r="A75" s="39" t="n">
        <v>45334</v>
      </c>
      <c r="B75" s="16" t="s">
        <v>401</v>
      </c>
      <c r="C75" s="16" t="s">
        <v>50</v>
      </c>
      <c r="D75" s="16" t="s">
        <v>51</v>
      </c>
      <c r="E75" s="6" t="n">
        <v>1000</v>
      </c>
      <c r="F75" s="7" t="n">
        <v>2</v>
      </c>
      <c r="G75" s="6" t="n">
        <v>63.33</v>
      </c>
      <c r="H75" s="6" t="n">
        <v>16</v>
      </c>
      <c r="I75" s="6" t="n">
        <v>126.66</v>
      </c>
      <c r="J75" s="6" t="n">
        <v>110.66</v>
      </c>
    </row>
    <row collapsed="false" customFormat="false" customHeight="false" hidden="false" ht="12.1" outlineLevel="0" r="76">
      <c r="A76" s="39" t="n">
        <v>45336</v>
      </c>
      <c r="B76" s="16" t="s">
        <v>401</v>
      </c>
      <c r="C76" s="16" t="s">
        <v>265</v>
      </c>
      <c r="D76" s="16" t="s">
        <v>406</v>
      </c>
      <c r="E76" s="6" t="n">
        <v>1000</v>
      </c>
      <c r="F76" s="7" t="n">
        <v>3</v>
      </c>
      <c r="G76" s="6" t="n">
        <v>45.13</v>
      </c>
      <c r="H76" s="6" t="n">
        <v>18</v>
      </c>
      <c r="I76" s="6" t="n">
        <v>135.39</v>
      </c>
      <c r="J76" s="6" t="n">
        <v>117.39</v>
      </c>
    </row>
    <row collapsed="false" customFormat="false" customHeight="false" hidden="false" ht="12.1" outlineLevel="0" r="77">
      <c r="A77" s="39" t="n">
        <v>45347</v>
      </c>
      <c r="B77" s="16" t="s">
        <v>401</v>
      </c>
      <c r="C77" s="16" t="s">
        <v>61</v>
      </c>
      <c r="D77" s="16" t="s">
        <v>62</v>
      </c>
      <c r="E77" s="6" t="n">
        <v>1000</v>
      </c>
      <c r="F77" s="7" t="n">
        <v>1</v>
      </c>
      <c r="G77" s="6" t="n">
        <v>29.29</v>
      </c>
      <c r="H77" s="6" t="n">
        <v>4</v>
      </c>
      <c r="I77" s="6" t="n">
        <v>29.29</v>
      </c>
      <c r="J77" s="6" t="n">
        <v>25.29</v>
      </c>
    </row>
    <row collapsed="false" customFormat="false" customHeight="false" hidden="false" ht="12.1" outlineLevel="0" r="78">
      <c r="A78" s="39" t="n">
        <v>45348</v>
      </c>
      <c r="B78" s="16" t="s">
        <v>401</v>
      </c>
      <c r="C78" s="16" t="s">
        <v>259</v>
      </c>
      <c r="D78" s="16" t="s">
        <v>407</v>
      </c>
      <c r="E78" s="6" t="n">
        <v>500</v>
      </c>
      <c r="F78" s="7" t="n">
        <v>2</v>
      </c>
      <c r="G78" s="6" t="n">
        <v>9.79</v>
      </c>
      <c r="H78" s="6" t="n">
        <v>3</v>
      </c>
      <c r="I78" s="6" t="n">
        <v>19.58</v>
      </c>
      <c r="J78" s="6" t="n">
        <v>16.58</v>
      </c>
    </row>
    <row collapsed="false" customFormat="false" customHeight="false" hidden="false" ht="12.1" outlineLevel="0" r="79">
      <c r="A79" s="39" t="n">
        <v>45349</v>
      </c>
      <c r="B79" s="16" t="s">
        <v>401</v>
      </c>
      <c r="C79" s="16" t="s">
        <v>260</v>
      </c>
      <c r="D79" s="16" t="s">
        <v>408</v>
      </c>
      <c r="E79" s="6" t="n">
        <v>500</v>
      </c>
      <c r="F79" s="7" t="n">
        <v>2</v>
      </c>
      <c r="G79" s="6" t="n">
        <v>10.91</v>
      </c>
      <c r="H79" s="6" t="n">
        <v>3</v>
      </c>
      <c r="I79" s="6" t="n">
        <v>21.82</v>
      </c>
      <c r="J79" s="6" t="n">
        <v>18.82</v>
      </c>
    </row>
    <row collapsed="false" customFormat="false" customHeight="false" hidden="false" ht="12.1" outlineLevel="0" r="80">
      <c r="A80" s="39" t="n">
        <v>45351</v>
      </c>
      <c r="B80" s="16" t="s">
        <v>401</v>
      </c>
      <c r="C80" s="16" t="s">
        <v>65</v>
      </c>
      <c r="D80" s="16" t="s">
        <v>66</v>
      </c>
      <c r="E80" s="6" t="n">
        <v>1000</v>
      </c>
      <c r="F80" s="7" t="n">
        <v>2</v>
      </c>
      <c r="G80" s="6" t="n">
        <v>6.36</v>
      </c>
      <c r="H80" s="6" t="n">
        <v>2</v>
      </c>
      <c r="I80" s="6" t="n">
        <v>12.72</v>
      </c>
      <c r="J80" s="6" t="n">
        <v>10.72</v>
      </c>
    </row>
    <row collapsed="false" customFormat="false" customHeight="false" hidden="false" ht="12.1" outlineLevel="0" r="81">
      <c r="A81" s="39" t="n">
        <v>45357</v>
      </c>
      <c r="B81" s="16" t="s">
        <v>401</v>
      </c>
      <c r="C81" s="16" t="s">
        <v>268</v>
      </c>
      <c r="D81" s="16" t="s">
        <v>411</v>
      </c>
      <c r="E81" s="6" t="n">
        <v>1000</v>
      </c>
      <c r="F81" s="7" t="n">
        <v>1</v>
      </c>
      <c r="G81" s="6" t="n">
        <v>34.41</v>
      </c>
      <c r="H81" s="6" t="n">
        <v>4</v>
      </c>
      <c r="I81" s="6" t="n">
        <v>34.41</v>
      </c>
      <c r="J81" s="6" t="n">
        <v>30.41</v>
      </c>
    </row>
    <row collapsed="false" customFormat="false" customHeight="false" hidden="false" ht="12.1" outlineLevel="0" r="82">
      <c r="A82" s="39" t="n">
        <v>45361</v>
      </c>
      <c r="B82" s="16" t="s">
        <v>401</v>
      </c>
      <c r="C82" s="16" t="s">
        <v>271</v>
      </c>
      <c r="D82" s="16" t="s">
        <v>414</v>
      </c>
      <c r="E82" s="6" t="n">
        <v>1000</v>
      </c>
      <c r="F82" s="7" t="n">
        <v>2</v>
      </c>
      <c r="G82" s="6" t="n">
        <v>10.68</v>
      </c>
      <c r="H82" s="6" t="n">
        <v>3</v>
      </c>
      <c r="I82" s="6" t="n">
        <v>21.36</v>
      </c>
      <c r="J82" s="6" t="n">
        <v>18.36</v>
      </c>
    </row>
    <row collapsed="false" customFormat="false" customHeight="false" hidden="false" ht="12.1" outlineLevel="0" r="83">
      <c r="A83" s="39" t="n">
        <v>45364</v>
      </c>
      <c r="B83" s="16" t="s">
        <v>401</v>
      </c>
      <c r="C83" s="16" t="s">
        <v>264</v>
      </c>
      <c r="D83" s="16" t="s">
        <v>409</v>
      </c>
      <c r="E83" s="6" t="n">
        <v>1000</v>
      </c>
      <c r="F83" s="7" t="n">
        <v>2</v>
      </c>
      <c r="G83" s="6" t="n">
        <v>20.19</v>
      </c>
      <c r="H83" s="6" t="n">
        <v>5</v>
      </c>
      <c r="I83" s="6" t="n">
        <v>40.38</v>
      </c>
      <c r="J83" s="6" t="n">
        <v>35.38</v>
      </c>
    </row>
    <row collapsed="false" customFormat="false" customHeight="false" hidden="false" ht="12.1" outlineLevel="0" r="84">
      <c r="A84" s="39" t="n">
        <v>45379</v>
      </c>
      <c r="B84" s="16" t="s">
        <v>401</v>
      </c>
      <c r="C84" s="16" t="s">
        <v>261</v>
      </c>
      <c r="D84" s="16" t="s">
        <v>404</v>
      </c>
      <c r="E84" s="6" t="n">
        <v>400</v>
      </c>
      <c r="F84" s="7" t="n">
        <v>2</v>
      </c>
      <c r="G84" s="6" t="n">
        <v>8.48</v>
      </c>
      <c r="H84" s="6" t="n">
        <v>2</v>
      </c>
      <c r="I84" s="6" t="n">
        <v>16.96</v>
      </c>
      <c r="J84" s="6" t="n">
        <v>14.96</v>
      </c>
    </row>
    <row collapsed="false" customFormat="false" customHeight="false" hidden="false" ht="12.1" outlineLevel="0" r="85">
      <c r="A85" s="39" t="n">
        <v>45382</v>
      </c>
      <c r="B85" s="16" t="s">
        <v>401</v>
      </c>
      <c r="C85" s="16" t="s">
        <v>65</v>
      </c>
      <c r="D85" s="16" t="s">
        <v>66</v>
      </c>
      <c r="E85" s="6" t="n">
        <v>1000</v>
      </c>
      <c r="F85" s="7" t="n">
        <v>2</v>
      </c>
      <c r="G85" s="6" t="n">
        <v>6.79</v>
      </c>
      <c r="H85" s="6" t="n">
        <v>2</v>
      </c>
      <c r="I85" s="6" t="n">
        <v>13.58</v>
      </c>
      <c r="J85" s="6" t="n">
        <v>11.58</v>
      </c>
    </row>
    <row collapsed="false" customFormat="false" customHeight="false" hidden="false" ht="12.1" outlineLevel="0" r="86">
      <c r="A86" s="39" t="n">
        <v>45390</v>
      </c>
      <c r="B86" s="16" t="s">
        <v>401</v>
      </c>
      <c r="C86" s="16" t="s">
        <v>270</v>
      </c>
      <c r="D86" s="16" t="s">
        <v>413</v>
      </c>
      <c r="E86" s="6" t="n">
        <v>1000</v>
      </c>
      <c r="F86" s="7" t="n">
        <v>2</v>
      </c>
      <c r="G86" s="6" t="n">
        <v>44.88</v>
      </c>
      <c r="H86" s="6" t="n">
        <v>12</v>
      </c>
      <c r="I86" s="6" t="n">
        <v>89.76</v>
      </c>
      <c r="J86" s="6" t="n">
        <v>77.76</v>
      </c>
    </row>
    <row collapsed="false" customFormat="false" customHeight="false" hidden="false" ht="12.1" outlineLevel="0" r="87">
      <c r="A87" s="39" t="n">
        <v>45391</v>
      </c>
      <c r="B87" s="16" t="s">
        <v>401</v>
      </c>
      <c r="C87" s="16" t="s">
        <v>271</v>
      </c>
      <c r="D87" s="16" t="s">
        <v>414</v>
      </c>
      <c r="E87" s="6" t="n">
        <v>1000</v>
      </c>
      <c r="F87" s="7" t="n">
        <v>2</v>
      </c>
      <c r="G87" s="6" t="n">
        <v>10.68</v>
      </c>
      <c r="H87" s="6" t="n">
        <v>3</v>
      </c>
      <c r="I87" s="6" t="n">
        <v>21.36</v>
      </c>
      <c r="J87" s="6" t="n">
        <v>18.36</v>
      </c>
    </row>
    <row collapsed="false" customFormat="false" customHeight="false" hidden="false" ht="12.1" outlineLevel="0" r="88">
      <c r="A88" s="39" t="n">
        <v>45399</v>
      </c>
      <c r="B88" s="16" t="s">
        <v>401</v>
      </c>
      <c r="C88" s="16" t="s">
        <v>69</v>
      </c>
      <c r="D88" s="16" t="s">
        <v>70</v>
      </c>
      <c r="E88" s="6" t="n">
        <v>1000</v>
      </c>
      <c r="F88" s="7" t="n">
        <v>2</v>
      </c>
      <c r="G88" s="6" t="n">
        <v>22.81</v>
      </c>
      <c r="H88" s="6" t="n">
        <v>6</v>
      </c>
      <c r="I88" s="6" t="n">
        <v>45.62</v>
      </c>
      <c r="J88" s="6" t="n">
        <v>39.62</v>
      </c>
    </row>
    <row collapsed="false" customFormat="false" customHeight="false" hidden="false" ht="12.1" outlineLevel="0" r="89">
      <c r="A89" s="39" t="n">
        <v>45412</v>
      </c>
      <c r="B89" s="16" t="s">
        <v>401</v>
      </c>
      <c r="C89" s="16" t="s">
        <v>65</v>
      </c>
      <c r="D89" s="16" t="s">
        <v>66</v>
      </c>
      <c r="E89" s="6" t="n">
        <v>1000</v>
      </c>
      <c r="F89" s="7" t="n">
        <v>2</v>
      </c>
      <c r="G89" s="6" t="n">
        <v>6.58</v>
      </c>
      <c r="H89" s="6" t="n">
        <v>2</v>
      </c>
      <c r="I89" s="6" t="n">
        <v>13.16</v>
      </c>
      <c r="J89" s="6" t="n">
        <v>11.16</v>
      </c>
    </row>
    <row collapsed="false" customFormat="false" customHeight="false" hidden="false" ht="12.1" outlineLevel="0" r="90">
      <c r="A90" s="39" t="n">
        <v>45413</v>
      </c>
      <c r="B90" s="16" t="s">
        <v>401</v>
      </c>
      <c r="C90" s="16" t="s">
        <v>54</v>
      </c>
      <c r="D90" s="16" t="s">
        <v>55</v>
      </c>
      <c r="E90" s="6" t="n">
        <v>1000</v>
      </c>
      <c r="F90" s="7" t="n">
        <v>1</v>
      </c>
      <c r="G90" s="6" t="n">
        <v>45.38</v>
      </c>
      <c r="H90" s="6" t="n">
        <v>6</v>
      </c>
      <c r="I90" s="6" t="n">
        <v>45.38</v>
      </c>
      <c r="J90" s="6" t="n">
        <v>39.38</v>
      </c>
    </row>
    <row collapsed="false" customFormat="false" customHeight="false" hidden="false" ht="12.1" outlineLevel="0" r="91">
      <c r="A91" s="39" t="n">
        <v>45421</v>
      </c>
      <c r="B91" s="16" t="s">
        <v>401</v>
      </c>
      <c r="C91" s="16" t="s">
        <v>271</v>
      </c>
      <c r="D91" s="16" t="s">
        <v>414</v>
      </c>
      <c r="E91" s="6" t="n">
        <v>1000</v>
      </c>
      <c r="F91" s="7" t="n">
        <v>2</v>
      </c>
      <c r="G91" s="6" t="n">
        <v>10.68</v>
      </c>
      <c r="H91" s="6" t="n">
        <v>3</v>
      </c>
      <c r="I91" s="6" t="n">
        <v>21.36</v>
      </c>
      <c r="J91" s="6" t="n">
        <v>18.36</v>
      </c>
    </row>
    <row collapsed="false" customFormat="false" customHeight="false" hidden="false" ht="12.1" outlineLevel="0" r="92">
      <c r="A92" s="39" t="n">
        <v>45438</v>
      </c>
      <c r="B92" s="16" t="s">
        <v>401</v>
      </c>
      <c r="C92" s="16" t="s">
        <v>61</v>
      </c>
      <c r="D92" s="16" t="s">
        <v>62</v>
      </c>
      <c r="E92" s="6" t="n">
        <v>1000</v>
      </c>
      <c r="F92" s="7" t="n">
        <v>1</v>
      </c>
      <c r="G92" s="6" t="n">
        <v>29.29</v>
      </c>
      <c r="H92" s="6" t="n">
        <v>4</v>
      </c>
      <c r="I92" s="6" t="n">
        <v>29.29</v>
      </c>
      <c r="J92" s="6" t="n">
        <v>25.29</v>
      </c>
    </row>
    <row collapsed="false" customFormat="false" customHeight="false" hidden="false" ht="12.1" outlineLevel="0" r="93">
      <c r="A93" s="39" t="n">
        <v>45439</v>
      </c>
      <c r="B93" s="16" t="s">
        <v>401</v>
      </c>
      <c r="C93" s="16" t="s">
        <v>259</v>
      </c>
      <c r="D93" s="16" t="s">
        <v>407</v>
      </c>
      <c r="E93" s="6" t="n">
        <v>375</v>
      </c>
      <c r="F93" s="7" t="n">
        <v>2</v>
      </c>
      <c r="G93" s="6" t="n">
        <v>7.34</v>
      </c>
      <c r="H93" s="6" t="n">
        <v>2</v>
      </c>
      <c r="I93" s="6" t="n">
        <v>14.68</v>
      </c>
      <c r="J93" s="6" t="n">
        <v>12.68</v>
      </c>
    </row>
    <row collapsed="false" customFormat="false" customHeight="false" hidden="false" ht="12.1" outlineLevel="0" r="94">
      <c r="A94" s="39" t="n">
        <v>45440</v>
      </c>
      <c r="B94" s="16" t="s">
        <v>401</v>
      </c>
      <c r="C94" s="16" t="s">
        <v>260</v>
      </c>
      <c r="D94" s="16" t="s">
        <v>408</v>
      </c>
      <c r="E94" s="6" t="n">
        <v>375</v>
      </c>
      <c r="F94" s="7" t="n">
        <v>2</v>
      </c>
      <c r="G94" s="6" t="n">
        <v>8.18</v>
      </c>
      <c r="H94" s="6" t="n">
        <v>2</v>
      </c>
      <c r="I94" s="6" t="n">
        <v>16.36</v>
      </c>
      <c r="J94" s="6" t="n">
        <v>14.36</v>
      </c>
    </row>
    <row collapsed="false" customFormat="false" customHeight="false" hidden="false" ht="12.1" outlineLevel="0" r="95">
      <c r="A95" s="39" t="n">
        <v>45443</v>
      </c>
      <c r="B95" s="16" t="s">
        <v>401</v>
      </c>
      <c r="C95" s="16" t="s">
        <v>65</v>
      </c>
      <c r="D95" s="16" t="s">
        <v>66</v>
      </c>
      <c r="E95" s="6" t="n">
        <v>1000</v>
      </c>
      <c r="F95" s="7" t="n">
        <v>2</v>
      </c>
      <c r="G95" s="6" t="n">
        <v>6.79</v>
      </c>
      <c r="H95" s="6" t="n">
        <v>2</v>
      </c>
      <c r="I95" s="6" t="n">
        <v>13.58</v>
      </c>
      <c r="J95" s="6" t="n">
        <v>11.58</v>
      </c>
    </row>
    <row collapsed="false" customFormat="false" customHeight="false" hidden="false" ht="12.1" outlineLevel="0" r="96">
      <c r="A96" s="39" t="n">
        <v>45446</v>
      </c>
      <c r="B96" s="16" t="s">
        <v>401</v>
      </c>
      <c r="C96" s="16" t="s">
        <v>263</v>
      </c>
      <c r="D96" s="16" t="s">
        <v>410</v>
      </c>
      <c r="E96" s="6" t="n">
        <v>500</v>
      </c>
      <c r="F96" s="7" t="n">
        <v>1</v>
      </c>
      <c r="G96" s="6" t="n">
        <v>20.57</v>
      </c>
      <c r="H96" s="6" t="n">
        <v>3</v>
      </c>
      <c r="I96" s="6" t="n">
        <v>20.57</v>
      </c>
      <c r="J96" s="6" t="n">
        <v>17.57</v>
      </c>
    </row>
    <row collapsed="false" customFormat="false" customHeight="false" hidden="false" ht="12.1" outlineLevel="0" r="97">
      <c r="A97" s="39" t="n">
        <v>45448</v>
      </c>
      <c r="B97" s="16" t="s">
        <v>401</v>
      </c>
      <c r="C97" s="16" t="s">
        <v>268</v>
      </c>
      <c r="D97" s="16" t="s">
        <v>411</v>
      </c>
      <c r="E97" s="6" t="n">
        <v>1000</v>
      </c>
      <c r="F97" s="7" t="n">
        <v>1</v>
      </c>
      <c r="G97" s="6" t="n">
        <v>34.41</v>
      </c>
      <c r="H97" s="6" t="n">
        <v>4</v>
      </c>
      <c r="I97" s="6" t="n">
        <v>34.41</v>
      </c>
      <c r="J97" s="6" t="n">
        <v>30.41</v>
      </c>
    </row>
    <row collapsed="false" customFormat="false" customHeight="false" hidden="false" ht="12.1" outlineLevel="0" r="98">
      <c r="A98" s="39" t="n">
        <v>45451</v>
      </c>
      <c r="B98" s="16" t="s">
        <v>401</v>
      </c>
      <c r="C98" s="16" t="s">
        <v>271</v>
      </c>
      <c r="D98" s="16" t="s">
        <v>414</v>
      </c>
      <c r="E98" s="6" t="n">
        <v>1000</v>
      </c>
      <c r="F98" s="7" t="n">
        <v>2</v>
      </c>
      <c r="G98" s="6" t="n">
        <v>10.68</v>
      </c>
      <c r="H98" s="6" t="n">
        <v>3</v>
      </c>
      <c r="I98" s="6" t="n">
        <v>21.36</v>
      </c>
      <c r="J98" s="6" t="n">
        <v>18.36</v>
      </c>
    </row>
    <row collapsed="false" customFormat="false" customHeight="false" hidden="false" ht="12.1" outlineLevel="0" r="99">
      <c r="A99" s="39" t="n">
        <v>45452</v>
      </c>
      <c r="B99" s="16" t="s">
        <v>401</v>
      </c>
      <c r="C99" s="16" t="s">
        <v>46</v>
      </c>
      <c r="D99" s="16" t="s">
        <v>47</v>
      </c>
      <c r="E99" s="6" t="n">
        <v>1000</v>
      </c>
      <c r="F99" s="7" t="n">
        <v>2</v>
      </c>
      <c r="G99" s="6" t="n">
        <v>30.92</v>
      </c>
      <c r="H99" s="6" t="n">
        <v>8</v>
      </c>
      <c r="I99" s="6" t="n">
        <v>61.84</v>
      </c>
      <c r="J99" s="6" t="n">
        <v>53.84</v>
      </c>
    </row>
    <row collapsed="false" customFormat="false" customHeight="false" hidden="false" ht="12.1" outlineLevel="0" r="100">
      <c r="A100" s="39" t="n">
        <v>45455</v>
      </c>
      <c r="B100" s="16" t="s">
        <v>401</v>
      </c>
      <c r="C100" s="16" t="s">
        <v>264</v>
      </c>
      <c r="D100" s="16" t="s">
        <v>409</v>
      </c>
      <c r="E100" s="6" t="n">
        <v>1000</v>
      </c>
      <c r="F100" s="7" t="n">
        <v>2</v>
      </c>
      <c r="G100" s="6" t="n">
        <v>20.19</v>
      </c>
      <c r="H100" s="6" t="n">
        <v>5</v>
      </c>
      <c r="I100" s="6" t="n">
        <v>40.38</v>
      </c>
      <c r="J100" s="6" t="n">
        <v>35.38</v>
      </c>
    </row>
    <row collapsed="false" customFormat="false" customHeight="false" hidden="false" ht="12.1" outlineLevel="0" r="101">
      <c r="A101" s="39" t="n">
        <v>45461</v>
      </c>
      <c r="B101" s="16" t="s">
        <v>401</v>
      </c>
      <c r="C101" s="16" t="s">
        <v>41</v>
      </c>
      <c r="D101" s="16" t="s">
        <v>43</v>
      </c>
      <c r="E101" s="6" t="n">
        <v>1000</v>
      </c>
      <c r="F101" s="7" t="n">
        <v>2</v>
      </c>
      <c r="G101" s="6" t="n">
        <v>65.77</v>
      </c>
      <c r="H101" s="6" t="n">
        <v>17</v>
      </c>
      <c r="I101" s="6" t="n">
        <v>131.54</v>
      </c>
      <c r="J101" s="6" t="n">
        <v>114.54</v>
      </c>
    </row>
    <row collapsed="false" customFormat="false" customHeight="false" hidden="false" ht="12.1" outlineLevel="0" r="102">
      <c r="A102" s="39" t="n">
        <v>45470</v>
      </c>
      <c r="B102" s="16" t="s">
        <v>401</v>
      </c>
      <c r="C102" s="16" t="s">
        <v>261</v>
      </c>
      <c r="D102" s="16" t="s">
        <v>404</v>
      </c>
      <c r="E102" s="6" t="n">
        <v>400</v>
      </c>
      <c r="F102" s="7" t="n">
        <v>2</v>
      </c>
      <c r="G102" s="6" t="n">
        <v>8.48</v>
      </c>
      <c r="H102" s="6" t="n">
        <v>2</v>
      </c>
      <c r="I102" s="6" t="n">
        <v>16.96</v>
      </c>
      <c r="J102" s="6" t="n">
        <v>14.96</v>
      </c>
    </row>
    <row collapsed="false" customFormat="false" customHeight="false" hidden="false" ht="12.1" outlineLevel="0" r="103">
      <c r="A103" s="39" t="n">
        <v>45473</v>
      </c>
      <c r="B103" s="16" t="s">
        <v>401</v>
      </c>
      <c r="C103" s="16" t="s">
        <v>65</v>
      </c>
      <c r="D103" s="16" t="s">
        <v>66</v>
      </c>
      <c r="E103" s="6" t="n">
        <v>1000</v>
      </c>
      <c r="F103" s="7" t="n">
        <v>2</v>
      </c>
      <c r="G103" s="6" t="n">
        <v>6.58</v>
      </c>
      <c r="H103" s="6" t="n">
        <v>2</v>
      </c>
      <c r="I103" s="6" t="n">
        <v>13.16</v>
      </c>
      <c r="J103" s="6" t="n">
        <v>11.16</v>
      </c>
    </row>
    <row collapsed="false" customFormat="false" customHeight="false" hidden="false" ht="12.1" outlineLevel="0" r="104">
      <c r="A104" s="39" t="n">
        <v>45481</v>
      </c>
      <c r="B104" s="16" t="s">
        <v>401</v>
      </c>
      <c r="C104" s="16" t="s">
        <v>271</v>
      </c>
      <c r="D104" s="16" t="s">
        <v>414</v>
      </c>
      <c r="E104" s="6" t="n">
        <v>1000</v>
      </c>
      <c r="F104" s="7" t="n">
        <v>2</v>
      </c>
      <c r="G104" s="6" t="n">
        <v>10.68</v>
      </c>
      <c r="H104" s="6" t="n">
        <v>3</v>
      </c>
      <c r="I104" s="6" t="n">
        <v>21.36</v>
      </c>
      <c r="J104" s="6" t="n">
        <v>18.36</v>
      </c>
    </row>
    <row collapsed="false" customFormat="false" customHeight="false" hidden="false" ht="12.1" outlineLevel="0" r="105">
      <c r="A105" s="39" t="n">
        <v>45481</v>
      </c>
      <c r="B105" s="16" t="s">
        <v>401</v>
      </c>
      <c r="C105" s="16" t="s">
        <v>270</v>
      </c>
      <c r="D105" s="16" t="s">
        <v>413</v>
      </c>
      <c r="E105" s="6" t="n">
        <v>1000</v>
      </c>
      <c r="F105" s="7" t="n">
        <v>2</v>
      </c>
      <c r="G105" s="6" t="n">
        <v>44.88</v>
      </c>
      <c r="H105" s="6" t="n">
        <v>12</v>
      </c>
      <c r="I105" s="6" t="n">
        <v>89.76</v>
      </c>
      <c r="J105" s="6" t="n">
        <v>77.76</v>
      </c>
    </row>
    <row collapsed="false" customFormat="false" customHeight="false" hidden="false" ht="12.1" outlineLevel="0" r="106">
      <c r="A106" s="39" t="n">
        <v>45482</v>
      </c>
      <c r="B106" s="16" t="s">
        <v>401</v>
      </c>
      <c r="C106" s="16" t="s">
        <v>262</v>
      </c>
      <c r="D106" s="16" t="s">
        <v>405</v>
      </c>
      <c r="E106" s="6" t="n">
        <v>500</v>
      </c>
      <c r="F106" s="7" t="n">
        <v>2</v>
      </c>
      <c r="G106" s="6" t="n">
        <v>23.68</v>
      </c>
      <c r="H106" s="6" t="n">
        <v>6</v>
      </c>
      <c r="I106" s="6" t="n">
        <v>47.36</v>
      </c>
      <c r="J106" s="6" t="n">
        <v>41.36</v>
      </c>
    </row>
    <row collapsed="false" customFormat="false" customHeight="false" hidden="false" ht="12.1" outlineLevel="0" r="107">
      <c r="A107" s="39" t="n">
        <v>45490</v>
      </c>
      <c r="B107" s="16" t="s">
        <v>401</v>
      </c>
      <c r="C107" s="16" t="s">
        <v>69</v>
      </c>
      <c r="D107" s="16" t="s">
        <v>70</v>
      </c>
      <c r="E107" s="6" t="n">
        <v>1000</v>
      </c>
      <c r="F107" s="7" t="n">
        <v>2</v>
      </c>
      <c r="G107" s="6" t="n">
        <v>22.81</v>
      </c>
      <c r="H107" s="6" t="n">
        <v>6</v>
      </c>
      <c r="I107" s="6" t="n">
        <v>45.62</v>
      </c>
      <c r="J107" s="6" t="n">
        <v>39.62</v>
      </c>
    </row>
    <row collapsed="false" customFormat="false" customHeight="false" hidden="false" ht="12.1" outlineLevel="0" r="108">
      <c r="A108" s="39" t="n">
        <v>45504</v>
      </c>
      <c r="B108" s="16" t="s">
        <v>401</v>
      </c>
      <c r="C108" s="16" t="s">
        <v>54</v>
      </c>
      <c r="D108" s="16" t="s">
        <v>55</v>
      </c>
      <c r="E108" s="6" t="n">
        <v>1000</v>
      </c>
      <c r="F108" s="7" t="n">
        <v>1</v>
      </c>
      <c r="G108" s="6" t="n">
        <v>45.38</v>
      </c>
      <c r="H108" s="6" t="n">
        <v>6</v>
      </c>
      <c r="I108" s="6" t="n">
        <v>45.38</v>
      </c>
      <c r="J108" s="6" t="n">
        <v>39.38</v>
      </c>
    </row>
    <row collapsed="false" customFormat="false" customHeight="false" hidden="false" ht="12.1" outlineLevel="0" r="109">
      <c r="A109" s="39" t="n">
        <v>45504</v>
      </c>
      <c r="B109" s="16" t="s">
        <v>401</v>
      </c>
      <c r="C109" s="16" t="s">
        <v>65</v>
      </c>
      <c r="D109" s="16" t="s">
        <v>66</v>
      </c>
      <c r="E109" s="6" t="n">
        <v>942.27</v>
      </c>
      <c r="F109" s="7" t="n">
        <v>2</v>
      </c>
      <c r="G109" s="6" t="n">
        <v>6.4</v>
      </c>
      <c r="H109" s="6" t="n">
        <v>2</v>
      </c>
      <c r="I109" s="6" t="n">
        <v>12.8</v>
      </c>
      <c r="J109" s="6" t="n">
        <v>10.8</v>
      </c>
    </row>
    <row collapsed="false" customFormat="false" customHeight="false" hidden="false" ht="12.1" outlineLevel="0" r="110">
      <c r="A110" s="39" t="n">
        <v>45511</v>
      </c>
      <c r="B110" s="16" t="s">
        <v>401</v>
      </c>
      <c r="C110" s="16" t="s">
        <v>271</v>
      </c>
      <c r="D110" s="16" t="s">
        <v>414</v>
      </c>
      <c r="E110" s="6" t="n">
        <v>1000</v>
      </c>
      <c r="F110" s="7" t="n">
        <v>2</v>
      </c>
      <c r="G110" s="6" t="n">
        <v>10.68</v>
      </c>
      <c r="H110" s="6" t="n">
        <v>3</v>
      </c>
      <c r="I110" s="6" t="n">
        <v>21.36</v>
      </c>
      <c r="J110" s="6" t="n">
        <v>18.36</v>
      </c>
    </row>
    <row collapsed="false" customFormat="false" customHeight="false" hidden="false" ht="12.1" outlineLevel="0" r="111">
      <c r="A111" s="39" t="n">
        <v>45516</v>
      </c>
      <c r="B111" s="16" t="s">
        <v>401</v>
      </c>
      <c r="C111" s="16" t="s">
        <v>57</v>
      </c>
      <c r="D111" s="16" t="s">
        <v>58</v>
      </c>
      <c r="E111" s="6" t="n">
        <v>1000</v>
      </c>
      <c r="F111" s="7" t="n">
        <v>1</v>
      </c>
      <c r="G111" s="6" t="n">
        <v>63.08</v>
      </c>
      <c r="H111" s="6" t="n">
        <v>8</v>
      </c>
      <c r="I111" s="6" t="n">
        <v>63.08</v>
      </c>
      <c r="J111" s="6" t="n">
        <v>55.08</v>
      </c>
    </row>
    <row collapsed="false" customFormat="false" customHeight="false" hidden="false" ht="12.1" outlineLevel="0" r="112">
      <c r="A112" s="39" t="n">
        <v>45516</v>
      </c>
      <c r="B112" s="16" t="s">
        <v>401</v>
      </c>
      <c r="C112" s="16" t="s">
        <v>50</v>
      </c>
      <c r="D112" s="16" t="s">
        <v>51</v>
      </c>
      <c r="E112" s="6" t="n">
        <v>1000</v>
      </c>
      <c r="F112" s="7" t="n">
        <v>2</v>
      </c>
      <c r="G112" s="6" t="n">
        <v>63.33</v>
      </c>
      <c r="H112" s="6" t="n">
        <v>16</v>
      </c>
      <c r="I112" s="6" t="n">
        <v>126.66</v>
      </c>
      <c r="J112" s="6" t="n">
        <v>110.66</v>
      </c>
    </row>
    <row collapsed="false" customFormat="false" customHeight="false" hidden="false" ht="12.1" outlineLevel="0" r="113">
      <c r="A113" s="39" t="n">
        <v>45529</v>
      </c>
      <c r="B113" s="16" t="s">
        <v>401</v>
      </c>
      <c r="C113" s="16" t="s">
        <v>61</v>
      </c>
      <c r="D113" s="16" t="s">
        <v>62</v>
      </c>
      <c r="E113" s="6" t="n">
        <v>1000</v>
      </c>
      <c r="F113" s="7" t="n">
        <v>1</v>
      </c>
      <c r="G113" s="6" t="n">
        <v>29.29</v>
      </c>
      <c r="H113" s="6" t="n">
        <v>4</v>
      </c>
      <c r="I113" s="6" t="n">
        <v>29.29</v>
      </c>
      <c r="J113" s="6" t="n">
        <v>25.29</v>
      </c>
    </row>
    <row collapsed="false" customFormat="false" customHeight="false" hidden="false" ht="12.1" outlineLevel="0" r="114">
      <c r="A114" s="39" t="n">
        <v>45530</v>
      </c>
      <c r="B114" s="16" t="s">
        <v>401</v>
      </c>
      <c r="C114" s="16" t="s">
        <v>259</v>
      </c>
      <c r="D114" s="16" t="s">
        <v>407</v>
      </c>
      <c r="E114" s="6" t="n">
        <v>250</v>
      </c>
      <c r="F114" s="7" t="n">
        <v>2</v>
      </c>
      <c r="G114" s="6" t="n">
        <v>4.89</v>
      </c>
      <c r="H114" s="6" t="n">
        <v>1</v>
      </c>
      <c r="I114" s="6" t="n">
        <v>9.78</v>
      </c>
      <c r="J114" s="6" t="n">
        <v>8.78</v>
      </c>
    </row>
    <row collapsed="false" customFormat="false" customHeight="false" hidden="false" ht="12.1" outlineLevel="0" r="115">
      <c r="A115" s="39" t="n">
        <v>45531</v>
      </c>
      <c r="B115" s="16" t="s">
        <v>401</v>
      </c>
      <c r="C115" s="16" t="s">
        <v>260</v>
      </c>
      <c r="D115" s="16" t="s">
        <v>408</v>
      </c>
      <c r="E115" s="6" t="n">
        <v>250</v>
      </c>
      <c r="F115" s="7" t="n">
        <v>2</v>
      </c>
      <c r="G115" s="6" t="n">
        <v>5.45</v>
      </c>
      <c r="H115" s="6" t="n">
        <v>1</v>
      </c>
      <c r="I115" s="6" t="n">
        <v>10.9</v>
      </c>
      <c r="J115" s="6" t="n">
        <v>9.9</v>
      </c>
    </row>
    <row collapsed="false" customFormat="false" customHeight="false" hidden="false" ht="12.1" outlineLevel="0" r="116">
      <c r="A116" s="39" t="n">
        <v>45535</v>
      </c>
      <c r="B116" s="16" t="s">
        <v>401</v>
      </c>
      <c r="C116" s="16" t="s">
        <v>65</v>
      </c>
      <c r="D116" s="16" t="s">
        <v>66</v>
      </c>
      <c r="E116" s="6" t="n">
        <v>891.77</v>
      </c>
      <c r="F116" s="7" t="n">
        <v>2</v>
      </c>
      <c r="G116" s="6" t="n">
        <v>6.06</v>
      </c>
      <c r="H116" s="6" t="n">
        <v>2</v>
      </c>
      <c r="I116" s="6" t="n">
        <v>12.12</v>
      </c>
      <c r="J116" s="6" t="n">
        <v>10.12</v>
      </c>
    </row>
    <row collapsed="false" customFormat="false" customHeight="false" hidden="false" ht="12.1" outlineLevel="0" r="117">
      <c r="A117" s="39" t="n">
        <v>45539</v>
      </c>
      <c r="B117" s="16" t="s">
        <v>401</v>
      </c>
      <c r="C117" s="16" t="s">
        <v>268</v>
      </c>
      <c r="D117" s="16" t="s">
        <v>411</v>
      </c>
      <c r="E117" s="6" t="n">
        <v>1000</v>
      </c>
      <c r="F117" s="7" t="n">
        <v>1</v>
      </c>
      <c r="G117" s="6" t="n">
        <v>34.41</v>
      </c>
      <c r="H117" s="6" t="n">
        <v>4</v>
      </c>
      <c r="I117" s="6" t="n">
        <v>34.41</v>
      </c>
      <c r="J117" s="6" t="n">
        <v>30.41</v>
      </c>
    </row>
    <row collapsed="false" customFormat="false" customHeight="false" hidden="false" ht="12.1" outlineLevel="0" r="118">
      <c r="A118" s="39" t="n">
        <v>45541</v>
      </c>
      <c r="B118" s="16" t="s">
        <v>401</v>
      </c>
      <c r="C118" s="16" t="s">
        <v>271</v>
      </c>
      <c r="D118" s="16" t="s">
        <v>414</v>
      </c>
      <c r="E118" s="6" t="n">
        <v>1000</v>
      </c>
      <c r="F118" s="7" t="n">
        <v>2</v>
      </c>
      <c r="G118" s="6" t="n">
        <v>10.68</v>
      </c>
      <c r="H118" s="6" t="n">
        <v>3</v>
      </c>
      <c r="I118" s="6" t="n">
        <v>21.36</v>
      </c>
      <c r="J118" s="6" t="n">
        <v>18.36</v>
      </c>
    </row>
    <row collapsed="false" customFormat="false" customHeight="false" hidden="false" ht="12.1" outlineLevel="0" r="119">
      <c r="A119" s="39" t="n">
        <v>45561</v>
      </c>
      <c r="B119" s="16" t="s">
        <v>401</v>
      </c>
      <c r="C119" s="16" t="s">
        <v>261</v>
      </c>
      <c r="D119" s="16" t="s">
        <v>404</v>
      </c>
      <c r="E119" s="6" t="n">
        <v>400</v>
      </c>
      <c r="F119" s="7" t="n">
        <v>2</v>
      </c>
      <c r="G119" s="6" t="n">
        <v>8.48</v>
      </c>
      <c r="H119" s="6" t="n">
        <v>2</v>
      </c>
      <c r="I119" s="6" t="n">
        <v>16.96</v>
      </c>
      <c r="J119" s="6" t="n">
        <v>14.96</v>
      </c>
    </row>
    <row collapsed="false" customFormat="false" customHeight="false" hidden="false" ht="12.1" outlineLevel="0" r="120">
      <c r="A120" s="39" t="n">
        <v>45565</v>
      </c>
      <c r="B120" s="16" t="s">
        <v>401</v>
      </c>
      <c r="C120" s="16" t="s">
        <v>65</v>
      </c>
      <c r="D120" s="16" t="s">
        <v>66</v>
      </c>
      <c r="E120" s="6" t="n">
        <v>836.53</v>
      </c>
      <c r="F120" s="7" t="n">
        <v>2</v>
      </c>
      <c r="G120" s="6" t="n">
        <v>5.5</v>
      </c>
      <c r="H120" s="6" t="n">
        <v>1</v>
      </c>
      <c r="I120" s="6" t="n">
        <v>11</v>
      </c>
      <c r="J120" s="6" t="n">
        <v>10</v>
      </c>
    </row>
    <row collapsed="false" customFormat="false" customHeight="false" hidden="false" ht="12.1" outlineLevel="0" r="121">
      <c r="A121" s="39" t="n">
        <v>45571</v>
      </c>
      <c r="B121" s="16" t="s">
        <v>401</v>
      </c>
      <c r="C121" s="16" t="s">
        <v>271</v>
      </c>
      <c r="D121" s="16" t="s">
        <v>414</v>
      </c>
      <c r="E121" s="6" t="n">
        <v>1000</v>
      </c>
      <c r="F121" s="7" t="n">
        <v>2</v>
      </c>
      <c r="G121" s="6" t="n">
        <v>10.68</v>
      </c>
      <c r="H121" s="6" t="n">
        <v>3</v>
      </c>
      <c r="I121" s="6" t="n">
        <v>21.36</v>
      </c>
      <c r="J121" s="6" t="n">
        <v>18.36</v>
      </c>
    </row>
    <row collapsed="false" customFormat="false" customHeight="false" hidden="false" ht="12.1" outlineLevel="0" r="122">
      <c r="A122" s="39" t="n">
        <v>45572</v>
      </c>
      <c r="B122" s="16" t="s">
        <v>401</v>
      </c>
      <c r="C122" s="16" t="s">
        <v>270</v>
      </c>
      <c r="D122" s="16" t="s">
        <v>413</v>
      </c>
      <c r="E122" s="6" t="n">
        <v>1000</v>
      </c>
      <c r="F122" s="7" t="n">
        <v>2</v>
      </c>
      <c r="G122" s="6" t="n">
        <v>44.88</v>
      </c>
      <c r="H122" s="6" t="n">
        <v>12</v>
      </c>
      <c r="I122" s="6" t="n">
        <v>89.76</v>
      </c>
      <c r="J122" s="6" t="n">
        <v>77.76</v>
      </c>
    </row>
    <row collapsed="false" customFormat="false" customHeight="false" hidden="false" ht="12.1" outlineLevel="0" r="123">
      <c r="A123" s="39" t="n">
        <v>45581</v>
      </c>
      <c r="B123" s="16" t="s">
        <v>401</v>
      </c>
      <c r="C123" s="16" t="s">
        <v>69</v>
      </c>
      <c r="D123" s="16" t="s">
        <v>70</v>
      </c>
      <c r="E123" s="6" t="n">
        <v>875</v>
      </c>
      <c r="F123" s="7" t="n">
        <v>2</v>
      </c>
      <c r="G123" s="6" t="n">
        <v>19.96</v>
      </c>
      <c r="H123" s="6" t="n">
        <v>5</v>
      </c>
      <c r="I123" s="6" t="n">
        <v>39.92</v>
      </c>
      <c r="J123" s="6" t="n">
        <v>34.92</v>
      </c>
    </row>
    <row collapsed="false" customFormat="false" customHeight="false" hidden="false" ht="12.1" outlineLevel="0" r="124">
      <c r="A124" s="39" t="n">
        <v>45595</v>
      </c>
      <c r="B124" s="16" t="s">
        <v>401</v>
      </c>
      <c r="C124" s="16" t="s">
        <v>54</v>
      </c>
      <c r="D124" s="16" t="s">
        <v>55</v>
      </c>
      <c r="E124" s="6" t="n">
        <v>1000</v>
      </c>
      <c r="F124" s="7" t="n">
        <v>1</v>
      </c>
      <c r="G124" s="6" t="n">
        <v>45.38</v>
      </c>
      <c r="H124" s="6" t="n">
        <v>6</v>
      </c>
      <c r="I124" s="6" t="n">
        <v>45.38</v>
      </c>
      <c r="J124" s="6" t="n">
        <v>39.38</v>
      </c>
    </row>
    <row collapsed="false" customFormat="false" customHeight="false" hidden="false" ht="12.1" outlineLevel="0" r="125">
      <c r="A125" s="39" t="n">
        <v>45596</v>
      </c>
      <c r="B125" s="16" t="s">
        <v>401</v>
      </c>
      <c r="C125" s="16" t="s">
        <v>65</v>
      </c>
      <c r="D125" s="16" t="s">
        <v>66</v>
      </c>
      <c r="E125" s="6" t="n">
        <v>788.04</v>
      </c>
      <c r="F125" s="7" t="n">
        <v>2</v>
      </c>
      <c r="G125" s="6" t="n">
        <v>5.35</v>
      </c>
      <c r="H125" s="6" t="n">
        <v>1</v>
      </c>
      <c r="I125" s="6" t="n">
        <v>10.7</v>
      </c>
      <c r="J125" s="6" t="n">
        <v>9.7</v>
      </c>
    </row>
    <row collapsed="false" customFormat="false" customHeight="false" hidden="false" ht="12.1" outlineLevel="0" r="126">
      <c r="A126" s="39" t="n">
        <v>45601</v>
      </c>
      <c r="B126" s="16" t="s">
        <v>401</v>
      </c>
      <c r="C126" s="16" t="s">
        <v>271</v>
      </c>
      <c r="D126" s="16" t="s">
        <v>414</v>
      </c>
      <c r="E126" s="6" t="n">
        <v>1000</v>
      </c>
      <c r="F126" s="7" t="n">
        <v>2</v>
      </c>
      <c r="G126" s="6" t="n">
        <v>10.68</v>
      </c>
      <c r="H126" s="6" t="n">
        <v>3</v>
      </c>
      <c r="I126" s="6" t="n">
        <v>21.36</v>
      </c>
      <c r="J126" s="6" t="n">
        <v>18.36</v>
      </c>
    </row>
    <row collapsed="false" customFormat="false" customHeight="false" hidden="false" ht="12.1" outlineLevel="0" r="127">
      <c r="A127" s="39" t="n">
        <v>45620</v>
      </c>
      <c r="B127" s="16" t="s">
        <v>401</v>
      </c>
      <c r="C127" s="16" t="s">
        <v>61</v>
      </c>
      <c r="D127" s="16" t="s">
        <v>62</v>
      </c>
      <c r="E127" s="6" t="n">
        <v>1000</v>
      </c>
      <c r="F127" s="7" t="n">
        <v>1</v>
      </c>
      <c r="G127" s="6" t="n">
        <v>29.29</v>
      </c>
      <c r="H127" s="6" t="n">
        <v>4</v>
      </c>
      <c r="I127" s="6" t="n">
        <v>29.29</v>
      </c>
      <c r="J127" s="6" t="n">
        <v>25.29</v>
      </c>
    </row>
    <row collapsed="false" customFormat="false" customHeight="false" hidden="false" ht="12.1" outlineLevel="0" r="128">
      <c r="A128" s="39" t="n">
        <v>45621</v>
      </c>
      <c r="B128" s="16" t="s">
        <v>401</v>
      </c>
      <c r="C128" s="16" t="s">
        <v>259</v>
      </c>
      <c r="D128" s="16" t="s">
        <v>407</v>
      </c>
      <c r="E128" s="6" t="n">
        <v>125</v>
      </c>
      <c r="F128" s="7" t="n">
        <v>2</v>
      </c>
      <c r="G128" s="6" t="n">
        <v>2.45</v>
      </c>
      <c r="H128" s="6" t="n">
        <v>1</v>
      </c>
      <c r="I128" s="6" t="n">
        <v>4.9</v>
      </c>
      <c r="J128" s="6" t="n">
        <v>3.9</v>
      </c>
    </row>
    <row collapsed="false" customFormat="false" customHeight="false" hidden="false" ht="12.1" outlineLevel="0" r="129">
      <c r="A129" s="39" t="n">
        <v>45622</v>
      </c>
      <c r="B129" s="16" t="s">
        <v>401</v>
      </c>
      <c r="C129" s="16" t="s">
        <v>260</v>
      </c>
      <c r="D129" s="16" t="s">
        <v>408</v>
      </c>
      <c r="E129" s="6" t="n">
        <v>125</v>
      </c>
      <c r="F129" s="7" t="n">
        <v>2</v>
      </c>
      <c r="G129" s="6" t="n">
        <v>2.73</v>
      </c>
      <c r="H129" s="6" t="n">
        <v>1</v>
      </c>
      <c r="I129" s="6" t="n">
        <v>5.46</v>
      </c>
      <c r="J129" s="6" t="n">
        <v>4.46</v>
      </c>
    </row>
    <row collapsed="false" customFormat="false" customHeight="false" hidden="false" ht="12.1" outlineLevel="0" r="130">
      <c r="A130" s="39" t="n">
        <v>45626</v>
      </c>
      <c r="B130" s="16" t="s">
        <v>401</v>
      </c>
      <c r="C130" s="16" t="s">
        <v>65</v>
      </c>
      <c r="D130" s="16" t="s">
        <v>66</v>
      </c>
      <c r="E130" s="6" t="n">
        <v>741.13</v>
      </c>
      <c r="F130" s="7" t="n">
        <v>2</v>
      </c>
      <c r="G130" s="6" t="n">
        <v>4.87</v>
      </c>
      <c r="H130" s="6" t="n">
        <v>1</v>
      </c>
      <c r="I130" s="6" t="n">
        <v>9.74</v>
      </c>
      <c r="J130" s="6" t="n">
        <v>8.74</v>
      </c>
    </row>
    <row collapsed="false" customFormat="false" customHeight="false" hidden="false" ht="12.1" outlineLevel="0" r="131">
      <c r="A131" s="39" t="n">
        <v>45628</v>
      </c>
      <c r="B131" s="16" t="s">
        <v>401</v>
      </c>
      <c r="C131" s="16" t="s">
        <v>263</v>
      </c>
      <c r="D131" s="16" t="s">
        <v>410</v>
      </c>
      <c r="E131" s="6" t="n">
        <v>500</v>
      </c>
      <c r="F131" s="7" t="n">
        <v>1</v>
      </c>
      <c r="G131" s="6" t="n">
        <v>20.57</v>
      </c>
      <c r="H131" s="6" t="n">
        <v>3</v>
      </c>
      <c r="I131" s="6" t="n">
        <v>20.57</v>
      </c>
      <c r="J131" s="6" t="n">
        <v>17.57</v>
      </c>
    </row>
    <row collapsed="false" customFormat="false" customHeight="false" hidden="false" ht="12.1" outlineLevel="0" r="132">
      <c r="A132" s="39" t="n">
        <v>45630</v>
      </c>
      <c r="B132" s="16" t="s">
        <v>401</v>
      </c>
      <c r="C132" s="16" t="s">
        <v>268</v>
      </c>
      <c r="D132" s="16" t="s">
        <v>411</v>
      </c>
      <c r="E132" s="6" t="n">
        <v>1000</v>
      </c>
      <c r="F132" s="7" t="n">
        <v>1</v>
      </c>
      <c r="G132" s="6" t="n">
        <v>34.41</v>
      </c>
      <c r="H132" s="6" t="n">
        <v>4</v>
      </c>
      <c r="I132" s="6" t="n">
        <v>34.41</v>
      </c>
      <c r="J132" s="6" t="n">
        <v>30.41</v>
      </c>
    </row>
    <row collapsed="false" customFormat="false" customHeight="false" hidden="false" ht="12.1" outlineLevel="0" r="133">
      <c r="A133" s="39" t="n">
        <v>45631</v>
      </c>
      <c r="B133" s="16" t="s">
        <v>401</v>
      </c>
      <c r="C133" s="16" t="s">
        <v>271</v>
      </c>
      <c r="D133" s="16" t="s">
        <v>414</v>
      </c>
      <c r="E133" s="6" t="n">
        <v>1000</v>
      </c>
      <c r="F133" s="7" t="n">
        <v>2</v>
      </c>
      <c r="G133" s="6" t="n">
        <v>10.68</v>
      </c>
      <c r="H133" s="6" t="n">
        <v>3</v>
      </c>
      <c r="I133" s="6" t="n">
        <v>21.36</v>
      </c>
      <c r="J133" s="6" t="n">
        <v>18.36</v>
      </c>
    </row>
    <row collapsed="false" customFormat="false" customHeight="false" hidden="false" ht="12.1" outlineLevel="0" r="134">
      <c r="A134" s="39" t="n">
        <v>45634</v>
      </c>
      <c r="B134" s="16" t="s">
        <v>401</v>
      </c>
      <c r="C134" s="16" t="s">
        <v>46</v>
      </c>
      <c r="D134" s="16" t="s">
        <v>47</v>
      </c>
      <c r="E134" s="6" t="n">
        <v>1000</v>
      </c>
      <c r="F134" s="7" t="n">
        <v>2</v>
      </c>
      <c r="G134" s="6" t="n">
        <v>81.78</v>
      </c>
      <c r="H134" s="6" t="n">
        <v>21</v>
      </c>
      <c r="I134" s="6" t="n">
        <v>163.56</v>
      </c>
      <c r="J134" s="6" t="n">
        <v>142.56</v>
      </c>
    </row>
    <row collapsed="false" customFormat="false" customHeight="false" hidden="false" ht="12.1" outlineLevel="0" r="135">
      <c r="A135" s="39" t="n">
        <v>45643</v>
      </c>
      <c r="B135" s="16" t="s">
        <v>401</v>
      </c>
      <c r="C135" s="16" t="s">
        <v>41</v>
      </c>
      <c r="D135" s="16" t="s">
        <v>43</v>
      </c>
      <c r="E135" s="6" t="n">
        <v>1000</v>
      </c>
      <c r="F135" s="7" t="n">
        <v>2</v>
      </c>
      <c r="G135" s="6" t="n">
        <v>86.31</v>
      </c>
      <c r="H135" s="6" t="n">
        <v>22</v>
      </c>
      <c r="I135" s="6" t="n">
        <v>172.62</v>
      </c>
      <c r="J135" s="6" t="n">
        <v>150.62</v>
      </c>
    </row>
    <row collapsed="false" customFormat="false" customHeight="false" hidden="false" ht="12.1" outlineLevel="0" r="136">
      <c r="A136" s="39" t="n">
        <v>45657</v>
      </c>
      <c r="B136" s="16" t="s">
        <v>401</v>
      </c>
      <c r="C136" s="16" t="s">
        <v>65</v>
      </c>
      <c r="D136" s="16" t="s">
        <v>66</v>
      </c>
      <c r="E136" s="6" t="n">
        <v>695.61</v>
      </c>
      <c r="F136" s="7" t="n">
        <v>2</v>
      </c>
      <c r="G136" s="6" t="n">
        <v>4.73</v>
      </c>
      <c r="H136" s="6" t="n">
        <v>1</v>
      </c>
      <c r="I136" s="6" t="n">
        <v>9.46</v>
      </c>
      <c r="J136" s="6" t="n">
        <v>8.46</v>
      </c>
    </row>
    <row collapsed="false" customFormat="false" customHeight="false" hidden="false" ht="12.1" outlineLevel="0" r="137">
      <c r="A137" s="39" t="n">
        <v>45661</v>
      </c>
      <c r="B137" s="16" t="s">
        <v>401</v>
      </c>
      <c r="C137" s="16" t="s">
        <v>271</v>
      </c>
      <c r="D137" s="16" t="s">
        <v>414</v>
      </c>
      <c r="E137" s="6" t="n">
        <v>1000</v>
      </c>
      <c r="F137" s="7" t="n">
        <v>2</v>
      </c>
      <c r="G137" s="6" t="n">
        <v>10.68</v>
      </c>
      <c r="H137" s="6" t="n">
        <v>3</v>
      </c>
      <c r="I137" s="6" t="n">
        <v>21.36</v>
      </c>
      <c r="J137" s="6" t="n">
        <v>18.36</v>
      </c>
    </row>
    <row collapsed="false" customFormat="false" customHeight="false" hidden="false" ht="12.1" outlineLevel="0" r="138">
      <c r="A138" s="39" t="n">
        <v>45663</v>
      </c>
      <c r="B138" s="16" t="s">
        <v>401</v>
      </c>
      <c r="C138" s="16" t="s">
        <v>270</v>
      </c>
      <c r="D138" s="16" t="s">
        <v>413</v>
      </c>
      <c r="E138" s="6" t="n">
        <v>1000</v>
      </c>
      <c r="F138" s="7" t="n">
        <v>2</v>
      </c>
      <c r="G138" s="6" t="n">
        <v>44.88</v>
      </c>
      <c r="H138" s="6" t="n">
        <v>12</v>
      </c>
      <c r="I138" s="6" t="n">
        <v>89.76</v>
      </c>
      <c r="J138" s="6" t="n">
        <v>77.76</v>
      </c>
    </row>
    <row collapsed="false" customFormat="false" customHeight="false" hidden="false" ht="12.1" outlineLevel="0" r="139">
      <c r="A139" s="39" t="n">
        <v>45672</v>
      </c>
      <c r="B139" s="16" t="s">
        <v>401</v>
      </c>
      <c r="C139" s="16" t="s">
        <v>69</v>
      </c>
      <c r="D139" s="16" t="s">
        <v>70</v>
      </c>
      <c r="E139" s="6" t="n">
        <v>750</v>
      </c>
      <c r="F139" s="7" t="n">
        <v>2</v>
      </c>
      <c r="G139" s="6" t="n">
        <v>17.11</v>
      </c>
      <c r="H139" s="6" t="n">
        <v>4</v>
      </c>
      <c r="I139" s="6" t="n">
        <v>34.22</v>
      </c>
      <c r="J139" s="6" t="n">
        <v>30.22</v>
      </c>
    </row>
    <row collapsed="false" customFormat="false" customHeight="false" hidden="false" ht="12.1" outlineLevel="0" r="140">
      <c r="A140" s="39" t="n">
        <v>45686</v>
      </c>
      <c r="B140" s="16" t="s">
        <v>401</v>
      </c>
      <c r="C140" s="16" t="s">
        <v>54</v>
      </c>
      <c r="D140" s="16" t="s">
        <v>55</v>
      </c>
      <c r="E140" s="6" t="n">
        <v>1000</v>
      </c>
      <c r="F140" s="7" t="n">
        <v>1</v>
      </c>
      <c r="G140" s="6" t="n">
        <v>52.85</v>
      </c>
      <c r="H140" s="6" t="n">
        <v>7</v>
      </c>
      <c r="I140" s="6" t="n">
        <v>52.85</v>
      </c>
      <c r="J140" s="6" t="n">
        <v>45.85</v>
      </c>
    </row>
    <row collapsed="false" customFormat="false" customHeight="false" hidden="false" ht="12.1" outlineLevel="0" r="141">
      <c r="A141" s="39" t="n">
        <v>45688</v>
      </c>
      <c r="B141" s="16" t="s">
        <v>401</v>
      </c>
      <c r="C141" s="16" t="s">
        <v>65</v>
      </c>
      <c r="D141" s="16" t="s">
        <v>66</v>
      </c>
      <c r="E141" s="6" t="n">
        <v>648.33</v>
      </c>
      <c r="F141" s="7" t="n">
        <v>2</v>
      </c>
      <c r="G141" s="6" t="n">
        <v>4.41</v>
      </c>
      <c r="H141" s="6" t="n">
        <v>1</v>
      </c>
      <c r="I141" s="6" t="n">
        <v>8.82</v>
      </c>
      <c r="J141" s="6" t="n">
        <v>7.82</v>
      </c>
    </row>
    <row collapsed="false" customFormat="false" customHeight="false" hidden="false" ht="12.1" outlineLevel="0" r="142">
      <c r="A142" s="39" t="n">
        <v>45691</v>
      </c>
      <c r="B142" s="16" t="s">
        <v>401</v>
      </c>
      <c r="C142" s="16" t="s">
        <v>271</v>
      </c>
      <c r="D142" s="16" t="s">
        <v>414</v>
      </c>
      <c r="E142" s="6" t="n">
        <v>1000</v>
      </c>
      <c r="F142" s="7" t="n">
        <v>2</v>
      </c>
      <c r="G142" s="6" t="n">
        <v>10.68</v>
      </c>
      <c r="H142" s="6" t="n">
        <v>3</v>
      </c>
      <c r="I142" s="6" t="n">
        <v>21.36</v>
      </c>
      <c r="J142" s="6" t="n">
        <v>18.36</v>
      </c>
    </row>
    <row collapsed="false" customFormat="false" customHeight="false" hidden="false" ht="12.1" outlineLevel="0" r="143">
      <c r="A143" s="39" t="n">
        <v>45698</v>
      </c>
      <c r="B143" s="16" t="s">
        <v>401</v>
      </c>
      <c r="C143" s="16" t="s">
        <v>57</v>
      </c>
      <c r="D143" s="16" t="s">
        <v>58</v>
      </c>
      <c r="E143" s="6" t="n">
        <v>1000</v>
      </c>
      <c r="F143" s="7" t="n">
        <v>1</v>
      </c>
      <c r="G143" s="6" t="n">
        <v>63.08</v>
      </c>
      <c r="H143" s="6" t="n">
        <v>8</v>
      </c>
      <c r="I143" s="6" t="n">
        <v>63.08</v>
      </c>
      <c r="J143" s="6" t="n">
        <v>55.08</v>
      </c>
    </row>
    <row collapsed="false" customFormat="false" customHeight="false" hidden="false" ht="12.1" outlineLevel="0" r="144">
      <c r="A144" s="39" t="n">
        <v>45698</v>
      </c>
      <c r="B144" s="16" t="s">
        <v>401</v>
      </c>
      <c r="C144" s="16" t="s">
        <v>50</v>
      </c>
      <c r="D144" s="16" t="s">
        <v>51</v>
      </c>
      <c r="E144" s="6" t="n">
        <v>1000</v>
      </c>
      <c r="F144" s="7" t="n">
        <v>2</v>
      </c>
      <c r="G144" s="6" t="n">
        <v>63.33</v>
      </c>
      <c r="H144" s="6" t="n">
        <v>16</v>
      </c>
      <c r="I144" s="6" t="n">
        <v>126.66</v>
      </c>
      <c r="J144" s="6" t="n">
        <v>110.66</v>
      </c>
    </row>
    <row collapsed="false" customFormat="false" customHeight="false" hidden="false" ht="12.1" outlineLevel="0" r="145">
      <c r="A145" s="39" t="n">
        <v>45711</v>
      </c>
      <c r="B145" s="16" t="s">
        <v>401</v>
      </c>
      <c r="C145" s="16" t="s">
        <v>61</v>
      </c>
      <c r="D145" s="16" t="s">
        <v>62</v>
      </c>
      <c r="E145" s="6" t="n">
        <v>1000</v>
      </c>
      <c r="F145" s="7" t="n">
        <v>1</v>
      </c>
      <c r="G145" s="6" t="n">
        <v>29.29</v>
      </c>
      <c r="H145" s="6" t="n">
        <v>4</v>
      </c>
      <c r="I145" s="6" t="n">
        <v>29.29</v>
      </c>
      <c r="J145" s="6" t="n">
        <v>25.29</v>
      </c>
    </row>
    <row collapsed="false" customFormat="false" customHeight="false" hidden="false" ht="12.1" outlineLevel="0" r="146">
      <c r="A146" s="39" t="n">
        <v>45716</v>
      </c>
      <c r="B146" s="16" t="s">
        <v>401</v>
      </c>
      <c r="C146" s="16" t="s">
        <v>65</v>
      </c>
      <c r="D146" s="16" t="s">
        <v>66</v>
      </c>
      <c r="E146" s="6" t="n">
        <v>605.76</v>
      </c>
      <c r="F146" s="7" t="n">
        <v>2</v>
      </c>
      <c r="G146" s="6" t="n">
        <v>3.72</v>
      </c>
      <c r="H146" s="6" t="n">
        <v>1</v>
      </c>
      <c r="I146" s="6" t="n">
        <v>7.44</v>
      </c>
      <c r="J146" s="6" t="n">
        <v>6.44</v>
      </c>
    </row>
    <row collapsed="false" customFormat="false" customHeight="false" hidden="false" ht="12.1" outlineLevel="0" r="147">
      <c r="A147" s="39" t="n">
        <v>45721</v>
      </c>
      <c r="B147" s="16" t="s">
        <v>401</v>
      </c>
      <c r="C147" s="16" t="s">
        <v>271</v>
      </c>
      <c r="D147" s="16" t="s">
        <v>414</v>
      </c>
      <c r="E147" s="6" t="n">
        <v>1000</v>
      </c>
      <c r="F147" s="7" t="n">
        <v>2</v>
      </c>
      <c r="G147" s="6" t="n">
        <v>10.68</v>
      </c>
      <c r="H147" s="6" t="n">
        <v>3</v>
      </c>
      <c r="I147" s="6" t="n">
        <v>21.36</v>
      </c>
      <c r="J147" s="6" t="n">
        <v>18.36</v>
      </c>
    </row>
    <row collapsed="false" customFormat="false" customHeight="false" hidden="false" ht="12.1" outlineLevel="0" r="148">
      <c r="A148" s="39" t="n">
        <v>45721</v>
      </c>
      <c r="B148" s="16" t="s">
        <v>401</v>
      </c>
      <c r="C148" s="16" t="s">
        <v>268</v>
      </c>
      <c r="D148" s="16" t="s">
        <v>411</v>
      </c>
      <c r="E148" s="6" t="n">
        <v>1000</v>
      </c>
      <c r="F148" s="7" t="n">
        <v>1</v>
      </c>
      <c r="G148" s="6" t="n">
        <v>34.41</v>
      </c>
      <c r="H148" s="6" t="n">
        <v>4</v>
      </c>
      <c r="I148" s="6" t="n">
        <v>34.41</v>
      </c>
      <c r="J148" s="6" t="n">
        <v>30.41</v>
      </c>
    </row>
    <row collapsed="false" customFormat="false" customHeight="false" hidden="false" ht="12.1" outlineLevel="0" r="149">
      <c r="A149" s="39" t="n">
        <v>45747</v>
      </c>
      <c r="B149" s="16" t="s">
        <v>401</v>
      </c>
      <c r="C149" s="16" t="s">
        <v>65</v>
      </c>
      <c r="D149" s="16" t="s">
        <v>66</v>
      </c>
      <c r="E149" s="6" t="n">
        <v>566.6899999999999</v>
      </c>
      <c r="F149" s="7" t="n">
        <v>2</v>
      </c>
      <c r="G149" s="6" t="n">
        <v>3.85</v>
      </c>
      <c r="H149" s="6" t="n">
        <v>1</v>
      </c>
      <c r="I149" s="6" t="n">
        <v>7.7</v>
      </c>
      <c r="J149" s="6" t="n">
        <v>6.7</v>
      </c>
    </row>
    <row collapsed="false" customFormat="false" customHeight="false" hidden="false" ht="12.1" outlineLevel="0" r="150">
      <c r="A150" s="39" t="n">
        <v>45751</v>
      </c>
      <c r="B150" s="16" t="s">
        <v>401</v>
      </c>
      <c r="C150" s="16" t="s">
        <v>271</v>
      </c>
      <c r="D150" s="16" t="s">
        <v>414</v>
      </c>
      <c r="E150" s="6" t="n">
        <v>1000</v>
      </c>
      <c r="F150" s="7" t="n">
        <v>2</v>
      </c>
      <c r="G150" s="6" t="n">
        <v>10.68</v>
      </c>
      <c r="H150" s="6" t="n">
        <v>3</v>
      </c>
      <c r="I150" s="6" t="n">
        <v>21.36</v>
      </c>
      <c r="J150" s="6" t="n">
        <v>18.36</v>
      </c>
    </row>
    <row collapsed="false" customFormat="false" customHeight="false" hidden="false" ht="12.1" outlineLevel="0" r="151">
      <c r="A151" s="39" t="n">
        <v>45763</v>
      </c>
      <c r="B151" s="16" t="s">
        <v>401</v>
      </c>
      <c r="C151" s="16" t="s">
        <v>69</v>
      </c>
      <c r="D151" s="16" t="s">
        <v>70</v>
      </c>
      <c r="E151" s="6" t="n">
        <v>625</v>
      </c>
      <c r="F151" s="7" t="n">
        <v>2</v>
      </c>
      <c r="G151" s="6" t="n">
        <v>14.26</v>
      </c>
      <c r="H151" s="6" t="n">
        <v>4</v>
      </c>
      <c r="I151" s="6" t="n">
        <v>28.52</v>
      </c>
      <c r="J151" s="6" t="n">
        <v>24.52</v>
      </c>
    </row>
    <row collapsed="false" customFormat="false" customHeight="false" hidden="false" ht="12.1" outlineLevel="0" r="152">
      <c r="A152" s="39" t="n">
        <v>45777</v>
      </c>
      <c r="B152" s="16" t="s">
        <v>401</v>
      </c>
      <c r="C152" s="16" t="s">
        <v>65</v>
      </c>
      <c r="D152" s="16" t="s">
        <v>66</v>
      </c>
      <c r="E152" s="6" t="n">
        <v>530.1300000000001</v>
      </c>
      <c r="F152" s="7" t="n">
        <v>2</v>
      </c>
      <c r="G152" s="6" t="n">
        <v>3.49</v>
      </c>
      <c r="H152" s="6" t="n">
        <v>1</v>
      </c>
      <c r="I152" s="6" t="n">
        <v>6.98</v>
      </c>
      <c r="J152" s="6" t="n">
        <v>5.98</v>
      </c>
    </row>
    <row collapsed="false" customFormat="false" customHeight="false" hidden="false" ht="12.1" outlineLevel="0" r="153">
      <c r="A153" s="39" t="n">
        <v>45777</v>
      </c>
      <c r="B153" s="16" t="s">
        <v>401</v>
      </c>
      <c r="C153" s="16" t="s">
        <v>54</v>
      </c>
      <c r="D153" s="16" t="s">
        <v>55</v>
      </c>
      <c r="E153" s="6" t="n">
        <v>1000</v>
      </c>
      <c r="F153" s="7" t="n">
        <v>1</v>
      </c>
      <c r="G153" s="6" t="n">
        <v>57.84</v>
      </c>
      <c r="H153" s="6" t="n">
        <v>8</v>
      </c>
      <c r="I153" s="6" t="n">
        <v>57.84</v>
      </c>
      <c r="J153" s="6" t="n">
        <v>49.84</v>
      </c>
    </row>
    <row collapsed="false" customFormat="false" customHeight="false" hidden="false" ht="12.1" outlineLevel="0" r="154">
      <c r="A154" s="39" t="n">
        <v>45781</v>
      </c>
      <c r="B154" s="16" t="s">
        <v>401</v>
      </c>
      <c r="C154" s="16" t="s">
        <v>271</v>
      </c>
      <c r="D154" s="16" t="s">
        <v>414</v>
      </c>
      <c r="E154" s="6" t="n">
        <v>1000</v>
      </c>
      <c r="F154" s="7" t="n">
        <v>2</v>
      </c>
      <c r="G154" s="6" t="n">
        <v>10.68</v>
      </c>
      <c r="H154" s="6" t="n">
        <v>3</v>
      </c>
      <c r="I154" s="6" t="n">
        <v>21.36</v>
      </c>
      <c r="J154" s="6" t="n">
        <v>18.36</v>
      </c>
    </row>
    <row collapsed="false" customFormat="false" customHeight="false" hidden="false" ht="12.1" outlineLevel="0" r="155">
      <c r="A155" s="39" t="n">
        <v>45802</v>
      </c>
      <c r="B155" s="16" t="s">
        <v>401</v>
      </c>
      <c r="C155" s="16" t="s">
        <v>61</v>
      </c>
      <c r="D155" s="16" t="s">
        <v>62</v>
      </c>
      <c r="E155" s="6" t="n">
        <v>1000</v>
      </c>
      <c r="F155" s="7" t="n">
        <v>1</v>
      </c>
      <c r="G155" s="6" t="n">
        <v>29.29</v>
      </c>
      <c r="H155" s="6" t="n">
        <v>4</v>
      </c>
      <c r="I155" s="6" t="n">
        <v>29.29</v>
      </c>
      <c r="J155" s="6" t="n">
        <v>25.29</v>
      </c>
    </row>
    <row collapsed="false" customFormat="false" customHeight="false" hidden="false" ht="12.1" outlineLevel="0" r="156">
      <c r="A156" s="39" t="n">
        <v>45808</v>
      </c>
      <c r="B156" s="16" t="s">
        <v>401</v>
      </c>
      <c r="C156" s="16" t="s">
        <v>65</v>
      </c>
      <c r="D156" s="16" t="s">
        <v>66</v>
      </c>
      <c r="E156" s="6" t="n">
        <v>493.87</v>
      </c>
      <c r="F156" s="7" t="n">
        <v>2</v>
      </c>
      <c r="G156" s="6" t="n">
        <v>3.36</v>
      </c>
      <c r="H156" s="6" t="n">
        <v>1</v>
      </c>
      <c r="I156" s="6" t="n">
        <v>6.72</v>
      </c>
      <c r="J156" s="6" t="n">
        <v>5.72</v>
      </c>
    </row>
    <row collapsed="false" customFormat="false" customHeight="false" hidden="false" ht="12.1" outlineLevel="0" r="157">
      <c r="A157" s="39" t="n">
        <v>45816</v>
      </c>
      <c r="B157" s="16" t="s">
        <v>401</v>
      </c>
      <c r="C157" s="16" t="s">
        <v>46</v>
      </c>
      <c r="D157" s="16" t="s">
        <v>47</v>
      </c>
      <c r="E157" s="6" t="n">
        <v>1000</v>
      </c>
      <c r="F157" s="7" t="n">
        <v>2</v>
      </c>
      <c r="G157" s="6" t="n">
        <v>81.78</v>
      </c>
      <c r="H157" s="6" t="n">
        <v>21</v>
      </c>
      <c r="I157" s="6" t="n">
        <v>163.56</v>
      </c>
      <c r="J157" s="6" t="n">
        <v>142.56</v>
      </c>
    </row>
    <row collapsed="false" customFormat="false" customHeight="false" hidden="false" ht="12.1" outlineLevel="0" r="158">
      <c r="A158" s="39" t="n">
        <v>45825</v>
      </c>
      <c r="B158" s="16" t="s">
        <v>401</v>
      </c>
      <c r="C158" s="16" t="s">
        <v>41</v>
      </c>
      <c r="D158" s="16" t="s">
        <v>43</v>
      </c>
      <c r="E158" s="6" t="n">
        <v>1000</v>
      </c>
      <c r="F158" s="7" t="n">
        <v>2</v>
      </c>
      <c r="G158" s="6" t="n">
        <v>99.33</v>
      </c>
      <c r="H158" s="6" t="n">
        <v>26</v>
      </c>
      <c r="I158" s="6" t="n">
        <v>198.66</v>
      </c>
      <c r="J158" s="6" t="n">
        <v>172.66</v>
      </c>
    </row>
    <row collapsed="false" customFormat="false" customHeight="false" hidden="false" ht="12.1" outlineLevel="0" r="159">
      <c r="A159" s="39" t="n">
        <v>45838</v>
      </c>
      <c r="B159" s="16" t="s">
        <v>401</v>
      </c>
      <c r="C159" s="16" t="s">
        <v>65</v>
      </c>
      <c r="D159" s="16" t="s">
        <v>66</v>
      </c>
      <c r="E159" s="6" t="n">
        <v>458.91</v>
      </c>
      <c r="F159" s="7" t="n">
        <v>2</v>
      </c>
      <c r="G159" s="6" t="n">
        <v>3.02</v>
      </c>
      <c r="H159" s="6" t="n">
        <v>1</v>
      </c>
      <c r="I159" s="6" t="n">
        <v>6.04</v>
      </c>
      <c r="J159" s="6" t="n">
        <v>5.04</v>
      </c>
    </row>
    <row collapsed="false" customFormat="false" customHeight="false" hidden="false" ht="12.1" outlineLevel="0" r="160">
      <c r="A160" s="39" t="n">
        <v>45854</v>
      </c>
      <c r="B160" s="16" t="s">
        <v>401</v>
      </c>
      <c r="C160" s="16" t="s">
        <v>69</v>
      </c>
      <c r="D160" s="16" t="s">
        <v>70</v>
      </c>
      <c r="E160" s="6" t="n">
        <v>500</v>
      </c>
      <c r="F160" s="7" t="n">
        <v>2</v>
      </c>
      <c r="G160" s="6" t="n">
        <v>11.41</v>
      </c>
      <c r="H160" s="6" t="n">
        <v>3</v>
      </c>
      <c r="I160" s="6" t="n">
        <v>22.82</v>
      </c>
      <c r="J160" s="6" t="n">
        <v>19.82</v>
      </c>
    </row>
    <row collapsed="false" customFormat="false" customHeight="false" hidden="false" ht="12.1" outlineLevel="0" r="161">
      <c r="A161" s="39" t="n">
        <v>45868</v>
      </c>
      <c r="B161" s="16" t="s">
        <v>401</v>
      </c>
      <c r="C161" s="16" t="s">
        <v>54</v>
      </c>
      <c r="D161" s="16" t="s">
        <v>55</v>
      </c>
      <c r="E161" s="6" t="n">
        <v>1000</v>
      </c>
      <c r="F161" s="7" t="n">
        <v>1</v>
      </c>
      <c r="G161" s="6" t="n">
        <v>57.84</v>
      </c>
      <c r="H161" s="6" t="n">
        <v>8</v>
      </c>
      <c r="I161" s="6" t="n">
        <v>57.84</v>
      </c>
      <c r="J161" s="6" t="n">
        <v>49.84</v>
      </c>
    </row>
    <row collapsed="false" customFormat="false" customHeight="false" hidden="false" ht="12.1" outlineLevel="0" r="162">
      <c r="A162" s="39" t="n">
        <v>45869</v>
      </c>
      <c r="B162" s="16" t="s">
        <v>401</v>
      </c>
      <c r="C162" s="16" t="s">
        <v>65</v>
      </c>
      <c r="D162" s="16" t="s">
        <v>66</v>
      </c>
      <c r="E162" s="6" t="n">
        <v>426.46000000000004</v>
      </c>
      <c r="F162" s="7" t="n">
        <v>2</v>
      </c>
      <c r="G162" s="6" t="n">
        <v>2.9</v>
      </c>
      <c r="H162" s="6" t="n">
        <v>1</v>
      </c>
      <c r="I162" s="6" t="n">
        <v>5.8</v>
      </c>
      <c r="J162" s="6" t="n">
        <v>4.8</v>
      </c>
    </row>
    <row collapsed="false" customFormat="false" customHeight="false" hidden="false" ht="12.1" outlineLevel="0" r="163">
      <c r="A163" s="39" t="n">
        <v>45880</v>
      </c>
      <c r="B163" s="16" t="s">
        <v>401</v>
      </c>
      <c r="C163" s="16" t="s">
        <v>50</v>
      </c>
      <c r="D163" s="16" t="s">
        <v>51</v>
      </c>
      <c r="E163" s="6" t="n">
        <v>1000</v>
      </c>
      <c r="F163" s="7" t="n">
        <v>2</v>
      </c>
      <c r="G163" s="6" t="n">
        <v>129.64</v>
      </c>
      <c r="H163" s="6" t="n">
        <v>34</v>
      </c>
      <c r="I163" s="6" t="n">
        <v>259.28</v>
      </c>
      <c r="J163" s="6" t="n">
        <v>225.28</v>
      </c>
    </row>
    <row collapsed="false" customFormat="false" customHeight="false" hidden="false" ht="12.1" outlineLevel="0" r="164">
      <c r="A164" s="39" t="n">
        <v>45880</v>
      </c>
      <c r="B164" s="16" t="s">
        <v>401</v>
      </c>
      <c r="C164" s="16" t="s">
        <v>57</v>
      </c>
      <c r="D164" s="16" t="s">
        <v>58</v>
      </c>
      <c r="E164" s="6" t="n">
        <v>1000</v>
      </c>
      <c r="F164" s="7" t="n">
        <v>1</v>
      </c>
      <c r="G164" s="6" t="n">
        <v>63.08</v>
      </c>
      <c r="H164" s="6" t="n">
        <v>8</v>
      </c>
      <c r="I164" s="6" t="n">
        <v>63.08</v>
      </c>
      <c r="J164" s="6" t="n">
        <v>55.08</v>
      </c>
    </row>
    <row collapsed="false" customFormat="false" customHeight="false" hidden="false" ht="12.1" outlineLevel="0" r="165">
      <c r="A165" s="39" t="n">
        <v>45893</v>
      </c>
      <c r="B165" s="16" t="s">
        <v>401</v>
      </c>
      <c r="C165" s="16" t="s">
        <v>61</v>
      </c>
      <c r="D165" s="16" t="s">
        <v>62</v>
      </c>
      <c r="E165" s="6" t="n">
        <v>1000</v>
      </c>
      <c r="F165" s="7" t="n">
        <v>1</v>
      </c>
      <c r="G165" s="6" t="n">
        <v>29.29</v>
      </c>
      <c r="H165" s="6" t="n">
        <v>4</v>
      </c>
      <c r="I165" s="6" t="n">
        <v>29.29</v>
      </c>
      <c r="J165" s="6" t="n">
        <v>25.29</v>
      </c>
    </row>
    <row collapsed="false" customFormat="false" customHeight="false" hidden="false" ht="12.1" outlineLevel="0" r="166">
      <c r="A166" s="39" t="n">
        <v>45900</v>
      </c>
      <c r="B166" s="16" t="s">
        <v>401</v>
      </c>
      <c r="C166" s="16" t="s">
        <v>65</v>
      </c>
      <c r="D166" s="16" t="s">
        <v>66</v>
      </c>
      <c r="E166" s="6" t="n">
        <v>393.65999999999997</v>
      </c>
      <c r="F166" s="7" t="n">
        <v>2</v>
      </c>
      <c r="G166" s="6" t="n">
        <v>2.67</v>
      </c>
      <c r="H166" s="6" t="n">
        <v>1</v>
      </c>
      <c r="I166" s="6" t="n">
        <v>5.34</v>
      </c>
      <c r="J166" s="6" t="n">
        <v>4.34</v>
      </c>
    </row>
    <row collapsed="false" customFormat="false" customHeight="false" hidden="false" ht="12.1" outlineLevel="0" r="167">
      <c r="A167" s="39" t="n">
        <v>45930</v>
      </c>
      <c r="B167" s="16" t="s">
        <v>401</v>
      </c>
      <c r="C167" s="16" t="s">
        <v>65</v>
      </c>
      <c r="D167" s="16" t="s">
        <v>66</v>
      </c>
      <c r="E167" s="6" t="n">
        <v>362.02000000000004</v>
      </c>
      <c r="F167" s="7" t="n">
        <v>2</v>
      </c>
      <c r="G167" s="6" t="n">
        <v>2.38</v>
      </c>
      <c r="H167" s="6" t="n">
        <v>1</v>
      </c>
      <c r="I167" s="6" t="n">
        <v>4.76</v>
      </c>
      <c r="J167" s="6" t="n">
        <v>3.76</v>
      </c>
    </row>
    <row collapsed="false" customFormat="false" customHeight="false" hidden="false" ht="12.1" outlineLevel="0" r="168">
      <c r="A168" s="39" t="n">
        <v>45945</v>
      </c>
      <c r="B168" s="16" t="s">
        <v>401</v>
      </c>
      <c r="C168" s="16" t="s">
        <v>69</v>
      </c>
      <c r="D168" s="16" t="s">
        <v>70</v>
      </c>
      <c r="E168" s="6" t="n">
        <v>375</v>
      </c>
      <c r="F168" s="7" t="n">
        <v>2</v>
      </c>
      <c r="G168" s="6" t="n">
        <v>8.55</v>
      </c>
      <c r="H168" s="6" t="n">
        <v>2</v>
      </c>
      <c r="I168" s="6" t="n">
        <v>17.1</v>
      </c>
      <c r="J168" s="6" t="n">
        <v>15.1</v>
      </c>
    </row>
    <row collapsed="false" customFormat="false" customHeight="false" hidden="false" ht="12.1" outlineLevel="0" r="169">
      <c r="A169" s="39" t="n">
        <v>45959</v>
      </c>
      <c r="B169" s="16" t="s">
        <v>401</v>
      </c>
      <c r="C169" s="16" t="s">
        <v>54</v>
      </c>
      <c r="D169" s="16" t="s">
        <v>55</v>
      </c>
      <c r="E169" s="6" t="n">
        <v>1000</v>
      </c>
      <c r="F169" s="7" t="n">
        <v>1</v>
      </c>
      <c r="G169" s="6" t="n">
        <v>55.35</v>
      </c>
      <c r="H169" s="6" t="n">
        <v>7</v>
      </c>
      <c r="I169" s="6" t="n">
        <v>55.35</v>
      </c>
      <c r="J169" s="6" t="n">
        <v>48.35</v>
      </c>
    </row>
    <row collapsed="false" customFormat="false" customHeight="false" hidden="false" ht="12.1" outlineLevel="0" r="170">
      <c r="A170" s="39" t="n">
        <v>45961</v>
      </c>
      <c r="B170" s="16" t="s">
        <v>401</v>
      </c>
      <c r="C170" s="16" t="s">
        <v>65</v>
      </c>
      <c r="D170" s="16" t="s">
        <v>66</v>
      </c>
      <c r="E170" s="6" t="n">
        <v>333.15</v>
      </c>
      <c r="F170" s="7" t="n">
        <v>2</v>
      </c>
      <c r="G170" s="6" t="n">
        <v>2.26</v>
      </c>
      <c r="H170" s="6" t="n">
        <v>1</v>
      </c>
      <c r="I170" s="6" t="n">
        <v>4.52</v>
      </c>
      <c r="J170" s="6" t="n">
        <v>3.52</v>
      </c>
    </row>
    <row collapsed="false" customFormat="false" customHeight="false" hidden="false" ht="12.1" outlineLevel="0" r="171">
      <c r="A171" s="39" t="n">
        <v>45984</v>
      </c>
      <c r="B171" s="16" t="s">
        <v>401</v>
      </c>
      <c r="C171" s="16" t="s">
        <v>61</v>
      </c>
      <c r="D171" s="16" t="s">
        <v>62</v>
      </c>
      <c r="E171" s="6" t="n">
        <v>1000</v>
      </c>
      <c r="F171" s="7" t="n">
        <v>1</v>
      </c>
      <c r="G171" s="6" t="n">
        <v>29.29</v>
      </c>
      <c r="H171" s="6" t="n">
        <v>4</v>
      </c>
      <c r="I171" s="6" t="n">
        <v>29.29</v>
      </c>
      <c r="J171" s="6" t="n">
        <v>25.29</v>
      </c>
    </row>
    <row collapsed="false" customFormat="false" customHeight="false" hidden="false" ht="12.1" outlineLevel="0" r="172">
      <c r="A172" s="39" t="n">
        <v>45991</v>
      </c>
      <c r="B172" s="16" t="s">
        <v>401</v>
      </c>
      <c r="C172" s="16" t="s">
        <v>65</v>
      </c>
      <c r="D172" s="16" t="s">
        <v>66</v>
      </c>
      <c r="E172" s="6" t="n">
        <v>301.84</v>
      </c>
      <c r="F172" s="7" t="n">
        <v>2</v>
      </c>
      <c r="G172" s="6" t="n">
        <v>1.98</v>
      </c>
      <c r="H172" s="6" t="n">
        <v>1</v>
      </c>
      <c r="I172" s="6" t="n">
        <v>3.96</v>
      </c>
      <c r="J172" s="6" t="n">
        <v>2.96</v>
      </c>
    </row>
    <row collapsed="false" customFormat="false" customHeight="false" hidden="false" ht="12.1" outlineLevel="0" r="173">
      <c r="A173" s="39" t="n">
        <v>45998</v>
      </c>
      <c r="B173" s="16" t="s">
        <v>401</v>
      </c>
      <c r="C173" s="16" t="s">
        <v>46</v>
      </c>
      <c r="D173" s="16" t="s">
        <v>47</v>
      </c>
      <c r="E173" s="6" t="n">
        <v>1000</v>
      </c>
      <c r="F173" s="7" t="n">
        <v>2</v>
      </c>
      <c r="G173" s="6" t="n">
        <v>81.78</v>
      </c>
      <c r="H173" s="6" t="n">
        <v>21</v>
      </c>
      <c r="I173" s="6" t="n">
        <v>163.56</v>
      </c>
      <c r="J173" s="6" t="n">
        <v>142.56</v>
      </c>
    </row>
    <row collapsed="false" customFormat="false" customHeight="false" hidden="false" ht="12.1" outlineLevel="0" r="174">
      <c r="A174" s="39" t="n">
        <v>46007</v>
      </c>
      <c r="B174" s="16" t="s">
        <v>401</v>
      </c>
      <c r="C174" s="16" t="s">
        <v>41</v>
      </c>
      <c r="D174" s="16" t="s">
        <v>43</v>
      </c>
      <c r="E174" s="6" t="n">
        <v>1000</v>
      </c>
      <c r="F174" s="7" t="n">
        <v>2</v>
      </c>
      <c r="G174" s="6" t="n">
        <v>112.24</v>
      </c>
      <c r="H174" s="6" t="n">
        <v>29</v>
      </c>
      <c r="I174" s="6" t="n">
        <v>224.48</v>
      </c>
      <c r="J174" s="6" t="n">
        <v>195.48</v>
      </c>
    </row>
    <row collapsed="false" customFormat="false" customHeight="false" hidden="false" ht="12.1" outlineLevel="0" r="175">
      <c r="A175" s="39" t="n">
        <v>46022</v>
      </c>
      <c r="B175" s="16" t="s">
        <v>401</v>
      </c>
      <c r="C175" s="16" t="s">
        <v>65</v>
      </c>
      <c r="D175" s="16" t="s">
        <v>66</v>
      </c>
      <c r="E175" s="6" t="n">
        <v>271.85999999999996</v>
      </c>
      <c r="F175" s="7" t="n">
        <v>2</v>
      </c>
      <c r="G175" s="6" t="n">
        <v>1.85</v>
      </c>
      <c r="H175" s="6" t="n">
        <v>0</v>
      </c>
      <c r="I175" s="6" t="n">
        <v>3.7</v>
      </c>
      <c r="J175" s="6" t="n">
        <v>3.7</v>
      </c>
    </row>
    <row collapsed="false" customFormat="false" customHeight="false" hidden="false" ht="12.1" outlineLevel="0" r="176">
      <c r="A176" s="39" t="n">
        <v>46036</v>
      </c>
      <c r="B176" s="16" t="s">
        <v>401</v>
      </c>
      <c r="C176" s="16" t="s">
        <v>69</v>
      </c>
      <c r="D176" s="16" t="s">
        <v>70</v>
      </c>
      <c r="E176" s="6" t="n">
        <v>250</v>
      </c>
      <c r="F176" s="7" t="n">
        <v>2</v>
      </c>
      <c r="G176" s="6" t="n">
        <v>5.7</v>
      </c>
      <c r="H176" s="6" t="n">
        <v>1</v>
      </c>
      <c r="I176" s="6" t="n">
        <v>11.4</v>
      </c>
      <c r="J176" s="6" t="n">
        <v>10.4</v>
      </c>
    </row>
    <row collapsed="false" customFormat="false" customHeight="false" hidden="false" ht="12.1" outlineLevel="0" r="177">
      <c r="A177" s="39" t="n">
        <v>46050</v>
      </c>
      <c r="B177" s="16" t="s">
        <v>401</v>
      </c>
      <c r="C177" s="16" t="s">
        <v>54</v>
      </c>
      <c r="D177" s="16" t="s">
        <v>55</v>
      </c>
      <c r="E177" s="6" t="n">
        <v>1000</v>
      </c>
      <c r="F177" s="7" t="n">
        <v>1</v>
      </c>
      <c r="G177" s="6" t="n">
        <v>47.87</v>
      </c>
      <c r="H177" s="6" t="n">
        <v>6</v>
      </c>
      <c r="I177" s="6" t="n">
        <v>47.87</v>
      </c>
      <c r="J177" s="6" t="n">
        <v>41.87</v>
      </c>
    </row>
    <row collapsed="false" customFormat="false" customHeight="false" hidden="false" ht="12.1" outlineLevel="0" r="178">
      <c r="A178" s="39" t="n">
        <v>46053</v>
      </c>
      <c r="B178" s="16" t="s">
        <v>401</v>
      </c>
      <c r="C178" s="16" t="s">
        <v>65</v>
      </c>
      <c r="D178" s="16" t="s">
        <v>66</v>
      </c>
      <c r="E178" s="6" t="n">
        <v>243.18</v>
      </c>
      <c r="F178" s="7" t="n">
        <v>2</v>
      </c>
      <c r="G178" s="6" t="n">
        <v>1.65</v>
      </c>
      <c r="H178" s="6" t="n">
        <v>0</v>
      </c>
      <c r="I178" s="6" t="n">
        <v>3.3</v>
      </c>
      <c r="J178" s="6" t="n">
        <v>3.3</v>
      </c>
    </row>
    <row collapsed="false" customFormat="false" customHeight="false" hidden="false" ht="12.1" outlineLevel="0" r="179">
      <c r="A179" s="39" t="n">
        <v>46062</v>
      </c>
      <c r="B179" s="16" t="s">
        <v>401</v>
      </c>
      <c r="C179" s="16" t="s">
        <v>50</v>
      </c>
      <c r="D179" s="16" t="s">
        <v>51</v>
      </c>
      <c r="E179" s="6" t="n">
        <v>1000</v>
      </c>
      <c r="F179" s="7" t="n">
        <v>2</v>
      </c>
      <c r="G179" s="6" t="n">
        <v>129.64</v>
      </c>
      <c r="H179" s="6" t="n">
        <v>34</v>
      </c>
      <c r="I179" s="6" t="n">
        <v>259.28</v>
      </c>
      <c r="J179" s="6" t="n">
        <v>225.28</v>
      </c>
    </row>
    <row collapsed="false" customFormat="false" customHeight="false" hidden="false" ht="12.1" outlineLevel="0" r="180">
      <c r="A180" s="39" t="n">
        <v>46062</v>
      </c>
      <c r="B180" s="16" t="s">
        <v>401</v>
      </c>
      <c r="C180" s="16" t="s">
        <v>57</v>
      </c>
      <c r="D180" s="16" t="s">
        <v>58</v>
      </c>
      <c r="E180" s="6" t="n">
        <v>1000</v>
      </c>
      <c r="F180" s="7" t="n">
        <v>1</v>
      </c>
      <c r="G180" s="6" t="n">
        <v>63.08</v>
      </c>
      <c r="H180" s="6" t="n">
        <v>8</v>
      </c>
      <c r="I180" s="6" t="n">
        <v>63.08</v>
      </c>
      <c r="J180" s="6" t="n">
        <v>55.08</v>
      </c>
    </row>
    <row collapsed="false" customFormat="false" customHeight="false" hidden="false" ht="12.1" outlineLevel="0" r="181">
      <c r="A181" s="39" t="n">
        <v>46075</v>
      </c>
      <c r="B181" s="16" t="s">
        <v>401</v>
      </c>
      <c r="C181" s="16" t="s">
        <v>61</v>
      </c>
      <c r="D181" s="16" t="s">
        <v>62</v>
      </c>
      <c r="E181" s="6" t="n">
        <v>1000</v>
      </c>
      <c r="F181" s="7" t="n">
        <v>1</v>
      </c>
      <c r="G181" s="6" t="n">
        <v>29.29</v>
      </c>
      <c r="H181" s="6" t="n">
        <v>4</v>
      </c>
      <c r="I181" s="6" t="n">
        <v>29.29</v>
      </c>
      <c r="J181" s="6" t="n">
        <v>25.29</v>
      </c>
    </row>
    <row collapsed="false" customFormat="false" customHeight="false" hidden="false" ht="12.1" outlineLevel="0" r="182">
      <c r="A182" s="39" t="n">
        <v>46081</v>
      </c>
      <c r="B182" s="16" t="s">
        <v>401</v>
      </c>
      <c r="C182" s="16" t="s">
        <v>65</v>
      </c>
      <c r="D182" s="16" t="s">
        <v>66</v>
      </c>
      <c r="E182" s="6" t="n">
        <v>211.35000000000002</v>
      </c>
      <c r="F182" s="7" t="n">
        <v>2</v>
      </c>
      <c r="G182" s="6" t="n">
        <v>1.3</v>
      </c>
      <c r="H182" s="6" t="n">
        <v>0</v>
      </c>
      <c r="I182" s="6" t="n">
        <v>2.6</v>
      </c>
      <c r="J182" s="6" t="n">
        <v>2.6</v>
      </c>
    </row>
    <row collapsed="false" customFormat="false" customHeight="false" hidden="false" ht="12.1" outlineLevel="0" r="183">
      <c r="A183" s="39" t="n">
        <v>46112</v>
      </c>
      <c r="B183" s="16" t="s">
        <v>401</v>
      </c>
      <c r="C183" s="16" t="s">
        <v>65</v>
      </c>
      <c r="D183" s="16" t="s">
        <v>66</v>
      </c>
      <c r="E183" s="6" t="n">
        <v>184.68</v>
      </c>
      <c r="F183" s="7" t="n">
        <v>2</v>
      </c>
      <c r="G183" s="6" t="n">
        <v>1.25</v>
      </c>
      <c r="H183" s="6" t="n">
        <v>0</v>
      </c>
      <c r="I183" s="6" t="n">
        <v>2.5</v>
      </c>
      <c r="J183" s="6" t="n">
        <v>2.5</v>
      </c>
    </row>
    <row collapsed="false" customFormat="false" customHeight="false" hidden="false" ht="12.1" outlineLevel="0" r="184">
      <c r="A184" s="39"/>
      <c r="B184" s="16"/>
      <c r="C184" s="16"/>
      <c r="D184" s="16"/>
      <c r="E184" s="6"/>
      <c r="F184" s="7"/>
      <c r="G184" s="6"/>
      <c r="H184" s="6"/>
      <c r="I184" s="6"/>
      <c r="J184" s="6"/>
    </row>
    <row collapsed="false" customFormat="false" customHeight="false" hidden="false" ht="12.1" outlineLevel="0" r="185">
      <c r="A185" s="39" t="n">
        <v>46127</v>
      </c>
      <c r="B185" s="16" t="s">
        <v>401</v>
      </c>
      <c r="C185" s="16" t="s">
        <v>69</v>
      </c>
      <c r="D185" s="16" t="s">
        <v>70</v>
      </c>
      <c r="E185" s="6" t="n">
        <v>125</v>
      </c>
      <c r="F185" s="7" t="n">
        <v>2</v>
      </c>
      <c r="G185" s="6" t="n">
        <v>2.85</v>
      </c>
      <c r="H185" s="6" t="n">
        <v>1</v>
      </c>
      <c r="I185" s="6" t="n">
        <v>5.7</v>
      </c>
      <c r="J185" s="6" t="n">
        <v>4.7</v>
      </c>
    </row>
    <row collapsed="false" customFormat="false" customHeight="false" hidden="false" ht="12.1" outlineLevel="0" r="186">
      <c r="A186" s="39" t="n">
        <v>46141</v>
      </c>
      <c r="B186" s="16" t="s">
        <v>401</v>
      </c>
      <c r="C186" s="16" t="s">
        <v>54</v>
      </c>
      <c r="D186" s="16" t="s">
        <v>55</v>
      </c>
      <c r="E186" s="6" t="n">
        <v>1000</v>
      </c>
      <c r="F186" s="7" t="n">
        <v>1</v>
      </c>
      <c r="G186" s="6" t="n">
        <v>45.38</v>
      </c>
      <c r="H186" s="6" t="n">
        <v>6</v>
      </c>
      <c r="I186" s="6" t="n">
        <v>45.38</v>
      </c>
      <c r="J186" s="6" t="n">
        <v>39.38</v>
      </c>
    </row>
    <row collapsed="false" customFormat="false" customHeight="false" hidden="false" ht="12.1" outlineLevel="0" r="187">
      <c r="A187" s="39" t="n">
        <v>46142</v>
      </c>
      <c r="B187" s="16" t="s">
        <v>401</v>
      </c>
      <c r="C187" s="16" t="s">
        <v>65</v>
      </c>
      <c r="D187" s="16" t="s">
        <v>66</v>
      </c>
      <c r="E187" s="6" t="n">
        <v>158.85000000000002</v>
      </c>
      <c r="F187" s="7" t="n">
        <v>2</v>
      </c>
      <c r="G187" s="6" t="n">
        <v>1.04</v>
      </c>
      <c r="H187" s="6" t="n">
        <v>0</v>
      </c>
      <c r="I187" s="6" t="n">
        <v>2.08</v>
      </c>
      <c r="J187" s="6" t="n">
        <v>2.08</v>
      </c>
    </row>
    <row collapsed="false" customFormat="false" customHeight="false" hidden="false" ht="12.1" outlineLevel="0" r="188">
      <c r="A188" s="39" t="n">
        <v>46166</v>
      </c>
      <c r="B188" s="16" t="s">
        <v>401</v>
      </c>
      <c r="C188" s="16" t="s">
        <v>61</v>
      </c>
      <c r="D188" s="16" t="s">
        <v>62</v>
      </c>
      <c r="E188" s="6" t="n">
        <v>1000</v>
      </c>
      <c r="F188" s="7" t="n">
        <v>1</v>
      </c>
      <c r="G188" s="6" t="n">
        <v>29.29</v>
      </c>
      <c r="H188" s="6" t="n">
        <v>4</v>
      </c>
      <c r="I188" s="6" t="n">
        <v>29.29</v>
      </c>
      <c r="J188" s="6" t="n">
        <v>25.29</v>
      </c>
    </row>
    <row collapsed="false" customFormat="false" customHeight="false" hidden="false" ht="12.1" outlineLevel="0" r="189">
      <c r="A189" s="39" t="n">
        <v>46173</v>
      </c>
      <c r="B189" s="16" t="s">
        <v>401</v>
      </c>
      <c r="C189" s="16" t="s">
        <v>65</v>
      </c>
      <c r="D189" s="16" t="s">
        <v>66</v>
      </c>
      <c r="E189" s="6" t="n">
        <v>158.85000000000002</v>
      </c>
      <c r="F189" s="7" t="n">
        <v>2</v>
      </c>
      <c r="G189" s="6" t="n">
        <v>0.92</v>
      </c>
      <c r="H189" s="6" t="n">
        <v>0</v>
      </c>
      <c r="I189" s="6" t="n">
        <v>1.84</v>
      </c>
      <c r="J189" s="6" t="n">
        <v>1.84</v>
      </c>
    </row>
    <row collapsed="false" customFormat="false" customHeight="false" hidden="false" ht="12.1" outlineLevel="0" r="190">
      <c r="A190" s="39" t="n">
        <v>46180</v>
      </c>
      <c r="B190" s="16" t="s">
        <v>401</v>
      </c>
      <c r="C190" s="16" t="s">
        <v>46</v>
      </c>
      <c r="D190" s="16" t="s">
        <v>47</v>
      </c>
      <c r="E190" s="6" t="n">
        <v>1000</v>
      </c>
      <c r="F190" s="7" t="n">
        <v>2</v>
      </c>
      <c r="G190" s="6" t="n">
        <v>81.78</v>
      </c>
      <c r="H190" s="6" t="n">
        <v>21</v>
      </c>
      <c r="I190" s="6" t="n">
        <v>163.56</v>
      </c>
      <c r="J190" s="6" t="n">
        <v>142.56</v>
      </c>
    </row>
    <row collapsed="false" customFormat="false" customHeight="false" hidden="false" ht="12.1" outlineLevel="0" r="191">
      <c r="A191" s="39" t="n">
        <v>46189</v>
      </c>
      <c r="B191" s="16" t="s">
        <v>401</v>
      </c>
      <c r="C191" s="16" t="s">
        <v>41</v>
      </c>
      <c r="D191" s="16" t="s">
        <v>43</v>
      </c>
      <c r="E191" s="6" t="n">
        <v>1000</v>
      </c>
      <c r="F191" s="7" t="n">
        <v>2</v>
      </c>
      <c r="G191" s="6" t="n">
        <v>95.44</v>
      </c>
      <c r="H191" s="6" t="n">
        <v>25</v>
      </c>
      <c r="I191" s="6" t="n">
        <v>190.88</v>
      </c>
      <c r="J191" s="6" t="n">
        <v>165.88</v>
      </c>
    </row>
    <row collapsed="false" customFormat="false" customHeight="false" hidden="false" ht="12.1" outlineLevel="0" r="192">
      <c r="A192" s="39" t="n">
        <v>46203</v>
      </c>
      <c r="B192" s="16" t="s">
        <v>401</v>
      </c>
      <c r="C192" s="16" t="s">
        <v>65</v>
      </c>
      <c r="D192" s="16" t="s">
        <v>66</v>
      </c>
      <c r="E192" s="6" t="n">
        <v>158.85000000000002</v>
      </c>
      <c r="F192" s="7" t="n">
        <v>2</v>
      </c>
      <c r="G192" s="6" t="n">
        <v>0.74</v>
      </c>
      <c r="H192" s="6" t="n">
        <v>0</v>
      </c>
      <c r="I192" s="6" t="n">
        <v>1.48</v>
      </c>
      <c r="J192" s="6" t="n">
        <v>1.48</v>
      </c>
    </row>
    <row collapsed="false" customFormat="false" customHeight="false" hidden="false" ht="12.1" outlineLevel="0" r="193">
      <c r="A193" s="39" t="n">
        <v>46232</v>
      </c>
      <c r="B193" s="16" t="s">
        <v>401</v>
      </c>
      <c r="C193" s="16" t="s">
        <v>54</v>
      </c>
      <c r="D193" s="16" t="s">
        <v>55</v>
      </c>
      <c r="E193" s="6" t="n">
        <v>1000</v>
      </c>
      <c r="F193" s="7" t="n">
        <v>1</v>
      </c>
      <c r="G193" s="6" t="n">
        <v>45.38</v>
      </c>
      <c r="H193" s="6" t="n">
        <v>6</v>
      </c>
      <c r="I193" s="6" t="n">
        <v>45.38</v>
      </c>
      <c r="J193" s="6" t="n">
        <v>39.38</v>
      </c>
    </row>
    <row collapsed="false" customFormat="false" customHeight="false" hidden="false" ht="12.1" outlineLevel="0" r="194">
      <c r="A194" s="39" t="n">
        <v>46234</v>
      </c>
      <c r="B194" s="16" t="s">
        <v>401</v>
      </c>
      <c r="C194" s="16" t="s">
        <v>65</v>
      </c>
      <c r="D194" s="16" t="s">
        <v>66</v>
      </c>
      <c r="E194" s="6" t="n">
        <v>158.85000000000002</v>
      </c>
      <c r="F194" s="7" t="n">
        <v>2</v>
      </c>
      <c r="G194" s="6" t="n">
        <v>0.62</v>
      </c>
      <c r="H194" s="6" t="n">
        <v>0</v>
      </c>
      <c r="I194" s="6" t="n">
        <v>1.24</v>
      </c>
      <c r="J194" s="6" t="n">
        <v>1.24</v>
      </c>
    </row>
    <row collapsed="false" customFormat="false" customHeight="false" hidden="false" ht="12.1" outlineLevel="0" r="195">
      <c r="A195" s="39" t="n">
        <v>46244</v>
      </c>
      <c r="B195" s="16" t="s">
        <v>401</v>
      </c>
      <c r="C195" s="16" t="s">
        <v>50</v>
      </c>
      <c r="D195" s="16" t="s">
        <v>51</v>
      </c>
      <c r="E195" s="6" t="n">
        <v>1000</v>
      </c>
      <c r="F195" s="7" t="n">
        <v>2</v>
      </c>
      <c r="G195" s="6" t="n">
        <v>129.64</v>
      </c>
      <c r="H195" s="6" t="n">
        <v>34</v>
      </c>
      <c r="I195" s="6" t="n">
        <v>259.28</v>
      </c>
      <c r="J195" s="6" t="n">
        <v>225.28</v>
      </c>
    </row>
    <row collapsed="false" customFormat="false" customHeight="false" hidden="false" ht="12.1" outlineLevel="0" r="196">
      <c r="A196" s="39" t="n">
        <v>46244</v>
      </c>
      <c r="B196" s="16" t="s">
        <v>401</v>
      </c>
      <c r="C196" s="16" t="s">
        <v>57</v>
      </c>
      <c r="D196" s="16" t="s">
        <v>58</v>
      </c>
      <c r="E196" s="6" t="n">
        <v>1000</v>
      </c>
      <c r="F196" s="7" t="n">
        <v>1</v>
      </c>
      <c r="G196" s="6" t="n">
        <v>63.08</v>
      </c>
      <c r="H196" s="6" t="n">
        <v>8</v>
      </c>
      <c r="I196" s="6" t="n">
        <v>63.08</v>
      </c>
      <c r="J196" s="6" t="n">
        <v>55.08</v>
      </c>
    </row>
    <row collapsed="false" customFormat="false" customHeight="false" hidden="false" ht="12.1" outlineLevel="0" r="197">
      <c r="A197" s="39" t="n">
        <v>46265</v>
      </c>
      <c r="B197" s="16" t="s">
        <v>401</v>
      </c>
      <c r="C197" s="16" t="s">
        <v>65</v>
      </c>
      <c r="D197" s="16" t="s">
        <v>66</v>
      </c>
      <c r="E197" s="6" t="n">
        <v>158.85000000000002</v>
      </c>
      <c r="F197" s="7" t="n">
        <v>2</v>
      </c>
      <c r="G197" s="6" t="n">
        <v>0.48</v>
      </c>
      <c r="H197" s="6" t="n">
        <v>0</v>
      </c>
      <c r="I197" s="6" t="n">
        <v>0.96</v>
      </c>
      <c r="J197" s="6" t="n">
        <v>0.96</v>
      </c>
    </row>
    <row collapsed="false" customFormat="false" customHeight="false" hidden="false" ht="12.1" outlineLevel="0" r="198">
      <c r="A198" s="39" t="n">
        <v>46295</v>
      </c>
      <c r="B198" s="16" t="s">
        <v>401</v>
      </c>
      <c r="C198" s="16" t="s">
        <v>65</v>
      </c>
      <c r="D198" s="16" t="s">
        <v>66</v>
      </c>
      <c r="E198" s="6" t="n">
        <v>158.85000000000002</v>
      </c>
      <c r="F198" s="7" t="n">
        <v>2</v>
      </c>
      <c r="G198" s="6" t="n">
        <v>0.33</v>
      </c>
      <c r="H198" s="6" t="n">
        <v>0</v>
      </c>
      <c r="I198" s="6" t="n">
        <v>0.66</v>
      </c>
      <c r="J198" s="6" t="n">
        <v>0.66</v>
      </c>
    </row>
    <row collapsed="false" customFormat="false" customHeight="false" hidden="false" ht="12.1" outlineLevel="0" r="199">
      <c r="A199" s="39" t="n">
        <v>46323</v>
      </c>
      <c r="B199" s="16" t="s">
        <v>401</v>
      </c>
      <c r="C199" s="16" t="s">
        <v>54</v>
      </c>
      <c r="D199" s="16" t="s">
        <v>55</v>
      </c>
      <c r="E199" s="6" t="n">
        <v>1000</v>
      </c>
      <c r="F199" s="7" t="n">
        <v>1</v>
      </c>
      <c r="G199" s="6" t="n">
        <v>45.38</v>
      </c>
      <c r="H199" s="6" t="n">
        <v>6</v>
      </c>
      <c r="I199" s="6" t="n">
        <v>45.38</v>
      </c>
      <c r="J199" s="6" t="n">
        <v>39.38</v>
      </c>
    </row>
    <row collapsed="false" customFormat="false" customHeight="false" hidden="false" ht="12.1" outlineLevel="0" r="200">
      <c r="A200" s="39" t="n">
        <v>46326</v>
      </c>
      <c r="B200" s="16" t="s">
        <v>401</v>
      </c>
      <c r="C200" s="16" t="s">
        <v>65</v>
      </c>
      <c r="D200" s="16" t="s">
        <v>66</v>
      </c>
      <c r="E200" s="6" t="n">
        <v>158.85000000000002</v>
      </c>
      <c r="F200" s="7" t="n">
        <v>2</v>
      </c>
      <c r="G200" s="6" t="n">
        <v>0.22</v>
      </c>
      <c r="H200" s="6" t="n">
        <v>0</v>
      </c>
      <c r="I200" s="6" t="n">
        <v>0.44</v>
      </c>
      <c r="J200" s="6" t="n">
        <v>0.44</v>
      </c>
    </row>
    <row collapsed="false" customFormat="false" customHeight="false" hidden="false" ht="12.1" outlineLevel="0" r="201">
      <c r="A201" s="39" t="n">
        <v>46356</v>
      </c>
      <c r="B201" s="16" t="s">
        <v>401</v>
      </c>
      <c r="C201" s="16" t="s">
        <v>65</v>
      </c>
      <c r="D201" s="16" t="s">
        <v>66</v>
      </c>
      <c r="E201" s="6" t="n">
        <v>158.85000000000002</v>
      </c>
      <c r="F201" s="7" t="n">
        <v>2</v>
      </c>
      <c r="G201" s="6" t="n">
        <v>0.1</v>
      </c>
      <c r="H201" s="6" t="n">
        <v>0</v>
      </c>
      <c r="I201" s="6" t="n">
        <v>0.2</v>
      </c>
      <c r="J201" s="6" t="n">
        <v>0.2</v>
      </c>
    </row>
    <row collapsed="false" customFormat="false" customHeight="false" hidden="false" ht="12.1" outlineLevel="0" r="202">
      <c r="A202" s="39" t="n">
        <v>46362</v>
      </c>
      <c r="B202" s="16" t="s">
        <v>401</v>
      </c>
      <c r="C202" s="16" t="s">
        <v>46</v>
      </c>
      <c r="D202" s="16" t="s">
        <v>47</v>
      </c>
      <c r="E202" s="6" t="n">
        <v>1000</v>
      </c>
      <c r="F202" s="7" t="n">
        <v>2</v>
      </c>
      <c r="G202" s="6" t="n">
        <v>81.78</v>
      </c>
      <c r="H202" s="6" t="n">
        <v>21</v>
      </c>
      <c r="I202" s="6" t="n">
        <v>163.56</v>
      </c>
      <c r="J202" s="6" t="n">
        <v>142.56</v>
      </c>
    </row>
    <row collapsed="false" customFormat="false" customHeight="false" hidden="false" ht="12.1" outlineLevel="0" r="203">
      <c r="A203" s="39" t="n">
        <v>46371</v>
      </c>
      <c r="B203" s="16" t="s">
        <v>401</v>
      </c>
      <c r="C203" s="16" t="s">
        <v>41</v>
      </c>
      <c r="D203" s="16" t="s">
        <v>43</v>
      </c>
      <c r="E203" s="6" t="n">
        <v>1000</v>
      </c>
      <c r="F203" s="7" t="n">
        <v>2</v>
      </c>
      <c r="G203" s="6" t="n">
        <v>95.44</v>
      </c>
      <c r="H203" s="6" t="n">
        <v>25</v>
      </c>
      <c r="I203" s="6" t="n">
        <v>190.88</v>
      </c>
      <c r="J203" s="6" t="n">
        <v>165.88</v>
      </c>
    </row>
    <row collapsed="false" customFormat="false" customHeight="false" hidden="false" ht="12.1" outlineLevel="0" r="204">
      <c r="A204" s="39" t="n">
        <v>46387</v>
      </c>
      <c r="B204" s="16" t="s">
        <v>401</v>
      </c>
      <c r="C204" s="16" t="s">
        <v>65</v>
      </c>
      <c r="D204" s="16" t="s">
        <v>66</v>
      </c>
      <c r="E204" s="6" t="n">
        <v>158.85000000000002</v>
      </c>
      <c r="F204" s="7" t="n">
        <v>2</v>
      </c>
      <c r="G204" s="6" t="n">
        <v>0.1</v>
      </c>
      <c r="H204" s="6" t="n">
        <v>0</v>
      </c>
      <c r="I204" s="6" t="n">
        <v>0.2</v>
      </c>
      <c r="J204" s="6" t="n">
        <v>0.2</v>
      </c>
    </row>
    <row collapsed="false" customFormat="false" customHeight="false" hidden="false" ht="12.1" outlineLevel="0" r="205">
      <c r="A205" s="39" t="n">
        <v>46414</v>
      </c>
      <c r="B205" s="16" t="s">
        <v>401</v>
      </c>
      <c r="C205" s="16" t="s">
        <v>54</v>
      </c>
      <c r="D205" s="16" t="s">
        <v>55</v>
      </c>
      <c r="E205" s="6" t="n">
        <v>1000</v>
      </c>
      <c r="F205" s="7" t="n">
        <v>1</v>
      </c>
      <c r="G205" s="6" t="n">
        <v>45.38</v>
      </c>
      <c r="H205" s="6" t="n">
        <v>6</v>
      </c>
      <c r="I205" s="6" t="n">
        <v>45.38</v>
      </c>
      <c r="J205" s="6" t="n">
        <v>39.38</v>
      </c>
    </row>
    <row collapsed="false" customFormat="false" customHeight="false" hidden="false" ht="12.1" outlineLevel="0" r="206">
      <c r="A206" s="39" t="n">
        <v>46418</v>
      </c>
      <c r="B206" s="16" t="s">
        <v>401</v>
      </c>
      <c r="C206" s="16" t="s">
        <v>65</v>
      </c>
      <c r="D206" s="16" t="s">
        <v>66</v>
      </c>
      <c r="E206" s="6" t="n">
        <v>158.85000000000002</v>
      </c>
      <c r="F206" s="7" t="n">
        <v>2</v>
      </c>
      <c r="G206" s="6" t="n">
        <v>0.1</v>
      </c>
      <c r="H206" s="6" t="n">
        <v>0</v>
      </c>
      <c r="I206" s="6" t="n">
        <v>0.2</v>
      </c>
      <c r="J206" s="6" t="n">
        <v>0.2</v>
      </c>
    </row>
    <row collapsed="false" customFormat="false" customHeight="false" hidden="false" ht="12.1" outlineLevel="0" r="207">
      <c r="A207" s="39" t="n">
        <v>46426</v>
      </c>
      <c r="B207" s="16" t="s">
        <v>401</v>
      </c>
      <c r="C207" s="16" t="s">
        <v>50</v>
      </c>
      <c r="D207" s="16" t="s">
        <v>51</v>
      </c>
      <c r="E207" s="6" t="n">
        <v>1000</v>
      </c>
      <c r="F207" s="7" t="n">
        <v>2</v>
      </c>
      <c r="G207" s="6" t="n">
        <v>129.64</v>
      </c>
      <c r="H207" s="6" t="n">
        <v>34</v>
      </c>
      <c r="I207" s="6" t="n">
        <v>259.28</v>
      </c>
      <c r="J207" s="6" t="n">
        <v>225.28</v>
      </c>
    </row>
    <row collapsed="false" customFormat="false" customHeight="false" hidden="false" ht="12.1" outlineLevel="0" r="208">
      <c r="A208" s="39" t="n">
        <v>46446</v>
      </c>
      <c r="B208" s="16" t="s">
        <v>401</v>
      </c>
      <c r="C208" s="16" t="s">
        <v>65</v>
      </c>
      <c r="D208" s="16" t="s">
        <v>66</v>
      </c>
      <c r="E208" s="6" t="n">
        <v>158.85000000000002</v>
      </c>
      <c r="F208" s="7" t="n">
        <v>2</v>
      </c>
      <c r="G208" s="6" t="n">
        <v>0.1</v>
      </c>
      <c r="H208" s="6" t="n">
        <v>0</v>
      </c>
      <c r="I208" s="6" t="n">
        <v>0.2</v>
      </c>
      <c r="J208" s="6" t="n">
        <v>0.2</v>
      </c>
    </row>
    <row collapsed="false" customFormat="false" customHeight="false" hidden="false" ht="12.1" outlineLevel="0" r="209">
      <c r="A209" s="39" t="n">
        <v>46477</v>
      </c>
      <c r="B209" s="16" t="s">
        <v>401</v>
      </c>
      <c r="C209" s="16" t="s">
        <v>65</v>
      </c>
      <c r="D209" s="16" t="s">
        <v>66</v>
      </c>
      <c r="E209" s="6" t="n">
        <v>158.85000000000002</v>
      </c>
      <c r="F209" s="7" t="n">
        <v>2</v>
      </c>
      <c r="G209" s="6" t="n">
        <v>0.1</v>
      </c>
      <c r="H209" s="6" t="n">
        <v>0</v>
      </c>
      <c r="I209" s="6" t="n">
        <v>0.2</v>
      </c>
      <c r="J209" s="6" t="n">
        <v>0.2</v>
      </c>
    </row>
    <row collapsed="false" customFormat="false" customHeight="false" hidden="false" ht="12.1" outlineLevel="0" r="210">
      <c r="A210" s="39" t="n">
        <v>46544</v>
      </c>
      <c r="B210" s="16" t="s">
        <v>401</v>
      </c>
      <c r="C210" s="16" t="s">
        <v>46</v>
      </c>
      <c r="D210" s="16" t="s">
        <v>47</v>
      </c>
      <c r="E210" s="6" t="n">
        <v>1000</v>
      </c>
      <c r="F210" s="7" t="n">
        <v>2</v>
      </c>
      <c r="G210" s="6" t="n">
        <v>81.78</v>
      </c>
      <c r="H210" s="6" t="n">
        <v>21</v>
      </c>
      <c r="I210" s="6" t="n">
        <v>163.56</v>
      </c>
      <c r="J210" s="6" t="n">
        <v>142.56</v>
      </c>
    </row>
    <row collapsed="false" customFormat="false" customHeight="false" hidden="false" ht="12.1" outlineLevel="0" r="211">
      <c r="A211" s="39" t="n">
        <v>46553</v>
      </c>
      <c r="B211" s="16" t="s">
        <v>401</v>
      </c>
      <c r="C211" s="16" t="s">
        <v>41</v>
      </c>
      <c r="D211" s="16" t="s">
        <v>43</v>
      </c>
      <c r="E211" s="6" t="n">
        <v>1000</v>
      </c>
      <c r="F211" s="7" t="n">
        <v>2</v>
      </c>
      <c r="G211" s="6" t="n">
        <v>95.44</v>
      </c>
      <c r="H211" s="6" t="n">
        <v>25</v>
      </c>
      <c r="I211" s="6" t="n">
        <v>190.88</v>
      </c>
      <c r="J211" s="6" t="n">
        <v>165.88</v>
      </c>
    </row>
    <row collapsed="false" customFormat="false" customHeight="false" hidden="false" ht="12.1" outlineLevel="0" r="212">
      <c r="A212" s="39" t="n">
        <v>46726</v>
      </c>
      <c r="B212" s="16" t="s">
        <v>401</v>
      </c>
      <c r="C212" s="16" t="s">
        <v>46</v>
      </c>
      <c r="D212" s="16" t="s">
        <v>47</v>
      </c>
      <c r="E212" s="6" t="n">
        <v>1000</v>
      </c>
      <c r="F212" s="7" t="n">
        <v>2</v>
      </c>
      <c r="G212" s="6" t="n">
        <v>81.78</v>
      </c>
      <c r="H212" s="6" t="n">
        <v>21</v>
      </c>
      <c r="I212" s="6" t="n">
        <v>163.56</v>
      </c>
      <c r="J212" s="6" t="n">
        <v>142.56</v>
      </c>
    </row>
    <row collapsed="false" customFormat="false" customHeight="false" hidden="false" ht="12.1" outlineLevel="0" r="213">
      <c r="A213" s="39" t="n">
        <v>46735</v>
      </c>
      <c r="B213" s="16" t="s">
        <v>401</v>
      </c>
      <c r="C213" s="16" t="s">
        <v>41</v>
      </c>
      <c r="D213" s="16" t="s">
        <v>43</v>
      </c>
      <c r="E213" s="6" t="n">
        <v>1000</v>
      </c>
      <c r="F213" s="7" t="n">
        <v>2</v>
      </c>
      <c r="G213" s="6" t="n">
        <v>95.44</v>
      </c>
      <c r="H213" s="6" t="n">
        <v>25</v>
      </c>
      <c r="I213" s="6" t="n">
        <v>190.88</v>
      </c>
      <c r="J213" s="6" t="n">
        <v>165.88</v>
      </c>
    </row>
    <row collapsed="false" customFormat="false" customHeight="false" hidden="false" ht="12.1" outlineLevel="0" r="214">
      <c r="A214" s="39" t="n">
        <v>46917</v>
      </c>
      <c r="B214" s="16" t="s">
        <v>401</v>
      </c>
      <c r="C214" s="16" t="s">
        <v>41</v>
      </c>
      <c r="D214" s="16" t="s">
        <v>43</v>
      </c>
      <c r="E214" s="6" t="n">
        <v>1000</v>
      </c>
      <c r="F214" s="7" t="n">
        <v>2</v>
      </c>
      <c r="G214" s="6" t="n">
        <v>95.44</v>
      </c>
      <c r="H214" s="6" t="n">
        <v>25</v>
      </c>
      <c r="I214" s="6" t="n">
        <v>190.88</v>
      </c>
      <c r="J214" s="6" t="n">
        <v>165.88</v>
      </c>
    </row>
    <row collapsed="false" customFormat="false" customHeight="false" hidden="false" ht="12.1" outlineLevel="0" r="215">
      <c r="A215" s="39" t="n">
        <v>47099</v>
      </c>
      <c r="B215" s="16" t="s">
        <v>401</v>
      </c>
      <c r="C215" s="16" t="s">
        <v>41</v>
      </c>
      <c r="D215" s="16" t="s">
        <v>43</v>
      </c>
      <c r="E215" s="6" t="n">
        <v>1000</v>
      </c>
      <c r="F215" s="7" t="n">
        <v>2</v>
      </c>
      <c r="G215" s="6" t="n">
        <v>95.44</v>
      </c>
      <c r="H215" s="6" t="n">
        <v>25</v>
      </c>
      <c r="I215" s="6" t="n">
        <v>190.88</v>
      </c>
      <c r="J215" s="6" t="n">
        <v>165.88</v>
      </c>
    </row>
    <row collapsed="false" customFormat="false" customHeight="false" hidden="false" ht="12.1" outlineLevel="0" r="216">
      <c r="A216" s="39" t="n">
        <v>47281</v>
      </c>
      <c r="B216" s="16" t="s">
        <v>401</v>
      </c>
      <c r="C216" s="16" t="s">
        <v>41</v>
      </c>
      <c r="D216" s="16" t="s">
        <v>43</v>
      </c>
      <c r="E216" s="6" t="n">
        <v>1000</v>
      </c>
      <c r="F216" s="7" t="n">
        <v>2</v>
      </c>
      <c r="G216" s="6" t="n">
        <v>95.44</v>
      </c>
      <c r="H216" s="6" t="n">
        <v>25</v>
      </c>
      <c r="I216" s="6" t="n">
        <v>190.88</v>
      </c>
      <c r="J216" s="6" t="n">
        <v>165.88</v>
      </c>
    </row>
    <row collapsed="false" customFormat="false" customHeight="false" hidden="false" ht="12.1" outlineLevel="0" r="217">
      <c r="A217" s="39" t="n">
        <v>47463</v>
      </c>
      <c r="B217" s="16" t="s">
        <v>401</v>
      </c>
      <c r="C217" s="16" t="s">
        <v>41</v>
      </c>
      <c r="D217" s="16" t="s">
        <v>43</v>
      </c>
      <c r="E217" s="6" t="n">
        <v>1000</v>
      </c>
      <c r="F217" s="7" t="n">
        <v>2</v>
      </c>
      <c r="G217" s="6" t="n">
        <v>95.44</v>
      </c>
      <c r="H217" s="6" t="n">
        <v>25</v>
      </c>
      <c r="I217" s="6" t="n">
        <v>190.88</v>
      </c>
      <c r="J217" s="6" t="n">
        <v>165.88</v>
      </c>
    </row>
    <row collapsed="false" customFormat="false" customHeight="false" hidden="false" ht="12.1" outlineLevel="0" r="218">
      <c r="A218" s="39" t="n">
        <v>47645</v>
      </c>
      <c r="B218" s="16" t="s">
        <v>401</v>
      </c>
      <c r="C218" s="16" t="s">
        <v>41</v>
      </c>
      <c r="D218" s="16" t="s">
        <v>43</v>
      </c>
      <c r="E218" s="6" t="n">
        <v>1000</v>
      </c>
      <c r="F218" s="7" t="n">
        <v>2</v>
      </c>
      <c r="G218" s="6" t="n">
        <v>95.44</v>
      </c>
      <c r="H218" s="6" t="n">
        <v>25</v>
      </c>
      <c r="I218" s="6" t="n">
        <v>190.88</v>
      </c>
      <c r="J218" s="6" t="n">
        <v>165.88</v>
      </c>
    </row>
    <row collapsed="false" customFormat="false" customHeight="false" hidden="false" ht="12.1" outlineLevel="0" r="219">
      <c r="A219" s="39" t="n">
        <v>47817</v>
      </c>
      <c r="B219" s="16" t="s">
        <v>401</v>
      </c>
      <c r="C219" s="16" t="s">
        <v>65</v>
      </c>
      <c r="D219" s="16" t="s">
        <v>66</v>
      </c>
      <c r="E219" s="6" t="n">
        <v>158.85000000000002</v>
      </c>
      <c r="F219" s="7" t="n">
        <v>2</v>
      </c>
      <c r="G219" s="6" t="n">
        <v>0.1</v>
      </c>
      <c r="H219" s="6" t="n">
        <v>0</v>
      </c>
      <c r="I219" s="6" t="n">
        <v>0.2</v>
      </c>
      <c r="J219" s="6" t="n">
        <v>0.2</v>
      </c>
    </row>
    <row collapsed="false" customFormat="false" customHeight="false" hidden="false" ht="12.1" outlineLevel="0" r="220">
      <c r="A220" s="39" t="n">
        <v>47827</v>
      </c>
      <c r="B220" s="16" t="s">
        <v>401</v>
      </c>
      <c r="C220" s="16" t="s">
        <v>41</v>
      </c>
      <c r="D220" s="16" t="s">
        <v>43</v>
      </c>
      <c r="E220" s="6" t="n">
        <v>1000</v>
      </c>
      <c r="F220" s="7" t="n">
        <v>2</v>
      </c>
      <c r="G220" s="6" t="n">
        <v>95.44</v>
      </c>
      <c r="H220" s="6" t="n">
        <v>25</v>
      </c>
      <c r="I220" s="6" t="n">
        <v>190.88</v>
      </c>
      <c r="J220" s="6" t="n">
        <v>165.88</v>
      </c>
    </row>
    <row collapsed="false" customFormat="false" customHeight="false" hidden="false" ht="12.1" outlineLevel="0" r="221">
      <c r="A221" s="39" t="n">
        <v>48009</v>
      </c>
      <c r="B221" s="16" t="s">
        <v>401</v>
      </c>
      <c r="C221" s="16" t="s">
        <v>41</v>
      </c>
      <c r="D221" s="16" t="s">
        <v>43</v>
      </c>
      <c r="E221" s="6" t="n">
        <v>1000</v>
      </c>
      <c r="F221" s="7" t="n">
        <v>2</v>
      </c>
      <c r="G221" s="6" t="n">
        <v>95.44</v>
      </c>
      <c r="H221" s="6" t="n">
        <v>25</v>
      </c>
      <c r="I221" s="6" t="n">
        <v>190.88</v>
      </c>
      <c r="J221" s="6" t="n">
        <v>165.88</v>
      </c>
    </row>
    <row collapsed="false" customFormat="false" customHeight="false" hidden="false" ht="12.1" outlineLevel="0" r="222">
      <c r="A222" s="39" t="n">
        <v>48191</v>
      </c>
      <c r="B222" s="16" t="s">
        <v>401</v>
      </c>
      <c r="C222" s="16" t="s">
        <v>41</v>
      </c>
      <c r="D222" s="16" t="s">
        <v>43</v>
      </c>
      <c r="E222" s="6" t="n">
        <v>1000</v>
      </c>
      <c r="F222" s="7" t="n">
        <v>2</v>
      </c>
      <c r="G222" s="6" t="n">
        <v>95.44</v>
      </c>
      <c r="H222" s="6" t="n">
        <v>25</v>
      </c>
      <c r="I222" s="6" t="n">
        <v>190.88</v>
      </c>
      <c r="J222" s="6" t="n">
        <v>165.88</v>
      </c>
    </row>
    <row collapsed="false" customFormat="false" customHeight="false" hidden="false" ht="12.1" outlineLevel="0" r="223">
      <c r="A223" s="39" t="n">
        <v>48373</v>
      </c>
      <c r="B223" s="16" t="s">
        <v>401</v>
      </c>
      <c r="C223" s="16" t="s">
        <v>41</v>
      </c>
      <c r="D223" s="16" t="s">
        <v>43</v>
      </c>
      <c r="E223" s="6" t="n">
        <v>1000</v>
      </c>
      <c r="F223" s="7" t="n">
        <v>2</v>
      </c>
      <c r="G223" s="6" t="n">
        <v>95.44</v>
      </c>
      <c r="H223" s="6" t="n">
        <v>25</v>
      </c>
      <c r="I223" s="6" t="n">
        <v>190.88</v>
      </c>
      <c r="J223" s="6" t="n">
        <v>165.88</v>
      </c>
    </row>
    <row collapsed="false" customFormat="false" customHeight="false" hidden="false" ht="12.1" outlineLevel="0" r="224">
      <c r="A224" s="39" t="n">
        <v>48555</v>
      </c>
      <c r="B224" s="16" t="s">
        <v>401</v>
      </c>
      <c r="C224" s="16" t="s">
        <v>41</v>
      </c>
      <c r="D224" s="16" t="s">
        <v>43</v>
      </c>
      <c r="E224" s="6" t="n">
        <v>1000</v>
      </c>
      <c r="F224" s="7" t="n">
        <v>2</v>
      </c>
      <c r="G224" s="6" t="n">
        <v>95.44</v>
      </c>
      <c r="H224" s="6" t="n">
        <v>25</v>
      </c>
      <c r="I224" s="6" t="n">
        <v>190.88</v>
      </c>
      <c r="J224" s="6" t="n">
        <v>165.88</v>
      </c>
    </row>
    <row collapsed="false" customFormat="false" customHeight="false" hidden="false" ht="12.1" outlineLevel="0" r="225">
      <c r="A225" s="39" t="n">
        <v>48737</v>
      </c>
      <c r="B225" s="16" t="s">
        <v>401</v>
      </c>
      <c r="C225" s="16" t="s">
        <v>41</v>
      </c>
      <c r="D225" s="16" t="s">
        <v>43</v>
      </c>
      <c r="E225" s="6" t="n">
        <v>1000</v>
      </c>
      <c r="F225" s="7" t="n">
        <v>2</v>
      </c>
      <c r="G225" s="6" t="n">
        <v>95.44</v>
      </c>
      <c r="H225" s="6" t="n">
        <v>25</v>
      </c>
      <c r="I225" s="6" t="n">
        <v>190.88</v>
      </c>
      <c r="J225" s="6" t="n">
        <v>165.88</v>
      </c>
    </row>
    <row collapsed="false" customFormat="false" customHeight="false" hidden="false" ht="12.1" outlineLevel="0" r="226">
      <c r="A226" s="39" t="n">
        <v>48919</v>
      </c>
      <c r="B226" s="16" t="s">
        <v>401</v>
      </c>
      <c r="C226" s="16" t="s">
        <v>41</v>
      </c>
      <c r="D226" s="16" t="s">
        <v>43</v>
      </c>
      <c r="E226" s="6" t="n">
        <v>1000</v>
      </c>
      <c r="F226" s="7" t="n">
        <v>2</v>
      </c>
      <c r="G226" s="6" t="n">
        <v>95.44</v>
      </c>
      <c r="H226" s="6" t="n">
        <v>25</v>
      </c>
      <c r="I226" s="6" t="n">
        <v>190.88</v>
      </c>
      <c r="J226" s="6" t="n">
        <v>165.88</v>
      </c>
    </row>
    <row collapsed="false" customFormat="false" customHeight="false" hidden="false" ht="12.1" outlineLevel="0" r="227">
      <c r="A227" s="39" t="n">
        <v>49101</v>
      </c>
      <c r="B227" s="16" t="s">
        <v>401</v>
      </c>
      <c r="C227" s="16" t="s">
        <v>41</v>
      </c>
      <c r="D227" s="16" t="s">
        <v>43</v>
      </c>
      <c r="E227" s="6" t="n">
        <v>1000</v>
      </c>
      <c r="F227" s="7" t="n">
        <v>2</v>
      </c>
      <c r="G227" s="6" t="n">
        <v>95.44</v>
      </c>
      <c r="H227" s="6" t="n">
        <v>25</v>
      </c>
      <c r="I227" s="6" t="n">
        <v>190.88</v>
      </c>
      <c r="J227" s="6" t="n">
        <v>165.88</v>
      </c>
    </row>
    <row collapsed="false" customFormat="false" customHeight="false" hidden="false" ht="12.1" outlineLevel="0" r="228">
      <c r="A228" s="39" t="n">
        <v>49283</v>
      </c>
      <c r="B228" s="16" t="s">
        <v>401</v>
      </c>
      <c r="C228" s="16" t="s">
        <v>41</v>
      </c>
      <c r="D228" s="16" t="s">
        <v>43</v>
      </c>
      <c r="E228" s="6" t="n">
        <v>1000</v>
      </c>
      <c r="F228" s="7" t="n">
        <v>2</v>
      </c>
      <c r="G228" s="6" t="n">
        <v>95.44</v>
      </c>
      <c r="H228" s="6" t="n">
        <v>25</v>
      </c>
      <c r="I228" s="6" t="n">
        <v>190.88</v>
      </c>
      <c r="J228" s="6" t="n">
        <v>165.88</v>
      </c>
    </row>
  </sheetData>
  <autoFilter ref="A1:J22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8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77</v>
      </c>
      <c r="B1" s="38" t="s">
        <v>391</v>
      </c>
      <c r="C1" s="38" t="s">
        <v>0</v>
      </c>
      <c r="D1" s="38" t="s">
        <v>2</v>
      </c>
      <c r="E1" s="38" t="s">
        <v>392</v>
      </c>
      <c r="F1" s="38" t="s">
        <v>415</v>
      </c>
      <c r="G1" s="38" t="s">
        <v>416</v>
      </c>
      <c r="H1" s="38" t="s">
        <v>81</v>
      </c>
      <c r="I1" s="38" t="s">
        <v>417</v>
      </c>
      <c r="J1" s="38" t="s">
        <v>418</v>
      </c>
      <c r="K1" s="38" t="s">
        <v>419</v>
      </c>
      <c r="L1" s="38" t="s">
        <v>420</v>
      </c>
      <c r="M1" s="38" t="s">
        <v>421</v>
      </c>
      <c r="N1" s="38" t="s">
        <v>422</v>
      </c>
      <c r="O1" s="38" t="s">
        <v>423</v>
      </c>
    </row>
    <row collapsed="false" customFormat="false" customHeight="false" hidden="false" ht="12.1" outlineLevel="0" r="2">
      <c r="A2" s="40" t="n">
        <v>45841</v>
      </c>
      <c r="B2" s="16" t="s">
        <v>401</v>
      </c>
      <c r="C2" s="16" t="s">
        <v>16</v>
      </c>
      <c r="D2" s="16" t="s">
        <v>18</v>
      </c>
      <c r="E2" s="17" t="n">
        <v>158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284</v>
      </c>
      <c r="J2" s="17" t="n">
        <v>0.95449367088608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45302</v>
      </c>
      <c r="B3" s="16" t="s">
        <v>401</v>
      </c>
      <c r="C3" s="16" t="s">
        <v>23</v>
      </c>
      <c r="D3" s="16" t="s">
        <v>25</v>
      </c>
      <c r="E3" s="17" t="n">
        <v>150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823</v>
      </c>
      <c r="J3" s="17" t="n">
        <v>10.4</v>
      </c>
      <c r="K3" s="6" t="s">
        <f>=Портфель!F4*Портфель!$Q$13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45351</v>
      </c>
      <c r="B4" s="16" t="s">
        <v>401</v>
      </c>
      <c r="C4" s="16" t="s">
        <v>23</v>
      </c>
      <c r="D4" s="16" t="s">
        <v>25</v>
      </c>
      <c r="E4" s="17" t="n">
        <v>50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775</v>
      </c>
      <c r="J4" s="17" t="n">
        <v>10.61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45441</v>
      </c>
      <c r="B5" s="16" t="s">
        <v>401</v>
      </c>
      <c r="C5" s="16" t="s">
        <v>23</v>
      </c>
      <c r="D5" s="16" t="s">
        <v>25</v>
      </c>
      <c r="E5" s="17" t="n">
        <v>3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685</v>
      </c>
      <c r="J5" s="17" t="n">
        <v>10.51</v>
      </c>
      <c r="K5" s="6" t="s">
        <f>=Портфель!F4*Портфель!$Q$13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45456</v>
      </c>
      <c r="B6" s="16" t="s">
        <v>401</v>
      </c>
      <c r="C6" s="16" t="s">
        <v>23</v>
      </c>
      <c r="D6" s="16" t="s">
        <v>25</v>
      </c>
      <c r="E6" s="17" t="n">
        <v>11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669</v>
      </c>
      <c r="J6" s="17" t="n">
        <v>10.29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45457</v>
      </c>
      <c r="B7" s="16" t="s">
        <v>401</v>
      </c>
      <c r="C7" s="16" t="s">
        <v>23</v>
      </c>
      <c r="D7" s="16" t="s">
        <v>25</v>
      </c>
      <c r="E7" s="17" t="n">
        <v>195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668</v>
      </c>
      <c r="J7" s="17" t="n">
        <v>10.34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45457</v>
      </c>
      <c r="B8" s="16" t="s">
        <v>401</v>
      </c>
      <c r="C8" s="16" t="s">
        <v>23</v>
      </c>
      <c r="D8" s="16" t="s">
        <v>25</v>
      </c>
      <c r="E8" s="17" t="n">
        <v>2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668</v>
      </c>
      <c r="J8" s="17" t="n">
        <v>10.34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45468</v>
      </c>
      <c r="B9" s="16" t="s">
        <v>401</v>
      </c>
      <c r="C9" s="16" t="s">
        <v>23</v>
      </c>
      <c r="D9" s="16" t="s">
        <v>25</v>
      </c>
      <c r="E9" s="17" t="n">
        <v>13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657</v>
      </c>
      <c r="J9" s="17" t="n">
        <v>10.18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45476</v>
      </c>
      <c r="B10" s="16" t="s">
        <v>401</v>
      </c>
      <c r="C10" s="16" t="s">
        <v>23</v>
      </c>
      <c r="D10" s="16" t="s">
        <v>25</v>
      </c>
      <c r="E10" s="17" t="n">
        <v>14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649</v>
      </c>
      <c r="J10" s="17" t="n">
        <v>10.22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45519</v>
      </c>
      <c r="B11" s="16" t="s">
        <v>401</v>
      </c>
      <c r="C11" s="16" t="s">
        <v>23</v>
      </c>
      <c r="D11" s="16" t="s">
        <v>25</v>
      </c>
      <c r="E11" s="17" t="n">
        <v>18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606</v>
      </c>
      <c r="J11" s="17" t="n">
        <v>10.05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45532</v>
      </c>
      <c r="B12" s="16" t="s">
        <v>401</v>
      </c>
      <c r="C12" s="16" t="s">
        <v>23</v>
      </c>
      <c r="D12" s="16" t="s">
        <v>25</v>
      </c>
      <c r="E12" s="17" t="n">
        <v>29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593</v>
      </c>
      <c r="J12" s="17" t="n">
        <v>9.9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45533</v>
      </c>
      <c r="B13" s="16" t="s">
        <v>401</v>
      </c>
      <c r="C13" s="16" t="s">
        <v>23</v>
      </c>
      <c r="D13" s="16" t="s">
        <v>25</v>
      </c>
      <c r="E13" s="17" t="n">
        <v>26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593</v>
      </c>
      <c r="J13" s="17" t="n">
        <v>9.87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45539</v>
      </c>
      <c r="B14" s="16" t="s">
        <v>401</v>
      </c>
      <c r="C14" s="16" t="s">
        <v>23</v>
      </c>
      <c r="D14" s="16" t="s">
        <v>25</v>
      </c>
      <c r="E14" s="17" t="n">
        <v>13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587</v>
      </c>
      <c r="J14" s="17" t="n">
        <v>9.66</v>
      </c>
      <c r="K14" s="6" t="s">
        <f>=Портфель!F4*Портфель!$Q$13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45544</v>
      </c>
      <c r="B15" s="16" t="s">
        <v>401</v>
      </c>
      <c r="C15" s="16" t="s">
        <v>23</v>
      </c>
      <c r="D15" s="16" t="s">
        <v>25</v>
      </c>
      <c r="E15" s="17" t="n">
        <v>4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581</v>
      </c>
      <c r="J15" s="17" t="n">
        <v>9.84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45551</v>
      </c>
      <c r="B16" s="16" t="s">
        <v>401</v>
      </c>
      <c r="C16" s="16" t="s">
        <v>23</v>
      </c>
      <c r="D16" s="16" t="s">
        <v>25</v>
      </c>
      <c r="E16" s="17" t="n">
        <v>2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575</v>
      </c>
      <c r="J16" s="17" t="n">
        <v>9.94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45569</v>
      </c>
      <c r="B17" s="16" t="s">
        <v>401</v>
      </c>
      <c r="C17" s="16" t="s">
        <v>23</v>
      </c>
      <c r="D17" s="16" t="s">
        <v>25</v>
      </c>
      <c r="E17" s="17" t="n">
        <v>9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557</v>
      </c>
      <c r="J17" s="17" t="n">
        <v>10.37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45636</v>
      </c>
      <c r="B18" s="16" t="s">
        <v>401</v>
      </c>
      <c r="C18" s="16" t="s">
        <v>23</v>
      </c>
      <c r="D18" s="16" t="s">
        <v>25</v>
      </c>
      <c r="E18" s="17" t="n">
        <v>17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489</v>
      </c>
      <c r="J18" s="17" t="n">
        <v>10.48</v>
      </c>
      <c r="K18" s="6" t="s">
        <f>=Портфель!F4*Портфель!$Q$13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45665</v>
      </c>
      <c r="B19" s="16" t="s">
        <v>401</v>
      </c>
      <c r="C19" s="16" t="s">
        <v>23</v>
      </c>
      <c r="D19" s="16" t="s">
        <v>25</v>
      </c>
      <c r="E19" s="17" t="n">
        <v>622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460</v>
      </c>
      <c r="J19" s="17" t="n">
        <v>11.21</v>
      </c>
      <c r="K19" s="6" t="s">
        <f>=Портфель!F4*Портфель!$Q$13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45667</v>
      </c>
      <c r="B20" s="16" t="s">
        <v>401</v>
      </c>
      <c r="C20" s="16" t="s">
        <v>23</v>
      </c>
      <c r="D20" s="16" t="s">
        <v>25</v>
      </c>
      <c r="E20" s="17" t="n">
        <v>232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459</v>
      </c>
      <c r="J20" s="17" t="n">
        <v>11.15</v>
      </c>
      <c r="K20" s="6" t="s">
        <f>=Портфель!F4*Портфель!$Q$13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45671</v>
      </c>
      <c r="B21" s="16" t="s">
        <v>401</v>
      </c>
      <c r="C21" s="16" t="s">
        <v>23</v>
      </c>
      <c r="D21" s="16" t="s">
        <v>25</v>
      </c>
      <c r="E21" s="17" t="n">
        <v>20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454</v>
      </c>
      <c r="J21" s="17" t="n">
        <v>11.34</v>
      </c>
      <c r="K21" s="6" t="s">
        <f>=Портфель!F4*Портфель!$Q$13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45749</v>
      </c>
      <c r="B22" s="16" t="s">
        <v>401</v>
      </c>
      <c r="C22" s="16" t="s">
        <v>23</v>
      </c>
      <c r="D22" s="16" t="s">
        <v>25</v>
      </c>
      <c r="E22" s="17" t="n">
        <v>15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376</v>
      </c>
      <c r="J22" s="17" t="n">
        <v>10.03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45769</v>
      </c>
      <c r="B23" s="16" t="s">
        <v>401</v>
      </c>
      <c r="C23" s="16" t="s">
        <v>23</v>
      </c>
      <c r="D23" s="16" t="s">
        <v>25</v>
      </c>
      <c r="E23" s="17" t="n">
        <v>47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356</v>
      </c>
      <c r="J23" s="17" t="n">
        <v>9.9</v>
      </c>
      <c r="K23" s="6" t="s">
        <f>=Портфель!F4*Портфель!$Q$13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45783</v>
      </c>
      <c r="B24" s="16" t="s">
        <v>401</v>
      </c>
      <c r="C24" s="16" t="s">
        <v>23</v>
      </c>
      <c r="D24" s="16" t="s">
        <v>25</v>
      </c>
      <c r="E24" s="17" t="n">
        <v>14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343</v>
      </c>
      <c r="J24" s="17" t="n">
        <v>9.97</v>
      </c>
      <c r="K24" s="6" t="s">
        <f>=Портфель!F4*Портфель!$Q$13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45817</v>
      </c>
      <c r="B25" s="16" t="s">
        <v>401</v>
      </c>
      <c r="C25" s="16" t="s">
        <v>23</v>
      </c>
      <c r="D25" s="16" t="s">
        <v>25</v>
      </c>
      <c r="E25" s="17" t="n">
        <v>11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308</v>
      </c>
      <c r="J25" s="17" t="n">
        <v>9.76</v>
      </c>
      <c r="K25" s="6" t="s">
        <f>=Портфель!F4*Портфель!$Q$13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45831</v>
      </c>
      <c r="B26" s="16" t="s">
        <v>401</v>
      </c>
      <c r="C26" s="16" t="s">
        <v>23</v>
      </c>
      <c r="D26" s="16" t="s">
        <v>25</v>
      </c>
      <c r="E26" s="17" t="n">
        <v>40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294</v>
      </c>
      <c r="J26" s="17" t="n">
        <v>9.68</v>
      </c>
      <c r="K26" s="6" t="s">
        <f>=Портфель!F4*Портфель!$Q$13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45856</v>
      </c>
      <c r="B27" s="16" t="s">
        <v>401</v>
      </c>
      <c r="C27" s="16" t="s">
        <v>23</v>
      </c>
      <c r="D27" s="16" t="s">
        <v>25</v>
      </c>
      <c r="E27" s="17" t="n">
        <v>30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270</v>
      </c>
      <c r="J27" s="17" t="n">
        <v>9.68</v>
      </c>
      <c r="K27" s="6" t="s">
        <f>=Портфель!F4*Портфель!$Q$13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45873</v>
      </c>
      <c r="B28" s="16" t="s">
        <v>401</v>
      </c>
      <c r="C28" s="16" t="s">
        <v>23</v>
      </c>
      <c r="D28" s="16" t="s">
        <v>25</v>
      </c>
      <c r="E28" s="17" t="n">
        <v>17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253</v>
      </c>
      <c r="J28" s="17" t="n">
        <v>10.02</v>
      </c>
      <c r="K28" s="6" t="s">
        <f>=Портфель!F4*Портфель!$Q$13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45888</v>
      </c>
      <c r="B29" s="16" t="s">
        <v>401</v>
      </c>
      <c r="C29" s="16" t="s">
        <v>23</v>
      </c>
      <c r="D29" s="16" t="s">
        <v>25</v>
      </c>
      <c r="E29" s="17" t="n">
        <v>4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237</v>
      </c>
      <c r="J29" s="17" t="n">
        <v>10.13</v>
      </c>
      <c r="K29" s="6" t="s">
        <f>=Портфель!F4*Портфель!$Q$13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45908</v>
      </c>
      <c r="B30" s="16" t="s">
        <v>401</v>
      </c>
      <c r="C30" s="16" t="s">
        <v>23</v>
      </c>
      <c r="D30" s="16" t="s">
        <v>25</v>
      </c>
      <c r="E30" s="17" t="n">
        <v>10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218</v>
      </c>
      <c r="J30" s="17" t="n">
        <v>10.35</v>
      </c>
      <c r="K30" s="6" t="s">
        <f>=Портфель!F4*Портфель!$Q$13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45923</v>
      </c>
      <c r="B31" s="16" t="s">
        <v>401</v>
      </c>
      <c r="C31" s="16" t="s">
        <v>23</v>
      </c>
      <c r="D31" s="16" t="s">
        <v>25</v>
      </c>
      <c r="E31" s="17" t="n">
        <v>13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202</v>
      </c>
      <c r="J31" s="17" t="n">
        <v>10.57</v>
      </c>
      <c r="K31" s="6" t="s">
        <f>=Портфель!F4*Портфель!$Q$13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45952</v>
      </c>
      <c r="B32" s="16" t="s">
        <v>401</v>
      </c>
      <c r="C32" s="16" t="s">
        <v>23</v>
      </c>
      <c r="D32" s="16" t="s">
        <v>25</v>
      </c>
      <c r="E32" s="17" t="n">
        <v>32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173</v>
      </c>
      <c r="J32" s="17" t="n">
        <v>10.17</v>
      </c>
      <c r="K32" s="6" t="s">
        <f>=Портфель!F4*Портфель!$Q$13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45967</v>
      </c>
      <c r="B33" s="16" t="s">
        <v>401</v>
      </c>
      <c r="C33" s="16" t="s">
        <v>23</v>
      </c>
      <c r="D33" s="16" t="s">
        <v>25</v>
      </c>
      <c r="E33" s="17" t="n">
        <v>12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158</v>
      </c>
      <c r="J33" s="17" t="n">
        <v>10.13</v>
      </c>
      <c r="K33" s="6" t="s">
        <f>=Портфель!F4*Портфель!$Q$13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45999</v>
      </c>
      <c r="B34" s="16" t="s">
        <v>401</v>
      </c>
      <c r="C34" s="16" t="s">
        <v>23</v>
      </c>
      <c r="D34" s="16" t="s">
        <v>25</v>
      </c>
      <c r="E34" s="17" t="n">
        <v>5025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126</v>
      </c>
      <c r="J34" s="17" t="n">
        <v>9.72</v>
      </c>
      <c r="K34" s="6" t="s">
        <f>=Портфель!F4*Портфель!$Q$13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46003</v>
      </c>
      <c r="B35" s="16" t="s">
        <v>401</v>
      </c>
      <c r="C35" s="16" t="s">
        <v>23</v>
      </c>
      <c r="D35" s="16" t="s">
        <v>25</v>
      </c>
      <c r="E35" s="17" t="n">
        <v>60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123</v>
      </c>
      <c r="J35" s="17" t="n">
        <v>10.08</v>
      </c>
      <c r="K35" s="6" t="s">
        <f>=Портфель!F4*Портфель!$Q$13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46035</v>
      </c>
      <c r="B36" s="16" t="s">
        <v>401</v>
      </c>
      <c r="C36" s="16" t="s">
        <v>23</v>
      </c>
      <c r="D36" s="16" t="s">
        <v>25</v>
      </c>
      <c r="E36" s="17" t="n">
        <v>507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90</v>
      </c>
      <c r="J36" s="17" t="n">
        <v>10.2</v>
      </c>
      <c r="K36" s="6" t="s">
        <f>=Портфель!F4*Портфель!$Q$13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46041</v>
      </c>
      <c r="B37" s="16" t="s">
        <v>401</v>
      </c>
      <c r="C37" s="16" t="s">
        <v>23</v>
      </c>
      <c r="D37" s="16" t="s">
        <v>25</v>
      </c>
      <c r="E37" s="17" t="n">
        <v>40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85</v>
      </c>
      <c r="J37" s="17" t="n">
        <v>10.08</v>
      </c>
      <c r="K37" s="6" t="s">
        <f>=Портфель!F4*Портфель!$Q$13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46069</v>
      </c>
      <c r="B38" s="16" t="s">
        <v>401</v>
      </c>
      <c r="C38" s="16" t="s">
        <v>23</v>
      </c>
      <c r="D38" s="16" t="s">
        <v>25</v>
      </c>
      <c r="E38" s="17" t="n">
        <v>40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57</v>
      </c>
      <c r="J38" s="17" t="n">
        <v>9.9</v>
      </c>
      <c r="K38" s="6" t="s">
        <f>=Портфель!F4*Портфель!$Q$13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46084</v>
      </c>
      <c r="B39" s="16" t="s">
        <v>401</v>
      </c>
      <c r="C39" s="16" t="s">
        <v>23</v>
      </c>
      <c r="D39" s="16" t="s">
        <v>25</v>
      </c>
      <c r="E39" s="17" t="n">
        <v>13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42</v>
      </c>
      <c r="J39" s="17" t="n">
        <v>10</v>
      </c>
      <c r="K39" s="6" t="s">
        <f>=Портфель!F4*Портфель!$Q$13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46104</v>
      </c>
      <c r="B40" s="16" t="s">
        <v>401</v>
      </c>
      <c r="C40" s="16" t="s">
        <v>23</v>
      </c>
      <c r="D40" s="16" t="s">
        <v>25</v>
      </c>
      <c r="E40" s="17" t="n">
        <v>2388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21</v>
      </c>
      <c r="J40" s="17" t="n">
        <v>10.438274706868</v>
      </c>
      <c r="K40" s="6" t="s">
        <f>=Портфель!F4*Портфель!$Q$13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46104</v>
      </c>
      <c r="B41" s="16" t="s">
        <v>401</v>
      </c>
      <c r="C41" s="16" t="s">
        <v>23</v>
      </c>
      <c r="D41" s="16" t="s">
        <v>25</v>
      </c>
      <c r="E41" s="17" t="n">
        <v>450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21</v>
      </c>
      <c r="J41" s="17" t="n">
        <v>10.45</v>
      </c>
      <c r="K41" s="6" t="s">
        <f>=Портфель!F4*Портфель!$Q$13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45999</v>
      </c>
      <c r="B42" s="16" t="s">
        <v>401</v>
      </c>
      <c r="C42" s="16" t="s">
        <v>27</v>
      </c>
      <c r="D42" s="16" t="s">
        <v>28</v>
      </c>
      <c r="E42" s="17" t="n">
        <v>328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126</v>
      </c>
      <c r="J42" s="17" t="n">
        <v>148.07</v>
      </c>
      <c r="K42" s="6" t="s">
        <f>=Портфель!F5*Портфель!$Q$13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45302</v>
      </c>
      <c r="B43" s="16" t="s">
        <v>401</v>
      </c>
      <c r="C43" s="16" t="s">
        <v>30</v>
      </c>
      <c r="D43" s="16" t="s">
        <v>31</v>
      </c>
      <c r="E43" s="17" t="n">
        <v>207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823</v>
      </c>
      <c r="J43" s="17" t="n">
        <v>5.72</v>
      </c>
      <c r="K43" s="6" t="s">
        <f>=Портфель!F6*Портфель!$Q$13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45371</v>
      </c>
      <c r="B44" s="16" t="s">
        <v>401</v>
      </c>
      <c r="C44" s="16" t="s">
        <v>30</v>
      </c>
      <c r="D44" s="16" t="s">
        <v>31</v>
      </c>
      <c r="E44" s="17" t="n">
        <v>25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754</v>
      </c>
      <c r="J44" s="17" t="n">
        <v>5.82</v>
      </c>
      <c r="K44" s="6" t="s">
        <f>=Портфель!F6*Портфель!$Q$13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45385</v>
      </c>
      <c r="B45" s="16" t="s">
        <v>401</v>
      </c>
      <c r="C45" s="16" t="s">
        <v>30</v>
      </c>
      <c r="D45" s="16" t="s">
        <v>31</v>
      </c>
      <c r="E45" s="17" t="n">
        <v>7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741</v>
      </c>
      <c r="J45" s="17" t="n">
        <v>5.81</v>
      </c>
      <c r="K45" s="6" t="s">
        <f>=Портфель!F6*Портфель!$Q$13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45393</v>
      </c>
      <c r="B46" s="16" t="s">
        <v>401</v>
      </c>
      <c r="C46" s="16" t="s">
        <v>30</v>
      </c>
      <c r="D46" s="16" t="s">
        <v>31</v>
      </c>
      <c r="E46" s="17" t="n">
        <v>16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733</v>
      </c>
      <c r="J46" s="17" t="n">
        <v>5.8</v>
      </c>
      <c r="K46" s="6" t="s">
        <f>=Портфель!F6*Портфель!$Q$13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45401</v>
      </c>
      <c r="B47" s="16" t="s">
        <v>401</v>
      </c>
      <c r="C47" s="16" t="s">
        <v>30</v>
      </c>
      <c r="D47" s="16" t="s">
        <v>31</v>
      </c>
      <c r="E47" s="17" t="n">
        <v>11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724</v>
      </c>
      <c r="J47" s="17" t="n">
        <v>5.83</v>
      </c>
      <c r="K47" s="6" t="s">
        <f>=Портфель!F6*Портфель!$Q$13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45428</v>
      </c>
      <c r="B48" s="16" t="s">
        <v>401</v>
      </c>
      <c r="C48" s="16" t="s">
        <v>30</v>
      </c>
      <c r="D48" s="16" t="s">
        <v>31</v>
      </c>
      <c r="E48" s="17" t="n">
        <v>14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697</v>
      </c>
      <c r="J48" s="17" t="n">
        <v>5.85</v>
      </c>
      <c r="K48" s="6" t="s">
        <f>=Портфель!F6*Портфель!$Q$13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45443</v>
      </c>
      <c r="B49" s="16" t="s">
        <v>401</v>
      </c>
      <c r="C49" s="16" t="s">
        <v>30</v>
      </c>
      <c r="D49" s="16" t="s">
        <v>31</v>
      </c>
      <c r="E49" s="17" t="n">
        <v>91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682</v>
      </c>
      <c r="J49" s="17" t="n">
        <v>5.77</v>
      </c>
      <c r="K49" s="6" t="s">
        <f>=Портфель!F6*Портфель!$Q$13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45448</v>
      </c>
      <c r="B50" s="16" t="s">
        <v>401</v>
      </c>
      <c r="C50" s="16" t="s">
        <v>30</v>
      </c>
      <c r="D50" s="16" t="s">
        <v>31</v>
      </c>
      <c r="E50" s="17" t="n">
        <v>6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677</v>
      </c>
      <c r="J50" s="17" t="n">
        <v>5.79</v>
      </c>
      <c r="K50" s="6" t="s">
        <f>=Портфель!F6*Портфель!$Q$13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45476</v>
      </c>
      <c r="B51" s="16" t="s">
        <v>401</v>
      </c>
      <c r="C51" s="16" t="s">
        <v>30</v>
      </c>
      <c r="D51" s="16" t="s">
        <v>31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649</v>
      </c>
      <c r="J51" s="17" t="n">
        <v>5.82</v>
      </c>
      <c r="K51" s="6" t="s">
        <f>=Портфель!F6*Портфель!$Q$13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45488</v>
      </c>
      <c r="B52" s="16" t="s">
        <v>401</v>
      </c>
      <c r="C52" s="16" t="s">
        <v>30</v>
      </c>
      <c r="D52" s="16" t="s">
        <v>31</v>
      </c>
      <c r="E52" s="17" t="n">
        <v>190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637</v>
      </c>
      <c r="J52" s="17" t="n">
        <v>5.79</v>
      </c>
      <c r="K52" s="6" t="s">
        <f>=Портфель!F6*Портфель!$Q$13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45488</v>
      </c>
      <c r="B53" s="16" t="s">
        <v>401</v>
      </c>
      <c r="C53" s="16" t="s">
        <v>30</v>
      </c>
      <c r="D53" s="16" t="s">
        <v>31</v>
      </c>
      <c r="E53" s="17" t="n">
        <v>10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637</v>
      </c>
      <c r="J53" s="17" t="n">
        <v>5.79</v>
      </c>
      <c r="K53" s="6" t="s">
        <f>=Портфель!F6*Портфель!$Q$13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45492</v>
      </c>
      <c r="B54" s="16" t="s">
        <v>401</v>
      </c>
      <c r="C54" s="16" t="s">
        <v>30</v>
      </c>
      <c r="D54" s="16" t="s">
        <v>31</v>
      </c>
      <c r="E54" s="17" t="n">
        <v>51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633</v>
      </c>
      <c r="J54" s="17" t="n">
        <v>5.81</v>
      </c>
      <c r="K54" s="6" t="s">
        <f>=Портфель!F6*Портфель!$Q$13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45506</v>
      </c>
      <c r="B55" s="16" t="s">
        <v>401</v>
      </c>
      <c r="C55" s="16" t="s">
        <v>30</v>
      </c>
      <c r="D55" s="16" t="s">
        <v>31</v>
      </c>
      <c r="E55" s="17" t="n">
        <v>27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619</v>
      </c>
      <c r="J55" s="17" t="n">
        <v>5.86</v>
      </c>
      <c r="K55" s="6" t="s">
        <f>=Портфель!F6*Портфель!$Q$13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45516</v>
      </c>
      <c r="B56" s="16" t="s">
        <v>401</v>
      </c>
      <c r="C56" s="16" t="s">
        <v>30</v>
      </c>
      <c r="D56" s="16" t="s">
        <v>31</v>
      </c>
      <c r="E56" s="17" t="n">
        <v>5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609</v>
      </c>
      <c r="J56" s="17" t="n">
        <v>5.91</v>
      </c>
      <c r="K56" s="6" t="s">
        <f>=Портфель!F6*Портфель!$Q$13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45517</v>
      </c>
      <c r="B57" s="16" t="s">
        <v>401</v>
      </c>
      <c r="C57" s="16" t="s">
        <v>30</v>
      </c>
      <c r="D57" s="16" t="s">
        <v>31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608</v>
      </c>
      <c r="J57" s="17" t="n">
        <v>5.92</v>
      </c>
      <c r="K57" s="6" t="s">
        <f>=Портфель!F6*Портфель!$Q$13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45519</v>
      </c>
      <c r="B58" s="16" t="s">
        <v>401</v>
      </c>
      <c r="C58" s="16" t="s">
        <v>30</v>
      </c>
      <c r="D58" s="16" t="s">
        <v>31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606</v>
      </c>
      <c r="J58" s="17" t="n">
        <v>5.92</v>
      </c>
      <c r="K58" s="6" t="s">
        <f>=Портфель!F6*Портфель!$Q$13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45566</v>
      </c>
      <c r="B59" s="16" t="s">
        <v>401</v>
      </c>
      <c r="C59" s="16" t="s">
        <v>30</v>
      </c>
      <c r="D59" s="16" t="s">
        <v>31</v>
      </c>
      <c r="E59" s="17" t="n">
        <v>136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559</v>
      </c>
      <c r="J59" s="17" t="n">
        <v>5.86</v>
      </c>
      <c r="K59" s="6" t="s">
        <f>=Портфель!F6*Портфель!$Q$13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45566</v>
      </c>
      <c r="B60" s="16" t="s">
        <v>401</v>
      </c>
      <c r="C60" s="16" t="s">
        <v>30</v>
      </c>
      <c r="D60" s="16" t="s">
        <v>31</v>
      </c>
      <c r="E60" s="17" t="n">
        <v>4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559</v>
      </c>
      <c r="J60" s="17" t="n">
        <v>5.86</v>
      </c>
      <c r="K60" s="6" t="s">
        <f>=Портфель!F6*Портфель!$Q$13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45569</v>
      </c>
      <c r="B61" s="16" t="s">
        <v>401</v>
      </c>
      <c r="C61" s="16" t="s">
        <v>30</v>
      </c>
      <c r="D61" s="16" t="s">
        <v>31</v>
      </c>
      <c r="E61" s="17" t="n">
        <v>2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557</v>
      </c>
      <c r="J61" s="17" t="n">
        <v>5.87</v>
      </c>
      <c r="K61" s="6" t="s">
        <f>=Портфель!F6*Портфель!$Q$13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45575</v>
      </c>
      <c r="B62" s="16" t="s">
        <v>401</v>
      </c>
      <c r="C62" s="16" t="s">
        <v>30</v>
      </c>
      <c r="D62" s="16" t="s">
        <v>31</v>
      </c>
      <c r="E62" s="17" t="n">
        <v>18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551</v>
      </c>
      <c r="J62" s="17" t="n">
        <v>0</v>
      </c>
      <c r="K62" s="6" t="s">
        <f>=Портфель!F6*Портфель!$Q$13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45691</v>
      </c>
      <c r="B63" s="16" t="s">
        <v>401</v>
      </c>
      <c r="C63" s="16" t="s">
        <v>33</v>
      </c>
      <c r="D63" s="16" t="s">
        <v>34</v>
      </c>
      <c r="E63" s="17" t="n">
        <v>5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434</v>
      </c>
      <c r="J63" s="17" t="n">
        <v>11.23</v>
      </c>
      <c r="K63" s="6" t="s">
        <f>=Портфель!F7*Портфель!$Q$13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45693</v>
      </c>
      <c r="B64" s="16" t="s">
        <v>401</v>
      </c>
      <c r="C64" s="16" t="s">
        <v>33</v>
      </c>
      <c r="D64" s="16" t="s">
        <v>34</v>
      </c>
      <c r="E64" s="17" t="n">
        <v>10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432</v>
      </c>
      <c r="J64" s="17" t="n">
        <v>11.19</v>
      </c>
      <c r="K64" s="6" t="s">
        <f>=Портфель!F7*Портфель!$Q$13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45693</v>
      </c>
      <c r="B65" s="16" t="s">
        <v>401</v>
      </c>
      <c r="C65" s="16" t="s">
        <v>33</v>
      </c>
      <c r="D65" s="16" t="s">
        <v>34</v>
      </c>
      <c r="E65" s="17" t="n">
        <v>1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432</v>
      </c>
      <c r="J65" s="17" t="n">
        <v>11.19</v>
      </c>
      <c r="K65" s="6" t="s">
        <f>=Портфель!F7*Портфель!$Q$13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45700</v>
      </c>
      <c r="B66" s="16" t="s">
        <v>401</v>
      </c>
      <c r="C66" s="16" t="s">
        <v>33</v>
      </c>
      <c r="D66" s="16" t="s">
        <v>34</v>
      </c>
      <c r="E66" s="17" t="n">
        <v>20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425</v>
      </c>
      <c r="J66" s="17" t="n">
        <v>11.08</v>
      </c>
      <c r="K66" s="6" t="s">
        <f>=Портфель!F7*Портфель!$Q$13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45720</v>
      </c>
      <c r="B67" s="16" t="s">
        <v>401</v>
      </c>
      <c r="C67" s="16" t="s">
        <v>33</v>
      </c>
      <c r="D67" s="16" t="s">
        <v>34</v>
      </c>
      <c r="E67" s="17" t="n">
        <v>10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405</v>
      </c>
      <c r="J67" s="17" t="n">
        <v>10.58</v>
      </c>
      <c r="K67" s="6" t="s">
        <f>=Портфель!F7*Портфель!$Q$13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45728</v>
      </c>
      <c r="B68" s="16" t="s">
        <v>401</v>
      </c>
      <c r="C68" s="16" t="s">
        <v>33</v>
      </c>
      <c r="D68" s="16" t="s">
        <v>34</v>
      </c>
      <c r="E68" s="17" t="n">
        <v>101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397</v>
      </c>
      <c r="J68" s="17" t="n">
        <v>10.39</v>
      </c>
      <c r="K68" s="6" t="s">
        <f>=Портфель!F7*Портфель!$Q$13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45645</v>
      </c>
      <c r="B69" s="16" t="s">
        <v>401</v>
      </c>
      <c r="C69" s="16" t="s">
        <v>36</v>
      </c>
      <c r="D69" s="16" t="s">
        <v>37</v>
      </c>
      <c r="E69" s="17" t="n">
        <v>10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480</v>
      </c>
      <c r="J69" s="17" t="n">
        <v>10.16</v>
      </c>
      <c r="K69" s="6" t="s">
        <f>=Портфель!F8*Портфель!$Q$13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45673</v>
      </c>
      <c r="B70" s="16" t="s">
        <v>401</v>
      </c>
      <c r="C70" s="16" t="s">
        <v>36</v>
      </c>
      <c r="D70" s="16" t="s">
        <v>37</v>
      </c>
      <c r="E70" s="17" t="n">
        <v>26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452</v>
      </c>
      <c r="J70" s="17" t="n">
        <v>10.82</v>
      </c>
      <c r="K70" s="6" t="s">
        <f>=Портфель!F8*Портфель!$Q$13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44743</v>
      </c>
      <c r="B71" s="16" t="s">
        <v>401</v>
      </c>
      <c r="C71" s="16" t="s">
        <v>41</v>
      </c>
      <c r="D71" s="16" t="s">
        <v>43</v>
      </c>
      <c r="E71" s="17" t="n">
        <v>2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1382</v>
      </c>
      <c r="J71" s="17" t="n">
        <v>1109.615</v>
      </c>
      <c r="K71" s="6" t="s">
        <f>=Портфель!F10*Портфель!G10/100*Портфель!$Q$13+Портфель!H10*Портфель!$Q$13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44931</v>
      </c>
      <c r="B72" s="16" t="s">
        <v>401</v>
      </c>
      <c r="C72" s="16" t="s">
        <v>46</v>
      </c>
      <c r="D72" s="16" t="s">
        <v>47</v>
      </c>
      <c r="E72" s="17" t="n">
        <v>1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1194</v>
      </c>
      <c r="J72" s="17" t="n">
        <v>937.04</v>
      </c>
      <c r="K72" s="6" t="s">
        <f>=Портфель!F11*Портфель!G11/100*Портфель!$Q$13+Портфель!H11*Портфель!$Q$13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44931</v>
      </c>
      <c r="B73" s="16" t="s">
        <v>401</v>
      </c>
      <c r="C73" s="16" t="s">
        <v>46</v>
      </c>
      <c r="D73" s="16" t="s">
        <v>47</v>
      </c>
      <c r="E73" s="17" t="n">
        <v>1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1194</v>
      </c>
      <c r="J73" s="17" t="n">
        <v>937.04</v>
      </c>
      <c r="K73" s="6" t="s">
        <f>=Портфель!F11*Портфель!G11/100*Портфель!$Q$13+Портфель!H11*Портфель!$Q$13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44743</v>
      </c>
      <c r="B74" s="16" t="s">
        <v>401</v>
      </c>
      <c r="C74" s="16" t="s">
        <v>50</v>
      </c>
      <c r="D74" s="16" t="s">
        <v>51</v>
      </c>
      <c r="E74" s="17" t="n">
        <v>2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1382</v>
      </c>
      <c r="J74" s="17" t="n">
        <v>1041.83</v>
      </c>
      <c r="K74" s="6" t="s">
        <f>=Портфель!F12*Портфель!G12/100*Портфель!$Q$13+Портфель!H12*Портфель!$Q$13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44931</v>
      </c>
      <c r="B75" s="16" t="s">
        <v>401</v>
      </c>
      <c r="C75" s="16" t="s">
        <v>54</v>
      </c>
      <c r="D75" s="16" t="s">
        <v>55</v>
      </c>
      <c r="E75" s="17" t="n">
        <v>1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1194</v>
      </c>
      <c r="J75" s="17" t="n">
        <v>1030.61</v>
      </c>
      <c r="K75" s="6" t="s">
        <f>=Портфель!F13*Портфель!G13/100*Портфель!$Q$13+Портфель!H13*Портфель!$Q$13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45342</v>
      </c>
      <c r="B76" s="16" t="s">
        <v>401</v>
      </c>
      <c r="C76" s="16" t="s">
        <v>57</v>
      </c>
      <c r="D76" s="16" t="s">
        <v>58</v>
      </c>
      <c r="E76" s="17" t="n">
        <v>1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784</v>
      </c>
      <c r="J76" s="17" t="n">
        <v>933.96</v>
      </c>
      <c r="K76" s="6" t="s">
        <f>=Портфель!F14*Портфель!G14/100*Портфель!$Q$13+Портфель!H14*Портфель!$Q$13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45342</v>
      </c>
      <c r="B77" s="16" t="s">
        <v>401</v>
      </c>
      <c r="C77" s="16" t="s">
        <v>61</v>
      </c>
      <c r="D77" s="16" t="s">
        <v>62</v>
      </c>
      <c r="E77" s="17" t="n">
        <v>1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784</v>
      </c>
      <c r="J77" s="17" t="n">
        <v>959.37</v>
      </c>
      <c r="K77" s="6" t="s">
        <f>=Портфель!F15*Портфель!G15/100*Портфель!$Q$13+Портфель!H15*Портфель!$Q$13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 t="n">
        <v>45342</v>
      </c>
      <c r="B78" s="16" t="s">
        <v>401</v>
      </c>
      <c r="C78" s="16" t="s">
        <v>65</v>
      </c>
      <c r="D78" s="16" t="s">
        <v>66</v>
      </c>
      <c r="E78" s="17" t="n">
        <v>2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784</v>
      </c>
      <c r="J78" s="17" t="n">
        <v>900.96</v>
      </c>
      <c r="K78" s="6" t="s">
        <f>=Портфель!F16*Портфель!G16/100*Портфель!$Q$13+Портфель!H16*Портфель!$Q$13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0" t="n">
        <v>44734</v>
      </c>
      <c r="B79" s="16" t="s">
        <v>401</v>
      </c>
      <c r="C79" s="16" t="s">
        <v>69</v>
      </c>
      <c r="D79" s="16" t="s">
        <v>70</v>
      </c>
      <c r="E79" s="17" t="n">
        <v>2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1391</v>
      </c>
      <c r="J79" s="17" t="n">
        <v>965.83</v>
      </c>
      <c r="K79" s="6" t="s">
        <f>=Портфель!F17*Портфель!G17/100*Портфель!$Q$13+Портфель!H17*Портфель!$Q$13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0"/>
      <c r="B80" s="16"/>
      <c r="C80" s="16"/>
      <c r="D80" s="16"/>
      <c r="E80" s="17"/>
      <c r="F80" s="7"/>
      <c r="G80" s="17"/>
      <c r="H80" s="16"/>
      <c r="I80" s="7"/>
      <c r="J80" s="17"/>
      <c r="K80" s="4" t="s">
        <v>76</v>
      </c>
      <c r="L80" s="8" t="s">
        <f>=SUBTOTAL(109,L2:L79)</f>
      </c>
      <c r="M80" s="8" t="s">
        <f>=SUBTOTAL(109,M2:M79)</f>
      </c>
      <c r="N80" s="8" t="s">
        <f>=MAX(0,M80*0.13)</f>
      </c>
    </row>
  </sheetData>
  <autoFilter ref="A1:O7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2026-04-13T13:19:03.00Z</dcterms:created>
  <dc:creator>izi-invest.ru</dc:creator>
  <cp:revision>0</cp:revision>
</cp:coreProperties>
</file>